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codeName="ThisWorkbook"/>
  <mc:AlternateContent xmlns:mc="http://schemas.openxmlformats.org/markup-compatibility/2006">
    <mc:Choice Requires="x15">
      <x15ac:absPath xmlns:x15ac="http://schemas.microsoft.com/office/spreadsheetml/2010/11/ac" url="/Users/amit/Desktop/opre 6301/HW3/"/>
    </mc:Choice>
  </mc:AlternateContent>
  <bookViews>
    <workbookView xWindow="0" yWindow="0" windowWidth="25600" windowHeight="16000" activeTab="4"/>
  </bookViews>
  <sheets>
    <sheet name="Cover" sheetId="2" r:id="rId1"/>
    <sheet name="Set 1" sheetId="3" r:id="rId2"/>
    <sheet name="Set 2" sheetId="4" r:id="rId3"/>
    <sheet name="Set 3" sheetId="9" r:id="rId4"/>
    <sheet name="Set 4" sheetId="10"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6" i="3" l="1"/>
  <c r="S14" i="4"/>
  <c r="R14" i="4"/>
  <c r="Q14" i="4"/>
  <c r="F15" i="4"/>
  <c r="G15" i="4"/>
  <c r="H15" i="4"/>
  <c r="I15" i="4"/>
  <c r="J15" i="4"/>
  <c r="K15" i="4"/>
  <c r="L15" i="4"/>
  <c r="M15" i="4"/>
  <c r="N15" i="4"/>
  <c r="O15" i="4"/>
  <c r="P15" i="4"/>
  <c r="E15" i="4"/>
  <c r="F14" i="4"/>
  <c r="G14" i="4"/>
  <c r="H14" i="4"/>
  <c r="I14" i="4"/>
  <c r="J14" i="4"/>
  <c r="K14" i="4"/>
  <c r="L14" i="4"/>
  <c r="M14" i="4"/>
  <c r="N14" i="4"/>
  <c r="O14" i="4"/>
  <c r="P14" i="4"/>
  <c r="E14" i="4"/>
  <c r="B15" i="4"/>
  <c r="B14" i="4"/>
  <c r="F24" i="9"/>
  <c r="E24" i="9"/>
  <c r="D24" i="9"/>
  <c r="C24" i="9"/>
  <c r="F23" i="9"/>
  <c r="E23" i="9"/>
  <c r="D23" i="9"/>
  <c r="C23" i="9"/>
  <c r="F21" i="9"/>
  <c r="E21" i="9"/>
  <c r="D21" i="9"/>
  <c r="C21" i="9"/>
  <c r="C18" i="9"/>
  <c r="C17" i="9"/>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7" i="10"/>
  <c r="C62" i="3"/>
  <c r="C61" i="3"/>
  <c r="C60" i="3"/>
  <c r="C56" i="3"/>
  <c r="C55" i="3"/>
  <c r="C54" i="3"/>
  <c r="C53" i="3"/>
  <c r="C52" i="3"/>
  <c r="C47" i="3"/>
  <c r="C45" i="3"/>
  <c r="C46" i="3"/>
  <c r="C36" i="3"/>
  <c r="C43" i="3"/>
  <c r="C44" i="3"/>
  <c r="C42" i="3"/>
  <c r="C38" i="3"/>
  <c r="C37" i="3"/>
  <c r="C35" i="3"/>
  <c r="C34" i="3"/>
  <c r="C33" i="3"/>
  <c r="C29" i="3"/>
  <c r="C28" i="3"/>
  <c r="C26" i="3"/>
  <c r="C27" i="3"/>
  <c r="C22" i="3"/>
  <c r="C21" i="3"/>
  <c r="C20" i="3"/>
  <c r="C15" i="3"/>
  <c r="C14" i="3"/>
  <c r="C13" i="3"/>
  <c r="C8" i="3"/>
  <c r="C7" i="3"/>
  <c r="C6" i="3"/>
  <c r="C9" i="3"/>
  <c r="A46" i="10"/>
  <c r="A47" i="10"/>
  <c r="A41" i="10"/>
  <c r="A42" i="10"/>
  <c r="A43" i="10"/>
  <c r="A44" i="10"/>
  <c r="A45"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C6" i="10"/>
  <c r="D6" i="10"/>
  <c r="E6" i="10"/>
  <c r="F6" i="10"/>
  <c r="G6" i="10"/>
  <c r="H6" i="10"/>
  <c r="I6" i="10"/>
  <c r="J6" i="10"/>
  <c r="K6" i="10"/>
  <c r="D27" i="2"/>
  <c r="C27" i="2"/>
</calcChain>
</file>

<file path=xl/sharedStrings.xml><?xml version="1.0" encoding="utf-8"?>
<sst xmlns="http://schemas.openxmlformats.org/spreadsheetml/2006/main" count="144" uniqueCount="109">
  <si>
    <r>
      <t xml:space="preserve">1. Save and rename this file as </t>
    </r>
    <r>
      <rPr>
        <b/>
        <sz val="10"/>
        <rFont val="Arial"/>
        <family val="2"/>
      </rPr>
      <t>YourLastname_Firstname</t>
    </r>
  </si>
  <si>
    <t>2. Make sure that your name appears below and  on every sheet.</t>
  </si>
  <si>
    <t>will result in an F.  You'll also lose points for not following the directions.</t>
  </si>
  <si>
    <t>Name:</t>
  </si>
  <si>
    <t>Scores:</t>
  </si>
  <si>
    <t>(Do not write below this line.)</t>
  </si>
  <si>
    <t>To hide</t>
  </si>
  <si>
    <t>Set</t>
  </si>
  <si>
    <t>Points</t>
  </si>
  <si>
    <t>Earned</t>
  </si>
  <si>
    <t>Total</t>
  </si>
  <si>
    <t>Mean of Sample means</t>
  </si>
  <si>
    <t>Std Dev of Sample means</t>
  </si>
  <si>
    <r>
      <rPr>
        <sz val="36"/>
        <rFont val="Calibri"/>
        <family val="2"/>
      </rPr>
      <t>σ</t>
    </r>
    <r>
      <rPr>
        <sz val="14"/>
        <rFont val="Calibri"/>
        <family val="2"/>
      </rPr>
      <t>ẍ</t>
    </r>
  </si>
  <si>
    <t>Scores</t>
  </si>
  <si>
    <t>Sample 1</t>
  </si>
  <si>
    <t>Sample 2</t>
  </si>
  <si>
    <t>Sample 3</t>
  </si>
  <si>
    <t>Sample 4</t>
  </si>
  <si>
    <t>Sample 5</t>
  </si>
  <si>
    <t>Sample 6</t>
  </si>
  <si>
    <t>Sample 7</t>
  </si>
  <si>
    <t>Sample 8</t>
  </si>
  <si>
    <t>Sample 9</t>
  </si>
  <si>
    <t>Sample 10</t>
  </si>
  <si>
    <t>Sample 11</t>
  </si>
  <si>
    <t>Sample 12</t>
  </si>
  <si>
    <t>Sethi,    Avanti</t>
  </si>
  <si>
    <t>3. Click on the tabs below to work on the problems. Do not add or delete rows anywhere.</t>
  </si>
  <si>
    <r>
      <t xml:space="preserve">4. For all computational problems, you </t>
    </r>
    <r>
      <rPr>
        <b/>
        <sz val="10"/>
        <rFont val="Arial"/>
        <family val="2"/>
      </rPr>
      <t>must</t>
    </r>
    <r>
      <rPr>
        <sz val="12"/>
        <color theme="1"/>
        <rFont val="Calibri"/>
        <family val="2"/>
        <scheme val="minor"/>
      </rPr>
      <t xml:space="preserve"> show your work. Whenever applicable,</t>
    </r>
  </si>
  <si>
    <t xml:space="preserve">5.  Follow class notes if needed.  </t>
  </si>
  <si>
    <t>7. This exam is to be worked out by each student independently. Collaboration of any form</t>
  </si>
  <si>
    <t>6. While working on the HW, save your file periodically to avoid losing your work accidentally.</t>
  </si>
  <si>
    <t>Do not email the HW.  Submit via eLearning only.</t>
  </si>
  <si>
    <t>a</t>
  </si>
  <si>
    <t>b</t>
  </si>
  <si>
    <t>c</t>
  </si>
  <si>
    <t>d</t>
  </si>
  <si>
    <t>What is the probability of less than 29 failures?</t>
  </si>
  <si>
    <t>What is the probability of 30 successes?</t>
  </si>
  <si>
    <t>What is the probability of more than 29 successes?</t>
  </si>
  <si>
    <t>What is the probability of more than 25 but less than 35 successes?</t>
  </si>
  <si>
    <t>What is the Standard deviation of the normal distribution?</t>
  </si>
  <si>
    <t>What is the mean of the normal distribution.</t>
  </si>
  <si>
    <t>e</t>
  </si>
  <si>
    <t>f</t>
  </si>
  <si>
    <t>What is the expected number of success?</t>
  </si>
  <si>
    <t>What is the expected number of failures?</t>
  </si>
  <si>
    <t>less than $65.14</t>
  </si>
  <si>
    <t xml:space="preserve">NAME:                                                                                                      </t>
  </si>
  <si>
    <r>
      <t xml:space="preserve">Population Mean </t>
    </r>
    <r>
      <rPr>
        <sz val="11"/>
        <rFont val="Calibri"/>
        <family val="2"/>
      </rPr>
      <t>µ</t>
    </r>
    <r>
      <rPr>
        <sz val="11"/>
        <color theme="1"/>
        <rFont val="Calibri"/>
        <family val="2"/>
        <scheme val="minor"/>
      </rPr>
      <t xml:space="preserve"> =</t>
    </r>
  </si>
  <si>
    <r>
      <t xml:space="preserve">Population Std dev </t>
    </r>
    <r>
      <rPr>
        <sz val="11"/>
        <rFont val="Calibri"/>
        <family val="2"/>
      </rPr>
      <t xml:space="preserve">σ </t>
    </r>
    <r>
      <rPr>
        <sz val="11"/>
        <color theme="1"/>
        <rFont val="Calibri"/>
        <family val="2"/>
        <scheme val="minor"/>
      </rPr>
      <t>=</t>
    </r>
  </si>
  <si>
    <t xml:space="preserve">Sample Mean </t>
  </si>
  <si>
    <t xml:space="preserve">Sample Std dev </t>
  </si>
  <si>
    <t xml:space="preserve">NAME:                                                                                                       </t>
  </si>
  <si>
    <t>OPRE 6301 HW 3</t>
  </si>
  <si>
    <t>What is the z-score if the right tail = 9.40%?</t>
  </si>
  <si>
    <t>What is the z-score if the left tail = 10.39%?</t>
  </si>
  <si>
    <t>What is the t-score if the right tail area is .043?</t>
  </si>
  <si>
    <t>What is the t-score if the left tail area is .086?</t>
  </si>
  <si>
    <t xml:space="preserve">If the mean score on Test 3 is 82 and standard deviation is 7.5, what will be the cut-off score for an A if the top 10% students get an A?  </t>
  </si>
  <si>
    <t xml:space="preserve">If the mean score on Test 3 is 82 and standard deviation is 7.5, what will be the cut-off score for an F if the bottom 5% students get an F?  </t>
  </si>
  <si>
    <t>≥ 115</t>
  </si>
  <si>
    <t>≥ 128</t>
  </si>
  <si>
    <t>What is the z-score if the right tail = 6.44%?</t>
  </si>
  <si>
    <t>What is the z-score if the left tail = 3.86%?</t>
  </si>
  <si>
    <t xml:space="preserve">If you've any questions, please contact me / TA via eLearning.  </t>
  </si>
  <si>
    <t>more than  $65.43</t>
  </si>
  <si>
    <t>between $56.31 and $66.89.</t>
  </si>
  <si>
    <t>between $63.43 and $70.16.</t>
  </si>
  <si>
    <t>What is the area (probability) to the right of Z = 1.324?</t>
  </si>
  <si>
    <t>What is the area to the left of z = 2.41?</t>
  </si>
  <si>
    <t>What is the area to the right of z = - 1.31?</t>
  </si>
  <si>
    <t>What is the area between z= -1.37 and z = 1.69?</t>
  </si>
  <si>
    <t>If the top 15% of the class gets an A, what is the cutoff score?</t>
  </si>
  <si>
    <t>If bottom 9.5% of the class gets an F, what is the cutoff score?</t>
  </si>
  <si>
    <t>If bottom 25% of the class is put on probation, what is the cutoff score?</t>
  </si>
  <si>
    <r>
      <t xml:space="preserve">The Probability of success in an experiment is 45.73%.  If the trial size is 47, answer the following questions by using Normal Approximation to Binomial.  </t>
    </r>
    <r>
      <rPr>
        <sz val="11"/>
        <color rgb="FFFF0000"/>
        <rFont val="Calibri"/>
        <family val="2"/>
        <scheme val="minor"/>
      </rPr>
      <t>Use Excel functions for Normal Distribution or no credit will be given.</t>
    </r>
  </si>
  <si>
    <t>What is the probability a customer will take more than 5.9 minutes?</t>
  </si>
  <si>
    <t>What is the probability a customer will take less than 3.2 minutes?</t>
  </si>
  <si>
    <t>What is the probability a customer will take between 3.4 and 6.9 minutes?</t>
  </si>
  <si>
    <t>How many in the data set? (Use Countif)</t>
  </si>
  <si>
    <t>≤ 107</t>
  </si>
  <si>
    <r>
      <rPr>
        <b/>
        <sz val="12"/>
        <color theme="1"/>
        <rFont val="Calibri"/>
        <family val="2"/>
      </rPr>
      <t>≤ 9</t>
    </r>
    <r>
      <rPr>
        <b/>
        <sz val="12"/>
        <color theme="1"/>
        <rFont val="Calibri"/>
        <family val="2"/>
        <scheme val="minor"/>
      </rPr>
      <t>0</t>
    </r>
  </si>
  <si>
    <t>Proportion?</t>
  </si>
  <si>
    <r>
      <t xml:space="preserve">In Chapter 9, we learned the distribution of the sample mean </t>
    </r>
    <r>
      <rPr>
        <b/>
        <sz val="12"/>
        <color theme="1"/>
        <rFont val="Calibri"/>
        <family val="2"/>
        <scheme val="minor"/>
      </rPr>
      <t>x-ba</t>
    </r>
    <r>
      <rPr>
        <sz val="12"/>
        <color theme="1"/>
        <rFont val="Calibri"/>
        <family val="2"/>
        <scheme val="minor"/>
      </rPr>
      <t xml:space="preserve">r and the Central Limit Theorem.  We also learned about </t>
    </r>
    <r>
      <rPr>
        <b/>
        <sz val="14"/>
        <color theme="1"/>
        <rFont val="Calibri"/>
        <family val="2"/>
        <scheme val="minor"/>
      </rPr>
      <t>σ</t>
    </r>
    <r>
      <rPr>
        <b/>
        <vertAlign val="subscript"/>
        <sz val="12"/>
        <color theme="1"/>
        <rFont val="Calibri"/>
        <family val="2"/>
        <scheme val="minor"/>
      </rPr>
      <t>ẍ</t>
    </r>
    <r>
      <rPr>
        <sz val="12"/>
        <color theme="1"/>
        <rFont val="Calibri"/>
        <family val="2"/>
        <scheme val="minor"/>
      </rPr>
      <t>.  In this problem, we will use Excel's sampling feature to see how this checks out in practice.   First, generate a Normally distributed population (</t>
    </r>
    <r>
      <rPr>
        <b/>
        <sz val="12"/>
        <color theme="1"/>
        <rFont val="Calibri"/>
        <family val="2"/>
        <scheme val="minor"/>
      </rPr>
      <t>Scores</t>
    </r>
    <r>
      <rPr>
        <sz val="12"/>
        <color theme="1"/>
        <rFont val="Calibri"/>
        <family val="2"/>
        <scheme val="minor"/>
      </rPr>
      <t xml:space="preserve">) of size N = 500 using Excels's </t>
    </r>
    <r>
      <rPr>
        <b/>
        <i/>
        <sz val="12"/>
        <color theme="1"/>
        <rFont val="Calibri"/>
        <family val="2"/>
        <scheme val="minor"/>
      </rPr>
      <t>Data Analys&gt;Random Number Generator</t>
    </r>
    <r>
      <rPr>
        <sz val="12"/>
        <color theme="1"/>
        <rFont val="Calibri"/>
        <family val="2"/>
        <scheme val="minor"/>
      </rPr>
      <t xml:space="preserve">.  Keep the mean = 80 and stdev = 8.    Now, use Excel's functions to find the mean </t>
    </r>
    <r>
      <rPr>
        <sz val="10"/>
        <rFont val="Calibri"/>
        <family val="2"/>
      </rPr>
      <t>µ</t>
    </r>
    <r>
      <rPr>
        <sz val="12"/>
        <color theme="1"/>
        <rFont val="Calibri"/>
        <family val="2"/>
        <scheme val="minor"/>
      </rPr>
      <t xml:space="preserve"> and the population std deviation </t>
    </r>
    <r>
      <rPr>
        <sz val="10"/>
        <rFont val="Calibri"/>
        <family val="2"/>
      </rPr>
      <t>σ</t>
    </r>
    <r>
      <rPr>
        <sz val="12"/>
        <color theme="1"/>
        <rFont val="Calibri"/>
        <family val="2"/>
        <scheme val="minor"/>
      </rPr>
      <t xml:space="preserve"> of this population.  These should be pretty close to 80 and 8 respectively.  Next,  use </t>
    </r>
    <r>
      <rPr>
        <b/>
        <i/>
        <sz val="11"/>
        <color theme="1"/>
        <rFont val="Calibri"/>
        <family val="2"/>
        <scheme val="minor"/>
      </rPr>
      <t>Data Analysis &gt; Sampling</t>
    </r>
    <r>
      <rPr>
        <sz val="12"/>
        <color theme="1"/>
        <rFont val="Calibri"/>
        <family val="2"/>
        <scheme val="minor"/>
      </rPr>
      <t xml:space="preserve"> to randomly choose 12 samples of size n = 30 and calculate their means </t>
    </r>
    <r>
      <rPr>
        <b/>
        <sz val="12"/>
        <color theme="1"/>
        <rFont val="Calibri"/>
        <family val="2"/>
        <scheme val="minor"/>
      </rPr>
      <t>x-bar</t>
    </r>
    <r>
      <rPr>
        <sz val="12"/>
        <color theme="1"/>
        <rFont val="Calibri"/>
        <family val="2"/>
        <scheme val="minor"/>
      </rPr>
      <t xml:space="preserve"> and </t>
    </r>
    <r>
      <rPr>
        <b/>
        <sz val="12"/>
        <color theme="1"/>
        <rFont val="Calibri"/>
        <family val="2"/>
        <scheme val="minor"/>
      </rPr>
      <t>stdev s</t>
    </r>
    <r>
      <rPr>
        <sz val="12"/>
        <color theme="1"/>
        <rFont val="Calibri"/>
        <family val="2"/>
        <scheme val="minor"/>
      </rPr>
      <t xml:space="preserve">.  From the formula given in Ch 9, find </t>
    </r>
    <r>
      <rPr>
        <b/>
        <sz val="12"/>
        <color theme="1"/>
        <rFont val="Calibri"/>
        <family val="2"/>
        <scheme val="minor"/>
      </rPr>
      <t xml:space="preserve">Sigma-x-bar </t>
    </r>
    <r>
      <rPr>
        <b/>
        <sz val="12"/>
        <rFont val="Arial"/>
        <family val="2"/>
      </rPr>
      <t>σ</t>
    </r>
    <r>
      <rPr>
        <b/>
        <vertAlign val="subscript"/>
        <sz val="10"/>
        <rFont val="Arial"/>
        <family val="2"/>
      </rPr>
      <t>ẍ</t>
    </r>
    <r>
      <rPr>
        <vertAlign val="subscript"/>
        <sz val="10"/>
        <rFont val="Arial"/>
        <family val="2"/>
      </rPr>
      <t xml:space="preserve"> . </t>
    </r>
    <r>
      <rPr>
        <sz val="12"/>
        <color theme="1"/>
        <rFont val="Calibri"/>
        <family val="2"/>
        <scheme val="minor"/>
      </rPr>
      <t xml:space="preserve"> How does the population mean µ compare to the mean of the sample means?  How does </t>
    </r>
    <r>
      <rPr>
        <b/>
        <sz val="12"/>
        <color theme="1"/>
        <rFont val="Calibri"/>
        <family val="2"/>
        <scheme val="minor"/>
      </rPr>
      <t xml:space="preserve"> </t>
    </r>
    <r>
      <rPr>
        <b/>
        <sz val="14"/>
        <color theme="1"/>
        <rFont val="Calibri"/>
        <family val="2"/>
        <scheme val="minor"/>
      </rPr>
      <t>σ</t>
    </r>
    <r>
      <rPr>
        <b/>
        <vertAlign val="subscript"/>
        <sz val="10"/>
        <rFont val="Arial"/>
        <family val="2"/>
      </rPr>
      <t>ẍ</t>
    </r>
    <r>
      <rPr>
        <sz val="12"/>
        <color theme="1"/>
        <rFont val="Calibri"/>
        <family val="2"/>
        <scheme val="minor"/>
      </rPr>
      <t xml:space="preserve"> compare to the std deviation of the sample means?  Put your explanations in the space provided below.</t>
    </r>
  </si>
  <si>
    <t>What is the t-score if the area around the mean is .78?</t>
  </si>
  <si>
    <t xml:space="preserve">In the population, how many numbers are </t>
  </si>
  <si>
    <t>Ptobability using NORM.DIST function</t>
  </si>
  <si>
    <r>
      <t xml:space="preserve">Population </t>
    </r>
    <r>
      <rPr>
        <b/>
        <sz val="12"/>
        <color rgb="FFFF0000"/>
        <rFont val="Calibri"/>
        <family val="2"/>
        <scheme val="minor"/>
      </rPr>
      <t>calculated Mean</t>
    </r>
    <r>
      <rPr>
        <b/>
        <sz val="12"/>
        <color theme="1"/>
        <rFont val="Calibri"/>
        <family val="2"/>
        <scheme val="minor"/>
      </rPr>
      <t>:</t>
    </r>
  </si>
  <si>
    <r>
      <t xml:space="preserve">Population  </t>
    </r>
    <r>
      <rPr>
        <b/>
        <sz val="12"/>
        <color rgb="FFFF0000"/>
        <rFont val="Calibri"/>
        <family val="2"/>
        <scheme val="minor"/>
      </rPr>
      <t>calculated Std dev</t>
    </r>
    <r>
      <rPr>
        <b/>
        <sz val="12"/>
        <color theme="1"/>
        <rFont val="Calibri"/>
        <family val="2"/>
        <scheme val="minor"/>
      </rPr>
      <t>:</t>
    </r>
  </si>
  <si>
    <t>Population</t>
  </si>
  <si>
    <r>
      <t xml:space="preserve">Do Normal distribution functions like NORM.DIST really work?  We can check this by calculating the probabilities using this function and then comparing them with the corresponding (actual) proportion in the population.  To do so, 1st  generate a  normally distributed population of size 1,000 (starting at cell A21) with Mean = 100 and stdev = 20. Use </t>
    </r>
    <r>
      <rPr>
        <b/>
        <i/>
        <sz val="12"/>
        <color theme="1"/>
        <rFont val="Calibri"/>
        <family val="2"/>
        <scheme val="minor"/>
      </rPr>
      <t>Data Analysis&gt;Random Number Generation</t>
    </r>
    <r>
      <rPr>
        <sz val="12"/>
        <color theme="1"/>
        <rFont val="Calibri"/>
        <family val="2"/>
        <scheme val="minor"/>
      </rPr>
      <t xml:space="preserve"> to do this.  Use AVERAGE and STDEVP functions to calculate the mean and std dev of this population.  Then use COUNTIF function to calculate various proportions (probabilities) and compare them to the probabilites given by Normal distriubution function NORM.DIST (using calculated parameters).  Always use cell references when using a calculated value from a cell. </t>
    </r>
  </si>
  <si>
    <r>
      <t xml:space="preserve">For example, use Countif function to find how many numbers in the population are </t>
    </r>
    <r>
      <rPr>
        <sz val="12"/>
        <rFont val="Calibri"/>
        <family val="2"/>
      </rPr>
      <t>≥ 128.  Divide this by the population size to get the actual proportion (probability).  Now use NORM.DIST function with calculated mean and std dev to find Prob of ≥ 128.</t>
    </r>
  </si>
  <si>
    <r>
      <t xml:space="preserve">Dollar Express has determined that average purchase amount for a Halloween party is $59.23 with a standard deviation of $5.89.  Assume the distribution to be Normal.  Use </t>
    </r>
    <r>
      <rPr>
        <b/>
        <sz val="11"/>
        <rFont val="Calibri"/>
        <family val="2"/>
        <scheme val="minor"/>
      </rPr>
      <t>NORMDIST</t>
    </r>
    <r>
      <rPr>
        <sz val="11"/>
        <rFont val="Calibri"/>
        <family val="2"/>
        <scheme val="minor"/>
      </rPr>
      <t xml:space="preserve"> to calculate the probability that a customer will spend</t>
    </r>
  </si>
  <si>
    <r>
      <t xml:space="preserve">Use </t>
    </r>
    <r>
      <rPr>
        <b/>
        <sz val="11"/>
        <rFont val="Calibri"/>
        <family val="2"/>
        <scheme val="minor"/>
      </rPr>
      <t>NORM.</t>
    </r>
    <r>
      <rPr>
        <b/>
        <sz val="11"/>
        <color rgb="FFFF0000"/>
        <rFont val="Calibri"/>
        <family val="2"/>
        <scheme val="minor"/>
      </rPr>
      <t>S.</t>
    </r>
    <r>
      <rPr>
        <b/>
        <sz val="11"/>
        <rFont val="Calibri"/>
        <family val="2"/>
        <scheme val="minor"/>
      </rPr>
      <t>DIST</t>
    </r>
    <r>
      <rPr>
        <sz val="11"/>
        <rFont val="Calibri"/>
        <family val="2"/>
        <scheme val="minor"/>
      </rPr>
      <t xml:space="preserve"> to answer the following questions.</t>
    </r>
  </si>
  <si>
    <r>
      <t>The class average of test # 2 is 81.6.  The std dev is 8.28.  Use</t>
    </r>
    <r>
      <rPr>
        <b/>
        <sz val="11"/>
        <rFont val="Calibri"/>
        <family val="2"/>
        <scheme val="minor"/>
      </rPr>
      <t xml:space="preserve"> NORM.INV</t>
    </r>
    <r>
      <rPr>
        <sz val="11"/>
        <rFont val="Calibri"/>
        <family val="2"/>
        <scheme val="minor"/>
      </rPr>
      <t xml:space="preserve"> to answer the following questions.</t>
    </r>
  </si>
  <si>
    <r>
      <t>Use</t>
    </r>
    <r>
      <rPr>
        <b/>
        <sz val="11"/>
        <rFont val="Calibri"/>
        <family val="2"/>
        <scheme val="minor"/>
      </rPr>
      <t xml:space="preserve"> NORM.</t>
    </r>
    <r>
      <rPr>
        <b/>
        <sz val="11"/>
        <color rgb="FFFF0000"/>
        <rFont val="Calibri"/>
        <family val="2"/>
        <scheme val="minor"/>
      </rPr>
      <t>S.</t>
    </r>
    <r>
      <rPr>
        <b/>
        <sz val="11"/>
        <rFont val="Calibri"/>
        <family val="2"/>
        <scheme val="minor"/>
      </rPr>
      <t>INV</t>
    </r>
    <r>
      <rPr>
        <sz val="11"/>
        <rFont val="Calibri"/>
        <family val="2"/>
        <scheme val="minor"/>
      </rPr>
      <t xml:space="preserve"> to answer the follwing questions?</t>
    </r>
  </si>
  <si>
    <r>
      <t xml:space="preserve">The Probability of success in an experiment is 39.74%.  If the trial size is 45, answer the following questions.  Use </t>
    </r>
    <r>
      <rPr>
        <b/>
        <sz val="11"/>
        <rFont val="Calibri"/>
        <family val="2"/>
        <scheme val="minor"/>
      </rPr>
      <t xml:space="preserve">BINOM.DIST </t>
    </r>
    <r>
      <rPr>
        <sz val="11"/>
        <rFont val="Calibri"/>
        <family val="2"/>
        <scheme val="minor"/>
      </rPr>
      <t>to calculate probabilities..</t>
    </r>
  </si>
  <si>
    <r>
      <rPr>
        <b/>
        <sz val="11"/>
        <rFont val="Calibri"/>
        <family val="2"/>
        <scheme val="minor"/>
      </rPr>
      <t xml:space="preserve">T.INV </t>
    </r>
    <r>
      <rPr>
        <sz val="11"/>
        <rFont val="Calibri"/>
        <family val="2"/>
        <scheme val="minor"/>
      </rPr>
      <t xml:space="preserve">gives the t-score given area in one tail. </t>
    </r>
    <r>
      <rPr>
        <b/>
        <sz val="11"/>
        <rFont val="Calibri"/>
        <family val="2"/>
        <scheme val="minor"/>
      </rPr>
      <t xml:space="preserve"> T.INV.2T</t>
    </r>
    <r>
      <rPr>
        <sz val="11"/>
        <rFont val="Calibri"/>
        <family val="2"/>
        <scheme val="minor"/>
      </rPr>
      <t xml:space="preserve"> gives the t-score given the area in 2 tails.    Answer the following t-distribution questions using these functions for a sample size of n = 38.  To be sure you are getting the right results, check the function by using values from your T-table.</t>
    </r>
  </si>
  <si>
    <r>
      <t xml:space="preserve">Pioneer Bank's customer require an average of 4.7 minutes of service.  Use </t>
    </r>
    <r>
      <rPr>
        <b/>
        <sz val="11"/>
        <rFont val="Calibri"/>
        <family val="2"/>
        <scheme val="minor"/>
      </rPr>
      <t>EXPONDIST</t>
    </r>
    <r>
      <rPr>
        <sz val="11"/>
        <rFont val="Calibri"/>
        <family val="2"/>
        <scheme val="minor"/>
      </rPr>
      <t xml:space="preserve"> function to answer the follwing questions.</t>
    </r>
  </si>
  <si>
    <t>For the following problems, you'll use various Excel functions. Please visit Microsoft website if you need more info on these. .</t>
  </si>
  <si>
    <t>z-score</t>
  </si>
  <si>
    <r>
      <t>We have used the normal distribution table.  Now it's your turn to create one using Excel's NORMSDIST function.  Note:  this table should resemble the table that we use in our class (probabilities</t>
    </r>
    <r>
      <rPr>
        <b/>
        <sz val="12"/>
        <color theme="1"/>
        <rFont val="Calibri"/>
        <family val="2"/>
        <scheme val="minor"/>
      </rPr>
      <t xml:space="preserve"> from the mean as shown in the picture</t>
    </r>
    <r>
      <rPr>
        <sz val="12"/>
        <color theme="1"/>
        <rFont val="Calibri"/>
        <family val="2"/>
        <scheme val="minor"/>
      </rPr>
      <t>).  Use Excels's formatting function to show 5 decimal points.  This problem  will require some Excel manipulations and some creativity with reference cells. Done properly, you'll have to type the Excel formula only once which will be copied to fill all the cells.   So, if you don't know, it is time to learn these useful Excel tricks which will change  your whole life (it's an exxxxxaggggaration, but still a truth).   I'll be more than happy to show you some basic Excel skills, but you have to come to my office.</t>
    </r>
  </si>
  <si>
    <t>Amit Sawant</t>
  </si>
  <si>
    <t xml:space="preserve">NAME:               Amit Sawant                                                                                       </t>
  </si>
  <si>
    <t>Name: Amit Sawant</t>
  </si>
  <si>
    <t>How do the probabilities compare? The probabilities using NORM.DIST function are close to that of the corresponding (actual) population proportions.</t>
  </si>
  <si>
    <t>Explanation:  The Population mean is 80.09647631 which is very close to the mean of the sample means that is 80.19412785. Sigma-x-bar is 1.439534854, which is also very close to the std deviation of the sample means that is 1.415908093. There is a small difference in both cases due to sampling.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</si>
</sst>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numFmt numFmtId="165" formatCode="0.0"/>
    <numFmt numFmtId="166" formatCode="0.00000"/>
  </numFmts>
  <fonts count="37" x14ac:knownFonts="1">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FF0000"/>
      <name val="Arial"/>
      <family val="2"/>
    </font>
    <font>
      <b/>
      <sz val="14"/>
      <name val="Arial"/>
      <family val="2"/>
    </font>
    <font>
      <b/>
      <sz val="10"/>
      <name val="Arial"/>
      <family val="2"/>
    </font>
    <font>
      <sz val="10"/>
      <name val="Arial"/>
      <family val="2"/>
    </font>
    <font>
      <b/>
      <sz val="10"/>
      <color indexed="10"/>
      <name val="Arial"/>
      <family val="2"/>
    </font>
    <font>
      <sz val="10"/>
      <name val="Calibri"/>
      <family val="2"/>
    </font>
    <font>
      <b/>
      <i/>
      <sz val="11"/>
      <color theme="1"/>
      <name val="Calibri"/>
      <family val="2"/>
      <scheme val="minor"/>
    </font>
    <font>
      <sz val="12"/>
      <name val="Arial"/>
      <family val="2"/>
    </font>
    <font>
      <vertAlign val="subscript"/>
      <sz val="10"/>
      <name val="Arial"/>
      <family val="2"/>
    </font>
    <font>
      <sz val="36"/>
      <name val="Calibri"/>
      <family val="2"/>
    </font>
    <font>
      <sz val="14"/>
      <name val="Calibri"/>
      <family val="2"/>
    </font>
    <font>
      <sz val="12"/>
      <color indexed="10"/>
      <name val="Arial"/>
      <family val="2"/>
    </font>
    <font>
      <b/>
      <sz val="12"/>
      <name val="Arial"/>
      <family val="2"/>
    </font>
    <font>
      <b/>
      <sz val="12"/>
      <color theme="3" tint="0.39997558519241921"/>
      <name val="Calibri"/>
      <family val="2"/>
      <scheme val="minor"/>
    </font>
    <font>
      <sz val="11"/>
      <name val="Calibri"/>
      <family val="2"/>
    </font>
    <font>
      <sz val="11"/>
      <color rgb="FFFF0000"/>
      <name val="Calibri"/>
      <family val="2"/>
      <scheme val="minor"/>
    </font>
    <font>
      <sz val="11"/>
      <name val="Calibri"/>
      <family val="2"/>
      <scheme val="minor"/>
    </font>
    <font>
      <b/>
      <sz val="11"/>
      <color indexed="12"/>
      <name val="Calibri"/>
      <family val="2"/>
      <scheme val="minor"/>
    </font>
    <font>
      <b/>
      <sz val="11"/>
      <color theme="7" tint="-0.249977111117893"/>
      <name val="Calibri"/>
      <family val="2"/>
      <scheme val="minor"/>
    </font>
    <font>
      <b/>
      <sz val="11"/>
      <color indexed="10"/>
      <name val="Calibri"/>
      <family val="2"/>
      <scheme val="minor"/>
    </font>
    <font>
      <sz val="12"/>
      <color rgb="FFFF0000"/>
      <name val="Calibri"/>
      <family val="2"/>
      <scheme val="minor"/>
    </font>
    <font>
      <sz val="10"/>
      <color theme="3"/>
      <name val="Arial"/>
      <family val="2"/>
    </font>
    <font>
      <b/>
      <sz val="12"/>
      <color rgb="FFFF0000"/>
      <name val="Calibri"/>
      <family val="2"/>
      <scheme val="minor"/>
    </font>
    <font>
      <b/>
      <sz val="12"/>
      <color theme="1"/>
      <name val="Calibri"/>
      <family val="2"/>
    </font>
    <font>
      <sz val="12"/>
      <name val="Calibri"/>
      <family val="2"/>
      <scheme val="minor"/>
    </font>
    <font>
      <sz val="12"/>
      <name val="Calibri"/>
      <family val="2"/>
    </font>
    <font>
      <b/>
      <i/>
      <sz val="12"/>
      <color theme="1"/>
      <name val="Calibri"/>
      <family val="2"/>
      <scheme val="minor"/>
    </font>
    <font>
      <b/>
      <sz val="14"/>
      <color theme="1"/>
      <name val="Calibri"/>
      <family val="2"/>
      <scheme val="minor"/>
    </font>
    <font>
      <b/>
      <vertAlign val="subscript"/>
      <sz val="12"/>
      <color theme="1"/>
      <name val="Calibri"/>
      <family val="2"/>
      <scheme val="minor"/>
    </font>
    <font>
      <b/>
      <vertAlign val="subscript"/>
      <sz val="10"/>
      <name val="Arial"/>
      <family val="2"/>
    </font>
    <font>
      <b/>
      <sz val="11"/>
      <name val="Calibri"/>
      <family val="2"/>
      <scheme val="minor"/>
    </font>
    <font>
      <b/>
      <sz val="11"/>
      <color rgb="FFFF0000"/>
      <name val="Calibri"/>
      <family val="2"/>
      <scheme val="minor"/>
    </font>
    <font>
      <b/>
      <sz val="11"/>
      <color indexed="12"/>
      <name val="Arial"/>
      <family val="2"/>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6" tint="0.79998168889431442"/>
        <bgColor indexed="64"/>
      </patternFill>
    </fill>
    <fill>
      <patternFill patternType="solid">
        <fgColor theme="5" tint="0.79998168889431442"/>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style="medium">
        <color auto="1"/>
      </top>
      <bottom style="medium">
        <color auto="1"/>
      </bottom>
      <diagonal/>
    </border>
    <border>
      <left style="medium">
        <color auto="1"/>
      </left>
      <right style="thin">
        <color auto="1"/>
      </right>
      <top style="thin">
        <color auto="1"/>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top style="medium">
        <color auto="1"/>
      </top>
      <bottom style="medium">
        <color auto="1"/>
      </bottom>
      <diagonal/>
    </border>
    <border>
      <left/>
      <right/>
      <top style="medium">
        <color auto="1"/>
      </top>
      <bottom/>
      <diagonal/>
    </border>
    <border>
      <left style="medium">
        <color auto="1"/>
      </left>
      <right style="thin">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medium">
        <color auto="1"/>
      </top>
      <bottom/>
      <diagonal/>
    </border>
    <border>
      <left style="thin">
        <color auto="1"/>
      </left>
      <right/>
      <top style="thin">
        <color auto="1"/>
      </top>
      <bottom style="medium">
        <color auto="1"/>
      </bottom>
      <diagonal/>
    </border>
  </borders>
  <cellStyleXfs count="1">
    <xf numFmtId="0" fontId="0" fillId="0" borderId="0"/>
  </cellStyleXfs>
  <cellXfs count="153">
    <xf numFmtId="0" fontId="0" fillId="0" borderId="0" xfId="0"/>
    <xf numFmtId="0" fontId="0" fillId="2" borderId="0" xfId="0" applyFill="1" applyProtection="1"/>
    <xf numFmtId="0" fontId="6" fillId="2" borderId="0" xfId="0" applyFont="1" applyFill="1" applyProtection="1"/>
    <xf numFmtId="0" fontId="7" fillId="2" borderId="0" xfId="0" applyFont="1" applyFill="1" applyProtection="1"/>
    <xf numFmtId="0" fontId="0" fillId="2" borderId="0" xfId="0" applyFill="1" applyAlignment="1" applyProtection="1">
      <alignment horizontal="left"/>
    </xf>
    <xf numFmtId="0" fontId="8" fillId="2" borderId="0" xfId="0" applyFont="1" applyFill="1" applyProtection="1"/>
    <xf numFmtId="0" fontId="7" fillId="2" borderId="2" xfId="0" applyFont="1" applyFill="1" applyBorder="1" applyProtection="1">
      <protection locked="0"/>
    </xf>
    <xf numFmtId="0" fontId="0" fillId="2" borderId="3" xfId="0" applyFill="1" applyBorder="1" applyProtection="1">
      <protection locked="0"/>
    </xf>
    <xf numFmtId="0" fontId="7" fillId="2" borderId="3" xfId="0" applyFont="1" applyFill="1" applyBorder="1" applyProtection="1">
      <protection locked="0"/>
    </xf>
    <xf numFmtId="0" fontId="0" fillId="2" borderId="4" xfId="0" applyFill="1" applyBorder="1" applyProtection="1">
      <protection locked="0"/>
    </xf>
    <xf numFmtId="164" fontId="7" fillId="2" borderId="0" xfId="0" applyNumberFormat="1" applyFont="1" applyFill="1" applyProtection="1"/>
    <xf numFmtId="0" fontId="7" fillId="2" borderId="5" xfId="0" applyFont="1" applyFill="1" applyBorder="1" applyAlignment="1" applyProtection="1">
      <alignment horizontal="center"/>
    </xf>
    <xf numFmtId="0" fontId="7" fillId="2" borderId="1" xfId="0" applyFont="1" applyFill="1" applyBorder="1" applyAlignment="1" applyProtection="1">
      <alignment horizontal="center"/>
    </xf>
    <xf numFmtId="0" fontId="7" fillId="2" borderId="0" xfId="0" applyFont="1" applyFill="1"/>
    <xf numFmtId="0" fontId="4" fillId="2" borderId="0" xfId="0" applyFont="1" applyFill="1"/>
    <xf numFmtId="0" fontId="7" fillId="2" borderId="0" xfId="0" applyFont="1" applyFill="1" applyAlignment="1">
      <alignment horizontal="left" vertical="top" wrapText="1"/>
    </xf>
    <xf numFmtId="0" fontId="0" fillId="2" borderId="0" xfId="0" applyFont="1" applyFill="1"/>
    <xf numFmtId="0" fontId="7" fillId="2" borderId="0" xfId="0" applyFont="1" applyFill="1" applyAlignment="1">
      <alignment horizontal="center"/>
    </xf>
    <xf numFmtId="0" fontId="0" fillId="2" borderId="18" xfId="0" applyFont="1" applyFill="1" applyBorder="1" applyAlignment="1">
      <alignment horizontal="center" vertical="center" wrapText="1"/>
    </xf>
    <xf numFmtId="0" fontId="0" fillId="2" borderId="19" xfId="0" applyFont="1" applyFill="1" applyBorder="1" applyAlignment="1">
      <alignment horizontal="center" vertical="center" wrapText="1"/>
    </xf>
    <xf numFmtId="0" fontId="9" fillId="2" borderId="20" xfId="0" applyFont="1" applyFill="1" applyBorder="1" applyAlignment="1">
      <alignment horizontal="center" vertical="center"/>
    </xf>
    <xf numFmtId="0" fontId="7" fillId="4" borderId="22" xfId="0" applyFont="1" applyFill="1" applyBorder="1" applyAlignment="1">
      <alignment horizontal="center"/>
    </xf>
    <xf numFmtId="0" fontId="0" fillId="4" borderId="21" xfId="0" applyFont="1" applyFill="1" applyBorder="1" applyAlignment="1">
      <alignment horizontal="left" vertical="center" wrapText="1"/>
    </xf>
    <xf numFmtId="0" fontId="7" fillId="4" borderId="24" xfId="0" applyFont="1" applyFill="1" applyBorder="1"/>
    <xf numFmtId="0" fontId="7" fillId="4" borderId="25" xfId="0" applyFont="1" applyFill="1" applyBorder="1"/>
    <xf numFmtId="0" fontId="7" fillId="4" borderId="26" xfId="0" applyFont="1" applyFill="1" applyBorder="1"/>
    <xf numFmtId="0" fontId="7" fillId="4" borderId="27" xfId="0" applyFont="1" applyFill="1" applyBorder="1" applyAlignment="1">
      <alignment horizontal="center"/>
    </xf>
    <xf numFmtId="0" fontId="0" fillId="4" borderId="12" xfId="0" applyFont="1" applyFill="1" applyBorder="1" applyAlignment="1">
      <alignment horizontal="left" vertical="center" wrapText="1"/>
    </xf>
    <xf numFmtId="0" fontId="6" fillId="2" borderId="6" xfId="0" applyFont="1" applyFill="1" applyBorder="1" applyAlignment="1">
      <alignment horizontal="center" vertical="center"/>
    </xf>
    <xf numFmtId="0" fontId="0" fillId="2" borderId="0" xfId="0" applyFill="1"/>
    <xf numFmtId="164" fontId="7" fillId="2" borderId="0" xfId="0" applyNumberFormat="1" applyFont="1" applyFill="1"/>
    <xf numFmtId="0" fontId="11" fillId="2" borderId="0" xfId="0" applyFont="1" applyFill="1" applyProtection="1"/>
    <xf numFmtId="0" fontId="15" fillId="2" borderId="0" xfId="0" applyFont="1" applyFill="1" applyProtection="1"/>
    <xf numFmtId="0" fontId="2" fillId="2" borderId="18" xfId="0" applyFont="1" applyFill="1" applyBorder="1" applyAlignment="1">
      <alignment horizontal="center" vertical="center" wrapText="1"/>
    </xf>
    <xf numFmtId="0" fontId="2" fillId="2" borderId="21" xfId="0" applyFont="1" applyFill="1" applyBorder="1" applyAlignment="1">
      <alignment horizontal="left" vertical="center" wrapText="1"/>
    </xf>
    <xf numFmtId="0" fontId="2" fillId="2" borderId="12" xfId="0" applyFont="1" applyFill="1" applyBorder="1" applyAlignment="1">
      <alignment wrapText="1"/>
    </xf>
    <xf numFmtId="0" fontId="20" fillId="3" borderId="0" xfId="0" applyFont="1" applyFill="1" applyAlignment="1">
      <alignment horizontal="center" vertical="center"/>
    </xf>
    <xf numFmtId="0" fontId="21" fillId="3" borderId="1" xfId="0" applyFont="1" applyFill="1" applyBorder="1" applyAlignment="1">
      <alignment vertical="center"/>
    </xf>
    <xf numFmtId="0" fontId="20" fillId="3" borderId="0" xfId="0" applyFont="1" applyFill="1" applyAlignment="1">
      <alignment vertical="center"/>
    </xf>
    <xf numFmtId="0" fontId="22" fillId="3" borderId="0" xfId="0" applyFont="1" applyFill="1" applyAlignment="1">
      <alignment vertical="center" wrapText="1"/>
    </xf>
    <xf numFmtId="0" fontId="20" fillId="3" borderId="7" xfId="0" applyFont="1" applyFill="1" applyBorder="1" applyAlignment="1">
      <alignment horizontal="center" vertical="center"/>
    </xf>
    <xf numFmtId="0" fontId="20" fillId="3" borderId="29" xfId="0" applyFont="1" applyFill="1" applyBorder="1" applyAlignment="1">
      <alignment horizontal="center" vertical="center"/>
    </xf>
    <xf numFmtId="0" fontId="20" fillId="3" borderId="1" xfId="0" applyFont="1" applyFill="1" applyBorder="1" applyAlignment="1">
      <alignment vertical="center"/>
    </xf>
    <xf numFmtId="0" fontId="20" fillId="3" borderId="30" xfId="0" applyFont="1" applyFill="1" applyBorder="1" applyAlignment="1">
      <alignment vertical="center"/>
    </xf>
    <xf numFmtId="0" fontId="20" fillId="3" borderId="12" xfId="0" applyFont="1" applyFill="1" applyBorder="1" applyAlignment="1">
      <alignment horizontal="center" vertical="center"/>
    </xf>
    <xf numFmtId="0" fontId="20" fillId="3" borderId="28" xfId="0" applyFont="1" applyFill="1" applyBorder="1" applyAlignment="1">
      <alignment vertical="center"/>
    </xf>
    <xf numFmtId="0" fontId="20" fillId="3" borderId="27" xfId="0" applyFont="1" applyFill="1" applyBorder="1" applyAlignment="1">
      <alignment vertical="center"/>
    </xf>
    <xf numFmtId="0" fontId="20" fillId="3" borderId="1" xfId="0" applyFont="1" applyFill="1" applyBorder="1" applyAlignment="1">
      <alignment horizontal="center" vertical="center"/>
    </xf>
    <xf numFmtId="0" fontId="20" fillId="3" borderId="21" xfId="0" applyFont="1" applyFill="1" applyBorder="1" applyAlignment="1">
      <alignment horizontal="center" vertical="center"/>
    </xf>
    <xf numFmtId="0" fontId="20" fillId="3" borderId="23" xfId="0" applyFont="1" applyFill="1" applyBorder="1" applyAlignment="1">
      <alignment vertical="center"/>
    </xf>
    <xf numFmtId="0" fontId="20" fillId="3" borderId="22" xfId="0" applyFont="1" applyFill="1" applyBorder="1" applyAlignment="1">
      <alignment vertical="center"/>
    </xf>
    <xf numFmtId="0" fontId="20" fillId="3" borderId="31" xfId="0" applyFont="1" applyFill="1" applyBorder="1" applyAlignment="1">
      <alignment horizontal="center" vertical="center"/>
    </xf>
    <xf numFmtId="0" fontId="20" fillId="3" borderId="6" xfId="0" applyFont="1" applyFill="1" applyBorder="1" applyAlignment="1">
      <alignment vertical="center" wrapText="1"/>
    </xf>
    <xf numFmtId="0" fontId="20" fillId="3" borderId="32" xfId="0" applyFont="1" applyFill="1" applyBorder="1" applyAlignment="1">
      <alignment vertical="center"/>
    </xf>
    <xf numFmtId="0" fontId="20" fillId="3" borderId="36" xfId="0" applyFont="1" applyFill="1" applyBorder="1" applyAlignment="1">
      <alignment horizontal="center" vertical="center"/>
    </xf>
    <xf numFmtId="0" fontId="20" fillId="3" borderId="37" xfId="0" applyFont="1" applyFill="1" applyBorder="1" applyAlignment="1">
      <alignment vertical="center"/>
    </xf>
    <xf numFmtId="0" fontId="20" fillId="3" borderId="38" xfId="0" applyFont="1" applyFill="1" applyBorder="1" applyAlignment="1">
      <alignment vertical="center"/>
    </xf>
    <xf numFmtId="0" fontId="20" fillId="3" borderId="1" xfId="0" applyFont="1" applyFill="1" applyBorder="1" applyAlignment="1">
      <alignment horizontal="left" vertical="center" wrapText="1"/>
    </xf>
    <xf numFmtId="0" fontId="20" fillId="3" borderId="28" xfId="0" applyFont="1" applyFill="1" applyBorder="1" applyAlignment="1">
      <alignment horizontal="left" vertical="center" wrapText="1"/>
    </xf>
    <xf numFmtId="0" fontId="25" fillId="5" borderId="24" xfId="0" applyFont="1" applyFill="1" applyBorder="1" applyAlignment="1">
      <alignment horizontal="left" vertical="center"/>
    </xf>
    <xf numFmtId="0" fontId="25" fillId="5" borderId="25" xfId="0" applyFont="1" applyFill="1" applyBorder="1" applyAlignment="1">
      <alignment vertical="top"/>
    </xf>
    <xf numFmtId="0" fontId="25" fillId="5" borderId="26" xfId="0" applyFont="1" applyFill="1" applyBorder="1" applyAlignment="1">
      <alignment vertical="top"/>
    </xf>
    <xf numFmtId="0" fontId="7" fillId="5" borderId="0" xfId="0" applyFont="1" applyFill="1" applyAlignment="1">
      <alignment horizontal="left" vertical="top"/>
    </xf>
    <xf numFmtId="0" fontId="0" fillId="5" borderId="0" xfId="0" applyFill="1"/>
    <xf numFmtId="0" fontId="28" fillId="5" borderId="0" xfId="0" applyFont="1" applyFill="1" applyBorder="1" applyAlignment="1">
      <alignment vertical="top"/>
    </xf>
    <xf numFmtId="0" fontId="24" fillId="5" borderId="22" xfId="0" applyFont="1" applyFill="1" applyBorder="1"/>
    <xf numFmtId="0" fontId="0" fillId="5" borderId="0" xfId="0" applyFill="1" applyBorder="1"/>
    <xf numFmtId="0" fontId="27" fillId="5" borderId="37" xfId="0" applyFont="1" applyFill="1" applyBorder="1" applyAlignment="1">
      <alignment horizontal="center"/>
    </xf>
    <xf numFmtId="0" fontId="3" fillId="5" borderId="37" xfId="0" applyFont="1" applyFill="1" applyBorder="1" applyAlignment="1">
      <alignment horizontal="center"/>
    </xf>
    <xf numFmtId="0" fontId="28" fillId="5" borderId="40" xfId="0" applyFont="1" applyFill="1" applyBorder="1"/>
    <xf numFmtId="0" fontId="28" fillId="5" borderId="41" xfId="0" applyFont="1" applyFill="1" applyBorder="1"/>
    <xf numFmtId="0" fontId="28" fillId="5" borderId="0" xfId="0" applyFont="1" applyFill="1"/>
    <xf numFmtId="0" fontId="24" fillId="5" borderId="38" xfId="0" applyFont="1" applyFill="1" applyBorder="1"/>
    <xf numFmtId="0" fontId="28" fillId="5" borderId="44" xfId="0" applyFont="1" applyFill="1" applyBorder="1"/>
    <xf numFmtId="0" fontId="0" fillId="5" borderId="0" xfId="0" applyFill="1" applyAlignment="1"/>
    <xf numFmtId="0" fontId="3" fillId="5" borderId="0" xfId="0" applyFont="1" applyFill="1" applyBorder="1" applyAlignment="1"/>
    <xf numFmtId="0" fontId="0" fillId="5" borderId="42" xfId="0" applyFont="1" applyFill="1" applyBorder="1" applyAlignment="1">
      <alignment horizontal="center" vertical="center"/>
    </xf>
    <xf numFmtId="0" fontId="0" fillId="5" borderId="0" xfId="0" applyFont="1" applyFill="1"/>
    <xf numFmtId="0" fontId="3" fillId="5" borderId="39" xfId="0" applyFont="1" applyFill="1" applyBorder="1" applyAlignment="1">
      <alignment horizontal="center" vertical="center"/>
    </xf>
    <xf numFmtId="0" fontId="36" fillId="3" borderId="1" xfId="0" applyFont="1" applyFill="1" applyBorder="1" applyAlignment="1">
      <alignment vertical="center"/>
    </xf>
    <xf numFmtId="0" fontId="3" fillId="0" borderId="1" xfId="0" applyFont="1" applyBorder="1" applyAlignment="1">
      <alignment horizontal="center"/>
    </xf>
    <xf numFmtId="2" fontId="3" fillId="0" borderId="1" xfId="0" applyNumberFormat="1" applyFont="1" applyBorder="1" applyAlignment="1">
      <alignment horizontal="center" vertical="center"/>
    </xf>
    <xf numFmtId="165" fontId="3" fillId="0" borderId="1" xfId="0" applyNumberFormat="1" applyFont="1" applyBorder="1" applyAlignment="1">
      <alignment horizontal="center"/>
    </xf>
    <xf numFmtId="166" fontId="0" fillId="0" borderId="1" xfId="0" applyNumberFormat="1" applyBorder="1" applyAlignment="1">
      <alignment horizontal="center" vertical="center"/>
    </xf>
    <xf numFmtId="0" fontId="16" fillId="2" borderId="0" xfId="0" applyFont="1" applyFill="1" applyAlignment="1" applyProtection="1">
      <alignment vertical="center" wrapText="1"/>
    </xf>
    <xf numFmtId="0" fontId="5" fillId="2" borderId="0" xfId="0" applyFont="1" applyFill="1" applyAlignment="1" applyProtection="1">
      <alignment horizontal="center" vertical="center"/>
    </xf>
    <xf numFmtId="0" fontId="17" fillId="2" borderId="0" xfId="0" applyFont="1" applyFill="1" applyAlignment="1" applyProtection="1">
      <alignment horizontal="left" vertical="center"/>
    </xf>
    <xf numFmtId="0" fontId="20" fillId="3" borderId="23" xfId="0" applyFont="1" applyFill="1" applyBorder="1" applyAlignment="1">
      <alignment horizontal="left" vertical="top" wrapText="1"/>
    </xf>
    <xf numFmtId="0" fontId="20" fillId="3" borderId="22" xfId="0" applyFont="1" applyFill="1" applyBorder="1" applyAlignment="1">
      <alignment horizontal="left" vertical="top" wrapText="1"/>
    </xf>
    <xf numFmtId="0" fontId="20" fillId="3" borderId="23" xfId="0" applyFont="1" applyFill="1" applyBorder="1" applyAlignment="1">
      <alignment horizontal="left" vertical="center" wrapText="1"/>
    </xf>
    <xf numFmtId="0" fontId="20" fillId="3" borderId="22" xfId="0" applyFont="1" applyFill="1" applyBorder="1" applyAlignment="1">
      <alignment horizontal="left" vertical="center" wrapText="1"/>
    </xf>
    <xf numFmtId="0" fontId="20" fillId="3" borderId="33" xfId="0" applyFont="1" applyFill="1" applyBorder="1" applyAlignment="1">
      <alignment horizontal="left" vertical="center" wrapText="1"/>
    </xf>
    <xf numFmtId="0" fontId="20" fillId="3" borderId="34" xfId="0" applyFont="1" applyFill="1" applyBorder="1" applyAlignment="1">
      <alignment horizontal="left" vertical="center" wrapText="1"/>
    </xf>
    <xf numFmtId="0" fontId="20" fillId="3" borderId="1" xfId="0" applyFont="1" applyFill="1" applyBorder="1" applyAlignment="1">
      <alignment horizontal="left" vertical="center" wrapText="1"/>
    </xf>
    <xf numFmtId="0" fontId="23" fillId="3" borderId="0" xfId="0" applyFont="1" applyFill="1" applyAlignment="1">
      <alignment horizontal="left" vertical="center" wrapText="1"/>
    </xf>
    <xf numFmtId="0" fontId="20" fillId="3" borderId="1" xfId="0" applyFont="1" applyFill="1" applyBorder="1" applyAlignment="1">
      <alignment horizontal="left" vertical="center"/>
    </xf>
    <xf numFmtId="0" fontId="20" fillId="3" borderId="35" xfId="0" applyFont="1" applyFill="1" applyBorder="1" applyAlignment="1">
      <alignment horizontal="left" vertical="center" wrapText="1"/>
    </xf>
    <xf numFmtId="0" fontId="4" fillId="2" borderId="2" xfId="0" applyFont="1" applyFill="1" applyBorder="1" applyAlignment="1">
      <alignment horizontal="left"/>
    </xf>
    <xf numFmtId="0" fontId="4" fillId="2" borderId="3" xfId="0" applyFont="1" applyFill="1" applyBorder="1" applyAlignment="1">
      <alignment horizontal="left"/>
    </xf>
    <xf numFmtId="0" fontId="4" fillId="2" borderId="4" xfId="0" applyFont="1" applyFill="1" applyBorder="1" applyAlignment="1">
      <alignment horizontal="left"/>
    </xf>
    <xf numFmtId="0" fontId="0" fillId="2" borderId="14" xfId="0" applyFont="1" applyFill="1" applyBorder="1" applyAlignment="1">
      <alignment horizontal="left" vertical="top" wrapText="1"/>
    </xf>
    <xf numFmtId="0" fontId="0" fillId="2" borderId="15" xfId="0" applyFont="1" applyFill="1" applyBorder="1" applyAlignment="1">
      <alignment horizontal="left" vertical="top" wrapText="1"/>
    </xf>
    <xf numFmtId="0" fontId="0" fillId="2" borderId="16"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4" borderId="7" xfId="0" applyFont="1" applyFill="1" applyBorder="1" applyAlignment="1">
      <alignment horizontal="left" vertical="top" wrapText="1"/>
    </xf>
    <xf numFmtId="0" fontId="7" fillId="4" borderId="17" xfId="0" applyFont="1" applyFill="1" applyBorder="1" applyAlignment="1">
      <alignment horizontal="left" vertical="top" wrapText="1"/>
    </xf>
    <xf numFmtId="0" fontId="7" fillId="4" borderId="8"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4" borderId="0" xfId="0" applyFont="1" applyFill="1" applyBorder="1" applyAlignment="1">
      <alignment horizontal="left" vertical="top" wrapText="1"/>
    </xf>
    <xf numFmtId="0" fontId="7" fillId="4" borderId="10" xfId="0" applyFont="1" applyFill="1" applyBorder="1" applyAlignment="1">
      <alignment horizontal="left" vertical="top" wrapText="1"/>
    </xf>
    <xf numFmtId="0" fontId="7" fillId="4" borderId="14" xfId="0"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3" xfId="0" applyFont="1" applyFill="1" applyBorder="1" applyAlignment="1">
      <alignment horizontal="left" vertical="top" wrapText="1"/>
    </xf>
    <xf numFmtId="0" fontId="28" fillId="5" borderId="7" xfId="0" applyFont="1" applyFill="1" applyBorder="1" applyAlignment="1">
      <alignment horizontal="left" vertical="top" wrapText="1"/>
    </xf>
    <xf numFmtId="0" fontId="28" fillId="5" borderId="17" xfId="0" applyFont="1" applyFill="1" applyBorder="1" applyAlignment="1">
      <alignment horizontal="left" vertical="top" wrapText="1"/>
    </xf>
    <xf numFmtId="0" fontId="28" fillId="5" borderId="8" xfId="0" applyFont="1" applyFill="1" applyBorder="1" applyAlignment="1">
      <alignment horizontal="left" vertical="top" wrapText="1"/>
    </xf>
    <xf numFmtId="0" fontId="28" fillId="5" borderId="9" xfId="0" applyFont="1" applyFill="1" applyBorder="1" applyAlignment="1">
      <alignment horizontal="left" vertical="top" wrapText="1"/>
    </xf>
    <xf numFmtId="0" fontId="28" fillId="5" borderId="0" xfId="0" applyFont="1" applyFill="1" applyBorder="1" applyAlignment="1">
      <alignment horizontal="left" vertical="top" wrapText="1"/>
    </xf>
    <xf numFmtId="0" fontId="28" fillId="5" borderId="10" xfId="0" applyFont="1" applyFill="1" applyBorder="1" applyAlignment="1">
      <alignment horizontal="left" vertical="top" wrapText="1"/>
    </xf>
    <xf numFmtId="0" fontId="28" fillId="5" borderId="14" xfId="0" applyFont="1" applyFill="1" applyBorder="1" applyAlignment="1">
      <alignment horizontal="left" vertical="top" wrapText="1"/>
    </xf>
    <xf numFmtId="0" fontId="28" fillId="5" borderId="15" xfId="0" applyFont="1" applyFill="1" applyBorder="1" applyAlignment="1">
      <alignment horizontal="left" vertical="top" wrapText="1"/>
    </xf>
    <xf numFmtId="0" fontId="28" fillId="5" borderId="13" xfId="0" applyFont="1" applyFill="1" applyBorder="1" applyAlignment="1">
      <alignment horizontal="left" vertical="top" wrapText="1"/>
    </xf>
    <xf numFmtId="0" fontId="28" fillId="5" borderId="21" xfId="0" applyFont="1" applyFill="1" applyBorder="1" applyAlignment="1">
      <alignment horizontal="left" vertical="top" wrapText="1"/>
    </xf>
    <xf numFmtId="0" fontId="28" fillId="5" borderId="29" xfId="0" applyFont="1" applyFill="1" applyBorder="1" applyAlignment="1">
      <alignment horizontal="left" vertical="top" wrapText="1"/>
    </xf>
    <xf numFmtId="0" fontId="28" fillId="5" borderId="12" xfId="0" applyFont="1" applyFill="1" applyBorder="1" applyAlignment="1">
      <alignment horizontal="left" vertical="top" wrapText="1"/>
    </xf>
    <xf numFmtId="0" fontId="28" fillId="5" borderId="23" xfId="0" applyFont="1" applyFill="1" applyBorder="1" applyAlignment="1">
      <alignment horizontal="left" vertical="top" wrapText="1"/>
    </xf>
    <xf numFmtId="0" fontId="28" fillId="5" borderId="1" xfId="0" applyFont="1" applyFill="1" applyBorder="1" applyAlignment="1">
      <alignment horizontal="left" vertical="top" wrapText="1"/>
    </xf>
    <xf numFmtId="0" fontId="28" fillId="5" borderId="28" xfId="0" applyFont="1" applyFill="1" applyBorder="1" applyAlignment="1">
      <alignment horizontal="left" vertical="top" wrapText="1"/>
    </xf>
    <xf numFmtId="0" fontId="28" fillId="5" borderId="35" xfId="0" applyFont="1" applyFill="1" applyBorder="1" applyAlignment="1">
      <alignment horizontal="left" vertical="top" wrapText="1"/>
    </xf>
    <xf numFmtId="0" fontId="28" fillId="5" borderId="2" xfId="0" applyFont="1" applyFill="1" applyBorder="1" applyAlignment="1">
      <alignment horizontal="left" vertical="top" wrapText="1"/>
    </xf>
    <xf numFmtId="0" fontId="28" fillId="5" borderId="45" xfId="0" applyFont="1" applyFill="1" applyBorder="1" applyAlignment="1">
      <alignment horizontal="left" vertical="top" wrapText="1"/>
    </xf>
    <xf numFmtId="0" fontId="28" fillId="5" borderId="7" xfId="0" applyFont="1" applyFill="1" applyBorder="1" applyAlignment="1">
      <alignment horizontal="left" vertical="center" wrapText="1"/>
    </xf>
    <xf numFmtId="0" fontId="28" fillId="5" borderId="17" xfId="0" applyFont="1" applyFill="1" applyBorder="1" applyAlignment="1">
      <alignment horizontal="left" vertical="center" wrapText="1"/>
    </xf>
    <xf numFmtId="0" fontId="28" fillId="5" borderId="8" xfId="0" applyFont="1" applyFill="1" applyBorder="1" applyAlignment="1">
      <alignment horizontal="left" vertical="center" wrapText="1"/>
    </xf>
    <xf numFmtId="0" fontId="28" fillId="5" borderId="9" xfId="0" applyFont="1" applyFill="1" applyBorder="1" applyAlignment="1">
      <alignment horizontal="left" vertical="center" wrapText="1"/>
    </xf>
    <xf numFmtId="0" fontId="28" fillId="5" borderId="0" xfId="0" applyFont="1" applyFill="1" applyBorder="1" applyAlignment="1">
      <alignment horizontal="left" vertical="center" wrapText="1"/>
    </xf>
    <xf numFmtId="0" fontId="28" fillId="5" borderId="10" xfId="0" applyFont="1" applyFill="1" applyBorder="1" applyAlignment="1">
      <alignment horizontal="left" vertical="center" wrapText="1"/>
    </xf>
    <xf numFmtId="0" fontId="28" fillId="5" borderId="14" xfId="0" applyFont="1" applyFill="1" applyBorder="1" applyAlignment="1">
      <alignment horizontal="left" vertical="center" wrapText="1"/>
    </xf>
    <xf numFmtId="0" fontId="28" fillId="5" borderId="15" xfId="0" applyFont="1" applyFill="1" applyBorder="1" applyAlignment="1">
      <alignment horizontal="left" vertical="center" wrapText="1"/>
    </xf>
    <xf numFmtId="0" fontId="28" fillId="5" borderId="13" xfId="0" applyFont="1" applyFill="1" applyBorder="1" applyAlignment="1">
      <alignment horizontal="left" vertical="center" wrapText="1"/>
    </xf>
    <xf numFmtId="0" fontId="28" fillId="5" borderId="23" xfId="0" applyFont="1" applyFill="1" applyBorder="1" applyAlignment="1">
      <alignment horizontal="center" vertical="center" wrapText="1"/>
    </xf>
    <xf numFmtId="0" fontId="28" fillId="5" borderId="37" xfId="0" applyFont="1" applyFill="1" applyBorder="1" applyAlignment="1">
      <alignment horizontal="center" vertical="center" wrapText="1"/>
    </xf>
    <xf numFmtId="0" fontId="28" fillId="5" borderId="35" xfId="0" applyFont="1" applyFill="1" applyBorder="1" applyAlignment="1">
      <alignment horizontal="center" vertical="center" wrapText="1"/>
    </xf>
    <xf numFmtId="0" fontId="28" fillId="5" borderId="43" xfId="0" applyFont="1" applyFill="1" applyBorder="1" applyAlignment="1">
      <alignment horizontal="center" vertical="center" wrapText="1"/>
    </xf>
    <xf numFmtId="0" fontId="0" fillId="5" borderId="0" xfId="0" applyFill="1" applyAlignment="1">
      <alignment horizontal="left" vertical="top" wrapText="1"/>
    </xf>
    <xf numFmtId="0" fontId="3" fillId="5" borderId="21" xfId="0" applyFont="1" applyFill="1" applyBorder="1" applyAlignment="1">
      <alignment horizontal="left" vertical="center" wrapText="1"/>
    </xf>
    <xf numFmtId="0" fontId="26" fillId="5" borderId="23" xfId="0" applyFont="1" applyFill="1" applyBorder="1" applyAlignment="1">
      <alignment horizontal="left" vertical="center" wrapText="1"/>
    </xf>
    <xf numFmtId="0" fontId="3" fillId="5" borderId="12" xfId="0" applyFont="1" applyFill="1" applyBorder="1" applyAlignment="1">
      <alignment horizontal="left" vertical="center" wrapText="1"/>
    </xf>
    <xf numFmtId="0" fontId="3" fillId="5" borderId="28" xfId="0" applyFont="1" applyFill="1" applyBorder="1" applyAlignment="1">
      <alignment horizontal="left" vertical="center" wrapText="1"/>
    </xf>
    <xf numFmtId="0" fontId="3" fillId="5" borderId="1" xfId="0" applyFont="1" applyFill="1" applyBorder="1" applyAlignment="1">
      <alignment horizontal="left"/>
    </xf>
    <xf numFmtId="0" fontId="0" fillId="0" borderId="1" xfId="0" applyBorder="1" applyAlignment="1">
      <alignment horizontal="left" vertical="center" wrapText="1"/>
    </xf>
    <xf numFmtId="0" fontId="1" fillId="4" borderId="23" xfId="0" applyFont="1" applyFill="1" applyBorder="1"/>
    <xf numFmtId="0" fontId="1" fillId="4" borderId="28" xfId="0" applyFont="1" applyFill="1" applyBorder="1"/>
  </cellXfs>
  <cellStyles count="1">
    <cellStyle name="Normal" xfId="0" builtinId="0"/>
  </cellStyles>
  <dxfs count="0"/>
  <tableStyles count="0" defaultTableStyle="TableStyleMedium2" defaultPivotStyle="PivotStyleLight16"/>
  <colors>
    <mruColors>
      <color rgb="FFB2C6F4"/>
      <color rgb="FFF2FB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57150</xdr:colOff>
      <xdr:row>2</xdr:row>
      <xdr:rowOff>66675</xdr:rowOff>
    </xdr:from>
    <xdr:to>
      <xdr:col>14</xdr:col>
      <xdr:colOff>236054</xdr:colOff>
      <xdr:row>2</xdr:row>
      <xdr:rowOff>1438275</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91450" y="457200"/>
          <a:ext cx="2236304"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K28"/>
  <sheetViews>
    <sheetView workbookViewId="0">
      <selection activeCell="G15" sqref="G15"/>
    </sheetView>
  </sheetViews>
  <sheetFormatPr baseColWidth="10" defaultColWidth="9" defaultRowHeight="16" x14ac:dyDescent="0.2"/>
  <cols>
    <col min="1" max="16384" width="9" style="29"/>
  </cols>
  <sheetData>
    <row r="1" spans="1:11" x14ac:dyDescent="0.2">
      <c r="B1" s="1"/>
      <c r="C1" s="1"/>
      <c r="D1" s="1"/>
      <c r="E1" s="1"/>
      <c r="F1" s="1"/>
      <c r="G1" s="1"/>
      <c r="H1" s="1"/>
      <c r="I1" s="1"/>
    </row>
    <row r="2" spans="1:11" ht="18" customHeight="1" x14ac:dyDescent="0.2">
      <c r="A2" s="1"/>
      <c r="B2" s="85" t="s">
        <v>55</v>
      </c>
      <c r="C2" s="85"/>
      <c r="D2" s="85"/>
      <c r="E2" s="85"/>
      <c r="F2" s="85"/>
      <c r="G2" s="85"/>
      <c r="H2" s="85"/>
      <c r="I2" s="85"/>
      <c r="J2" s="85"/>
    </row>
    <row r="3" spans="1:11" ht="7.5" customHeight="1" x14ac:dyDescent="0.2">
      <c r="A3" s="1"/>
      <c r="B3" s="85"/>
      <c r="C3" s="85"/>
      <c r="D3" s="85"/>
      <c r="E3" s="85"/>
      <c r="F3" s="85"/>
      <c r="G3" s="85"/>
      <c r="H3" s="85"/>
      <c r="I3" s="85"/>
      <c r="J3" s="85"/>
    </row>
    <row r="4" spans="1:11" ht="39.75" customHeight="1" x14ac:dyDescent="0.2">
      <c r="A4" s="1"/>
      <c r="B4" s="1"/>
      <c r="C4" s="84" t="s">
        <v>66</v>
      </c>
      <c r="D4" s="84"/>
      <c r="E4" s="84"/>
      <c r="F4" s="84"/>
      <c r="G4" s="84"/>
      <c r="H4" s="84"/>
      <c r="I4" s="84"/>
      <c r="J4" s="84"/>
    </row>
    <row r="5" spans="1:11" x14ac:dyDescent="0.2">
      <c r="A5" s="2"/>
      <c r="B5" s="1"/>
      <c r="C5" s="32"/>
      <c r="D5" s="31"/>
      <c r="E5" s="31"/>
      <c r="F5" s="31"/>
      <c r="G5" s="31"/>
      <c r="H5" s="31"/>
      <c r="I5" s="31"/>
      <c r="J5" s="16"/>
      <c r="K5" s="16"/>
    </row>
    <row r="6" spans="1:11" x14ac:dyDescent="0.2">
      <c r="A6" s="2"/>
      <c r="B6" s="1"/>
      <c r="C6" s="32"/>
      <c r="D6" s="31"/>
      <c r="E6" s="31"/>
      <c r="F6" s="31"/>
      <c r="G6" s="31"/>
      <c r="H6" s="31"/>
      <c r="I6" s="31"/>
      <c r="J6" s="16"/>
      <c r="K6" s="16"/>
    </row>
    <row r="7" spans="1:11" x14ac:dyDescent="0.2">
      <c r="A7" s="1"/>
      <c r="B7" s="1"/>
      <c r="C7" s="86" t="s">
        <v>33</v>
      </c>
      <c r="D7" s="86"/>
      <c r="E7" s="86"/>
      <c r="F7" s="86"/>
      <c r="G7" s="86"/>
      <c r="H7" s="1"/>
      <c r="I7" s="1"/>
    </row>
    <row r="8" spans="1:11" x14ac:dyDescent="0.2">
      <c r="A8" s="1"/>
      <c r="B8" s="3" t="s">
        <v>0</v>
      </c>
      <c r="C8" s="1"/>
      <c r="D8" s="1"/>
      <c r="E8" s="1"/>
      <c r="F8" s="1"/>
      <c r="G8" s="1"/>
      <c r="H8" s="1"/>
      <c r="I8" s="1"/>
    </row>
    <row r="9" spans="1:11" x14ac:dyDescent="0.2">
      <c r="A9" s="1"/>
      <c r="B9" s="3" t="s">
        <v>1</v>
      </c>
      <c r="C9" s="1"/>
      <c r="D9" s="1"/>
      <c r="E9" s="1"/>
      <c r="F9" s="1"/>
      <c r="G9" s="1"/>
      <c r="H9" s="1"/>
      <c r="I9" s="1"/>
    </row>
    <row r="10" spans="1:11" x14ac:dyDescent="0.2">
      <c r="A10" s="1"/>
      <c r="B10" s="3" t="s">
        <v>28</v>
      </c>
      <c r="C10" s="1"/>
      <c r="D10" s="1"/>
      <c r="E10" s="1"/>
      <c r="F10" s="1"/>
      <c r="G10" s="1"/>
      <c r="H10" s="1"/>
      <c r="I10" s="1"/>
    </row>
    <row r="11" spans="1:11" x14ac:dyDescent="0.2">
      <c r="A11" s="1"/>
      <c r="B11" s="1" t="s">
        <v>29</v>
      </c>
      <c r="C11" s="1"/>
      <c r="D11" s="1"/>
      <c r="E11" s="1"/>
      <c r="F11" s="1"/>
      <c r="G11" s="1"/>
      <c r="H11" s="1"/>
      <c r="I11" s="1"/>
    </row>
    <row r="12" spans="1:11" x14ac:dyDescent="0.2">
      <c r="A12" s="1"/>
      <c r="B12" s="1" t="s">
        <v>30</v>
      </c>
      <c r="C12" s="1"/>
      <c r="D12" s="1"/>
      <c r="E12" s="1"/>
      <c r="F12" s="1"/>
      <c r="G12" s="1"/>
      <c r="H12" s="1"/>
      <c r="I12" s="1"/>
    </row>
    <row r="13" spans="1:11" x14ac:dyDescent="0.2">
      <c r="A13" s="1"/>
      <c r="B13" s="4" t="s">
        <v>32</v>
      </c>
      <c r="C13" s="1"/>
      <c r="D13" s="1"/>
      <c r="E13" s="1"/>
      <c r="F13" s="1"/>
      <c r="G13" s="1"/>
      <c r="H13" s="1"/>
      <c r="I13" s="1"/>
    </row>
    <row r="14" spans="1:11" x14ac:dyDescent="0.2">
      <c r="A14" s="1"/>
      <c r="B14" s="5" t="s">
        <v>31</v>
      </c>
      <c r="C14" s="5"/>
      <c r="D14" s="5"/>
      <c r="E14" s="1"/>
      <c r="F14" s="1"/>
      <c r="G14" s="1"/>
      <c r="H14" s="1"/>
      <c r="I14" s="1"/>
    </row>
    <row r="15" spans="1:11" x14ac:dyDescent="0.2">
      <c r="A15" s="1"/>
      <c r="B15" s="5"/>
      <c r="C15" s="5" t="s">
        <v>2</v>
      </c>
      <c r="D15" s="5"/>
      <c r="E15" s="1"/>
      <c r="F15" s="1"/>
      <c r="G15" s="1"/>
      <c r="H15" s="1"/>
      <c r="I15" s="1"/>
    </row>
    <row r="16" spans="1:11" x14ac:dyDescent="0.2">
      <c r="A16" s="1"/>
      <c r="B16" s="1"/>
      <c r="C16" s="1"/>
      <c r="D16" s="1"/>
      <c r="E16" s="1"/>
      <c r="F16" s="1"/>
      <c r="G16" s="1"/>
      <c r="H16" s="1"/>
      <c r="I16" s="1"/>
    </row>
    <row r="17" spans="1:9" x14ac:dyDescent="0.2">
      <c r="A17" s="1"/>
      <c r="B17" s="1"/>
      <c r="C17" s="1"/>
      <c r="D17" s="1"/>
      <c r="E17" s="1"/>
      <c r="F17" s="1"/>
      <c r="G17" s="1"/>
      <c r="H17" s="1"/>
      <c r="I17" s="1"/>
    </row>
    <row r="18" spans="1:9" x14ac:dyDescent="0.2">
      <c r="A18" s="2" t="s">
        <v>3</v>
      </c>
      <c r="B18" s="6" t="s">
        <v>104</v>
      </c>
      <c r="C18" s="7"/>
      <c r="D18" s="8"/>
      <c r="E18" s="9"/>
      <c r="F18" s="1"/>
      <c r="G18" s="1"/>
      <c r="H18" s="1"/>
      <c r="I18" s="1"/>
    </row>
    <row r="19" spans="1:9" x14ac:dyDescent="0.2">
      <c r="A19" s="1"/>
      <c r="B19" s="1"/>
      <c r="C19" s="1"/>
      <c r="D19" s="1"/>
      <c r="E19" s="1"/>
      <c r="F19" s="1"/>
      <c r="G19" s="1"/>
      <c r="H19" s="1"/>
      <c r="I19" s="1"/>
    </row>
    <row r="20" spans="1:9" x14ac:dyDescent="0.2">
      <c r="A20" s="2" t="s">
        <v>4</v>
      </c>
      <c r="B20" s="1" t="s">
        <v>5</v>
      </c>
      <c r="C20" s="1"/>
      <c r="D20" s="1"/>
      <c r="E20" s="1"/>
      <c r="F20" s="1"/>
      <c r="G20" s="1"/>
      <c r="H20" s="1"/>
      <c r="I20" s="1"/>
    </row>
    <row r="21" spans="1:9" x14ac:dyDescent="0.2">
      <c r="A21" s="1"/>
      <c r="B21" s="1"/>
      <c r="C21" s="1"/>
      <c r="D21" s="1"/>
      <c r="E21" s="1"/>
      <c r="F21" s="1"/>
      <c r="G21" s="1"/>
      <c r="H21" s="1"/>
      <c r="I21" s="10" t="s">
        <v>6</v>
      </c>
    </row>
    <row r="22" spans="1:9" x14ac:dyDescent="0.2">
      <c r="A22" s="1"/>
      <c r="B22" s="11" t="s">
        <v>7</v>
      </c>
      <c r="C22" s="11" t="s">
        <v>8</v>
      </c>
      <c r="D22" s="11" t="s">
        <v>9</v>
      </c>
      <c r="E22" s="1"/>
      <c r="F22" s="1"/>
      <c r="G22" s="1"/>
      <c r="H22" s="1"/>
      <c r="I22" s="1"/>
    </row>
    <row r="23" spans="1:9" x14ac:dyDescent="0.2">
      <c r="A23" s="1"/>
      <c r="B23" s="12">
        <v>1</v>
      </c>
      <c r="C23" s="12">
        <v>7</v>
      </c>
      <c r="D23" s="12"/>
      <c r="E23" s="1"/>
      <c r="F23" s="1"/>
      <c r="G23" s="1"/>
      <c r="H23" s="1"/>
      <c r="I23" s="1"/>
    </row>
    <row r="24" spans="1:9" x14ac:dyDescent="0.2">
      <c r="A24" s="1"/>
      <c r="B24" s="12">
        <v>2</v>
      </c>
      <c r="C24" s="12">
        <v>7</v>
      </c>
      <c r="D24" s="12"/>
      <c r="E24" s="1"/>
      <c r="F24" s="1"/>
      <c r="G24" s="1"/>
      <c r="H24" s="1"/>
      <c r="I24" s="1"/>
    </row>
    <row r="25" spans="1:9" x14ac:dyDescent="0.2">
      <c r="A25" s="1"/>
      <c r="B25" s="12">
        <v>3</v>
      </c>
      <c r="C25" s="12">
        <v>6</v>
      </c>
      <c r="D25" s="12"/>
      <c r="E25" s="1"/>
      <c r="F25" s="1"/>
      <c r="G25" s="1"/>
      <c r="H25" s="1"/>
      <c r="I25" s="1"/>
    </row>
    <row r="26" spans="1:9" x14ac:dyDescent="0.2">
      <c r="A26" s="1"/>
      <c r="B26" s="12">
        <v>4</v>
      </c>
      <c r="C26" s="12">
        <v>5</v>
      </c>
      <c r="D26" s="12"/>
      <c r="E26" s="1"/>
      <c r="F26" s="1"/>
      <c r="G26" s="1"/>
      <c r="H26" s="1"/>
      <c r="I26" s="1"/>
    </row>
    <row r="27" spans="1:9" x14ac:dyDescent="0.2">
      <c r="A27" s="1"/>
      <c r="B27" s="12" t="s">
        <v>10</v>
      </c>
      <c r="C27" s="12">
        <f>SUM(C23:C26)</f>
        <v>25</v>
      </c>
      <c r="D27" s="12">
        <f>SUM(D23:D26)</f>
        <v>0</v>
      </c>
      <c r="E27" s="1"/>
      <c r="F27" s="1"/>
      <c r="G27" s="1"/>
      <c r="H27" s="1"/>
      <c r="I27" s="1"/>
    </row>
    <row r="28" spans="1:9" x14ac:dyDescent="0.2">
      <c r="A28" s="1"/>
      <c r="B28" s="1"/>
      <c r="C28" s="1"/>
      <c r="D28" s="1"/>
      <c r="E28" s="1"/>
      <c r="F28" s="1"/>
      <c r="G28" s="1"/>
      <c r="H28" s="1"/>
      <c r="I28" s="1"/>
    </row>
  </sheetData>
  <mergeCells count="3">
    <mergeCell ref="C4:J4"/>
    <mergeCell ref="B2:J3"/>
    <mergeCell ref="C7:G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62"/>
  <sheetViews>
    <sheetView workbookViewId="0">
      <selection activeCell="G51" sqref="G51"/>
    </sheetView>
  </sheetViews>
  <sheetFormatPr baseColWidth="10" defaultColWidth="8.83203125" defaultRowHeight="15" x14ac:dyDescent="0.2"/>
  <cols>
    <col min="1" max="1" width="6.1640625" style="36" customWidth="1"/>
    <col min="2" max="2" width="59.33203125" style="38" customWidth="1"/>
    <col min="3" max="3" width="15.1640625" style="38" customWidth="1"/>
    <col min="4" max="251" width="8.83203125" style="38"/>
    <col min="252" max="252" width="93.6640625" style="38" customWidth="1"/>
    <col min="253" max="253" width="15.1640625" style="38" customWidth="1"/>
    <col min="254" max="255" width="8.83203125" style="38"/>
    <col min="256" max="256" width="8.5" style="38" customWidth="1"/>
    <col min="257" max="257" width="8.83203125" style="38"/>
    <col min="258" max="258" width="13.6640625" style="38" customWidth="1"/>
    <col min="259" max="259" width="12.1640625" style="38" customWidth="1"/>
    <col min="260" max="507" width="8.83203125" style="38"/>
    <col min="508" max="508" width="93.6640625" style="38" customWidth="1"/>
    <col min="509" max="509" width="15.1640625" style="38" customWidth="1"/>
    <col min="510" max="511" width="8.83203125" style="38"/>
    <col min="512" max="512" width="8.5" style="38" customWidth="1"/>
    <col min="513" max="513" width="8.83203125" style="38"/>
    <col min="514" max="514" width="13.6640625" style="38" customWidth="1"/>
    <col min="515" max="515" width="12.1640625" style="38" customWidth="1"/>
    <col min="516" max="763" width="8.83203125" style="38"/>
    <col min="764" max="764" width="93.6640625" style="38" customWidth="1"/>
    <col min="765" max="765" width="15.1640625" style="38" customWidth="1"/>
    <col min="766" max="767" width="8.83203125" style="38"/>
    <col min="768" max="768" width="8.5" style="38" customWidth="1"/>
    <col min="769" max="769" width="8.83203125" style="38"/>
    <col min="770" max="770" width="13.6640625" style="38" customWidth="1"/>
    <col min="771" max="771" width="12.1640625" style="38" customWidth="1"/>
    <col min="772" max="1019" width="8.83203125" style="38"/>
    <col min="1020" max="1020" width="93.6640625" style="38" customWidth="1"/>
    <col min="1021" max="1021" width="15.1640625" style="38" customWidth="1"/>
    <col min="1022" max="1023" width="8.83203125" style="38"/>
    <col min="1024" max="1024" width="8.5" style="38" customWidth="1"/>
    <col min="1025" max="1025" width="8.83203125" style="38"/>
    <col min="1026" max="1026" width="13.6640625" style="38" customWidth="1"/>
    <col min="1027" max="1027" width="12.1640625" style="38" customWidth="1"/>
    <col min="1028" max="1275" width="8.83203125" style="38"/>
    <col min="1276" max="1276" width="93.6640625" style="38" customWidth="1"/>
    <col min="1277" max="1277" width="15.1640625" style="38" customWidth="1"/>
    <col min="1278" max="1279" width="8.83203125" style="38"/>
    <col min="1280" max="1280" width="8.5" style="38" customWidth="1"/>
    <col min="1281" max="1281" width="8.83203125" style="38"/>
    <col min="1282" max="1282" width="13.6640625" style="38" customWidth="1"/>
    <col min="1283" max="1283" width="12.1640625" style="38" customWidth="1"/>
    <col min="1284" max="1531" width="8.83203125" style="38"/>
    <col min="1532" max="1532" width="93.6640625" style="38" customWidth="1"/>
    <col min="1533" max="1533" width="15.1640625" style="38" customWidth="1"/>
    <col min="1534" max="1535" width="8.83203125" style="38"/>
    <col min="1536" max="1536" width="8.5" style="38" customWidth="1"/>
    <col min="1537" max="1537" width="8.83203125" style="38"/>
    <col min="1538" max="1538" width="13.6640625" style="38" customWidth="1"/>
    <col min="1539" max="1539" width="12.1640625" style="38" customWidth="1"/>
    <col min="1540" max="1787" width="8.83203125" style="38"/>
    <col min="1788" max="1788" width="93.6640625" style="38" customWidth="1"/>
    <col min="1789" max="1789" width="15.1640625" style="38" customWidth="1"/>
    <col min="1790" max="1791" width="8.83203125" style="38"/>
    <col min="1792" max="1792" width="8.5" style="38" customWidth="1"/>
    <col min="1793" max="1793" width="8.83203125" style="38"/>
    <col min="1794" max="1794" width="13.6640625" style="38" customWidth="1"/>
    <col min="1795" max="1795" width="12.1640625" style="38" customWidth="1"/>
    <col min="1796" max="2043" width="8.83203125" style="38"/>
    <col min="2044" max="2044" width="93.6640625" style="38" customWidth="1"/>
    <col min="2045" max="2045" width="15.1640625" style="38" customWidth="1"/>
    <col min="2046" max="2047" width="8.83203125" style="38"/>
    <col min="2048" max="2048" width="8.5" style="38" customWidth="1"/>
    <col min="2049" max="2049" width="8.83203125" style="38"/>
    <col min="2050" max="2050" width="13.6640625" style="38" customWidth="1"/>
    <col min="2051" max="2051" width="12.1640625" style="38" customWidth="1"/>
    <col min="2052" max="2299" width="8.83203125" style="38"/>
    <col min="2300" max="2300" width="93.6640625" style="38" customWidth="1"/>
    <col min="2301" max="2301" width="15.1640625" style="38" customWidth="1"/>
    <col min="2302" max="2303" width="8.83203125" style="38"/>
    <col min="2304" max="2304" width="8.5" style="38" customWidth="1"/>
    <col min="2305" max="2305" width="8.83203125" style="38"/>
    <col min="2306" max="2306" width="13.6640625" style="38" customWidth="1"/>
    <col min="2307" max="2307" width="12.1640625" style="38" customWidth="1"/>
    <col min="2308" max="2555" width="8.83203125" style="38"/>
    <col min="2556" max="2556" width="93.6640625" style="38" customWidth="1"/>
    <col min="2557" max="2557" width="15.1640625" style="38" customWidth="1"/>
    <col min="2558" max="2559" width="8.83203125" style="38"/>
    <col min="2560" max="2560" width="8.5" style="38" customWidth="1"/>
    <col min="2561" max="2561" width="8.83203125" style="38"/>
    <col min="2562" max="2562" width="13.6640625" style="38" customWidth="1"/>
    <col min="2563" max="2563" width="12.1640625" style="38" customWidth="1"/>
    <col min="2564" max="2811" width="8.83203125" style="38"/>
    <col min="2812" max="2812" width="93.6640625" style="38" customWidth="1"/>
    <col min="2813" max="2813" width="15.1640625" style="38" customWidth="1"/>
    <col min="2814" max="2815" width="8.83203125" style="38"/>
    <col min="2816" max="2816" width="8.5" style="38" customWidth="1"/>
    <col min="2817" max="2817" width="8.83203125" style="38"/>
    <col min="2818" max="2818" width="13.6640625" style="38" customWidth="1"/>
    <col min="2819" max="2819" width="12.1640625" style="38" customWidth="1"/>
    <col min="2820" max="3067" width="8.83203125" style="38"/>
    <col min="3068" max="3068" width="93.6640625" style="38" customWidth="1"/>
    <col min="3069" max="3069" width="15.1640625" style="38" customWidth="1"/>
    <col min="3070" max="3071" width="8.83203125" style="38"/>
    <col min="3072" max="3072" width="8.5" style="38" customWidth="1"/>
    <col min="3073" max="3073" width="8.83203125" style="38"/>
    <col min="3074" max="3074" width="13.6640625" style="38" customWidth="1"/>
    <col min="3075" max="3075" width="12.1640625" style="38" customWidth="1"/>
    <col min="3076" max="3323" width="8.83203125" style="38"/>
    <col min="3324" max="3324" width="93.6640625" style="38" customWidth="1"/>
    <col min="3325" max="3325" width="15.1640625" style="38" customWidth="1"/>
    <col min="3326" max="3327" width="8.83203125" style="38"/>
    <col min="3328" max="3328" width="8.5" style="38" customWidth="1"/>
    <col min="3329" max="3329" width="8.83203125" style="38"/>
    <col min="3330" max="3330" width="13.6640625" style="38" customWidth="1"/>
    <col min="3331" max="3331" width="12.1640625" style="38" customWidth="1"/>
    <col min="3332" max="3579" width="8.83203125" style="38"/>
    <col min="3580" max="3580" width="93.6640625" style="38" customWidth="1"/>
    <col min="3581" max="3581" width="15.1640625" style="38" customWidth="1"/>
    <col min="3582" max="3583" width="8.83203125" style="38"/>
    <col min="3584" max="3584" width="8.5" style="38" customWidth="1"/>
    <col min="3585" max="3585" width="8.83203125" style="38"/>
    <col min="3586" max="3586" width="13.6640625" style="38" customWidth="1"/>
    <col min="3587" max="3587" width="12.1640625" style="38" customWidth="1"/>
    <col min="3588" max="3835" width="8.83203125" style="38"/>
    <col min="3836" max="3836" width="93.6640625" style="38" customWidth="1"/>
    <col min="3837" max="3837" width="15.1640625" style="38" customWidth="1"/>
    <col min="3838" max="3839" width="8.83203125" style="38"/>
    <col min="3840" max="3840" width="8.5" style="38" customWidth="1"/>
    <col min="3841" max="3841" width="8.83203125" style="38"/>
    <col min="3842" max="3842" width="13.6640625" style="38" customWidth="1"/>
    <col min="3843" max="3843" width="12.1640625" style="38" customWidth="1"/>
    <col min="3844" max="4091" width="8.83203125" style="38"/>
    <col min="4092" max="4092" width="93.6640625" style="38" customWidth="1"/>
    <col min="4093" max="4093" width="15.1640625" style="38" customWidth="1"/>
    <col min="4094" max="4095" width="8.83203125" style="38"/>
    <col min="4096" max="4096" width="8.5" style="38" customWidth="1"/>
    <col min="4097" max="4097" width="8.83203125" style="38"/>
    <col min="4098" max="4098" width="13.6640625" style="38" customWidth="1"/>
    <col min="4099" max="4099" width="12.1640625" style="38" customWidth="1"/>
    <col min="4100" max="4347" width="8.83203125" style="38"/>
    <col min="4348" max="4348" width="93.6640625" style="38" customWidth="1"/>
    <col min="4349" max="4349" width="15.1640625" style="38" customWidth="1"/>
    <col min="4350" max="4351" width="8.83203125" style="38"/>
    <col min="4352" max="4352" width="8.5" style="38" customWidth="1"/>
    <col min="4353" max="4353" width="8.83203125" style="38"/>
    <col min="4354" max="4354" width="13.6640625" style="38" customWidth="1"/>
    <col min="4355" max="4355" width="12.1640625" style="38" customWidth="1"/>
    <col min="4356" max="4603" width="8.83203125" style="38"/>
    <col min="4604" max="4604" width="93.6640625" style="38" customWidth="1"/>
    <col min="4605" max="4605" width="15.1640625" style="38" customWidth="1"/>
    <col min="4606" max="4607" width="8.83203125" style="38"/>
    <col min="4608" max="4608" width="8.5" style="38" customWidth="1"/>
    <col min="4609" max="4609" width="8.83203125" style="38"/>
    <col min="4610" max="4610" width="13.6640625" style="38" customWidth="1"/>
    <col min="4611" max="4611" width="12.1640625" style="38" customWidth="1"/>
    <col min="4612" max="4859" width="8.83203125" style="38"/>
    <col min="4860" max="4860" width="93.6640625" style="38" customWidth="1"/>
    <col min="4861" max="4861" width="15.1640625" style="38" customWidth="1"/>
    <col min="4862" max="4863" width="8.83203125" style="38"/>
    <col min="4864" max="4864" width="8.5" style="38" customWidth="1"/>
    <col min="4865" max="4865" width="8.83203125" style="38"/>
    <col min="4866" max="4866" width="13.6640625" style="38" customWidth="1"/>
    <col min="4867" max="4867" width="12.1640625" style="38" customWidth="1"/>
    <col min="4868" max="5115" width="8.83203125" style="38"/>
    <col min="5116" max="5116" width="93.6640625" style="38" customWidth="1"/>
    <col min="5117" max="5117" width="15.1640625" style="38" customWidth="1"/>
    <col min="5118" max="5119" width="8.83203125" style="38"/>
    <col min="5120" max="5120" width="8.5" style="38" customWidth="1"/>
    <col min="5121" max="5121" width="8.83203125" style="38"/>
    <col min="5122" max="5122" width="13.6640625" style="38" customWidth="1"/>
    <col min="5123" max="5123" width="12.1640625" style="38" customWidth="1"/>
    <col min="5124" max="5371" width="8.83203125" style="38"/>
    <col min="5372" max="5372" width="93.6640625" style="38" customWidth="1"/>
    <col min="5373" max="5373" width="15.1640625" style="38" customWidth="1"/>
    <col min="5374" max="5375" width="8.83203125" style="38"/>
    <col min="5376" max="5376" width="8.5" style="38" customWidth="1"/>
    <col min="5377" max="5377" width="8.83203125" style="38"/>
    <col min="5378" max="5378" width="13.6640625" style="38" customWidth="1"/>
    <col min="5379" max="5379" width="12.1640625" style="38" customWidth="1"/>
    <col min="5380" max="5627" width="8.83203125" style="38"/>
    <col min="5628" max="5628" width="93.6640625" style="38" customWidth="1"/>
    <col min="5629" max="5629" width="15.1640625" style="38" customWidth="1"/>
    <col min="5630" max="5631" width="8.83203125" style="38"/>
    <col min="5632" max="5632" width="8.5" style="38" customWidth="1"/>
    <col min="5633" max="5633" width="8.83203125" style="38"/>
    <col min="5634" max="5634" width="13.6640625" style="38" customWidth="1"/>
    <col min="5635" max="5635" width="12.1640625" style="38" customWidth="1"/>
    <col min="5636" max="5883" width="8.83203125" style="38"/>
    <col min="5884" max="5884" width="93.6640625" style="38" customWidth="1"/>
    <col min="5885" max="5885" width="15.1640625" style="38" customWidth="1"/>
    <col min="5886" max="5887" width="8.83203125" style="38"/>
    <col min="5888" max="5888" width="8.5" style="38" customWidth="1"/>
    <col min="5889" max="5889" width="8.83203125" style="38"/>
    <col min="5890" max="5890" width="13.6640625" style="38" customWidth="1"/>
    <col min="5891" max="5891" width="12.1640625" style="38" customWidth="1"/>
    <col min="5892" max="6139" width="8.83203125" style="38"/>
    <col min="6140" max="6140" width="93.6640625" style="38" customWidth="1"/>
    <col min="6141" max="6141" width="15.1640625" style="38" customWidth="1"/>
    <col min="6142" max="6143" width="8.83203125" style="38"/>
    <col min="6144" max="6144" width="8.5" style="38" customWidth="1"/>
    <col min="6145" max="6145" width="8.83203125" style="38"/>
    <col min="6146" max="6146" width="13.6640625" style="38" customWidth="1"/>
    <col min="6147" max="6147" width="12.1640625" style="38" customWidth="1"/>
    <col min="6148" max="6395" width="8.83203125" style="38"/>
    <col min="6396" max="6396" width="93.6640625" style="38" customWidth="1"/>
    <col min="6397" max="6397" width="15.1640625" style="38" customWidth="1"/>
    <col min="6398" max="6399" width="8.83203125" style="38"/>
    <col min="6400" max="6400" width="8.5" style="38" customWidth="1"/>
    <col min="6401" max="6401" width="8.83203125" style="38"/>
    <col min="6402" max="6402" width="13.6640625" style="38" customWidth="1"/>
    <col min="6403" max="6403" width="12.1640625" style="38" customWidth="1"/>
    <col min="6404" max="6651" width="8.83203125" style="38"/>
    <col min="6652" max="6652" width="93.6640625" style="38" customWidth="1"/>
    <col min="6653" max="6653" width="15.1640625" style="38" customWidth="1"/>
    <col min="6654" max="6655" width="8.83203125" style="38"/>
    <col min="6656" max="6656" width="8.5" style="38" customWidth="1"/>
    <col min="6657" max="6657" width="8.83203125" style="38"/>
    <col min="6658" max="6658" width="13.6640625" style="38" customWidth="1"/>
    <col min="6659" max="6659" width="12.1640625" style="38" customWidth="1"/>
    <col min="6660" max="6907" width="8.83203125" style="38"/>
    <col min="6908" max="6908" width="93.6640625" style="38" customWidth="1"/>
    <col min="6909" max="6909" width="15.1640625" style="38" customWidth="1"/>
    <col min="6910" max="6911" width="8.83203125" style="38"/>
    <col min="6912" max="6912" width="8.5" style="38" customWidth="1"/>
    <col min="6913" max="6913" width="8.83203125" style="38"/>
    <col min="6914" max="6914" width="13.6640625" style="38" customWidth="1"/>
    <col min="6915" max="6915" width="12.1640625" style="38" customWidth="1"/>
    <col min="6916" max="7163" width="8.83203125" style="38"/>
    <col min="7164" max="7164" width="93.6640625" style="38" customWidth="1"/>
    <col min="7165" max="7165" width="15.1640625" style="38" customWidth="1"/>
    <col min="7166" max="7167" width="8.83203125" style="38"/>
    <col min="7168" max="7168" width="8.5" style="38" customWidth="1"/>
    <col min="7169" max="7169" width="8.83203125" style="38"/>
    <col min="7170" max="7170" width="13.6640625" style="38" customWidth="1"/>
    <col min="7171" max="7171" width="12.1640625" style="38" customWidth="1"/>
    <col min="7172" max="7419" width="8.83203125" style="38"/>
    <col min="7420" max="7420" width="93.6640625" style="38" customWidth="1"/>
    <col min="7421" max="7421" width="15.1640625" style="38" customWidth="1"/>
    <col min="7422" max="7423" width="8.83203125" style="38"/>
    <col min="7424" max="7424" width="8.5" style="38" customWidth="1"/>
    <col min="7425" max="7425" width="8.83203125" style="38"/>
    <col min="7426" max="7426" width="13.6640625" style="38" customWidth="1"/>
    <col min="7427" max="7427" width="12.1640625" style="38" customWidth="1"/>
    <col min="7428" max="7675" width="8.83203125" style="38"/>
    <col min="7676" max="7676" width="93.6640625" style="38" customWidth="1"/>
    <col min="7677" max="7677" width="15.1640625" style="38" customWidth="1"/>
    <col min="7678" max="7679" width="8.83203125" style="38"/>
    <col min="7680" max="7680" width="8.5" style="38" customWidth="1"/>
    <col min="7681" max="7681" width="8.83203125" style="38"/>
    <col min="7682" max="7682" width="13.6640625" style="38" customWidth="1"/>
    <col min="7683" max="7683" width="12.1640625" style="38" customWidth="1"/>
    <col min="7684" max="7931" width="8.83203125" style="38"/>
    <col min="7932" max="7932" width="93.6640625" style="38" customWidth="1"/>
    <col min="7933" max="7933" width="15.1640625" style="38" customWidth="1"/>
    <col min="7934" max="7935" width="8.83203125" style="38"/>
    <col min="7936" max="7936" width="8.5" style="38" customWidth="1"/>
    <col min="7937" max="7937" width="8.83203125" style="38"/>
    <col min="7938" max="7938" width="13.6640625" style="38" customWidth="1"/>
    <col min="7939" max="7939" width="12.1640625" style="38" customWidth="1"/>
    <col min="7940" max="8187" width="8.83203125" style="38"/>
    <col min="8188" max="8188" width="93.6640625" style="38" customWidth="1"/>
    <col min="8189" max="8189" width="15.1640625" style="38" customWidth="1"/>
    <col min="8190" max="8191" width="8.83203125" style="38"/>
    <col min="8192" max="8192" width="8.5" style="38" customWidth="1"/>
    <col min="8193" max="8193" width="8.83203125" style="38"/>
    <col min="8194" max="8194" width="13.6640625" style="38" customWidth="1"/>
    <col min="8195" max="8195" width="12.1640625" style="38" customWidth="1"/>
    <col min="8196" max="8443" width="8.83203125" style="38"/>
    <col min="8444" max="8444" width="93.6640625" style="38" customWidth="1"/>
    <col min="8445" max="8445" width="15.1640625" style="38" customWidth="1"/>
    <col min="8446" max="8447" width="8.83203125" style="38"/>
    <col min="8448" max="8448" width="8.5" style="38" customWidth="1"/>
    <col min="8449" max="8449" width="8.83203125" style="38"/>
    <col min="8450" max="8450" width="13.6640625" style="38" customWidth="1"/>
    <col min="8451" max="8451" width="12.1640625" style="38" customWidth="1"/>
    <col min="8452" max="8699" width="8.83203125" style="38"/>
    <col min="8700" max="8700" width="93.6640625" style="38" customWidth="1"/>
    <col min="8701" max="8701" width="15.1640625" style="38" customWidth="1"/>
    <col min="8702" max="8703" width="8.83203125" style="38"/>
    <col min="8704" max="8704" width="8.5" style="38" customWidth="1"/>
    <col min="8705" max="8705" width="8.83203125" style="38"/>
    <col min="8706" max="8706" width="13.6640625" style="38" customWidth="1"/>
    <col min="8707" max="8707" width="12.1640625" style="38" customWidth="1"/>
    <col min="8708" max="8955" width="8.83203125" style="38"/>
    <col min="8956" max="8956" width="93.6640625" style="38" customWidth="1"/>
    <col min="8957" max="8957" width="15.1640625" style="38" customWidth="1"/>
    <col min="8958" max="8959" width="8.83203125" style="38"/>
    <col min="8960" max="8960" width="8.5" style="38" customWidth="1"/>
    <col min="8961" max="8961" width="8.83203125" style="38"/>
    <col min="8962" max="8962" width="13.6640625" style="38" customWidth="1"/>
    <col min="8963" max="8963" width="12.1640625" style="38" customWidth="1"/>
    <col min="8964" max="9211" width="8.83203125" style="38"/>
    <col min="9212" max="9212" width="93.6640625" style="38" customWidth="1"/>
    <col min="9213" max="9213" width="15.1640625" style="38" customWidth="1"/>
    <col min="9214" max="9215" width="8.83203125" style="38"/>
    <col min="9216" max="9216" width="8.5" style="38" customWidth="1"/>
    <col min="9217" max="9217" width="8.83203125" style="38"/>
    <col min="9218" max="9218" width="13.6640625" style="38" customWidth="1"/>
    <col min="9219" max="9219" width="12.1640625" style="38" customWidth="1"/>
    <col min="9220" max="9467" width="8.83203125" style="38"/>
    <col min="9468" max="9468" width="93.6640625" style="38" customWidth="1"/>
    <col min="9469" max="9469" width="15.1640625" style="38" customWidth="1"/>
    <col min="9470" max="9471" width="8.83203125" style="38"/>
    <col min="9472" max="9472" width="8.5" style="38" customWidth="1"/>
    <col min="9473" max="9473" width="8.83203125" style="38"/>
    <col min="9474" max="9474" width="13.6640625" style="38" customWidth="1"/>
    <col min="9475" max="9475" width="12.1640625" style="38" customWidth="1"/>
    <col min="9476" max="9723" width="8.83203125" style="38"/>
    <col min="9724" max="9724" width="93.6640625" style="38" customWidth="1"/>
    <col min="9725" max="9725" width="15.1640625" style="38" customWidth="1"/>
    <col min="9726" max="9727" width="8.83203125" style="38"/>
    <col min="9728" max="9728" width="8.5" style="38" customWidth="1"/>
    <col min="9729" max="9729" width="8.83203125" style="38"/>
    <col min="9730" max="9730" width="13.6640625" style="38" customWidth="1"/>
    <col min="9731" max="9731" width="12.1640625" style="38" customWidth="1"/>
    <col min="9732" max="9979" width="8.83203125" style="38"/>
    <col min="9980" max="9980" width="93.6640625" style="38" customWidth="1"/>
    <col min="9981" max="9981" width="15.1640625" style="38" customWidth="1"/>
    <col min="9982" max="9983" width="8.83203125" style="38"/>
    <col min="9984" max="9984" width="8.5" style="38" customWidth="1"/>
    <col min="9985" max="9985" width="8.83203125" style="38"/>
    <col min="9986" max="9986" width="13.6640625" style="38" customWidth="1"/>
    <col min="9987" max="9987" width="12.1640625" style="38" customWidth="1"/>
    <col min="9988" max="10235" width="8.83203125" style="38"/>
    <col min="10236" max="10236" width="93.6640625" style="38" customWidth="1"/>
    <col min="10237" max="10237" width="15.1640625" style="38" customWidth="1"/>
    <col min="10238" max="10239" width="8.83203125" style="38"/>
    <col min="10240" max="10240" width="8.5" style="38" customWidth="1"/>
    <col min="10241" max="10241" width="8.83203125" style="38"/>
    <col min="10242" max="10242" width="13.6640625" style="38" customWidth="1"/>
    <col min="10243" max="10243" width="12.1640625" style="38" customWidth="1"/>
    <col min="10244" max="10491" width="8.83203125" style="38"/>
    <col min="10492" max="10492" width="93.6640625" style="38" customWidth="1"/>
    <col min="10493" max="10493" width="15.1640625" style="38" customWidth="1"/>
    <col min="10494" max="10495" width="8.83203125" style="38"/>
    <col min="10496" max="10496" width="8.5" style="38" customWidth="1"/>
    <col min="10497" max="10497" width="8.83203125" style="38"/>
    <col min="10498" max="10498" width="13.6640625" style="38" customWidth="1"/>
    <col min="10499" max="10499" width="12.1640625" style="38" customWidth="1"/>
    <col min="10500" max="10747" width="8.83203125" style="38"/>
    <col min="10748" max="10748" width="93.6640625" style="38" customWidth="1"/>
    <col min="10749" max="10749" width="15.1640625" style="38" customWidth="1"/>
    <col min="10750" max="10751" width="8.83203125" style="38"/>
    <col min="10752" max="10752" width="8.5" style="38" customWidth="1"/>
    <col min="10753" max="10753" width="8.83203125" style="38"/>
    <col min="10754" max="10754" width="13.6640625" style="38" customWidth="1"/>
    <col min="10755" max="10755" width="12.1640625" style="38" customWidth="1"/>
    <col min="10756" max="11003" width="8.83203125" style="38"/>
    <col min="11004" max="11004" width="93.6640625" style="38" customWidth="1"/>
    <col min="11005" max="11005" width="15.1640625" style="38" customWidth="1"/>
    <col min="11006" max="11007" width="8.83203125" style="38"/>
    <col min="11008" max="11008" width="8.5" style="38" customWidth="1"/>
    <col min="11009" max="11009" width="8.83203125" style="38"/>
    <col min="11010" max="11010" width="13.6640625" style="38" customWidth="1"/>
    <col min="11011" max="11011" width="12.1640625" style="38" customWidth="1"/>
    <col min="11012" max="11259" width="8.83203125" style="38"/>
    <col min="11260" max="11260" width="93.6640625" style="38" customWidth="1"/>
    <col min="11261" max="11261" width="15.1640625" style="38" customWidth="1"/>
    <col min="11262" max="11263" width="8.83203125" style="38"/>
    <col min="11264" max="11264" width="8.5" style="38" customWidth="1"/>
    <col min="11265" max="11265" width="8.83203125" style="38"/>
    <col min="11266" max="11266" width="13.6640625" style="38" customWidth="1"/>
    <col min="11267" max="11267" width="12.1640625" style="38" customWidth="1"/>
    <col min="11268" max="11515" width="8.83203125" style="38"/>
    <col min="11516" max="11516" width="93.6640625" style="38" customWidth="1"/>
    <col min="11517" max="11517" width="15.1640625" style="38" customWidth="1"/>
    <col min="11518" max="11519" width="8.83203125" style="38"/>
    <col min="11520" max="11520" width="8.5" style="38" customWidth="1"/>
    <col min="11521" max="11521" width="8.83203125" style="38"/>
    <col min="11522" max="11522" width="13.6640625" style="38" customWidth="1"/>
    <col min="11523" max="11523" width="12.1640625" style="38" customWidth="1"/>
    <col min="11524" max="11771" width="8.83203125" style="38"/>
    <col min="11772" max="11772" width="93.6640625" style="38" customWidth="1"/>
    <col min="11773" max="11773" width="15.1640625" style="38" customWidth="1"/>
    <col min="11774" max="11775" width="8.83203125" style="38"/>
    <col min="11776" max="11776" width="8.5" style="38" customWidth="1"/>
    <col min="11777" max="11777" width="8.83203125" style="38"/>
    <col min="11778" max="11778" width="13.6640625" style="38" customWidth="1"/>
    <col min="11779" max="11779" width="12.1640625" style="38" customWidth="1"/>
    <col min="11780" max="12027" width="8.83203125" style="38"/>
    <col min="12028" max="12028" width="93.6640625" style="38" customWidth="1"/>
    <col min="12029" max="12029" width="15.1640625" style="38" customWidth="1"/>
    <col min="12030" max="12031" width="8.83203125" style="38"/>
    <col min="12032" max="12032" width="8.5" style="38" customWidth="1"/>
    <col min="12033" max="12033" width="8.83203125" style="38"/>
    <col min="12034" max="12034" width="13.6640625" style="38" customWidth="1"/>
    <col min="12035" max="12035" width="12.1640625" style="38" customWidth="1"/>
    <col min="12036" max="12283" width="8.83203125" style="38"/>
    <col min="12284" max="12284" width="93.6640625" style="38" customWidth="1"/>
    <col min="12285" max="12285" width="15.1640625" style="38" customWidth="1"/>
    <col min="12286" max="12287" width="8.83203125" style="38"/>
    <col min="12288" max="12288" width="8.5" style="38" customWidth="1"/>
    <col min="12289" max="12289" width="8.83203125" style="38"/>
    <col min="12290" max="12290" width="13.6640625" style="38" customWidth="1"/>
    <col min="12291" max="12291" width="12.1640625" style="38" customWidth="1"/>
    <col min="12292" max="12539" width="8.83203125" style="38"/>
    <col min="12540" max="12540" width="93.6640625" style="38" customWidth="1"/>
    <col min="12541" max="12541" width="15.1640625" style="38" customWidth="1"/>
    <col min="12542" max="12543" width="8.83203125" style="38"/>
    <col min="12544" max="12544" width="8.5" style="38" customWidth="1"/>
    <col min="12545" max="12545" width="8.83203125" style="38"/>
    <col min="12546" max="12546" width="13.6640625" style="38" customWidth="1"/>
    <col min="12547" max="12547" width="12.1640625" style="38" customWidth="1"/>
    <col min="12548" max="12795" width="8.83203125" style="38"/>
    <col min="12796" max="12796" width="93.6640625" style="38" customWidth="1"/>
    <col min="12797" max="12797" width="15.1640625" style="38" customWidth="1"/>
    <col min="12798" max="12799" width="8.83203125" style="38"/>
    <col min="12800" max="12800" width="8.5" style="38" customWidth="1"/>
    <col min="12801" max="12801" width="8.83203125" style="38"/>
    <col min="12802" max="12802" width="13.6640625" style="38" customWidth="1"/>
    <col min="12803" max="12803" width="12.1640625" style="38" customWidth="1"/>
    <col min="12804" max="13051" width="8.83203125" style="38"/>
    <col min="13052" max="13052" width="93.6640625" style="38" customWidth="1"/>
    <col min="13053" max="13053" width="15.1640625" style="38" customWidth="1"/>
    <col min="13054" max="13055" width="8.83203125" style="38"/>
    <col min="13056" max="13056" width="8.5" style="38" customWidth="1"/>
    <col min="13057" max="13057" width="8.83203125" style="38"/>
    <col min="13058" max="13058" width="13.6640625" style="38" customWidth="1"/>
    <col min="13059" max="13059" width="12.1640625" style="38" customWidth="1"/>
    <col min="13060" max="13307" width="8.83203125" style="38"/>
    <col min="13308" max="13308" width="93.6640625" style="38" customWidth="1"/>
    <col min="13309" max="13309" width="15.1640625" style="38" customWidth="1"/>
    <col min="13310" max="13311" width="8.83203125" style="38"/>
    <col min="13312" max="13312" width="8.5" style="38" customWidth="1"/>
    <col min="13313" max="13313" width="8.83203125" style="38"/>
    <col min="13314" max="13314" width="13.6640625" style="38" customWidth="1"/>
    <col min="13315" max="13315" width="12.1640625" style="38" customWidth="1"/>
    <col min="13316" max="13563" width="8.83203125" style="38"/>
    <col min="13564" max="13564" width="93.6640625" style="38" customWidth="1"/>
    <col min="13565" max="13565" width="15.1640625" style="38" customWidth="1"/>
    <col min="13566" max="13567" width="8.83203125" style="38"/>
    <col min="13568" max="13568" width="8.5" style="38" customWidth="1"/>
    <col min="13569" max="13569" width="8.83203125" style="38"/>
    <col min="13570" max="13570" width="13.6640625" style="38" customWidth="1"/>
    <col min="13571" max="13571" width="12.1640625" style="38" customWidth="1"/>
    <col min="13572" max="13819" width="8.83203125" style="38"/>
    <col min="13820" max="13820" width="93.6640625" style="38" customWidth="1"/>
    <col min="13821" max="13821" width="15.1640625" style="38" customWidth="1"/>
    <col min="13822" max="13823" width="8.83203125" style="38"/>
    <col min="13824" max="13824" width="8.5" style="38" customWidth="1"/>
    <col min="13825" max="13825" width="8.83203125" style="38"/>
    <col min="13826" max="13826" width="13.6640625" style="38" customWidth="1"/>
    <col min="13827" max="13827" width="12.1640625" style="38" customWidth="1"/>
    <col min="13828" max="14075" width="8.83203125" style="38"/>
    <col min="14076" max="14076" width="93.6640625" style="38" customWidth="1"/>
    <col min="14077" max="14077" width="15.1640625" style="38" customWidth="1"/>
    <col min="14078" max="14079" width="8.83203125" style="38"/>
    <col min="14080" max="14080" width="8.5" style="38" customWidth="1"/>
    <col min="14081" max="14081" width="8.83203125" style="38"/>
    <col min="14082" max="14082" width="13.6640625" style="38" customWidth="1"/>
    <col min="14083" max="14083" width="12.1640625" style="38" customWidth="1"/>
    <col min="14084" max="14331" width="8.83203125" style="38"/>
    <col min="14332" max="14332" width="93.6640625" style="38" customWidth="1"/>
    <col min="14333" max="14333" width="15.1640625" style="38" customWidth="1"/>
    <col min="14334" max="14335" width="8.83203125" style="38"/>
    <col min="14336" max="14336" width="8.5" style="38" customWidth="1"/>
    <col min="14337" max="14337" width="8.83203125" style="38"/>
    <col min="14338" max="14338" width="13.6640625" style="38" customWidth="1"/>
    <col min="14339" max="14339" width="12.1640625" style="38" customWidth="1"/>
    <col min="14340" max="14587" width="8.83203125" style="38"/>
    <col min="14588" max="14588" width="93.6640625" style="38" customWidth="1"/>
    <col min="14589" max="14589" width="15.1640625" style="38" customWidth="1"/>
    <col min="14590" max="14591" width="8.83203125" style="38"/>
    <col min="14592" max="14592" width="8.5" style="38" customWidth="1"/>
    <col min="14593" max="14593" width="8.83203125" style="38"/>
    <col min="14594" max="14594" width="13.6640625" style="38" customWidth="1"/>
    <col min="14595" max="14595" width="12.1640625" style="38" customWidth="1"/>
    <col min="14596" max="14843" width="8.83203125" style="38"/>
    <col min="14844" max="14844" width="93.6640625" style="38" customWidth="1"/>
    <col min="14845" max="14845" width="15.1640625" style="38" customWidth="1"/>
    <col min="14846" max="14847" width="8.83203125" style="38"/>
    <col min="14848" max="14848" width="8.5" style="38" customWidth="1"/>
    <col min="14849" max="14849" width="8.83203125" style="38"/>
    <col min="14850" max="14850" width="13.6640625" style="38" customWidth="1"/>
    <col min="14851" max="14851" width="12.1640625" style="38" customWidth="1"/>
    <col min="14852" max="15099" width="8.83203125" style="38"/>
    <col min="15100" max="15100" width="93.6640625" style="38" customWidth="1"/>
    <col min="15101" max="15101" width="15.1640625" style="38" customWidth="1"/>
    <col min="15102" max="15103" width="8.83203125" style="38"/>
    <col min="15104" max="15104" width="8.5" style="38" customWidth="1"/>
    <col min="15105" max="15105" width="8.83203125" style="38"/>
    <col min="15106" max="15106" width="13.6640625" style="38" customWidth="1"/>
    <col min="15107" max="15107" width="12.1640625" style="38" customWidth="1"/>
    <col min="15108" max="15355" width="8.83203125" style="38"/>
    <col min="15356" max="15356" width="93.6640625" style="38" customWidth="1"/>
    <col min="15357" max="15357" width="15.1640625" style="38" customWidth="1"/>
    <col min="15358" max="15359" width="8.83203125" style="38"/>
    <col min="15360" max="15360" width="8.5" style="38" customWidth="1"/>
    <col min="15361" max="15361" width="8.83203125" style="38"/>
    <col min="15362" max="15362" width="13.6640625" style="38" customWidth="1"/>
    <col min="15363" max="15363" width="12.1640625" style="38" customWidth="1"/>
    <col min="15364" max="15611" width="8.83203125" style="38"/>
    <col min="15612" max="15612" width="93.6640625" style="38" customWidth="1"/>
    <col min="15613" max="15613" width="15.1640625" style="38" customWidth="1"/>
    <col min="15614" max="15615" width="8.83203125" style="38"/>
    <col min="15616" max="15616" width="8.5" style="38" customWidth="1"/>
    <col min="15617" max="15617" width="8.83203125" style="38"/>
    <col min="15618" max="15618" width="13.6640625" style="38" customWidth="1"/>
    <col min="15619" max="15619" width="12.1640625" style="38" customWidth="1"/>
    <col min="15620" max="15867" width="8.83203125" style="38"/>
    <col min="15868" max="15868" width="93.6640625" style="38" customWidth="1"/>
    <col min="15869" max="15869" width="15.1640625" style="38" customWidth="1"/>
    <col min="15870" max="15871" width="8.83203125" style="38"/>
    <col min="15872" max="15872" width="8.5" style="38" customWidth="1"/>
    <col min="15873" max="15873" width="8.83203125" style="38"/>
    <col min="15874" max="15874" width="13.6640625" style="38" customWidth="1"/>
    <col min="15875" max="15875" width="12.1640625" style="38" customWidth="1"/>
    <col min="15876" max="16123" width="8.83203125" style="38"/>
    <col min="16124" max="16124" width="93.6640625" style="38" customWidth="1"/>
    <col min="16125" max="16125" width="15.1640625" style="38" customWidth="1"/>
    <col min="16126" max="16127" width="8.83203125" style="38"/>
    <col min="16128" max="16128" width="8.5" style="38" customWidth="1"/>
    <col min="16129" max="16129" width="8.83203125" style="38"/>
    <col min="16130" max="16130" width="13.6640625" style="38" customWidth="1"/>
    <col min="16131" max="16131" width="12.1640625" style="38" customWidth="1"/>
    <col min="16132" max="16384" width="8.83203125" style="38"/>
  </cols>
  <sheetData>
    <row r="1" spans="1:3" x14ac:dyDescent="0.2">
      <c r="B1" s="37" t="s">
        <v>105</v>
      </c>
    </row>
    <row r="2" spans="1:3" x14ac:dyDescent="0.2">
      <c r="B2" s="39"/>
    </row>
    <row r="3" spans="1:3" ht="29.5" customHeight="1" x14ac:dyDescent="0.25">
      <c r="B3" s="94" t="s">
        <v>101</v>
      </c>
      <c r="C3" s="94"/>
    </row>
    <row r="4" spans="1:3" ht="15.75" thickBot="1" x14ac:dyDescent="0.3">
      <c r="B4" s="39"/>
    </row>
    <row r="5" spans="1:3" ht="46.25" customHeight="1" x14ac:dyDescent="0.2">
      <c r="A5" s="40">
        <v>1</v>
      </c>
      <c r="B5" s="91" t="s">
        <v>94</v>
      </c>
      <c r="C5" s="92"/>
    </row>
    <row r="6" spans="1:3" x14ac:dyDescent="0.2">
      <c r="A6" s="41" t="s">
        <v>34</v>
      </c>
      <c r="B6" s="42" t="s">
        <v>67</v>
      </c>
      <c r="C6" s="43">
        <f>1-_xlfn.NORM.DIST(65.43,59.23,5.89,TRUE)</f>
        <v>0.14625493909194232</v>
      </c>
    </row>
    <row r="7" spans="1:3" x14ac:dyDescent="0.2">
      <c r="A7" s="41" t="s">
        <v>35</v>
      </c>
      <c r="B7" s="42" t="s">
        <v>68</v>
      </c>
      <c r="C7" s="43">
        <f>_xlfn.NORM.DIST(66.89,59.23,5.89,TRUE)-_xlfn.NORM.DIST(56.31,59.23,5.89,TRUE)</f>
        <v>0.59325331500473555</v>
      </c>
    </row>
    <row r="8" spans="1:3" x14ac:dyDescent="0.2">
      <c r="A8" s="41" t="s">
        <v>36</v>
      </c>
      <c r="B8" s="42" t="s">
        <v>69</v>
      </c>
      <c r="C8" s="43">
        <f>_xlfn.NORM.DIST(70.16,59.23,5.89,TRUE)-_xlfn.NORM.DIST(63.43,59.23,5.89,TRUE)</f>
        <v>0.20615124224044179</v>
      </c>
    </row>
    <row r="9" spans="1:3" ht="15.75" thickBot="1" x14ac:dyDescent="0.3">
      <c r="A9" s="44" t="s">
        <v>37</v>
      </c>
      <c r="B9" s="45" t="s">
        <v>48</v>
      </c>
      <c r="C9" s="46">
        <f>_xlfn.NORM.DIST(65.14,59.23,5.89,TRUE)</f>
        <v>0.8421649834510132</v>
      </c>
    </row>
    <row r="12" spans="1:3" x14ac:dyDescent="0.2">
      <c r="A12" s="47">
        <v>2</v>
      </c>
      <c r="B12" s="95" t="s">
        <v>95</v>
      </c>
      <c r="C12" s="95"/>
    </row>
    <row r="13" spans="1:3" x14ac:dyDescent="0.2">
      <c r="A13" s="41" t="s">
        <v>34</v>
      </c>
      <c r="B13" s="42" t="s">
        <v>70</v>
      </c>
      <c r="C13" s="43">
        <f>1-_xlfn.NORM.S.DIST(1.324,TRUE)</f>
        <v>9.2751522356752769E-2</v>
      </c>
    </row>
    <row r="14" spans="1:3" x14ac:dyDescent="0.2">
      <c r="A14" s="41" t="s">
        <v>35</v>
      </c>
      <c r="B14" s="42" t="s">
        <v>71</v>
      </c>
      <c r="C14" s="43">
        <f>_xlfn.NORM.S.DIST(2.41,TRUE)</f>
        <v>0.99202373973926627</v>
      </c>
    </row>
    <row r="15" spans="1:3" x14ac:dyDescent="0.2">
      <c r="A15" s="41" t="s">
        <v>36</v>
      </c>
      <c r="B15" s="42" t="s">
        <v>72</v>
      </c>
      <c r="C15" s="43">
        <f>_xlfn.NORM.S.DIST(1.31,TRUE)</f>
        <v>0.90490208220476098</v>
      </c>
    </row>
    <row r="16" spans="1:3" ht="15.75" customHeight="1" thickBot="1" x14ac:dyDescent="0.25">
      <c r="A16" s="44" t="s">
        <v>37</v>
      </c>
      <c r="B16" s="45" t="s">
        <v>73</v>
      </c>
      <c r="C16" s="46">
        <f>_xlfn.NORM.S.DIST(1.69,TRUE)-_xlfn.NORM.S.DIST(-1.37,TRUE)</f>
        <v>0.86914257185648325</v>
      </c>
    </row>
    <row r="19" spans="1:3" ht="29" customHeight="1" x14ac:dyDescent="0.2">
      <c r="A19" s="47">
        <v>3</v>
      </c>
      <c r="B19" s="93" t="s">
        <v>96</v>
      </c>
      <c r="C19" s="93"/>
    </row>
    <row r="20" spans="1:3" x14ac:dyDescent="0.2">
      <c r="A20" s="41" t="s">
        <v>34</v>
      </c>
      <c r="B20" s="42" t="s">
        <v>74</v>
      </c>
      <c r="C20" s="43">
        <f>_xlfn.NORM.INV(0.85,81.6,8.28)</f>
        <v>90.18166846500857</v>
      </c>
    </row>
    <row r="21" spans="1:3" x14ac:dyDescent="0.2">
      <c r="A21" s="41" t="s">
        <v>35</v>
      </c>
      <c r="B21" s="42" t="s">
        <v>75</v>
      </c>
      <c r="C21" s="43">
        <f>_xlfn.NORM.INV(0.095,81.6,8.28)</f>
        <v>70.748404951247878</v>
      </c>
    </row>
    <row r="22" spans="1:3" ht="16" thickBot="1" x14ac:dyDescent="0.25">
      <c r="A22" s="44" t="s">
        <v>36</v>
      </c>
      <c r="B22" s="45" t="s">
        <v>76</v>
      </c>
      <c r="C22" s="46">
        <f>_xlfn.NORM.INV(0.25,81.6,8.28)</f>
        <v>76.015224868376436</v>
      </c>
    </row>
    <row r="24" spans="1:3" ht="16" thickBot="1" x14ac:dyDescent="0.25"/>
    <row r="25" spans="1:3" x14ac:dyDescent="0.2">
      <c r="A25" s="48">
        <v>4</v>
      </c>
      <c r="B25" s="49" t="s">
        <v>97</v>
      </c>
      <c r="C25" s="50"/>
    </row>
    <row r="26" spans="1:3" x14ac:dyDescent="0.2">
      <c r="A26" s="41" t="s">
        <v>34</v>
      </c>
      <c r="B26" s="42" t="s">
        <v>64</v>
      </c>
      <c r="C26" s="43">
        <f>_xlfn.NORM.S.INV(0.9356)</f>
        <v>1.5188510207666142</v>
      </c>
    </row>
    <row r="27" spans="1:3" x14ac:dyDescent="0.2">
      <c r="A27" s="41" t="s">
        <v>35</v>
      </c>
      <c r="B27" s="42" t="s">
        <v>65</v>
      </c>
      <c r="C27" s="43">
        <f>_xlfn.NORM.S.INV(0.0386)</f>
        <v>-1.7671685799082539</v>
      </c>
    </row>
    <row r="28" spans="1:3" x14ac:dyDescent="0.2">
      <c r="A28" s="41" t="s">
        <v>36</v>
      </c>
      <c r="B28" s="42" t="s">
        <v>56</v>
      </c>
      <c r="C28" s="43">
        <f>_xlfn.NORM.S.INV(0.906)</f>
        <v>1.316518718418261</v>
      </c>
    </row>
    <row r="29" spans="1:3" ht="16" thickBot="1" x14ac:dyDescent="0.25">
      <c r="A29" s="44" t="s">
        <v>37</v>
      </c>
      <c r="B29" s="45" t="s">
        <v>57</v>
      </c>
      <c r="C29" s="46">
        <f>_xlfn.NORM.S.INV(0.1039)</f>
        <v>-1.2596379466580332</v>
      </c>
    </row>
    <row r="31" spans="1:3" ht="16" thickBot="1" x14ac:dyDescent="0.25"/>
    <row r="32" spans="1:3" ht="32.5" customHeight="1" x14ac:dyDescent="0.2">
      <c r="A32" s="48">
        <v>5</v>
      </c>
      <c r="B32" s="96" t="s">
        <v>98</v>
      </c>
      <c r="C32" s="92"/>
    </row>
    <row r="33" spans="1:3" x14ac:dyDescent="0.2">
      <c r="A33" s="51" t="s">
        <v>34</v>
      </c>
      <c r="B33" s="52" t="s">
        <v>46</v>
      </c>
      <c r="C33" s="53">
        <f>45*0.3974</f>
        <v>17.882999999999999</v>
      </c>
    </row>
    <row r="34" spans="1:3" x14ac:dyDescent="0.2">
      <c r="A34" s="51" t="s">
        <v>35</v>
      </c>
      <c r="B34" s="52" t="s">
        <v>47</v>
      </c>
      <c r="C34" s="53">
        <f>45*(1-0.3974)</f>
        <v>27.117000000000001</v>
      </c>
    </row>
    <row r="35" spans="1:3" x14ac:dyDescent="0.2">
      <c r="A35" s="41" t="s">
        <v>36</v>
      </c>
      <c r="B35" s="42" t="s">
        <v>39</v>
      </c>
      <c r="C35" s="43">
        <f>_xlfn.BINOM.DIST(30,45,0.3974,FALSE)</f>
        <v>1.6403063582651875E-4</v>
      </c>
    </row>
    <row r="36" spans="1:3" x14ac:dyDescent="0.2">
      <c r="A36" s="41" t="s">
        <v>37</v>
      </c>
      <c r="B36" s="42" t="s">
        <v>38</v>
      </c>
      <c r="C36" s="43">
        <f>1-_xlfn.BINOM.DIST(16,45,0.3974,TRUE)</f>
        <v>0.65979862889616125</v>
      </c>
    </row>
    <row r="37" spans="1:3" x14ac:dyDescent="0.2">
      <c r="A37" s="41" t="s">
        <v>44</v>
      </c>
      <c r="B37" s="42" t="s">
        <v>40</v>
      </c>
      <c r="C37" s="43">
        <f>1-_xlfn.BINOM.DIST(29,45,0.3974,TRUE)</f>
        <v>2.3654176306364683E-4</v>
      </c>
    </row>
    <row r="38" spans="1:3" ht="16" thickBot="1" x14ac:dyDescent="0.25">
      <c r="A38" s="44" t="s">
        <v>45</v>
      </c>
      <c r="B38" s="45" t="s">
        <v>41</v>
      </c>
      <c r="C38" s="46">
        <f>_xlfn.BINOM.DIST(35,45,0.3974,TRUE)-_xlfn.BINOM.DIST(25,45,0.3974,TRUE)</f>
        <v>1.0886401247650612E-2</v>
      </c>
    </row>
    <row r="40" spans="1:3" ht="16" thickBot="1" x14ac:dyDescent="0.25"/>
    <row r="41" spans="1:3" ht="44.5" customHeight="1" x14ac:dyDescent="0.2">
      <c r="A41" s="48">
        <v>6</v>
      </c>
      <c r="B41" s="96" t="s">
        <v>77</v>
      </c>
      <c r="C41" s="92"/>
    </row>
    <row r="42" spans="1:3" x14ac:dyDescent="0.2">
      <c r="A42" s="51" t="s">
        <v>34</v>
      </c>
      <c r="B42" s="52" t="s">
        <v>43</v>
      </c>
      <c r="C42" s="53">
        <f>47*0.4573</f>
        <v>21.493099999999998</v>
      </c>
    </row>
    <row r="43" spans="1:3" x14ac:dyDescent="0.2">
      <c r="A43" s="51" t="s">
        <v>35</v>
      </c>
      <c r="B43" s="52" t="s">
        <v>42</v>
      </c>
      <c r="C43" s="53">
        <f>SQRT(47*0.4573*(1-0.4573))</f>
        <v>3.4153045793896624</v>
      </c>
    </row>
    <row r="44" spans="1:3" x14ac:dyDescent="0.2">
      <c r="A44" s="41" t="s">
        <v>36</v>
      </c>
      <c r="B44" s="42" t="s">
        <v>39</v>
      </c>
      <c r="C44" s="43">
        <f>_xlfn.NORM.DIST(30,C42,C43,FALSE)</f>
        <v>5.2512411644888212E-3</v>
      </c>
    </row>
    <row r="45" spans="1:3" x14ac:dyDescent="0.2">
      <c r="A45" s="41" t="s">
        <v>37</v>
      </c>
      <c r="B45" s="42" t="s">
        <v>38</v>
      </c>
      <c r="C45" s="43">
        <f>_xlfn.NORM.DIST(18.5,C42,C43,TRUE)</f>
        <v>0.1904121118055763</v>
      </c>
    </row>
    <row r="46" spans="1:3" x14ac:dyDescent="0.2">
      <c r="A46" s="41" t="s">
        <v>44</v>
      </c>
      <c r="B46" s="42" t="s">
        <v>40</v>
      </c>
      <c r="C46" s="43">
        <f>1-_xlfn.NORM.DIST(29,C42,C43,TRUE)</f>
        <v>1.3973921441261195E-2</v>
      </c>
    </row>
    <row r="47" spans="1:3" ht="16" thickBot="1" x14ac:dyDescent="0.25">
      <c r="A47" s="44" t="s">
        <v>45</v>
      </c>
      <c r="B47" s="45" t="s">
        <v>41</v>
      </c>
      <c r="C47" s="46">
        <f>_xlfn.NORM.DIST(34.5,C42,C43,TRUE)-_xlfn.NORM.DIST(25.5,C42,C43,TRUE)</f>
        <v>0.12028408045573502</v>
      </c>
    </row>
    <row r="50" spans="1:3" ht="16" thickBot="1" x14ac:dyDescent="0.25"/>
    <row r="51" spans="1:3" ht="63.75" customHeight="1" x14ac:dyDescent="0.2">
      <c r="A51" s="48">
        <v>7</v>
      </c>
      <c r="B51" s="87" t="s">
        <v>99</v>
      </c>
      <c r="C51" s="88"/>
    </row>
    <row r="52" spans="1:3" ht="17.25" customHeight="1" x14ac:dyDescent="0.2">
      <c r="A52" s="41" t="s">
        <v>34</v>
      </c>
      <c r="B52" s="42" t="s">
        <v>58</v>
      </c>
      <c r="C52" s="43">
        <f>-_xlfn.T.INV(0.043,37)</f>
        <v>1.7639292471321455</v>
      </c>
    </row>
    <row r="53" spans="1:3" ht="17.25" customHeight="1" x14ac:dyDescent="0.2">
      <c r="A53" s="41" t="s">
        <v>35</v>
      </c>
      <c r="B53" s="42" t="s">
        <v>59</v>
      </c>
      <c r="C53" s="43">
        <f>_xlfn.T.INV(0.086,37)</f>
        <v>-1.3927783049047699</v>
      </c>
    </row>
    <row r="54" spans="1:3" ht="17.25" customHeight="1" x14ac:dyDescent="0.2">
      <c r="A54" s="54" t="s">
        <v>36</v>
      </c>
      <c r="B54" s="55" t="s">
        <v>86</v>
      </c>
      <c r="C54" s="56">
        <f>_xlfn.T.INV.2T(0.78,37)</f>
        <v>0.28136246748154836</v>
      </c>
    </row>
    <row r="55" spans="1:3" ht="30" x14ac:dyDescent="0.2">
      <c r="A55" s="41" t="s">
        <v>37</v>
      </c>
      <c r="B55" s="57" t="s">
        <v>60</v>
      </c>
      <c r="C55" s="43">
        <f>82+7.5*-_xlfn.T.INV(0.1,37)</f>
        <v>91.786407861232192</v>
      </c>
    </row>
    <row r="56" spans="1:3" ht="31" thickBot="1" x14ac:dyDescent="0.25">
      <c r="A56" s="44" t="s">
        <v>44</v>
      </c>
      <c r="B56" s="58" t="s">
        <v>61</v>
      </c>
      <c r="C56" s="46">
        <f>82-7.5*-_xlfn.T.INV(0.05,37)</f>
        <v>69.346797853028022</v>
      </c>
    </row>
    <row r="58" spans="1:3" ht="16" thickBot="1" x14ac:dyDescent="0.25"/>
    <row r="59" spans="1:3" ht="30.5" customHeight="1" x14ac:dyDescent="0.2">
      <c r="A59" s="48">
        <v>8</v>
      </c>
      <c r="B59" s="89" t="s">
        <v>100</v>
      </c>
      <c r="C59" s="90"/>
    </row>
    <row r="60" spans="1:3" x14ac:dyDescent="0.2">
      <c r="A60" s="41" t="s">
        <v>34</v>
      </c>
      <c r="B60" s="42" t="s">
        <v>78</v>
      </c>
      <c r="C60" s="43">
        <f>1-EXPONDIST(5.9,1/4.7,TRUE)</f>
        <v>0.28498488108756947</v>
      </c>
    </row>
    <row r="61" spans="1:3" x14ac:dyDescent="0.2">
      <c r="A61" s="41" t="s">
        <v>35</v>
      </c>
      <c r="B61" s="42" t="s">
        <v>79</v>
      </c>
      <c r="C61" s="43">
        <f>EXPONDIST(3.2,1/4.7,TRUE)</f>
        <v>0.49381398761042034</v>
      </c>
    </row>
    <row r="62" spans="1:3" ht="16" thickBot="1" x14ac:dyDescent="0.25">
      <c r="A62" s="44" t="s">
        <v>36</v>
      </c>
      <c r="B62" s="45" t="s">
        <v>80</v>
      </c>
      <c r="C62" s="46">
        <f>EXPONDIST(6.9,1/4.7,TRUE)-EXPONDIST(3.4,1/4.7,TRUE)</f>
        <v>0.25473185443321089</v>
      </c>
    </row>
  </sheetData>
  <mergeCells count="8">
    <mergeCell ref="B51:C51"/>
    <mergeCell ref="B59:C59"/>
    <mergeCell ref="B5:C5"/>
    <mergeCell ref="B19:C19"/>
    <mergeCell ref="B3:C3"/>
    <mergeCell ref="B12:C12"/>
    <mergeCell ref="B41:C41"/>
    <mergeCell ref="B32:C3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516"/>
  <sheetViews>
    <sheetView topLeftCell="A486" workbookViewId="0">
      <selection activeCell="B4" sqref="B4:O10"/>
    </sheetView>
  </sheetViews>
  <sheetFormatPr baseColWidth="10" defaultColWidth="7.6640625" defaultRowHeight="13" x14ac:dyDescent="0.15"/>
  <cols>
    <col min="1" max="1" width="9.33203125" style="13" customWidth="1"/>
    <col min="2" max="2" width="9.1640625" style="17" customWidth="1"/>
    <col min="3" max="3" width="4.1640625" style="13" customWidth="1"/>
    <col min="4" max="4" width="10.6640625" style="13" customWidth="1"/>
    <col min="5" max="16" width="6.6640625" style="13" customWidth="1"/>
    <col min="17" max="17" width="10.5" style="13" customWidth="1"/>
    <col min="18" max="18" width="11.33203125" style="13" customWidth="1"/>
    <col min="19" max="19" width="10.5" style="13" customWidth="1"/>
    <col min="20" max="256" width="7.6640625" style="13"/>
    <col min="257" max="257" width="9.33203125" style="13" customWidth="1"/>
    <col min="258" max="258" width="9.1640625" style="13" customWidth="1"/>
    <col min="259" max="259" width="4.1640625" style="13" customWidth="1"/>
    <col min="260" max="260" width="10.6640625" style="13" customWidth="1"/>
    <col min="261" max="272" width="6.6640625" style="13" customWidth="1"/>
    <col min="273" max="273" width="10.5" style="13" customWidth="1"/>
    <col min="274" max="274" width="11.33203125" style="13" customWidth="1"/>
    <col min="275" max="275" width="10.5" style="13" customWidth="1"/>
    <col min="276" max="512" width="7.6640625" style="13"/>
    <col min="513" max="513" width="9.33203125" style="13" customWidth="1"/>
    <col min="514" max="514" width="9.1640625" style="13" customWidth="1"/>
    <col min="515" max="515" width="4.1640625" style="13" customWidth="1"/>
    <col min="516" max="516" width="10.6640625" style="13" customWidth="1"/>
    <col min="517" max="528" width="6.6640625" style="13" customWidth="1"/>
    <col min="529" max="529" width="10.5" style="13" customWidth="1"/>
    <col min="530" max="530" width="11.33203125" style="13" customWidth="1"/>
    <col min="531" max="531" width="10.5" style="13" customWidth="1"/>
    <col min="532" max="768" width="7.6640625" style="13"/>
    <col min="769" max="769" width="9.33203125" style="13" customWidth="1"/>
    <col min="770" max="770" width="9.1640625" style="13" customWidth="1"/>
    <col min="771" max="771" width="4.1640625" style="13" customWidth="1"/>
    <col min="772" max="772" width="10.6640625" style="13" customWidth="1"/>
    <col min="773" max="784" width="6.6640625" style="13" customWidth="1"/>
    <col min="785" max="785" width="10.5" style="13" customWidth="1"/>
    <col min="786" max="786" width="11.33203125" style="13" customWidth="1"/>
    <col min="787" max="787" width="10.5" style="13" customWidth="1"/>
    <col min="788" max="1024" width="7.6640625" style="13"/>
    <col min="1025" max="1025" width="9.33203125" style="13" customWidth="1"/>
    <col min="1026" max="1026" width="9.1640625" style="13" customWidth="1"/>
    <col min="1027" max="1027" width="4.1640625" style="13" customWidth="1"/>
    <col min="1028" max="1028" width="10.6640625" style="13" customWidth="1"/>
    <col min="1029" max="1040" width="6.6640625" style="13" customWidth="1"/>
    <col min="1041" max="1041" width="10.5" style="13" customWidth="1"/>
    <col min="1042" max="1042" width="11.33203125" style="13" customWidth="1"/>
    <col min="1043" max="1043" width="10.5" style="13" customWidth="1"/>
    <col min="1044" max="1280" width="7.6640625" style="13"/>
    <col min="1281" max="1281" width="9.33203125" style="13" customWidth="1"/>
    <col min="1282" max="1282" width="9.1640625" style="13" customWidth="1"/>
    <col min="1283" max="1283" width="4.1640625" style="13" customWidth="1"/>
    <col min="1284" max="1284" width="10.6640625" style="13" customWidth="1"/>
    <col min="1285" max="1296" width="6.6640625" style="13" customWidth="1"/>
    <col min="1297" max="1297" width="10.5" style="13" customWidth="1"/>
    <col min="1298" max="1298" width="11.33203125" style="13" customWidth="1"/>
    <col min="1299" max="1299" width="10.5" style="13" customWidth="1"/>
    <col min="1300" max="1536" width="7.6640625" style="13"/>
    <col min="1537" max="1537" width="9.33203125" style="13" customWidth="1"/>
    <col min="1538" max="1538" width="9.1640625" style="13" customWidth="1"/>
    <col min="1539" max="1539" width="4.1640625" style="13" customWidth="1"/>
    <col min="1540" max="1540" width="10.6640625" style="13" customWidth="1"/>
    <col min="1541" max="1552" width="6.6640625" style="13" customWidth="1"/>
    <col min="1553" max="1553" width="10.5" style="13" customWidth="1"/>
    <col min="1554" max="1554" width="11.33203125" style="13" customWidth="1"/>
    <col min="1555" max="1555" width="10.5" style="13" customWidth="1"/>
    <col min="1556" max="1792" width="7.6640625" style="13"/>
    <col min="1793" max="1793" width="9.33203125" style="13" customWidth="1"/>
    <col min="1794" max="1794" width="9.1640625" style="13" customWidth="1"/>
    <col min="1795" max="1795" width="4.1640625" style="13" customWidth="1"/>
    <col min="1796" max="1796" width="10.6640625" style="13" customWidth="1"/>
    <col min="1797" max="1808" width="6.6640625" style="13" customWidth="1"/>
    <col min="1809" max="1809" width="10.5" style="13" customWidth="1"/>
    <col min="1810" max="1810" width="11.33203125" style="13" customWidth="1"/>
    <col min="1811" max="1811" width="10.5" style="13" customWidth="1"/>
    <col min="1812" max="2048" width="7.6640625" style="13"/>
    <col min="2049" max="2049" width="9.33203125" style="13" customWidth="1"/>
    <col min="2050" max="2050" width="9.1640625" style="13" customWidth="1"/>
    <col min="2051" max="2051" width="4.1640625" style="13" customWidth="1"/>
    <col min="2052" max="2052" width="10.6640625" style="13" customWidth="1"/>
    <col min="2053" max="2064" width="6.6640625" style="13" customWidth="1"/>
    <col min="2065" max="2065" width="10.5" style="13" customWidth="1"/>
    <col min="2066" max="2066" width="11.33203125" style="13" customWidth="1"/>
    <col min="2067" max="2067" width="10.5" style="13" customWidth="1"/>
    <col min="2068" max="2304" width="7.6640625" style="13"/>
    <col min="2305" max="2305" width="9.33203125" style="13" customWidth="1"/>
    <col min="2306" max="2306" width="9.1640625" style="13" customWidth="1"/>
    <col min="2307" max="2307" width="4.1640625" style="13" customWidth="1"/>
    <col min="2308" max="2308" width="10.6640625" style="13" customWidth="1"/>
    <col min="2309" max="2320" width="6.6640625" style="13" customWidth="1"/>
    <col min="2321" max="2321" width="10.5" style="13" customWidth="1"/>
    <col min="2322" max="2322" width="11.33203125" style="13" customWidth="1"/>
    <col min="2323" max="2323" width="10.5" style="13" customWidth="1"/>
    <col min="2324" max="2560" width="7.6640625" style="13"/>
    <col min="2561" max="2561" width="9.33203125" style="13" customWidth="1"/>
    <col min="2562" max="2562" width="9.1640625" style="13" customWidth="1"/>
    <col min="2563" max="2563" width="4.1640625" style="13" customWidth="1"/>
    <col min="2564" max="2564" width="10.6640625" style="13" customWidth="1"/>
    <col min="2565" max="2576" width="6.6640625" style="13" customWidth="1"/>
    <col min="2577" max="2577" width="10.5" style="13" customWidth="1"/>
    <col min="2578" max="2578" width="11.33203125" style="13" customWidth="1"/>
    <col min="2579" max="2579" width="10.5" style="13" customWidth="1"/>
    <col min="2580" max="2816" width="7.6640625" style="13"/>
    <col min="2817" max="2817" width="9.33203125" style="13" customWidth="1"/>
    <col min="2818" max="2818" width="9.1640625" style="13" customWidth="1"/>
    <col min="2819" max="2819" width="4.1640625" style="13" customWidth="1"/>
    <col min="2820" max="2820" width="10.6640625" style="13" customWidth="1"/>
    <col min="2821" max="2832" width="6.6640625" style="13" customWidth="1"/>
    <col min="2833" max="2833" width="10.5" style="13" customWidth="1"/>
    <col min="2834" max="2834" width="11.33203125" style="13" customWidth="1"/>
    <col min="2835" max="2835" width="10.5" style="13" customWidth="1"/>
    <col min="2836" max="3072" width="7.6640625" style="13"/>
    <col min="3073" max="3073" width="9.33203125" style="13" customWidth="1"/>
    <col min="3074" max="3074" width="9.1640625" style="13" customWidth="1"/>
    <col min="3075" max="3075" width="4.1640625" style="13" customWidth="1"/>
    <col min="3076" max="3076" width="10.6640625" style="13" customWidth="1"/>
    <col min="3077" max="3088" width="6.6640625" style="13" customWidth="1"/>
    <col min="3089" max="3089" width="10.5" style="13" customWidth="1"/>
    <col min="3090" max="3090" width="11.33203125" style="13" customWidth="1"/>
    <col min="3091" max="3091" width="10.5" style="13" customWidth="1"/>
    <col min="3092" max="3328" width="7.6640625" style="13"/>
    <col min="3329" max="3329" width="9.33203125" style="13" customWidth="1"/>
    <col min="3330" max="3330" width="9.1640625" style="13" customWidth="1"/>
    <col min="3331" max="3331" width="4.1640625" style="13" customWidth="1"/>
    <col min="3332" max="3332" width="10.6640625" style="13" customWidth="1"/>
    <col min="3333" max="3344" width="6.6640625" style="13" customWidth="1"/>
    <col min="3345" max="3345" width="10.5" style="13" customWidth="1"/>
    <col min="3346" max="3346" width="11.33203125" style="13" customWidth="1"/>
    <col min="3347" max="3347" width="10.5" style="13" customWidth="1"/>
    <col min="3348" max="3584" width="7.6640625" style="13"/>
    <col min="3585" max="3585" width="9.33203125" style="13" customWidth="1"/>
    <col min="3586" max="3586" width="9.1640625" style="13" customWidth="1"/>
    <col min="3587" max="3587" width="4.1640625" style="13" customWidth="1"/>
    <col min="3588" max="3588" width="10.6640625" style="13" customWidth="1"/>
    <col min="3589" max="3600" width="6.6640625" style="13" customWidth="1"/>
    <col min="3601" max="3601" width="10.5" style="13" customWidth="1"/>
    <col min="3602" max="3602" width="11.33203125" style="13" customWidth="1"/>
    <col min="3603" max="3603" width="10.5" style="13" customWidth="1"/>
    <col min="3604" max="3840" width="7.6640625" style="13"/>
    <col min="3841" max="3841" width="9.33203125" style="13" customWidth="1"/>
    <col min="3842" max="3842" width="9.1640625" style="13" customWidth="1"/>
    <col min="3843" max="3843" width="4.1640625" style="13" customWidth="1"/>
    <col min="3844" max="3844" width="10.6640625" style="13" customWidth="1"/>
    <col min="3845" max="3856" width="6.6640625" style="13" customWidth="1"/>
    <col min="3857" max="3857" width="10.5" style="13" customWidth="1"/>
    <col min="3858" max="3858" width="11.33203125" style="13" customWidth="1"/>
    <col min="3859" max="3859" width="10.5" style="13" customWidth="1"/>
    <col min="3860" max="4096" width="7.6640625" style="13"/>
    <col min="4097" max="4097" width="9.33203125" style="13" customWidth="1"/>
    <col min="4098" max="4098" width="9.1640625" style="13" customWidth="1"/>
    <col min="4099" max="4099" width="4.1640625" style="13" customWidth="1"/>
    <col min="4100" max="4100" width="10.6640625" style="13" customWidth="1"/>
    <col min="4101" max="4112" width="6.6640625" style="13" customWidth="1"/>
    <col min="4113" max="4113" width="10.5" style="13" customWidth="1"/>
    <col min="4114" max="4114" width="11.33203125" style="13" customWidth="1"/>
    <col min="4115" max="4115" width="10.5" style="13" customWidth="1"/>
    <col min="4116" max="4352" width="7.6640625" style="13"/>
    <col min="4353" max="4353" width="9.33203125" style="13" customWidth="1"/>
    <col min="4354" max="4354" width="9.1640625" style="13" customWidth="1"/>
    <col min="4355" max="4355" width="4.1640625" style="13" customWidth="1"/>
    <col min="4356" max="4356" width="10.6640625" style="13" customWidth="1"/>
    <col min="4357" max="4368" width="6.6640625" style="13" customWidth="1"/>
    <col min="4369" max="4369" width="10.5" style="13" customWidth="1"/>
    <col min="4370" max="4370" width="11.33203125" style="13" customWidth="1"/>
    <col min="4371" max="4371" width="10.5" style="13" customWidth="1"/>
    <col min="4372" max="4608" width="7.6640625" style="13"/>
    <col min="4609" max="4609" width="9.33203125" style="13" customWidth="1"/>
    <col min="4610" max="4610" width="9.1640625" style="13" customWidth="1"/>
    <col min="4611" max="4611" width="4.1640625" style="13" customWidth="1"/>
    <col min="4612" max="4612" width="10.6640625" style="13" customWidth="1"/>
    <col min="4613" max="4624" width="6.6640625" style="13" customWidth="1"/>
    <col min="4625" max="4625" width="10.5" style="13" customWidth="1"/>
    <col min="4626" max="4626" width="11.33203125" style="13" customWidth="1"/>
    <col min="4627" max="4627" width="10.5" style="13" customWidth="1"/>
    <col min="4628" max="4864" width="7.6640625" style="13"/>
    <col min="4865" max="4865" width="9.33203125" style="13" customWidth="1"/>
    <col min="4866" max="4866" width="9.1640625" style="13" customWidth="1"/>
    <col min="4867" max="4867" width="4.1640625" style="13" customWidth="1"/>
    <col min="4868" max="4868" width="10.6640625" style="13" customWidth="1"/>
    <col min="4869" max="4880" width="6.6640625" style="13" customWidth="1"/>
    <col min="4881" max="4881" width="10.5" style="13" customWidth="1"/>
    <col min="4882" max="4882" width="11.33203125" style="13" customWidth="1"/>
    <col min="4883" max="4883" width="10.5" style="13" customWidth="1"/>
    <col min="4884" max="5120" width="7.6640625" style="13"/>
    <col min="5121" max="5121" width="9.33203125" style="13" customWidth="1"/>
    <col min="5122" max="5122" width="9.1640625" style="13" customWidth="1"/>
    <col min="5123" max="5123" width="4.1640625" style="13" customWidth="1"/>
    <col min="5124" max="5124" width="10.6640625" style="13" customWidth="1"/>
    <col min="5125" max="5136" width="6.6640625" style="13" customWidth="1"/>
    <col min="5137" max="5137" width="10.5" style="13" customWidth="1"/>
    <col min="5138" max="5138" width="11.33203125" style="13" customWidth="1"/>
    <col min="5139" max="5139" width="10.5" style="13" customWidth="1"/>
    <col min="5140" max="5376" width="7.6640625" style="13"/>
    <col min="5377" max="5377" width="9.33203125" style="13" customWidth="1"/>
    <col min="5378" max="5378" width="9.1640625" style="13" customWidth="1"/>
    <col min="5379" max="5379" width="4.1640625" style="13" customWidth="1"/>
    <col min="5380" max="5380" width="10.6640625" style="13" customWidth="1"/>
    <col min="5381" max="5392" width="6.6640625" style="13" customWidth="1"/>
    <col min="5393" max="5393" width="10.5" style="13" customWidth="1"/>
    <col min="5394" max="5394" width="11.33203125" style="13" customWidth="1"/>
    <col min="5395" max="5395" width="10.5" style="13" customWidth="1"/>
    <col min="5396" max="5632" width="7.6640625" style="13"/>
    <col min="5633" max="5633" width="9.33203125" style="13" customWidth="1"/>
    <col min="5634" max="5634" width="9.1640625" style="13" customWidth="1"/>
    <col min="5635" max="5635" width="4.1640625" style="13" customWidth="1"/>
    <col min="5636" max="5636" width="10.6640625" style="13" customWidth="1"/>
    <col min="5637" max="5648" width="6.6640625" style="13" customWidth="1"/>
    <col min="5649" max="5649" width="10.5" style="13" customWidth="1"/>
    <col min="5650" max="5650" width="11.33203125" style="13" customWidth="1"/>
    <col min="5651" max="5651" width="10.5" style="13" customWidth="1"/>
    <col min="5652" max="5888" width="7.6640625" style="13"/>
    <col min="5889" max="5889" width="9.33203125" style="13" customWidth="1"/>
    <col min="5890" max="5890" width="9.1640625" style="13" customWidth="1"/>
    <col min="5891" max="5891" width="4.1640625" style="13" customWidth="1"/>
    <col min="5892" max="5892" width="10.6640625" style="13" customWidth="1"/>
    <col min="5893" max="5904" width="6.6640625" style="13" customWidth="1"/>
    <col min="5905" max="5905" width="10.5" style="13" customWidth="1"/>
    <col min="5906" max="5906" width="11.33203125" style="13" customWidth="1"/>
    <col min="5907" max="5907" width="10.5" style="13" customWidth="1"/>
    <col min="5908" max="6144" width="7.6640625" style="13"/>
    <col min="6145" max="6145" width="9.33203125" style="13" customWidth="1"/>
    <col min="6146" max="6146" width="9.1640625" style="13" customWidth="1"/>
    <col min="6147" max="6147" width="4.1640625" style="13" customWidth="1"/>
    <col min="6148" max="6148" width="10.6640625" style="13" customWidth="1"/>
    <col min="6149" max="6160" width="6.6640625" style="13" customWidth="1"/>
    <col min="6161" max="6161" width="10.5" style="13" customWidth="1"/>
    <col min="6162" max="6162" width="11.33203125" style="13" customWidth="1"/>
    <col min="6163" max="6163" width="10.5" style="13" customWidth="1"/>
    <col min="6164" max="6400" width="7.6640625" style="13"/>
    <col min="6401" max="6401" width="9.33203125" style="13" customWidth="1"/>
    <col min="6402" max="6402" width="9.1640625" style="13" customWidth="1"/>
    <col min="6403" max="6403" width="4.1640625" style="13" customWidth="1"/>
    <col min="6404" max="6404" width="10.6640625" style="13" customWidth="1"/>
    <col min="6405" max="6416" width="6.6640625" style="13" customWidth="1"/>
    <col min="6417" max="6417" width="10.5" style="13" customWidth="1"/>
    <col min="6418" max="6418" width="11.33203125" style="13" customWidth="1"/>
    <col min="6419" max="6419" width="10.5" style="13" customWidth="1"/>
    <col min="6420" max="6656" width="7.6640625" style="13"/>
    <col min="6657" max="6657" width="9.33203125" style="13" customWidth="1"/>
    <col min="6658" max="6658" width="9.1640625" style="13" customWidth="1"/>
    <col min="6659" max="6659" width="4.1640625" style="13" customWidth="1"/>
    <col min="6660" max="6660" width="10.6640625" style="13" customWidth="1"/>
    <col min="6661" max="6672" width="6.6640625" style="13" customWidth="1"/>
    <col min="6673" max="6673" width="10.5" style="13" customWidth="1"/>
    <col min="6674" max="6674" width="11.33203125" style="13" customWidth="1"/>
    <col min="6675" max="6675" width="10.5" style="13" customWidth="1"/>
    <col min="6676" max="6912" width="7.6640625" style="13"/>
    <col min="6913" max="6913" width="9.33203125" style="13" customWidth="1"/>
    <col min="6914" max="6914" width="9.1640625" style="13" customWidth="1"/>
    <col min="6915" max="6915" width="4.1640625" style="13" customWidth="1"/>
    <col min="6916" max="6916" width="10.6640625" style="13" customWidth="1"/>
    <col min="6917" max="6928" width="6.6640625" style="13" customWidth="1"/>
    <col min="6929" max="6929" width="10.5" style="13" customWidth="1"/>
    <col min="6930" max="6930" width="11.33203125" style="13" customWidth="1"/>
    <col min="6931" max="6931" width="10.5" style="13" customWidth="1"/>
    <col min="6932" max="7168" width="7.6640625" style="13"/>
    <col min="7169" max="7169" width="9.33203125" style="13" customWidth="1"/>
    <col min="7170" max="7170" width="9.1640625" style="13" customWidth="1"/>
    <col min="7171" max="7171" width="4.1640625" style="13" customWidth="1"/>
    <col min="7172" max="7172" width="10.6640625" style="13" customWidth="1"/>
    <col min="7173" max="7184" width="6.6640625" style="13" customWidth="1"/>
    <col min="7185" max="7185" width="10.5" style="13" customWidth="1"/>
    <col min="7186" max="7186" width="11.33203125" style="13" customWidth="1"/>
    <col min="7187" max="7187" width="10.5" style="13" customWidth="1"/>
    <col min="7188" max="7424" width="7.6640625" style="13"/>
    <col min="7425" max="7425" width="9.33203125" style="13" customWidth="1"/>
    <col min="7426" max="7426" width="9.1640625" style="13" customWidth="1"/>
    <col min="7427" max="7427" width="4.1640625" style="13" customWidth="1"/>
    <col min="7428" max="7428" width="10.6640625" style="13" customWidth="1"/>
    <col min="7429" max="7440" width="6.6640625" style="13" customWidth="1"/>
    <col min="7441" max="7441" width="10.5" style="13" customWidth="1"/>
    <col min="7442" max="7442" width="11.33203125" style="13" customWidth="1"/>
    <col min="7443" max="7443" width="10.5" style="13" customWidth="1"/>
    <col min="7444" max="7680" width="7.6640625" style="13"/>
    <col min="7681" max="7681" width="9.33203125" style="13" customWidth="1"/>
    <col min="7682" max="7682" width="9.1640625" style="13" customWidth="1"/>
    <col min="7683" max="7683" width="4.1640625" style="13" customWidth="1"/>
    <col min="7684" max="7684" width="10.6640625" style="13" customWidth="1"/>
    <col min="7685" max="7696" width="6.6640625" style="13" customWidth="1"/>
    <col min="7697" max="7697" width="10.5" style="13" customWidth="1"/>
    <col min="7698" max="7698" width="11.33203125" style="13" customWidth="1"/>
    <col min="7699" max="7699" width="10.5" style="13" customWidth="1"/>
    <col min="7700" max="7936" width="7.6640625" style="13"/>
    <col min="7937" max="7937" width="9.33203125" style="13" customWidth="1"/>
    <col min="7938" max="7938" width="9.1640625" style="13" customWidth="1"/>
    <col min="7939" max="7939" width="4.1640625" style="13" customWidth="1"/>
    <col min="7940" max="7940" width="10.6640625" style="13" customWidth="1"/>
    <col min="7941" max="7952" width="6.6640625" style="13" customWidth="1"/>
    <col min="7953" max="7953" width="10.5" style="13" customWidth="1"/>
    <col min="7954" max="7954" width="11.33203125" style="13" customWidth="1"/>
    <col min="7955" max="7955" width="10.5" style="13" customWidth="1"/>
    <col min="7956" max="8192" width="7.6640625" style="13"/>
    <col min="8193" max="8193" width="9.33203125" style="13" customWidth="1"/>
    <col min="8194" max="8194" width="9.1640625" style="13" customWidth="1"/>
    <col min="8195" max="8195" width="4.1640625" style="13" customWidth="1"/>
    <col min="8196" max="8196" width="10.6640625" style="13" customWidth="1"/>
    <col min="8197" max="8208" width="6.6640625" style="13" customWidth="1"/>
    <col min="8209" max="8209" width="10.5" style="13" customWidth="1"/>
    <col min="8210" max="8210" width="11.33203125" style="13" customWidth="1"/>
    <col min="8211" max="8211" width="10.5" style="13" customWidth="1"/>
    <col min="8212" max="8448" width="7.6640625" style="13"/>
    <col min="8449" max="8449" width="9.33203125" style="13" customWidth="1"/>
    <col min="8450" max="8450" width="9.1640625" style="13" customWidth="1"/>
    <col min="8451" max="8451" width="4.1640625" style="13" customWidth="1"/>
    <col min="8452" max="8452" width="10.6640625" style="13" customWidth="1"/>
    <col min="8453" max="8464" width="6.6640625" style="13" customWidth="1"/>
    <col min="8465" max="8465" width="10.5" style="13" customWidth="1"/>
    <col min="8466" max="8466" width="11.33203125" style="13" customWidth="1"/>
    <col min="8467" max="8467" width="10.5" style="13" customWidth="1"/>
    <col min="8468" max="8704" width="7.6640625" style="13"/>
    <col min="8705" max="8705" width="9.33203125" style="13" customWidth="1"/>
    <col min="8706" max="8706" width="9.1640625" style="13" customWidth="1"/>
    <col min="8707" max="8707" width="4.1640625" style="13" customWidth="1"/>
    <col min="8708" max="8708" width="10.6640625" style="13" customWidth="1"/>
    <col min="8709" max="8720" width="6.6640625" style="13" customWidth="1"/>
    <col min="8721" max="8721" width="10.5" style="13" customWidth="1"/>
    <col min="8722" max="8722" width="11.33203125" style="13" customWidth="1"/>
    <col min="8723" max="8723" width="10.5" style="13" customWidth="1"/>
    <col min="8724" max="8960" width="7.6640625" style="13"/>
    <col min="8961" max="8961" width="9.33203125" style="13" customWidth="1"/>
    <col min="8962" max="8962" width="9.1640625" style="13" customWidth="1"/>
    <col min="8963" max="8963" width="4.1640625" style="13" customWidth="1"/>
    <col min="8964" max="8964" width="10.6640625" style="13" customWidth="1"/>
    <col min="8965" max="8976" width="6.6640625" style="13" customWidth="1"/>
    <col min="8977" max="8977" width="10.5" style="13" customWidth="1"/>
    <col min="8978" max="8978" width="11.33203125" style="13" customWidth="1"/>
    <col min="8979" max="8979" width="10.5" style="13" customWidth="1"/>
    <col min="8980" max="9216" width="7.6640625" style="13"/>
    <col min="9217" max="9217" width="9.33203125" style="13" customWidth="1"/>
    <col min="9218" max="9218" width="9.1640625" style="13" customWidth="1"/>
    <col min="9219" max="9219" width="4.1640625" style="13" customWidth="1"/>
    <col min="9220" max="9220" width="10.6640625" style="13" customWidth="1"/>
    <col min="9221" max="9232" width="6.6640625" style="13" customWidth="1"/>
    <col min="9233" max="9233" width="10.5" style="13" customWidth="1"/>
    <col min="9234" max="9234" width="11.33203125" style="13" customWidth="1"/>
    <col min="9235" max="9235" width="10.5" style="13" customWidth="1"/>
    <col min="9236" max="9472" width="7.6640625" style="13"/>
    <col min="9473" max="9473" width="9.33203125" style="13" customWidth="1"/>
    <col min="9474" max="9474" width="9.1640625" style="13" customWidth="1"/>
    <col min="9475" max="9475" width="4.1640625" style="13" customWidth="1"/>
    <col min="9476" max="9476" width="10.6640625" style="13" customWidth="1"/>
    <col min="9477" max="9488" width="6.6640625" style="13" customWidth="1"/>
    <col min="9489" max="9489" width="10.5" style="13" customWidth="1"/>
    <col min="9490" max="9490" width="11.33203125" style="13" customWidth="1"/>
    <col min="9491" max="9491" width="10.5" style="13" customWidth="1"/>
    <col min="9492" max="9728" width="7.6640625" style="13"/>
    <col min="9729" max="9729" width="9.33203125" style="13" customWidth="1"/>
    <col min="9730" max="9730" width="9.1640625" style="13" customWidth="1"/>
    <col min="9731" max="9731" width="4.1640625" style="13" customWidth="1"/>
    <col min="9732" max="9732" width="10.6640625" style="13" customWidth="1"/>
    <col min="9733" max="9744" width="6.6640625" style="13" customWidth="1"/>
    <col min="9745" max="9745" width="10.5" style="13" customWidth="1"/>
    <col min="9746" max="9746" width="11.33203125" style="13" customWidth="1"/>
    <col min="9747" max="9747" width="10.5" style="13" customWidth="1"/>
    <col min="9748" max="9984" width="7.6640625" style="13"/>
    <col min="9985" max="9985" width="9.33203125" style="13" customWidth="1"/>
    <col min="9986" max="9986" width="9.1640625" style="13" customWidth="1"/>
    <col min="9987" max="9987" width="4.1640625" style="13" customWidth="1"/>
    <col min="9988" max="9988" width="10.6640625" style="13" customWidth="1"/>
    <col min="9989" max="10000" width="6.6640625" style="13" customWidth="1"/>
    <col min="10001" max="10001" width="10.5" style="13" customWidth="1"/>
    <col min="10002" max="10002" width="11.33203125" style="13" customWidth="1"/>
    <col min="10003" max="10003" width="10.5" style="13" customWidth="1"/>
    <col min="10004" max="10240" width="7.6640625" style="13"/>
    <col min="10241" max="10241" width="9.33203125" style="13" customWidth="1"/>
    <col min="10242" max="10242" width="9.1640625" style="13" customWidth="1"/>
    <col min="10243" max="10243" width="4.1640625" style="13" customWidth="1"/>
    <col min="10244" max="10244" width="10.6640625" style="13" customWidth="1"/>
    <col min="10245" max="10256" width="6.6640625" style="13" customWidth="1"/>
    <col min="10257" max="10257" width="10.5" style="13" customWidth="1"/>
    <col min="10258" max="10258" width="11.33203125" style="13" customWidth="1"/>
    <col min="10259" max="10259" width="10.5" style="13" customWidth="1"/>
    <col min="10260" max="10496" width="7.6640625" style="13"/>
    <col min="10497" max="10497" width="9.33203125" style="13" customWidth="1"/>
    <col min="10498" max="10498" width="9.1640625" style="13" customWidth="1"/>
    <col min="10499" max="10499" width="4.1640625" style="13" customWidth="1"/>
    <col min="10500" max="10500" width="10.6640625" style="13" customWidth="1"/>
    <col min="10501" max="10512" width="6.6640625" style="13" customWidth="1"/>
    <col min="10513" max="10513" width="10.5" style="13" customWidth="1"/>
    <col min="10514" max="10514" width="11.33203125" style="13" customWidth="1"/>
    <col min="10515" max="10515" width="10.5" style="13" customWidth="1"/>
    <col min="10516" max="10752" width="7.6640625" style="13"/>
    <col min="10753" max="10753" width="9.33203125" style="13" customWidth="1"/>
    <col min="10754" max="10754" width="9.1640625" style="13" customWidth="1"/>
    <col min="10755" max="10755" width="4.1640625" style="13" customWidth="1"/>
    <col min="10756" max="10756" width="10.6640625" style="13" customWidth="1"/>
    <col min="10757" max="10768" width="6.6640625" style="13" customWidth="1"/>
    <col min="10769" max="10769" width="10.5" style="13" customWidth="1"/>
    <col min="10770" max="10770" width="11.33203125" style="13" customWidth="1"/>
    <col min="10771" max="10771" width="10.5" style="13" customWidth="1"/>
    <col min="10772" max="11008" width="7.6640625" style="13"/>
    <col min="11009" max="11009" width="9.33203125" style="13" customWidth="1"/>
    <col min="11010" max="11010" width="9.1640625" style="13" customWidth="1"/>
    <col min="11011" max="11011" width="4.1640625" style="13" customWidth="1"/>
    <col min="11012" max="11012" width="10.6640625" style="13" customWidth="1"/>
    <col min="11013" max="11024" width="6.6640625" style="13" customWidth="1"/>
    <col min="11025" max="11025" width="10.5" style="13" customWidth="1"/>
    <col min="11026" max="11026" width="11.33203125" style="13" customWidth="1"/>
    <col min="11027" max="11027" width="10.5" style="13" customWidth="1"/>
    <col min="11028" max="11264" width="7.6640625" style="13"/>
    <col min="11265" max="11265" width="9.33203125" style="13" customWidth="1"/>
    <col min="11266" max="11266" width="9.1640625" style="13" customWidth="1"/>
    <col min="11267" max="11267" width="4.1640625" style="13" customWidth="1"/>
    <col min="11268" max="11268" width="10.6640625" style="13" customWidth="1"/>
    <col min="11269" max="11280" width="6.6640625" style="13" customWidth="1"/>
    <col min="11281" max="11281" width="10.5" style="13" customWidth="1"/>
    <col min="11282" max="11282" width="11.33203125" style="13" customWidth="1"/>
    <col min="11283" max="11283" width="10.5" style="13" customWidth="1"/>
    <col min="11284" max="11520" width="7.6640625" style="13"/>
    <col min="11521" max="11521" width="9.33203125" style="13" customWidth="1"/>
    <col min="11522" max="11522" width="9.1640625" style="13" customWidth="1"/>
    <col min="11523" max="11523" width="4.1640625" style="13" customWidth="1"/>
    <col min="11524" max="11524" width="10.6640625" style="13" customWidth="1"/>
    <col min="11525" max="11536" width="6.6640625" style="13" customWidth="1"/>
    <col min="11537" max="11537" width="10.5" style="13" customWidth="1"/>
    <col min="11538" max="11538" width="11.33203125" style="13" customWidth="1"/>
    <col min="11539" max="11539" width="10.5" style="13" customWidth="1"/>
    <col min="11540" max="11776" width="7.6640625" style="13"/>
    <col min="11777" max="11777" width="9.33203125" style="13" customWidth="1"/>
    <col min="11778" max="11778" width="9.1640625" style="13" customWidth="1"/>
    <col min="11779" max="11779" width="4.1640625" style="13" customWidth="1"/>
    <col min="11780" max="11780" width="10.6640625" style="13" customWidth="1"/>
    <col min="11781" max="11792" width="6.6640625" style="13" customWidth="1"/>
    <col min="11793" max="11793" width="10.5" style="13" customWidth="1"/>
    <col min="11794" max="11794" width="11.33203125" style="13" customWidth="1"/>
    <col min="11795" max="11795" width="10.5" style="13" customWidth="1"/>
    <col min="11796" max="12032" width="7.6640625" style="13"/>
    <col min="12033" max="12033" width="9.33203125" style="13" customWidth="1"/>
    <col min="12034" max="12034" width="9.1640625" style="13" customWidth="1"/>
    <col min="12035" max="12035" width="4.1640625" style="13" customWidth="1"/>
    <col min="12036" max="12036" width="10.6640625" style="13" customWidth="1"/>
    <col min="12037" max="12048" width="6.6640625" style="13" customWidth="1"/>
    <col min="12049" max="12049" width="10.5" style="13" customWidth="1"/>
    <col min="12050" max="12050" width="11.33203125" style="13" customWidth="1"/>
    <col min="12051" max="12051" width="10.5" style="13" customWidth="1"/>
    <col min="12052" max="12288" width="7.6640625" style="13"/>
    <col min="12289" max="12289" width="9.33203125" style="13" customWidth="1"/>
    <col min="12290" max="12290" width="9.1640625" style="13" customWidth="1"/>
    <col min="12291" max="12291" width="4.1640625" style="13" customWidth="1"/>
    <col min="12292" max="12292" width="10.6640625" style="13" customWidth="1"/>
    <col min="12293" max="12304" width="6.6640625" style="13" customWidth="1"/>
    <col min="12305" max="12305" width="10.5" style="13" customWidth="1"/>
    <col min="12306" max="12306" width="11.33203125" style="13" customWidth="1"/>
    <col min="12307" max="12307" width="10.5" style="13" customWidth="1"/>
    <col min="12308" max="12544" width="7.6640625" style="13"/>
    <col min="12545" max="12545" width="9.33203125" style="13" customWidth="1"/>
    <col min="12546" max="12546" width="9.1640625" style="13" customWidth="1"/>
    <col min="12547" max="12547" width="4.1640625" style="13" customWidth="1"/>
    <col min="12548" max="12548" width="10.6640625" style="13" customWidth="1"/>
    <col min="12549" max="12560" width="6.6640625" style="13" customWidth="1"/>
    <col min="12561" max="12561" width="10.5" style="13" customWidth="1"/>
    <col min="12562" max="12562" width="11.33203125" style="13" customWidth="1"/>
    <col min="12563" max="12563" width="10.5" style="13" customWidth="1"/>
    <col min="12564" max="12800" width="7.6640625" style="13"/>
    <col min="12801" max="12801" width="9.33203125" style="13" customWidth="1"/>
    <col min="12802" max="12802" width="9.1640625" style="13" customWidth="1"/>
    <col min="12803" max="12803" width="4.1640625" style="13" customWidth="1"/>
    <col min="12804" max="12804" width="10.6640625" style="13" customWidth="1"/>
    <col min="12805" max="12816" width="6.6640625" style="13" customWidth="1"/>
    <col min="12817" max="12817" width="10.5" style="13" customWidth="1"/>
    <col min="12818" max="12818" width="11.33203125" style="13" customWidth="1"/>
    <col min="12819" max="12819" width="10.5" style="13" customWidth="1"/>
    <col min="12820" max="13056" width="7.6640625" style="13"/>
    <col min="13057" max="13057" width="9.33203125" style="13" customWidth="1"/>
    <col min="13058" max="13058" width="9.1640625" style="13" customWidth="1"/>
    <col min="13059" max="13059" width="4.1640625" style="13" customWidth="1"/>
    <col min="13060" max="13060" width="10.6640625" style="13" customWidth="1"/>
    <col min="13061" max="13072" width="6.6640625" style="13" customWidth="1"/>
    <col min="13073" max="13073" width="10.5" style="13" customWidth="1"/>
    <col min="13074" max="13074" width="11.33203125" style="13" customWidth="1"/>
    <col min="13075" max="13075" width="10.5" style="13" customWidth="1"/>
    <col min="13076" max="13312" width="7.6640625" style="13"/>
    <col min="13313" max="13313" width="9.33203125" style="13" customWidth="1"/>
    <col min="13314" max="13314" width="9.1640625" style="13" customWidth="1"/>
    <col min="13315" max="13315" width="4.1640625" style="13" customWidth="1"/>
    <col min="13316" max="13316" width="10.6640625" style="13" customWidth="1"/>
    <col min="13317" max="13328" width="6.6640625" style="13" customWidth="1"/>
    <col min="13329" max="13329" width="10.5" style="13" customWidth="1"/>
    <col min="13330" max="13330" width="11.33203125" style="13" customWidth="1"/>
    <col min="13331" max="13331" width="10.5" style="13" customWidth="1"/>
    <col min="13332" max="13568" width="7.6640625" style="13"/>
    <col min="13569" max="13569" width="9.33203125" style="13" customWidth="1"/>
    <col min="13570" max="13570" width="9.1640625" style="13" customWidth="1"/>
    <col min="13571" max="13571" width="4.1640625" style="13" customWidth="1"/>
    <col min="13572" max="13572" width="10.6640625" style="13" customWidth="1"/>
    <col min="13573" max="13584" width="6.6640625" style="13" customWidth="1"/>
    <col min="13585" max="13585" width="10.5" style="13" customWidth="1"/>
    <col min="13586" max="13586" width="11.33203125" style="13" customWidth="1"/>
    <col min="13587" max="13587" width="10.5" style="13" customWidth="1"/>
    <col min="13588" max="13824" width="7.6640625" style="13"/>
    <col min="13825" max="13825" width="9.33203125" style="13" customWidth="1"/>
    <col min="13826" max="13826" width="9.1640625" style="13" customWidth="1"/>
    <col min="13827" max="13827" width="4.1640625" style="13" customWidth="1"/>
    <col min="13828" max="13828" width="10.6640625" style="13" customWidth="1"/>
    <col min="13829" max="13840" width="6.6640625" style="13" customWidth="1"/>
    <col min="13841" max="13841" width="10.5" style="13" customWidth="1"/>
    <col min="13842" max="13842" width="11.33203125" style="13" customWidth="1"/>
    <col min="13843" max="13843" width="10.5" style="13" customWidth="1"/>
    <col min="13844" max="14080" width="7.6640625" style="13"/>
    <col min="14081" max="14081" width="9.33203125" style="13" customWidth="1"/>
    <col min="14082" max="14082" width="9.1640625" style="13" customWidth="1"/>
    <col min="14083" max="14083" width="4.1640625" style="13" customWidth="1"/>
    <col min="14084" max="14084" width="10.6640625" style="13" customWidth="1"/>
    <col min="14085" max="14096" width="6.6640625" style="13" customWidth="1"/>
    <col min="14097" max="14097" width="10.5" style="13" customWidth="1"/>
    <col min="14098" max="14098" width="11.33203125" style="13" customWidth="1"/>
    <col min="14099" max="14099" width="10.5" style="13" customWidth="1"/>
    <col min="14100" max="14336" width="7.6640625" style="13"/>
    <col min="14337" max="14337" width="9.33203125" style="13" customWidth="1"/>
    <col min="14338" max="14338" width="9.1640625" style="13" customWidth="1"/>
    <col min="14339" max="14339" width="4.1640625" style="13" customWidth="1"/>
    <col min="14340" max="14340" width="10.6640625" style="13" customWidth="1"/>
    <col min="14341" max="14352" width="6.6640625" style="13" customWidth="1"/>
    <col min="14353" max="14353" width="10.5" style="13" customWidth="1"/>
    <col min="14354" max="14354" width="11.33203125" style="13" customWidth="1"/>
    <col min="14355" max="14355" width="10.5" style="13" customWidth="1"/>
    <col min="14356" max="14592" width="7.6640625" style="13"/>
    <col min="14593" max="14593" width="9.33203125" style="13" customWidth="1"/>
    <col min="14594" max="14594" width="9.1640625" style="13" customWidth="1"/>
    <col min="14595" max="14595" width="4.1640625" style="13" customWidth="1"/>
    <col min="14596" max="14596" width="10.6640625" style="13" customWidth="1"/>
    <col min="14597" max="14608" width="6.6640625" style="13" customWidth="1"/>
    <col min="14609" max="14609" width="10.5" style="13" customWidth="1"/>
    <col min="14610" max="14610" width="11.33203125" style="13" customWidth="1"/>
    <col min="14611" max="14611" width="10.5" style="13" customWidth="1"/>
    <col min="14612" max="14848" width="7.6640625" style="13"/>
    <col min="14849" max="14849" width="9.33203125" style="13" customWidth="1"/>
    <col min="14850" max="14850" width="9.1640625" style="13" customWidth="1"/>
    <col min="14851" max="14851" width="4.1640625" style="13" customWidth="1"/>
    <col min="14852" max="14852" width="10.6640625" style="13" customWidth="1"/>
    <col min="14853" max="14864" width="6.6640625" style="13" customWidth="1"/>
    <col min="14865" max="14865" width="10.5" style="13" customWidth="1"/>
    <col min="14866" max="14866" width="11.33203125" style="13" customWidth="1"/>
    <col min="14867" max="14867" width="10.5" style="13" customWidth="1"/>
    <col min="14868" max="15104" width="7.6640625" style="13"/>
    <col min="15105" max="15105" width="9.33203125" style="13" customWidth="1"/>
    <col min="15106" max="15106" width="9.1640625" style="13" customWidth="1"/>
    <col min="15107" max="15107" width="4.1640625" style="13" customWidth="1"/>
    <col min="15108" max="15108" width="10.6640625" style="13" customWidth="1"/>
    <col min="15109" max="15120" width="6.6640625" style="13" customWidth="1"/>
    <col min="15121" max="15121" width="10.5" style="13" customWidth="1"/>
    <col min="15122" max="15122" width="11.33203125" style="13" customWidth="1"/>
    <col min="15123" max="15123" width="10.5" style="13" customWidth="1"/>
    <col min="15124" max="15360" width="7.6640625" style="13"/>
    <col min="15361" max="15361" width="9.33203125" style="13" customWidth="1"/>
    <col min="15362" max="15362" width="9.1640625" style="13" customWidth="1"/>
    <col min="15363" max="15363" width="4.1640625" style="13" customWidth="1"/>
    <col min="15364" max="15364" width="10.6640625" style="13" customWidth="1"/>
    <col min="15365" max="15376" width="6.6640625" style="13" customWidth="1"/>
    <col min="15377" max="15377" width="10.5" style="13" customWidth="1"/>
    <col min="15378" max="15378" width="11.33203125" style="13" customWidth="1"/>
    <col min="15379" max="15379" width="10.5" style="13" customWidth="1"/>
    <col min="15380" max="15616" width="7.6640625" style="13"/>
    <col min="15617" max="15617" width="9.33203125" style="13" customWidth="1"/>
    <col min="15618" max="15618" width="9.1640625" style="13" customWidth="1"/>
    <col min="15619" max="15619" width="4.1640625" style="13" customWidth="1"/>
    <col min="15620" max="15620" width="10.6640625" style="13" customWidth="1"/>
    <col min="15621" max="15632" width="6.6640625" style="13" customWidth="1"/>
    <col min="15633" max="15633" width="10.5" style="13" customWidth="1"/>
    <col min="15634" max="15634" width="11.33203125" style="13" customWidth="1"/>
    <col min="15635" max="15635" width="10.5" style="13" customWidth="1"/>
    <col min="15636" max="15872" width="7.6640625" style="13"/>
    <col min="15873" max="15873" width="9.33203125" style="13" customWidth="1"/>
    <col min="15874" max="15874" width="9.1640625" style="13" customWidth="1"/>
    <col min="15875" max="15875" width="4.1640625" style="13" customWidth="1"/>
    <col min="15876" max="15876" width="10.6640625" style="13" customWidth="1"/>
    <col min="15877" max="15888" width="6.6640625" style="13" customWidth="1"/>
    <col min="15889" max="15889" width="10.5" style="13" customWidth="1"/>
    <col min="15890" max="15890" width="11.33203125" style="13" customWidth="1"/>
    <col min="15891" max="15891" width="10.5" style="13" customWidth="1"/>
    <col min="15892" max="16128" width="7.6640625" style="13"/>
    <col min="16129" max="16129" width="9.33203125" style="13" customWidth="1"/>
    <col min="16130" max="16130" width="9.1640625" style="13" customWidth="1"/>
    <col min="16131" max="16131" width="4.1640625" style="13" customWidth="1"/>
    <col min="16132" max="16132" width="10.6640625" style="13" customWidth="1"/>
    <col min="16133" max="16144" width="6.6640625" style="13" customWidth="1"/>
    <col min="16145" max="16145" width="10.5" style="13" customWidth="1"/>
    <col min="16146" max="16146" width="11.33203125" style="13" customWidth="1"/>
    <col min="16147" max="16147" width="10.5" style="13" customWidth="1"/>
    <col min="16148" max="16384" width="7.6640625" style="13"/>
  </cols>
  <sheetData>
    <row r="1" spans="1:19" ht="25.5" customHeight="1" thickBot="1" x14ac:dyDescent="0.25">
      <c r="A1" s="97" t="s">
        <v>106</v>
      </c>
      <c r="B1" s="98"/>
      <c r="C1" s="98"/>
      <c r="D1" s="99"/>
    </row>
    <row r="2" spans="1:19" ht="152.25" customHeight="1" thickBot="1" x14ac:dyDescent="0.2">
      <c r="A2" s="14"/>
      <c r="B2" s="100" t="s">
        <v>85</v>
      </c>
      <c r="C2" s="101"/>
      <c r="D2" s="101"/>
      <c r="E2" s="102"/>
      <c r="F2" s="102"/>
      <c r="G2" s="102"/>
      <c r="H2" s="102"/>
      <c r="I2" s="102"/>
      <c r="J2" s="102"/>
      <c r="K2" s="102"/>
      <c r="L2" s="102"/>
      <c r="M2" s="102"/>
      <c r="N2" s="102"/>
      <c r="O2" s="103"/>
    </row>
    <row r="3" spans="1:19" ht="13.5" thickBot="1" x14ac:dyDescent="0.25">
      <c r="B3" s="15"/>
      <c r="C3" s="15"/>
      <c r="D3" s="15"/>
      <c r="E3" s="15"/>
      <c r="F3" s="15"/>
      <c r="G3" s="15"/>
      <c r="H3" s="15"/>
      <c r="I3" s="15"/>
      <c r="J3" s="15"/>
      <c r="K3" s="15"/>
      <c r="L3" s="15"/>
      <c r="M3" s="15"/>
      <c r="N3" s="15"/>
      <c r="O3" s="15"/>
    </row>
    <row r="4" spans="1:19" x14ac:dyDescent="0.15">
      <c r="B4" s="104" t="s">
        <v>108</v>
      </c>
      <c r="C4" s="105"/>
      <c r="D4" s="105"/>
      <c r="E4" s="105"/>
      <c r="F4" s="105"/>
      <c r="G4" s="105"/>
      <c r="H4" s="105"/>
      <c r="I4" s="105"/>
      <c r="J4" s="105"/>
      <c r="K4" s="105"/>
      <c r="L4" s="105"/>
      <c r="M4" s="105"/>
      <c r="N4" s="105"/>
      <c r="O4" s="106"/>
    </row>
    <row r="5" spans="1:19" x14ac:dyDescent="0.15">
      <c r="B5" s="107"/>
      <c r="C5" s="108"/>
      <c r="D5" s="108"/>
      <c r="E5" s="108"/>
      <c r="F5" s="108"/>
      <c r="G5" s="108"/>
      <c r="H5" s="108"/>
      <c r="I5" s="108"/>
      <c r="J5" s="108"/>
      <c r="K5" s="108"/>
      <c r="L5" s="108"/>
      <c r="M5" s="108"/>
      <c r="N5" s="108"/>
      <c r="O5" s="109"/>
    </row>
    <row r="6" spans="1:19" x14ac:dyDescent="0.15">
      <c r="B6" s="107"/>
      <c r="C6" s="108"/>
      <c r="D6" s="108"/>
      <c r="E6" s="108"/>
      <c r="F6" s="108"/>
      <c r="G6" s="108"/>
      <c r="H6" s="108"/>
      <c r="I6" s="108"/>
      <c r="J6" s="108"/>
      <c r="K6" s="108"/>
      <c r="L6" s="108"/>
      <c r="M6" s="108"/>
      <c r="N6" s="108"/>
      <c r="O6" s="109"/>
    </row>
    <row r="7" spans="1:19" x14ac:dyDescent="0.15">
      <c r="B7" s="107"/>
      <c r="C7" s="108"/>
      <c r="D7" s="108"/>
      <c r="E7" s="108"/>
      <c r="F7" s="108"/>
      <c r="G7" s="108"/>
      <c r="H7" s="108"/>
      <c r="I7" s="108"/>
      <c r="J7" s="108"/>
      <c r="K7" s="108"/>
      <c r="L7" s="108"/>
      <c r="M7" s="108"/>
      <c r="N7" s="108"/>
      <c r="O7" s="109"/>
    </row>
    <row r="8" spans="1:19" x14ac:dyDescent="0.15">
      <c r="B8" s="107"/>
      <c r="C8" s="108"/>
      <c r="D8" s="108"/>
      <c r="E8" s="108"/>
      <c r="F8" s="108"/>
      <c r="G8" s="108"/>
      <c r="H8" s="108"/>
      <c r="I8" s="108"/>
      <c r="J8" s="108"/>
      <c r="K8" s="108"/>
      <c r="L8" s="108"/>
      <c r="M8" s="108"/>
      <c r="N8" s="108"/>
      <c r="O8" s="109"/>
    </row>
    <row r="9" spans="1:19" x14ac:dyDescent="0.15">
      <c r="B9" s="107"/>
      <c r="C9" s="108"/>
      <c r="D9" s="108"/>
      <c r="E9" s="108"/>
      <c r="F9" s="108"/>
      <c r="G9" s="108"/>
      <c r="H9" s="108"/>
      <c r="I9" s="108"/>
      <c r="J9" s="108"/>
      <c r="K9" s="108"/>
      <c r="L9" s="108"/>
      <c r="M9" s="108"/>
      <c r="N9" s="108"/>
      <c r="O9" s="109"/>
    </row>
    <row r="10" spans="1:19" ht="14" thickBot="1" x14ac:dyDescent="0.2">
      <c r="B10" s="110"/>
      <c r="C10" s="111"/>
      <c r="D10" s="111"/>
      <c r="E10" s="111"/>
      <c r="F10" s="111"/>
      <c r="G10" s="111"/>
      <c r="H10" s="111"/>
      <c r="I10" s="111"/>
      <c r="J10" s="111"/>
      <c r="K10" s="111"/>
      <c r="L10" s="111"/>
      <c r="M10" s="111"/>
      <c r="N10" s="111"/>
      <c r="O10" s="112"/>
    </row>
    <row r="11" spans="1:19" x14ac:dyDescent="0.15">
      <c r="B11" s="15"/>
      <c r="C11" s="15"/>
      <c r="D11" s="15"/>
      <c r="E11" s="15"/>
      <c r="F11" s="15"/>
      <c r="G11" s="15"/>
      <c r="H11" s="15"/>
      <c r="I11" s="15"/>
      <c r="J11" s="15"/>
      <c r="K11" s="15"/>
      <c r="L11" s="15"/>
      <c r="M11" s="15"/>
      <c r="N11" s="15"/>
      <c r="O11" s="15"/>
    </row>
    <row r="12" spans="1:19" ht="17" thickBot="1" x14ac:dyDescent="0.25">
      <c r="A12" s="16"/>
      <c r="B12" s="15"/>
      <c r="C12" s="15"/>
      <c r="D12" s="15"/>
      <c r="E12" s="15"/>
      <c r="F12" s="15"/>
      <c r="G12" s="15"/>
      <c r="H12" s="15"/>
      <c r="I12" s="15"/>
      <c r="J12" s="15"/>
      <c r="K12" s="15"/>
      <c r="L12" s="15"/>
      <c r="M12" s="15"/>
      <c r="N12" s="15"/>
      <c r="O12" s="15"/>
      <c r="P12" s="16"/>
    </row>
    <row r="13" spans="1:19" ht="49" thickBot="1" x14ac:dyDescent="0.25">
      <c r="A13" s="16"/>
      <c r="E13" s="16"/>
      <c r="F13" s="16"/>
      <c r="G13" s="16"/>
      <c r="H13" s="16"/>
      <c r="I13" s="16"/>
      <c r="J13" s="16"/>
      <c r="K13" s="16"/>
      <c r="L13" s="16"/>
      <c r="M13" s="16"/>
      <c r="N13" s="16"/>
      <c r="O13" s="16"/>
      <c r="P13" s="16"/>
      <c r="Q13" s="18" t="s">
        <v>11</v>
      </c>
      <c r="R13" s="19" t="s">
        <v>12</v>
      </c>
      <c r="S13" s="20" t="s">
        <v>13</v>
      </c>
    </row>
    <row r="14" spans="1:19" ht="33" thickBot="1" x14ac:dyDescent="0.25">
      <c r="A14" s="34" t="s">
        <v>50</v>
      </c>
      <c r="B14" s="21">
        <f>AVERAGE(B17:B516)</f>
        <v>80.096476305770921</v>
      </c>
      <c r="D14" s="22" t="s">
        <v>52</v>
      </c>
      <c r="E14" s="151">
        <f>AVERAGE(E17:E46)</f>
        <v>80.503705753847797</v>
      </c>
      <c r="F14" s="151">
        <f t="shared" ref="F14:P14" si="0">AVERAGE(F17:F46)</f>
        <v>79.598420193554674</v>
      </c>
      <c r="G14" s="151">
        <f t="shared" si="0"/>
        <v>79.949723739215798</v>
      </c>
      <c r="H14" s="151">
        <f t="shared" si="0"/>
        <v>81.368236250224683</v>
      </c>
      <c r="I14" s="151">
        <f t="shared" si="0"/>
        <v>80.940298377827276</v>
      </c>
      <c r="J14" s="151">
        <f t="shared" si="0"/>
        <v>80.135266418510582</v>
      </c>
      <c r="K14" s="151">
        <f t="shared" si="0"/>
        <v>79.65003037990148</v>
      </c>
      <c r="L14" s="151">
        <f t="shared" si="0"/>
        <v>80.50663402362261</v>
      </c>
      <c r="M14" s="151">
        <f t="shared" si="0"/>
        <v>79.610503133832637</v>
      </c>
      <c r="N14" s="151">
        <f t="shared" si="0"/>
        <v>83.053025163050435</v>
      </c>
      <c r="O14" s="151">
        <f t="shared" si="0"/>
        <v>80.088314664026257</v>
      </c>
      <c r="P14" s="151">
        <f t="shared" si="0"/>
        <v>76.925376156771861</v>
      </c>
      <c r="Q14" s="23">
        <f>AVERAGE(E14:P14)</f>
        <v>80.194127854532169</v>
      </c>
      <c r="R14" s="24">
        <f>STDEV(E14:P14)</f>
        <v>1.4159080929269323</v>
      </c>
      <c r="S14" s="25">
        <f>B15/SQRT(30)</f>
        <v>1.4395348535874093</v>
      </c>
    </row>
    <row r="15" spans="1:19" ht="33" thickBot="1" x14ac:dyDescent="0.25">
      <c r="A15" s="35" t="s">
        <v>51</v>
      </c>
      <c r="B15" s="26">
        <f>_xlfn.STDEV.P(B17:B516)</f>
        <v>7.8846571162472072</v>
      </c>
      <c r="D15" s="27" t="s">
        <v>53</v>
      </c>
      <c r="E15" s="152">
        <f>_xlfn.STDEV.S(E17:E46)</f>
        <v>6.9950726945325163</v>
      </c>
      <c r="F15" s="152">
        <f t="shared" ref="F15:P15" si="1">_xlfn.STDEV.S(F17:F46)</f>
        <v>6.7882498366741331</v>
      </c>
      <c r="G15" s="152">
        <f t="shared" si="1"/>
        <v>6.8498180925739458</v>
      </c>
      <c r="H15" s="152">
        <f t="shared" si="1"/>
        <v>6.7153149801298673</v>
      </c>
      <c r="I15" s="152">
        <f t="shared" si="1"/>
        <v>7.2533409167825562</v>
      </c>
      <c r="J15" s="152">
        <f t="shared" si="1"/>
        <v>8.4848300810671393</v>
      </c>
      <c r="K15" s="152">
        <f t="shared" si="1"/>
        <v>9.2866623763985032</v>
      </c>
      <c r="L15" s="152">
        <f t="shared" si="1"/>
        <v>7.7234405261756516</v>
      </c>
      <c r="M15" s="152">
        <f t="shared" si="1"/>
        <v>7.0579279702931039</v>
      </c>
      <c r="N15" s="152">
        <f t="shared" si="1"/>
        <v>7.6163821422745057</v>
      </c>
      <c r="O15" s="152">
        <f t="shared" si="1"/>
        <v>9.3787877679242602</v>
      </c>
      <c r="P15" s="152">
        <f t="shared" si="1"/>
        <v>8.8363318322073852</v>
      </c>
    </row>
    <row r="16" spans="1:19" ht="30" x14ac:dyDescent="0.2">
      <c r="B16" s="28" t="s">
        <v>14</v>
      </c>
      <c r="D16" s="29"/>
      <c r="E16" s="33" t="s">
        <v>15</v>
      </c>
      <c r="F16" s="33" t="s">
        <v>16</v>
      </c>
      <c r="G16" s="33" t="s">
        <v>17</v>
      </c>
      <c r="H16" s="33" t="s">
        <v>18</v>
      </c>
      <c r="I16" s="33" t="s">
        <v>19</v>
      </c>
      <c r="J16" s="33" t="s">
        <v>20</v>
      </c>
      <c r="K16" s="33" t="s">
        <v>21</v>
      </c>
      <c r="L16" s="33" t="s">
        <v>22</v>
      </c>
      <c r="M16" s="33" t="s">
        <v>23</v>
      </c>
      <c r="N16" s="33" t="s">
        <v>24</v>
      </c>
      <c r="O16" s="33" t="s">
        <v>25</v>
      </c>
      <c r="P16" s="33" t="s">
        <v>26</v>
      </c>
    </row>
    <row r="17" spans="2:16" ht="16" x14ac:dyDescent="0.2">
      <c r="B17">
        <v>80.175077730091289</v>
      </c>
      <c r="D17" s="29"/>
      <c r="E17">
        <v>88.846855052979663</v>
      </c>
      <c r="F17">
        <v>76.429451130097732</v>
      </c>
      <c r="G17">
        <v>78.558441802742891</v>
      </c>
      <c r="H17">
        <v>86.394493539119139</v>
      </c>
      <c r="I17">
        <v>84.586108843795955</v>
      </c>
      <c r="J17">
        <v>80.740428731660359</v>
      </c>
      <c r="K17">
        <v>93.45146301900968</v>
      </c>
      <c r="L17">
        <v>75.959342413698323</v>
      </c>
      <c r="M17">
        <v>67.598930601961911</v>
      </c>
      <c r="N17">
        <v>87.087364792823792</v>
      </c>
      <c r="O17">
        <v>93.972457963973284</v>
      </c>
      <c r="P17">
        <v>85.535603122552857</v>
      </c>
    </row>
    <row r="18" spans="2:16" ht="16" x14ac:dyDescent="0.2">
      <c r="B18">
        <v>74.070331013062969</v>
      </c>
      <c r="D18" s="29"/>
      <c r="E18">
        <v>75.269417922827415</v>
      </c>
      <c r="F18">
        <v>85.994370440021157</v>
      </c>
      <c r="G18">
        <v>75.493890310171992</v>
      </c>
      <c r="H18">
        <v>72.821340129012242</v>
      </c>
      <c r="I18">
        <v>70.824326232541353</v>
      </c>
      <c r="J18">
        <v>93.45146301900968</v>
      </c>
      <c r="K18">
        <v>76.686974554904737</v>
      </c>
      <c r="L18">
        <v>80.966356310527772</v>
      </c>
      <c r="M18">
        <v>70.950345818419009</v>
      </c>
      <c r="N18">
        <v>85.504025466507301</v>
      </c>
      <c r="O18">
        <v>90.992589523084462</v>
      </c>
      <c r="P18">
        <v>91.492375051602721</v>
      </c>
    </row>
    <row r="19" spans="2:16" ht="16" x14ac:dyDescent="0.2">
      <c r="B19">
        <v>81.366879587294534</v>
      </c>
      <c r="D19" s="29"/>
      <c r="E19">
        <v>65.16017512883991</v>
      </c>
      <c r="F19">
        <v>86.394493539119139</v>
      </c>
      <c r="G19">
        <v>85.303572834236547</v>
      </c>
      <c r="H19">
        <v>80.135833033709787</v>
      </c>
      <c r="I19">
        <v>79.775436663185246</v>
      </c>
      <c r="J19">
        <v>84.077128323842771</v>
      </c>
      <c r="K19">
        <v>75.26366991631221</v>
      </c>
      <c r="L19">
        <v>85.001547833671793</v>
      </c>
      <c r="M19">
        <v>73.106994224945083</v>
      </c>
      <c r="N19">
        <v>93.972457963973284</v>
      </c>
      <c r="O19">
        <v>79.219799065031111</v>
      </c>
      <c r="P19">
        <v>68.211275194771588</v>
      </c>
    </row>
    <row r="20" spans="2:16" ht="16" x14ac:dyDescent="0.2">
      <c r="B20">
        <v>81.465223249397241</v>
      </c>
      <c r="D20" s="29"/>
      <c r="E20">
        <v>86.360733095789328</v>
      </c>
      <c r="F20">
        <v>74.846657500602305</v>
      </c>
      <c r="G20">
        <v>83.098966772085987</v>
      </c>
      <c r="H20">
        <v>83.41541635862086</v>
      </c>
      <c r="I20">
        <v>85.89490809943527</v>
      </c>
      <c r="J20">
        <v>70.718497429043055</v>
      </c>
      <c r="K20">
        <v>85.048996172263287</v>
      </c>
      <c r="L20">
        <v>74.892550603253767</v>
      </c>
      <c r="M20">
        <v>80.119925971375778</v>
      </c>
      <c r="N20">
        <v>94.093384379521012</v>
      </c>
      <c r="O20">
        <v>83.021414158865809</v>
      </c>
      <c r="P20">
        <v>67.28831997141242</v>
      </c>
    </row>
    <row r="21" spans="2:16" ht="16" x14ac:dyDescent="0.2">
      <c r="B21">
        <v>84.541689122561365</v>
      </c>
      <c r="D21" s="29"/>
      <c r="E21">
        <v>81.465223249397241</v>
      </c>
      <c r="F21">
        <v>70.239593898877501</v>
      </c>
      <c r="G21">
        <v>72.151733749778941</v>
      </c>
      <c r="H21">
        <v>75.725556800607592</v>
      </c>
      <c r="I21">
        <v>77.273407643660903</v>
      </c>
      <c r="J21">
        <v>95.418845578096807</v>
      </c>
      <c r="K21">
        <v>74.759582477854565</v>
      </c>
      <c r="L21">
        <v>76.549850038718432</v>
      </c>
      <c r="M21">
        <v>76.076603565597907</v>
      </c>
      <c r="N21">
        <v>86.670852599199861</v>
      </c>
      <c r="O21">
        <v>80.468135112896562</v>
      </c>
      <c r="P21">
        <v>87.461403583874926</v>
      </c>
    </row>
    <row r="22" spans="2:16" ht="16" x14ac:dyDescent="0.2">
      <c r="B22">
        <v>67.776063790079206</v>
      </c>
      <c r="D22" s="29"/>
      <c r="E22">
        <v>71.035128914518282</v>
      </c>
      <c r="F22">
        <v>80.696509232511744</v>
      </c>
      <c r="G22">
        <v>70.718497429043055</v>
      </c>
      <c r="H22">
        <v>86.832669896539301</v>
      </c>
      <c r="I22">
        <v>84.069206624990329</v>
      </c>
      <c r="J22">
        <v>67.28831997141242</v>
      </c>
      <c r="K22">
        <v>90.073381417896599</v>
      </c>
      <c r="L22">
        <v>88.278057066490874</v>
      </c>
      <c r="M22">
        <v>80.314130375045352</v>
      </c>
      <c r="N22">
        <v>73.7698885332793</v>
      </c>
      <c r="O22">
        <v>100.40091203525662</v>
      </c>
      <c r="P22">
        <v>66.656112014316022</v>
      </c>
    </row>
    <row r="23" spans="2:16" ht="16" x14ac:dyDescent="0.2">
      <c r="B23">
        <v>72.274679243564606</v>
      </c>
      <c r="D23" s="29"/>
      <c r="E23">
        <v>94.263350749388337</v>
      </c>
      <c r="F23">
        <v>72.461162037216127</v>
      </c>
      <c r="G23">
        <v>88.289534889627248</v>
      </c>
      <c r="H23">
        <v>86.789596227463335</v>
      </c>
      <c r="I23">
        <v>79.595274857711047</v>
      </c>
      <c r="J23">
        <v>76.189835655968636</v>
      </c>
      <c r="K23">
        <v>80.662012098473497</v>
      </c>
      <c r="L23">
        <v>79.456067598657683</v>
      </c>
      <c r="M23">
        <v>78.935836629243568</v>
      </c>
      <c r="N23">
        <v>88.886327123036608</v>
      </c>
      <c r="O23">
        <v>78.385064827743918</v>
      </c>
      <c r="P23">
        <v>82.752949512796476</v>
      </c>
    </row>
    <row r="24" spans="2:16" ht="16" x14ac:dyDescent="0.2">
      <c r="B24">
        <v>80.928757799556479</v>
      </c>
      <c r="D24" s="29"/>
      <c r="E24">
        <v>72.821340129012242</v>
      </c>
      <c r="F24">
        <v>87.828784873709083</v>
      </c>
      <c r="G24">
        <v>82.141186996595934</v>
      </c>
      <c r="H24">
        <v>79.775436663185246</v>
      </c>
      <c r="I24">
        <v>72.461162037216127</v>
      </c>
      <c r="J24">
        <v>76.029137037112378</v>
      </c>
      <c r="K24">
        <v>79.656547515769489</v>
      </c>
      <c r="L24">
        <v>94.093384379521012</v>
      </c>
      <c r="M24">
        <v>74.267072906950489</v>
      </c>
      <c r="N24">
        <v>80.879845174495131</v>
      </c>
      <c r="O24">
        <v>68.596428011078387</v>
      </c>
      <c r="P24">
        <v>72.461162037216127</v>
      </c>
    </row>
    <row r="25" spans="2:16" ht="16" x14ac:dyDescent="0.2">
      <c r="B25">
        <v>72.600096447858959</v>
      </c>
      <c r="D25" s="29"/>
      <c r="E25">
        <v>75.461284925113432</v>
      </c>
      <c r="F25">
        <v>75.91409505228512</v>
      </c>
      <c r="G25">
        <v>72.623561411164701</v>
      </c>
      <c r="H25">
        <v>80.49682057579048</v>
      </c>
      <c r="I25">
        <v>81.358030203846283</v>
      </c>
      <c r="J25">
        <v>90.047624527942389</v>
      </c>
      <c r="K25">
        <v>70.239593898877501</v>
      </c>
      <c r="L25">
        <v>73.392375472467393</v>
      </c>
      <c r="M25">
        <v>93.45146301900968</v>
      </c>
      <c r="N25">
        <v>94.652832760475576</v>
      </c>
      <c r="O25">
        <v>94.043471310287714</v>
      </c>
      <c r="P25">
        <v>71.840522852726281</v>
      </c>
    </row>
    <row r="26" spans="2:16" ht="16" x14ac:dyDescent="0.2">
      <c r="B26">
        <v>61.547443894669414</v>
      </c>
      <c r="D26" s="29"/>
      <c r="E26">
        <v>75.528105500852689</v>
      </c>
      <c r="F26">
        <v>85.963456715107895</v>
      </c>
      <c r="G26">
        <v>85.100255293655209</v>
      </c>
      <c r="H26">
        <v>65.67545844707638</v>
      </c>
      <c r="I26">
        <v>84.588346200762317</v>
      </c>
      <c r="J26">
        <v>76.652186382561922</v>
      </c>
      <c r="K26">
        <v>95.418845578096807</v>
      </c>
      <c r="L26">
        <v>88.886327123036608</v>
      </c>
      <c r="M26">
        <v>79.641759131918661</v>
      </c>
      <c r="N26">
        <v>89.56826625042595</v>
      </c>
      <c r="O26">
        <v>91.803131201304495</v>
      </c>
      <c r="P26">
        <v>89.458017302677035</v>
      </c>
    </row>
    <row r="27" spans="2:16" ht="16" x14ac:dyDescent="0.2">
      <c r="B27">
        <v>71.193290043156594</v>
      </c>
      <c r="D27" s="29"/>
      <c r="E27">
        <v>80.013278622645885</v>
      </c>
      <c r="F27">
        <v>77.536870068870485</v>
      </c>
      <c r="G27">
        <v>78.674338712589815</v>
      </c>
      <c r="H27">
        <v>75.269417922827415</v>
      </c>
      <c r="I27">
        <v>88.401511877309531</v>
      </c>
      <c r="J27">
        <v>69.348907547537237</v>
      </c>
      <c r="K27">
        <v>86.459031283156946</v>
      </c>
      <c r="L27">
        <v>94.905235730111599</v>
      </c>
      <c r="M27">
        <v>79.456067598657683</v>
      </c>
      <c r="N27">
        <v>80.013278622645885</v>
      </c>
      <c r="O27">
        <v>75.205307641299441</v>
      </c>
      <c r="P27">
        <v>75.703747117659077</v>
      </c>
    </row>
    <row r="28" spans="2:16" ht="16" x14ac:dyDescent="0.2">
      <c r="B28">
        <v>68.083291100338101</v>
      </c>
      <c r="D28" s="29"/>
      <c r="E28">
        <v>77.575414454331622</v>
      </c>
      <c r="F28">
        <v>93.893259165342897</v>
      </c>
      <c r="G28">
        <v>83.134919097647071</v>
      </c>
      <c r="H28">
        <v>89.126069926423952</v>
      </c>
      <c r="I28">
        <v>69.592724887188524</v>
      </c>
      <c r="J28">
        <v>85.001547833671793</v>
      </c>
      <c r="K28">
        <v>57.404368110001087</v>
      </c>
      <c r="L28">
        <v>80.785039446782321</v>
      </c>
      <c r="M28">
        <v>89.285904525313526</v>
      </c>
      <c r="N28">
        <v>83.41541635862086</v>
      </c>
      <c r="O28">
        <v>74.021836755564436</v>
      </c>
      <c r="P28">
        <v>75.117523212684318</v>
      </c>
    </row>
    <row r="29" spans="2:16" ht="16" x14ac:dyDescent="0.2">
      <c r="B29">
        <v>83.415825631236658</v>
      </c>
      <c r="D29" s="29"/>
      <c r="E29">
        <v>83.087070581386797</v>
      </c>
      <c r="F29">
        <v>73.908568285405636</v>
      </c>
      <c r="G29">
        <v>74.69155227416195</v>
      </c>
      <c r="H29">
        <v>81.812495611375198</v>
      </c>
      <c r="I29">
        <v>85.963456715107895</v>
      </c>
      <c r="J29">
        <v>77.177337718312629</v>
      </c>
      <c r="K29">
        <v>90.073381417896599</v>
      </c>
      <c r="L29">
        <v>72.886641848599538</v>
      </c>
      <c r="M29">
        <v>85.168258212506771</v>
      </c>
      <c r="N29">
        <v>82.106880856445059</v>
      </c>
      <c r="O29">
        <v>65.995054885279387</v>
      </c>
      <c r="P29">
        <v>83.116747393505648</v>
      </c>
    </row>
    <row r="30" spans="2:16" ht="16" x14ac:dyDescent="0.2">
      <c r="B30">
        <v>85.076544766779989</v>
      </c>
      <c r="D30" s="29"/>
      <c r="E30">
        <v>94.263350749388337</v>
      </c>
      <c r="F30">
        <v>86.648770067840815</v>
      </c>
      <c r="G30">
        <v>79.844130798010156</v>
      </c>
      <c r="H30">
        <v>75.493890310171992</v>
      </c>
      <c r="I30">
        <v>69.573043421842158</v>
      </c>
      <c r="J30">
        <v>75.508424035506323</v>
      </c>
      <c r="K30">
        <v>75.897869666805491</v>
      </c>
      <c r="L30">
        <v>76.520291460910812</v>
      </c>
      <c r="M30">
        <v>88.52800440043211</v>
      </c>
      <c r="N30">
        <v>82.752949512796476</v>
      </c>
      <c r="O30">
        <v>75.205307641299441</v>
      </c>
      <c r="P30">
        <v>88.212500688387081</v>
      </c>
    </row>
    <row r="31" spans="2:16" ht="16" x14ac:dyDescent="0.2">
      <c r="B31">
        <v>73.054389051394537</v>
      </c>
      <c r="D31" s="29"/>
      <c r="E31">
        <v>88.212500688387081</v>
      </c>
      <c r="F31">
        <v>69.592724887188524</v>
      </c>
      <c r="G31">
        <v>76.189835655968636</v>
      </c>
      <c r="H31">
        <v>99.51615558937192</v>
      </c>
      <c r="I31">
        <v>86.832669896539301</v>
      </c>
      <c r="J31">
        <v>85.504025466507301</v>
      </c>
      <c r="K31">
        <v>76.24493284500204</v>
      </c>
      <c r="L31">
        <v>75.461284925113432</v>
      </c>
      <c r="M31">
        <v>82.881097316276282</v>
      </c>
      <c r="N31">
        <v>84.993235052097589</v>
      </c>
      <c r="O31">
        <v>84.548946890281513</v>
      </c>
      <c r="P31">
        <v>77.613467712653801</v>
      </c>
    </row>
    <row r="32" spans="2:16" ht="16" x14ac:dyDescent="0.2">
      <c r="B32">
        <v>85.03752744407393</v>
      </c>
      <c r="D32" s="29"/>
      <c r="E32">
        <v>84.955909389536828</v>
      </c>
      <c r="F32">
        <v>76.381175151327625</v>
      </c>
      <c r="G32">
        <v>88.095776138361543</v>
      </c>
      <c r="H32">
        <v>78.451521605602466</v>
      </c>
      <c r="I32">
        <v>74.892550603253767</v>
      </c>
      <c r="J32">
        <v>85.739839252782986</v>
      </c>
      <c r="K32">
        <v>79.481915438082069</v>
      </c>
      <c r="L32">
        <v>85.89490809943527</v>
      </c>
      <c r="M32">
        <v>67.598930601961911</v>
      </c>
      <c r="N32">
        <v>91.294687283225358</v>
      </c>
      <c r="O32">
        <v>88.095776138361543</v>
      </c>
      <c r="P32">
        <v>79.341571310651489</v>
      </c>
    </row>
    <row r="33" spans="2:26" ht="16" x14ac:dyDescent="0.2">
      <c r="B33">
        <v>78.385064827743918</v>
      </c>
      <c r="D33" s="29"/>
      <c r="E33">
        <v>76.1682715365896</v>
      </c>
      <c r="F33">
        <v>74.934642018051818</v>
      </c>
      <c r="G33">
        <v>69.573043421842158</v>
      </c>
      <c r="H33">
        <v>80.328927853843197</v>
      </c>
      <c r="I33">
        <v>77.211371010052972</v>
      </c>
      <c r="J33">
        <v>70.914475347381085</v>
      </c>
      <c r="K33">
        <v>65.995054885279387</v>
      </c>
      <c r="L33">
        <v>66.242874001618475</v>
      </c>
      <c r="M33">
        <v>79.434239725815132</v>
      </c>
      <c r="N33">
        <v>86.93953552399762</v>
      </c>
      <c r="O33">
        <v>84.993235052097589</v>
      </c>
      <c r="P33">
        <v>58.241394273936749</v>
      </c>
    </row>
    <row r="34" spans="2:26" ht="16" x14ac:dyDescent="0.2">
      <c r="B34">
        <v>70.312717272900045</v>
      </c>
      <c r="D34" s="29"/>
      <c r="E34">
        <v>80.879845174495131</v>
      </c>
      <c r="F34">
        <v>82.574397512944415</v>
      </c>
      <c r="G34">
        <v>86.971058610361069</v>
      </c>
      <c r="H34">
        <v>81.951138983713463</v>
      </c>
      <c r="I34">
        <v>92.556338333524764</v>
      </c>
      <c r="J34">
        <v>67.129012879449874</v>
      </c>
      <c r="K34">
        <v>77.536870068870485</v>
      </c>
      <c r="L34">
        <v>83.562818164937198</v>
      </c>
      <c r="M34">
        <v>77.167251422069967</v>
      </c>
      <c r="N34">
        <v>94.047109289094806</v>
      </c>
      <c r="O34">
        <v>87.865819497965276</v>
      </c>
      <c r="P34">
        <v>90.005096555687487</v>
      </c>
    </row>
    <row r="35" spans="2:26" ht="16" x14ac:dyDescent="0.2">
      <c r="B35">
        <v>82.012657205341384</v>
      </c>
      <c r="D35" s="29"/>
      <c r="E35">
        <v>71.497188602807</v>
      </c>
      <c r="F35">
        <v>83.189452399965376</v>
      </c>
      <c r="G35">
        <v>76.99741238146089</v>
      </c>
      <c r="H35">
        <v>74.260851963190362</v>
      </c>
      <c r="I35">
        <v>79.775436663185246</v>
      </c>
      <c r="J35">
        <v>83.867971827276051</v>
      </c>
      <c r="K35">
        <v>88.469705790048465</v>
      </c>
      <c r="L35">
        <v>98.09967216104269</v>
      </c>
      <c r="M35">
        <v>82.574397512944415</v>
      </c>
      <c r="N35">
        <v>74.82584826182574</v>
      </c>
      <c r="O35">
        <v>74.82584826182574</v>
      </c>
      <c r="P35">
        <v>82.826600393746048</v>
      </c>
    </row>
    <row r="36" spans="2:26" ht="16" x14ac:dyDescent="0.2">
      <c r="B36">
        <v>85.001547833671793</v>
      </c>
      <c r="D36" s="29"/>
      <c r="E36">
        <v>79.844130798010156</v>
      </c>
      <c r="F36">
        <v>83.230752554372884</v>
      </c>
      <c r="G36">
        <v>69.151765475980937</v>
      </c>
      <c r="H36">
        <v>83.432096491451375</v>
      </c>
      <c r="I36">
        <v>91.364099918864667</v>
      </c>
      <c r="J36">
        <v>74.427180354250595</v>
      </c>
      <c r="K36">
        <v>95.442565199919045</v>
      </c>
      <c r="L36">
        <v>72.685097822686657</v>
      </c>
      <c r="M36">
        <v>71.266940924106166</v>
      </c>
      <c r="N36">
        <v>79.759675120003521</v>
      </c>
      <c r="O36">
        <v>77.672921381308697</v>
      </c>
      <c r="P36">
        <v>78.935836629243568</v>
      </c>
    </row>
    <row r="37" spans="2:26" ht="16" x14ac:dyDescent="0.2">
      <c r="B37">
        <v>83.021414158865809</v>
      </c>
      <c r="D37" s="29"/>
      <c r="E37">
        <v>72.151733749778941</v>
      </c>
      <c r="F37">
        <v>83.556542651494965</v>
      </c>
      <c r="G37">
        <v>78.869134287815541</v>
      </c>
      <c r="H37">
        <v>80.672871465212665</v>
      </c>
      <c r="I37">
        <v>67.28831997141242</v>
      </c>
      <c r="J37">
        <v>85.277270247461274</v>
      </c>
      <c r="K37">
        <v>79.595274857711047</v>
      </c>
      <c r="L37">
        <v>77.211371010052972</v>
      </c>
      <c r="M37">
        <v>72.390985426027328</v>
      </c>
      <c r="N37">
        <v>67.598930601961911</v>
      </c>
      <c r="O37">
        <v>80.033396645449102</v>
      </c>
      <c r="P37">
        <v>68.01420588279143</v>
      </c>
    </row>
    <row r="38" spans="2:26" ht="16" x14ac:dyDescent="0.2">
      <c r="B38">
        <v>90.005096555687487</v>
      </c>
      <c r="D38" s="29"/>
      <c r="E38">
        <v>74.267072906950489</v>
      </c>
      <c r="F38">
        <v>66.955772328656167</v>
      </c>
      <c r="G38">
        <v>79.844130798010156</v>
      </c>
      <c r="H38">
        <v>85.283964128466323</v>
      </c>
      <c r="I38">
        <v>79.27616045169998</v>
      </c>
      <c r="J38">
        <v>79.373339960584417</v>
      </c>
      <c r="K38">
        <v>79.844130798010156</v>
      </c>
      <c r="L38">
        <v>78.451521605602466</v>
      </c>
      <c r="M38">
        <v>69.694006217177957</v>
      </c>
      <c r="N38">
        <v>71.193290043156594</v>
      </c>
      <c r="O38">
        <v>61.547443894669414</v>
      </c>
      <c r="P38">
        <v>75.546659192768857</v>
      </c>
    </row>
    <row r="39" spans="2:26" ht="16" x14ac:dyDescent="0.2">
      <c r="B39">
        <v>75.688085618894547</v>
      </c>
      <c r="E39">
        <v>82.729730113060214</v>
      </c>
      <c r="F39">
        <v>85.277270247461274</v>
      </c>
      <c r="G39">
        <v>71.629974829265848</v>
      </c>
      <c r="H39">
        <v>74.82584826182574</v>
      </c>
      <c r="I39">
        <v>73.7698885332793</v>
      </c>
      <c r="J39">
        <v>94.652832760475576</v>
      </c>
      <c r="K39">
        <v>85.048996172263287</v>
      </c>
      <c r="L39">
        <v>77.246286511654034</v>
      </c>
      <c r="M39">
        <v>80.425061443820596</v>
      </c>
      <c r="N39">
        <v>70.312717272900045</v>
      </c>
      <c r="O39">
        <v>69.573043421842158</v>
      </c>
      <c r="P39">
        <v>70.447668096749112</v>
      </c>
    </row>
    <row r="40" spans="2:26" ht="16" x14ac:dyDescent="0.2">
      <c r="B40">
        <v>72.623561411164701</v>
      </c>
      <c r="E40">
        <v>82.281449269503355</v>
      </c>
      <c r="F40">
        <v>84.411358531797305</v>
      </c>
      <c r="G40">
        <v>75.897869666805491</v>
      </c>
      <c r="H40">
        <v>80.515065039508045</v>
      </c>
      <c r="I40">
        <v>89.126069926423952</v>
      </c>
      <c r="J40">
        <v>84.699431883636862</v>
      </c>
      <c r="K40">
        <v>79.369974830187857</v>
      </c>
      <c r="L40">
        <v>80.033342075766996</v>
      </c>
      <c r="M40">
        <v>91.142219591420144</v>
      </c>
      <c r="N40">
        <v>82.729730113060214</v>
      </c>
      <c r="O40">
        <v>86.993941497057676</v>
      </c>
      <c r="P40">
        <v>75.703747117659077</v>
      </c>
    </row>
    <row r="41" spans="2:26" ht="16" x14ac:dyDescent="0.2">
      <c r="B41">
        <v>88.180668373825029</v>
      </c>
      <c r="E41">
        <v>81.366879587294534</v>
      </c>
      <c r="F41">
        <v>67.776063790079206</v>
      </c>
      <c r="G41">
        <v>88.244333002949134</v>
      </c>
      <c r="H41">
        <v>80.328927853843197</v>
      </c>
      <c r="I41">
        <v>71.793083609081805</v>
      </c>
      <c r="J41">
        <v>96.04610588401556</v>
      </c>
      <c r="K41">
        <v>81.812495611375198</v>
      </c>
      <c r="L41">
        <v>74.892550603253767</v>
      </c>
      <c r="M41">
        <v>79.999781721271574</v>
      </c>
      <c r="N41">
        <v>89.458017302677035</v>
      </c>
      <c r="O41">
        <v>79.768151610624045</v>
      </c>
      <c r="P41">
        <v>65.67545844707638</v>
      </c>
      <c r="Z41" s="30" t="s">
        <v>27</v>
      </c>
    </row>
    <row r="42" spans="2:26" ht="16" x14ac:dyDescent="0.2">
      <c r="B42">
        <v>75.507005223771557</v>
      </c>
      <c r="E42">
        <v>79.341571310651489</v>
      </c>
      <c r="F42">
        <v>78.168495949357748</v>
      </c>
      <c r="G42">
        <v>82.600736479507759</v>
      </c>
      <c r="H42">
        <v>75.508424035506323</v>
      </c>
      <c r="I42">
        <v>91.294105206616223</v>
      </c>
      <c r="J42">
        <v>85.303572834236547</v>
      </c>
      <c r="K42">
        <v>74.934642018051818</v>
      </c>
      <c r="L42">
        <v>77.575414454331622</v>
      </c>
      <c r="M42">
        <v>79.27616045169998</v>
      </c>
      <c r="N42">
        <v>78.935836629243568</v>
      </c>
      <c r="O42">
        <v>71.629974829265848</v>
      </c>
      <c r="P42">
        <v>82.598872015369125</v>
      </c>
    </row>
    <row r="43" spans="2:26" ht="16" x14ac:dyDescent="0.2">
      <c r="B43">
        <v>85.048996172263287</v>
      </c>
      <c r="E43">
        <v>86.491991371149197</v>
      </c>
      <c r="F43">
        <v>85.743495421484113</v>
      </c>
      <c r="G43">
        <v>100.29439201578498</v>
      </c>
      <c r="H43">
        <v>76.652186382561922</v>
      </c>
      <c r="I43">
        <v>81.161770342150703</v>
      </c>
      <c r="J43">
        <v>74.675445122993551</v>
      </c>
      <c r="K43">
        <v>88.095776138361543</v>
      </c>
      <c r="L43">
        <v>78.77745722187683</v>
      </c>
      <c r="M43">
        <v>83.28880560118705</v>
      </c>
      <c r="N43">
        <v>86.491991371149197</v>
      </c>
      <c r="O43">
        <v>73.828823789954185</v>
      </c>
      <c r="P43">
        <v>82.600736479507759</v>
      </c>
    </row>
    <row r="44" spans="2:26" ht="16" x14ac:dyDescent="0.2">
      <c r="B44">
        <v>75.703747117659077</v>
      </c>
      <c r="E44">
        <v>91.294687283225358</v>
      </c>
      <c r="F44">
        <v>72.623561411164701</v>
      </c>
      <c r="G44">
        <v>84.411358531797305</v>
      </c>
      <c r="H44">
        <v>89.126069926423952</v>
      </c>
      <c r="I44">
        <v>90.234725777991116</v>
      </c>
      <c r="J44">
        <v>74.427180354250595</v>
      </c>
      <c r="K44">
        <v>63.951420290395617</v>
      </c>
      <c r="L44">
        <v>84.586108843795955</v>
      </c>
      <c r="M44">
        <v>92.066411727573723</v>
      </c>
      <c r="N44">
        <v>83.252262104069814</v>
      </c>
      <c r="O44">
        <v>70.239593898877501</v>
      </c>
      <c r="P44">
        <v>83.415825631236658</v>
      </c>
    </row>
    <row r="45" spans="2:26" ht="16" x14ac:dyDescent="0.2">
      <c r="B45">
        <v>80.740428731660359</v>
      </c>
      <c r="E45">
        <v>83.021414158865809</v>
      </c>
      <c r="F45">
        <v>85.743495421484113</v>
      </c>
      <c r="G45">
        <v>79.219799065031111</v>
      </c>
      <c r="H45">
        <v>88.936167432693765</v>
      </c>
      <c r="I45">
        <v>85.076544766779989</v>
      </c>
      <c r="J45">
        <v>73.922956491587684</v>
      </c>
      <c r="K45">
        <v>77.421264197328128</v>
      </c>
      <c r="L45">
        <v>92.556338333524764</v>
      </c>
      <c r="M45">
        <v>86.01767169428058</v>
      </c>
      <c r="N45">
        <v>72.461162037216127</v>
      </c>
      <c r="O45">
        <v>88.654205885250121</v>
      </c>
      <c r="P45">
        <v>68.20661858189851</v>
      </c>
    </row>
    <row r="46" spans="2:26" ht="16" x14ac:dyDescent="0.2">
      <c r="B46">
        <v>72.98272086889483</v>
      </c>
      <c r="E46">
        <v>79.456067598657683</v>
      </c>
      <c r="F46">
        <v>79.03736352280248</v>
      </c>
      <c r="G46">
        <v>80.676509444019757</v>
      </c>
      <c r="H46">
        <v>91.492375051602721</v>
      </c>
      <c r="I46">
        <v>82.598872015369125</v>
      </c>
      <c r="J46">
        <v>70.447668096749112</v>
      </c>
      <c r="K46">
        <v>65.16017512883991</v>
      </c>
      <c r="L46">
        <v>69.348907547537237</v>
      </c>
      <c r="M46">
        <v>76.189835655968636</v>
      </c>
      <c r="N46">
        <v>73.922956491587684</v>
      </c>
      <c r="O46">
        <v>71.047407092992216</v>
      </c>
      <c r="P46">
        <v>63.279267325997353</v>
      </c>
    </row>
    <row r="47" spans="2:26" ht="16" x14ac:dyDescent="0.2">
      <c r="B47">
        <v>84.02658770326525</v>
      </c>
    </row>
    <row r="48" spans="2:26" ht="16" x14ac:dyDescent="0.2">
      <c r="B48">
        <v>67.28831997141242</v>
      </c>
    </row>
    <row r="49" spans="2:2" ht="16" x14ac:dyDescent="0.2">
      <c r="B49">
        <v>85.963456715107895</v>
      </c>
    </row>
    <row r="50" spans="2:2" ht="16" x14ac:dyDescent="0.2">
      <c r="B50">
        <v>91.023403203580528</v>
      </c>
    </row>
    <row r="51" spans="2:2" ht="16" x14ac:dyDescent="0.2">
      <c r="B51">
        <v>76.076603565597907</v>
      </c>
    </row>
    <row r="52" spans="2:2" ht="16" x14ac:dyDescent="0.2">
      <c r="B52">
        <v>77.672921381308697</v>
      </c>
    </row>
    <row r="53" spans="2:2" ht="16" x14ac:dyDescent="0.2">
      <c r="B53">
        <v>75.117523212684318</v>
      </c>
    </row>
    <row r="54" spans="2:2" ht="16" x14ac:dyDescent="0.2">
      <c r="B54">
        <v>86.981463229749352</v>
      </c>
    </row>
    <row r="55" spans="2:2" ht="16" x14ac:dyDescent="0.2">
      <c r="B55">
        <v>87.809176167938858</v>
      </c>
    </row>
    <row r="56" spans="2:2" ht="16" x14ac:dyDescent="0.2">
      <c r="B56">
        <v>76.189835655968636</v>
      </c>
    </row>
    <row r="57" spans="2:2" ht="16" x14ac:dyDescent="0.2">
      <c r="B57">
        <v>87.584367267554626</v>
      </c>
    </row>
    <row r="58" spans="2:2" ht="16" x14ac:dyDescent="0.2">
      <c r="B58">
        <v>84.387020453577861</v>
      </c>
    </row>
    <row r="59" spans="2:2" ht="16" x14ac:dyDescent="0.2">
      <c r="B59">
        <v>70.718497429043055</v>
      </c>
    </row>
    <row r="60" spans="2:2" ht="16" x14ac:dyDescent="0.2">
      <c r="B60">
        <v>64.711321303620934</v>
      </c>
    </row>
    <row r="61" spans="2:2" ht="16" x14ac:dyDescent="0.2">
      <c r="B61">
        <v>80.785039446782321</v>
      </c>
    </row>
    <row r="62" spans="2:2" ht="16" x14ac:dyDescent="0.2">
      <c r="B62">
        <v>78.260755091905594</v>
      </c>
    </row>
    <row r="63" spans="2:2" ht="16" x14ac:dyDescent="0.2">
      <c r="B63">
        <v>73.106994224945083</v>
      </c>
    </row>
    <row r="64" spans="2:2" ht="16" x14ac:dyDescent="0.2">
      <c r="B64">
        <v>68.01420588279143</v>
      </c>
    </row>
    <row r="65" spans="2:2" ht="16" x14ac:dyDescent="0.2">
      <c r="B65">
        <v>84.077128323842771</v>
      </c>
    </row>
    <row r="66" spans="2:2" ht="16" x14ac:dyDescent="0.2">
      <c r="B66">
        <v>76.24493284500204</v>
      </c>
    </row>
    <row r="67" spans="2:2" ht="16" x14ac:dyDescent="0.2">
      <c r="B67">
        <v>70.523429005406797</v>
      </c>
    </row>
    <row r="68" spans="2:2" ht="16" x14ac:dyDescent="0.2">
      <c r="B68">
        <v>86.762456905562431</v>
      </c>
    </row>
    <row r="69" spans="2:2" ht="16" x14ac:dyDescent="0.2">
      <c r="B69">
        <v>91.334886949043721</v>
      </c>
    </row>
    <row r="70" spans="2:2" ht="16" x14ac:dyDescent="0.2">
      <c r="B70">
        <v>83.230752554372884</v>
      </c>
    </row>
    <row r="71" spans="2:2" ht="16" x14ac:dyDescent="0.2">
      <c r="B71">
        <v>78.962484824005514</v>
      </c>
    </row>
    <row r="72" spans="2:2" ht="16" x14ac:dyDescent="0.2">
      <c r="B72">
        <v>77.215363691793755</v>
      </c>
    </row>
    <row r="73" spans="2:2" ht="16" x14ac:dyDescent="0.2">
      <c r="B73">
        <v>90.234725777991116</v>
      </c>
    </row>
    <row r="74" spans="2:2" ht="16" x14ac:dyDescent="0.2">
      <c r="B74">
        <v>85.743495421484113</v>
      </c>
    </row>
    <row r="75" spans="2:2" ht="16" x14ac:dyDescent="0.2">
      <c r="B75">
        <v>88.52800440043211</v>
      </c>
    </row>
    <row r="76" spans="2:2" ht="16" x14ac:dyDescent="0.2">
      <c r="B76">
        <v>66.242874001618475</v>
      </c>
    </row>
    <row r="77" spans="2:2" ht="16" x14ac:dyDescent="0.2">
      <c r="B77">
        <v>79.595274857711047</v>
      </c>
    </row>
    <row r="78" spans="2:2" ht="16" x14ac:dyDescent="0.2">
      <c r="B78">
        <v>78.586908986908384</v>
      </c>
    </row>
    <row r="79" spans="2:2" ht="16" x14ac:dyDescent="0.2">
      <c r="B79">
        <v>75.26366991631221</v>
      </c>
    </row>
    <row r="80" spans="2:2" ht="16" x14ac:dyDescent="0.2">
      <c r="B80">
        <v>66.955772328656167</v>
      </c>
    </row>
    <row r="81" spans="2:2" ht="16" x14ac:dyDescent="0.2">
      <c r="B81">
        <v>79.54988197714556</v>
      </c>
    </row>
    <row r="82" spans="2:2" ht="16" x14ac:dyDescent="0.2">
      <c r="B82">
        <v>78.815974322496913</v>
      </c>
    </row>
    <row r="83" spans="2:2" ht="16" x14ac:dyDescent="0.2">
      <c r="B83">
        <v>85.283964128466323</v>
      </c>
    </row>
    <row r="84" spans="2:2" ht="16" x14ac:dyDescent="0.2">
      <c r="B84">
        <v>71.840522852726281</v>
      </c>
    </row>
    <row r="85" spans="2:2" ht="16" x14ac:dyDescent="0.2">
      <c r="B85">
        <v>74.759582477854565</v>
      </c>
    </row>
    <row r="86" spans="2:2" ht="16" x14ac:dyDescent="0.2">
      <c r="B86">
        <v>74.267072906950489</v>
      </c>
    </row>
    <row r="87" spans="2:2" ht="16" x14ac:dyDescent="0.2">
      <c r="B87">
        <v>99.51615558937192</v>
      </c>
    </row>
    <row r="88" spans="2:2" ht="16" x14ac:dyDescent="0.2">
      <c r="B88">
        <v>78.168350430205464</v>
      </c>
    </row>
    <row r="89" spans="2:2" ht="16" x14ac:dyDescent="0.2">
      <c r="B89">
        <v>83.134919097647071</v>
      </c>
    </row>
    <row r="90" spans="2:2" ht="16" x14ac:dyDescent="0.2">
      <c r="B90">
        <v>74.366535247536376</v>
      </c>
    </row>
    <row r="91" spans="2:2" ht="16" x14ac:dyDescent="0.2">
      <c r="B91">
        <v>85.581750883720815</v>
      </c>
    </row>
    <row r="92" spans="2:2" ht="16" x14ac:dyDescent="0.2">
      <c r="B92">
        <v>76.600490703713149</v>
      </c>
    </row>
    <row r="93" spans="2:2" ht="16" x14ac:dyDescent="0.2">
      <c r="B93">
        <v>85.330275598680601</v>
      </c>
    </row>
    <row r="94" spans="2:2" ht="16" x14ac:dyDescent="0.2">
      <c r="B94">
        <v>76.000296960119158</v>
      </c>
    </row>
    <row r="95" spans="2:2" ht="16" x14ac:dyDescent="0.2">
      <c r="B95">
        <v>86.93953552399762</v>
      </c>
    </row>
    <row r="96" spans="2:2" ht="16" x14ac:dyDescent="0.2">
      <c r="B96">
        <v>85.822403181809932</v>
      </c>
    </row>
    <row r="97" spans="2:2" ht="16" x14ac:dyDescent="0.2">
      <c r="B97">
        <v>86.477730494225398</v>
      </c>
    </row>
    <row r="98" spans="2:2" ht="16" x14ac:dyDescent="0.2">
      <c r="B98">
        <v>79.341571310651489</v>
      </c>
    </row>
    <row r="99" spans="2:2" ht="16" x14ac:dyDescent="0.2">
      <c r="B99">
        <v>75.174021023558453</v>
      </c>
    </row>
    <row r="100" spans="2:2" ht="16" x14ac:dyDescent="0.2">
      <c r="B100">
        <v>73.346918927272782</v>
      </c>
    </row>
    <row r="101" spans="2:2" ht="16" x14ac:dyDescent="0.2">
      <c r="B101">
        <v>81.62675860337913</v>
      </c>
    </row>
    <row r="102" spans="2:2" ht="16" x14ac:dyDescent="0.2">
      <c r="B102">
        <v>81.951138983713463</v>
      </c>
    </row>
    <row r="103" spans="2:2" ht="16" x14ac:dyDescent="0.2">
      <c r="B103">
        <v>84.993235052097589</v>
      </c>
    </row>
    <row r="104" spans="2:2" ht="16" x14ac:dyDescent="0.2">
      <c r="B104">
        <v>91.080264812335372</v>
      </c>
    </row>
    <row r="105" spans="2:2" ht="16" x14ac:dyDescent="0.2">
      <c r="B105">
        <v>83.329168976051733</v>
      </c>
    </row>
    <row r="106" spans="2:2" ht="16" x14ac:dyDescent="0.2">
      <c r="B106">
        <v>75.333173501421697</v>
      </c>
    </row>
    <row r="107" spans="2:2" ht="16" x14ac:dyDescent="0.2">
      <c r="B107">
        <v>67.763367244042456</v>
      </c>
    </row>
    <row r="108" spans="2:2" ht="16" x14ac:dyDescent="0.2">
      <c r="B108">
        <v>88.469705790048465</v>
      </c>
    </row>
    <row r="109" spans="2:2" ht="16" x14ac:dyDescent="0.2">
      <c r="B109">
        <v>74.69155227416195</v>
      </c>
    </row>
    <row r="110" spans="2:2" ht="16" x14ac:dyDescent="0.2">
      <c r="B110">
        <v>77.167251422069967</v>
      </c>
    </row>
    <row r="111" spans="2:2" ht="16" x14ac:dyDescent="0.2">
      <c r="B111">
        <v>98.340069800615311</v>
      </c>
    </row>
    <row r="112" spans="2:2" ht="16" x14ac:dyDescent="0.2">
      <c r="B112">
        <v>72.148477758746594</v>
      </c>
    </row>
    <row r="113" spans="2:2" ht="16" x14ac:dyDescent="0.2">
      <c r="B113">
        <v>84.212161002214998</v>
      </c>
    </row>
    <row r="114" spans="2:2" ht="16" x14ac:dyDescent="0.2">
      <c r="B114">
        <v>75.279358699917793</v>
      </c>
    </row>
    <row r="115" spans="2:2" ht="16" x14ac:dyDescent="0.2">
      <c r="B115">
        <v>69.144253049744293</v>
      </c>
    </row>
    <row r="116" spans="2:2" ht="16" x14ac:dyDescent="0.2">
      <c r="B116">
        <v>88.654205885250121</v>
      </c>
    </row>
    <row r="117" spans="2:2" ht="16" x14ac:dyDescent="0.2">
      <c r="B117">
        <v>79.219799065031111</v>
      </c>
    </row>
    <row r="118" spans="2:2" ht="16" x14ac:dyDescent="0.2">
      <c r="B118">
        <v>82.598872015369125</v>
      </c>
    </row>
    <row r="119" spans="2:2" ht="16" x14ac:dyDescent="0.2">
      <c r="B119">
        <v>95.442565199919045</v>
      </c>
    </row>
    <row r="120" spans="2:2" ht="16" x14ac:dyDescent="0.2">
      <c r="B120">
        <v>88.401511877309531</v>
      </c>
    </row>
    <row r="121" spans="2:2" ht="16" x14ac:dyDescent="0.2">
      <c r="B121">
        <v>79.473684511031024</v>
      </c>
    </row>
    <row r="122" spans="2:2" ht="16" x14ac:dyDescent="0.2">
      <c r="B122">
        <v>84.17186129197944</v>
      </c>
    </row>
    <row r="123" spans="2:2" ht="16" x14ac:dyDescent="0.2">
      <c r="B123">
        <v>87.856015145080164</v>
      </c>
    </row>
    <row r="124" spans="2:2" ht="16" x14ac:dyDescent="0.2">
      <c r="B124">
        <v>82.600736479507759</v>
      </c>
    </row>
    <row r="125" spans="2:2" ht="16" x14ac:dyDescent="0.2">
      <c r="B125">
        <v>79.03736352280248</v>
      </c>
    </row>
    <row r="126" spans="2:2" ht="16" x14ac:dyDescent="0.2">
      <c r="B126">
        <v>82.617680365801789</v>
      </c>
    </row>
    <row r="127" spans="2:2" ht="16" x14ac:dyDescent="0.2">
      <c r="B127">
        <v>91.364099918864667</v>
      </c>
    </row>
    <row r="128" spans="2:2" ht="16" x14ac:dyDescent="0.2">
      <c r="B128">
        <v>82.106880856445059</v>
      </c>
    </row>
    <row r="129" spans="2:2" ht="16" x14ac:dyDescent="0.2">
      <c r="B129">
        <v>71.080312611302361</v>
      </c>
    </row>
    <row r="130" spans="2:2" ht="16" x14ac:dyDescent="0.2">
      <c r="B130">
        <v>87.087364792823792</v>
      </c>
    </row>
    <row r="131" spans="2:2" ht="16" x14ac:dyDescent="0.2">
      <c r="B131">
        <v>71.497188602807</v>
      </c>
    </row>
    <row r="132" spans="2:2" ht="16" x14ac:dyDescent="0.2">
      <c r="B132">
        <v>92.556338333524764</v>
      </c>
    </row>
    <row r="133" spans="2:2" ht="16" x14ac:dyDescent="0.2">
      <c r="B133">
        <v>86.993941497057676</v>
      </c>
    </row>
    <row r="134" spans="2:2" ht="16" x14ac:dyDescent="0.2">
      <c r="B134">
        <v>96.04610588401556</v>
      </c>
    </row>
    <row r="135" spans="2:2" ht="16" x14ac:dyDescent="0.2">
      <c r="B135">
        <v>87.809121598256752</v>
      </c>
    </row>
    <row r="136" spans="2:2" ht="16" x14ac:dyDescent="0.2">
      <c r="B136">
        <v>75.528105500852689</v>
      </c>
    </row>
    <row r="137" spans="2:2" ht="16" x14ac:dyDescent="0.2">
      <c r="B137">
        <v>88.244333002949134</v>
      </c>
    </row>
    <row r="138" spans="2:2" ht="16" x14ac:dyDescent="0.2">
      <c r="B138">
        <v>86.491991371149197</v>
      </c>
    </row>
    <row r="139" spans="2:2" ht="16" x14ac:dyDescent="0.2">
      <c r="B139">
        <v>68.756717357318848</v>
      </c>
    </row>
    <row r="140" spans="2:2" ht="16" x14ac:dyDescent="0.2">
      <c r="B140">
        <v>84.548946890281513</v>
      </c>
    </row>
    <row r="141" spans="2:2" ht="16" x14ac:dyDescent="0.2">
      <c r="B141">
        <v>74.260851963190362</v>
      </c>
    </row>
    <row r="142" spans="2:2" ht="16" x14ac:dyDescent="0.2">
      <c r="B142">
        <v>94.047109289094806</v>
      </c>
    </row>
    <row r="143" spans="2:2" ht="16" x14ac:dyDescent="0.2">
      <c r="B143">
        <v>73.828823789954185</v>
      </c>
    </row>
    <row r="144" spans="2:2" ht="16" x14ac:dyDescent="0.2">
      <c r="B144">
        <v>80.023846951080486</v>
      </c>
    </row>
    <row r="145" spans="2:2" ht="16" x14ac:dyDescent="0.2">
      <c r="B145">
        <v>79.641759131918661</v>
      </c>
    </row>
    <row r="146" spans="2:2" ht="16" x14ac:dyDescent="0.2">
      <c r="B146">
        <v>76.857695805374533</v>
      </c>
    </row>
    <row r="147" spans="2:2" ht="16" x14ac:dyDescent="0.2">
      <c r="B147">
        <v>64.945388860069215</v>
      </c>
    </row>
    <row r="148" spans="2:2" ht="16" x14ac:dyDescent="0.2">
      <c r="B148">
        <v>65.16017512883991</v>
      </c>
    </row>
    <row r="149" spans="2:2" ht="16" x14ac:dyDescent="0.2">
      <c r="B149">
        <v>79.082911017467268</v>
      </c>
    </row>
    <row r="150" spans="2:2" ht="16" x14ac:dyDescent="0.2">
      <c r="B150">
        <v>80.879845174495131</v>
      </c>
    </row>
    <row r="151" spans="2:2" ht="16" x14ac:dyDescent="0.2">
      <c r="B151">
        <v>78.869134287815541</v>
      </c>
    </row>
    <row r="152" spans="2:2" ht="16" x14ac:dyDescent="0.2">
      <c r="B152">
        <v>87.828784873709083</v>
      </c>
    </row>
    <row r="153" spans="2:2" ht="16" x14ac:dyDescent="0.2">
      <c r="B153">
        <v>80.328927853843197</v>
      </c>
    </row>
    <row r="154" spans="2:2" ht="16" x14ac:dyDescent="0.2">
      <c r="B154">
        <v>70.191918186610565</v>
      </c>
    </row>
    <row r="155" spans="2:2" ht="16" x14ac:dyDescent="0.2">
      <c r="B155">
        <v>78.168495949357748</v>
      </c>
    </row>
    <row r="156" spans="2:2" ht="16" x14ac:dyDescent="0.2">
      <c r="B156">
        <v>85.96255631535314</v>
      </c>
    </row>
    <row r="157" spans="2:2" ht="16" x14ac:dyDescent="0.2">
      <c r="B157">
        <v>76.892256604041904</v>
      </c>
    </row>
    <row r="158" spans="2:2" ht="16" x14ac:dyDescent="0.2">
      <c r="B158">
        <v>89.126069926423952</v>
      </c>
    </row>
    <row r="159" spans="2:2" ht="16" x14ac:dyDescent="0.2">
      <c r="B159">
        <v>85.587680789176375</v>
      </c>
    </row>
    <row r="160" spans="2:2" ht="16" x14ac:dyDescent="0.2">
      <c r="B160">
        <v>74.198533386224881</v>
      </c>
    </row>
    <row r="161" spans="2:2" ht="16" x14ac:dyDescent="0.2">
      <c r="B161">
        <v>83.99318196286913</v>
      </c>
    </row>
    <row r="162" spans="2:2" ht="16" x14ac:dyDescent="0.2">
      <c r="B162">
        <v>77.273407643660903</v>
      </c>
    </row>
    <row r="163" spans="2:2" ht="16" x14ac:dyDescent="0.2">
      <c r="B163">
        <v>85.303572834236547</v>
      </c>
    </row>
    <row r="164" spans="2:2" ht="16" x14ac:dyDescent="0.2">
      <c r="B164">
        <v>77.223048922023736</v>
      </c>
    </row>
    <row r="165" spans="2:2" ht="16" x14ac:dyDescent="0.2">
      <c r="B165">
        <v>94.652832760475576</v>
      </c>
    </row>
    <row r="166" spans="2:2" ht="16" x14ac:dyDescent="0.2">
      <c r="B166">
        <v>89.557843441143632</v>
      </c>
    </row>
    <row r="167" spans="2:2" ht="16" x14ac:dyDescent="0.2">
      <c r="B167">
        <v>85.870642780791968</v>
      </c>
    </row>
    <row r="168" spans="2:2" ht="16" x14ac:dyDescent="0.2">
      <c r="B168">
        <v>85.277270247461274</v>
      </c>
    </row>
    <row r="169" spans="2:2" ht="16" x14ac:dyDescent="0.2">
      <c r="B169">
        <v>83.098966772085987</v>
      </c>
    </row>
    <row r="170" spans="2:2" ht="16" x14ac:dyDescent="0.2">
      <c r="B170">
        <v>75.959342413698323</v>
      </c>
    </row>
    <row r="171" spans="2:2" ht="16" x14ac:dyDescent="0.2">
      <c r="B171">
        <v>81.161770342150703</v>
      </c>
    </row>
    <row r="172" spans="2:2" ht="16" x14ac:dyDescent="0.2">
      <c r="B172">
        <v>86.648770067840815</v>
      </c>
    </row>
    <row r="173" spans="2:2" ht="16" x14ac:dyDescent="0.2">
      <c r="B173">
        <v>88.712031558388844</v>
      </c>
    </row>
    <row r="174" spans="2:2" ht="16" x14ac:dyDescent="0.2">
      <c r="B174">
        <v>76.99741238146089</v>
      </c>
    </row>
    <row r="175" spans="2:2" ht="16" x14ac:dyDescent="0.2">
      <c r="B175">
        <v>86.832669896539301</v>
      </c>
    </row>
    <row r="176" spans="2:2" ht="16" x14ac:dyDescent="0.2">
      <c r="B176">
        <v>92.066411727573723</v>
      </c>
    </row>
    <row r="177" spans="2:2" ht="16" x14ac:dyDescent="0.2">
      <c r="B177">
        <v>70.914475347381085</v>
      </c>
    </row>
    <row r="178" spans="2:2" ht="16" x14ac:dyDescent="0.2">
      <c r="B178">
        <v>63.279267325997353</v>
      </c>
    </row>
    <row r="179" spans="2:2" ht="16" x14ac:dyDescent="0.2">
      <c r="B179">
        <v>83.087070581386797</v>
      </c>
    </row>
    <row r="180" spans="2:2" ht="16" x14ac:dyDescent="0.2">
      <c r="B180">
        <v>67.129012879449874</v>
      </c>
    </row>
    <row r="181" spans="2:2" ht="16" x14ac:dyDescent="0.2">
      <c r="B181">
        <v>81.773405529092997</v>
      </c>
    </row>
    <row r="182" spans="2:2" ht="16" x14ac:dyDescent="0.2">
      <c r="B182">
        <v>85.62823515792843</v>
      </c>
    </row>
    <row r="183" spans="2:2" ht="16" x14ac:dyDescent="0.2">
      <c r="B183">
        <v>87.278940756805241</v>
      </c>
    </row>
    <row r="184" spans="2:2" ht="16" x14ac:dyDescent="0.2">
      <c r="B184">
        <v>78.697458067908883</v>
      </c>
    </row>
    <row r="185" spans="2:2" ht="16" x14ac:dyDescent="0.2">
      <c r="B185">
        <v>82.286633389303461</v>
      </c>
    </row>
    <row r="186" spans="2:2" ht="16" x14ac:dyDescent="0.2">
      <c r="B186">
        <v>73.647561495890841</v>
      </c>
    </row>
    <row r="187" spans="2:2" ht="16" x14ac:dyDescent="0.2">
      <c r="B187">
        <v>83.432096491451375</v>
      </c>
    </row>
    <row r="188" spans="2:2" ht="16" x14ac:dyDescent="0.2">
      <c r="B188">
        <v>72.701377777848393</v>
      </c>
    </row>
    <row r="189" spans="2:2" ht="16" x14ac:dyDescent="0.2">
      <c r="B189">
        <v>83.562818164937198</v>
      </c>
    </row>
    <row r="190" spans="2:2" ht="16" x14ac:dyDescent="0.2">
      <c r="B190">
        <v>85.437668733065948</v>
      </c>
    </row>
    <row r="191" spans="2:2" ht="16" x14ac:dyDescent="0.2">
      <c r="B191">
        <v>68.596428011078387</v>
      </c>
    </row>
    <row r="192" spans="2:2" ht="16" x14ac:dyDescent="0.2">
      <c r="B192">
        <v>77.421264197328128</v>
      </c>
    </row>
    <row r="193" spans="2:2" ht="16" x14ac:dyDescent="0.2">
      <c r="B193">
        <v>66.17724486393854</v>
      </c>
    </row>
    <row r="194" spans="2:2" ht="16" x14ac:dyDescent="0.2">
      <c r="B194">
        <v>64.623282216489315</v>
      </c>
    </row>
    <row r="195" spans="2:2" ht="16" x14ac:dyDescent="0.2">
      <c r="B195">
        <v>86.360733095789328</v>
      </c>
    </row>
    <row r="196" spans="2:2" ht="16" x14ac:dyDescent="0.2">
      <c r="B196">
        <v>78.063631210243329</v>
      </c>
    </row>
    <row r="197" spans="2:2" ht="16" x14ac:dyDescent="0.2">
      <c r="B197">
        <v>75.461284925113432</v>
      </c>
    </row>
    <row r="198" spans="2:2" ht="16" x14ac:dyDescent="0.2">
      <c r="B198">
        <v>67.486444297246635</v>
      </c>
    </row>
    <row r="199" spans="2:2" ht="16" x14ac:dyDescent="0.2">
      <c r="B199">
        <v>84.166759026702493</v>
      </c>
    </row>
    <row r="200" spans="2:2" ht="16" x14ac:dyDescent="0.2">
      <c r="B200">
        <v>69.914795150980353</v>
      </c>
    </row>
    <row r="201" spans="2:2" ht="16" x14ac:dyDescent="0.2">
      <c r="B201">
        <v>72.72982677211985</v>
      </c>
    </row>
    <row r="202" spans="2:2" ht="16" x14ac:dyDescent="0.2">
      <c r="B202">
        <v>78.47044819034636</v>
      </c>
    </row>
    <row r="203" spans="2:2" ht="16" x14ac:dyDescent="0.2">
      <c r="B203">
        <v>75.91409505228512</v>
      </c>
    </row>
    <row r="204" spans="2:2" ht="16" x14ac:dyDescent="0.2">
      <c r="B204">
        <v>73.840119714150205</v>
      </c>
    </row>
    <row r="205" spans="2:2" ht="16" x14ac:dyDescent="0.2">
      <c r="B205">
        <v>80.78876837505959</v>
      </c>
    </row>
    <row r="206" spans="2:2" ht="16" x14ac:dyDescent="0.2">
      <c r="B206">
        <v>80.425061443820596</v>
      </c>
    </row>
    <row r="207" spans="2:2" ht="16" x14ac:dyDescent="0.2">
      <c r="B207">
        <v>81.823882485041395</v>
      </c>
    </row>
    <row r="208" spans="2:2" ht="16" x14ac:dyDescent="0.2">
      <c r="B208">
        <v>58.241394273936749</v>
      </c>
    </row>
    <row r="209" spans="2:2" ht="16" x14ac:dyDescent="0.2">
      <c r="B209">
        <v>89.707764547783881</v>
      </c>
    </row>
    <row r="210" spans="2:2" ht="16" x14ac:dyDescent="0.2">
      <c r="B210">
        <v>82.729730113060214</v>
      </c>
    </row>
    <row r="211" spans="2:2" ht="16" x14ac:dyDescent="0.2">
      <c r="B211">
        <v>84.955063559464179</v>
      </c>
    </row>
    <row r="212" spans="2:2" ht="16" x14ac:dyDescent="0.2">
      <c r="B212">
        <v>80.977997842710465</v>
      </c>
    </row>
    <row r="213" spans="2:2" ht="16" x14ac:dyDescent="0.2">
      <c r="B213">
        <v>71.686509019928053</v>
      </c>
    </row>
    <row r="214" spans="2:2" ht="16" x14ac:dyDescent="0.2">
      <c r="B214">
        <v>75.205307641299441</v>
      </c>
    </row>
    <row r="215" spans="2:2" ht="16" x14ac:dyDescent="0.2">
      <c r="B215">
        <v>69.339521562214941</v>
      </c>
    </row>
    <row r="216" spans="2:2" ht="16" x14ac:dyDescent="0.2">
      <c r="B216">
        <v>70.824326232541353</v>
      </c>
    </row>
    <row r="217" spans="2:2" ht="16" x14ac:dyDescent="0.2">
      <c r="B217">
        <v>82.580409272923134</v>
      </c>
    </row>
    <row r="218" spans="2:2" ht="16" x14ac:dyDescent="0.2">
      <c r="B218">
        <v>75.508424035506323</v>
      </c>
    </row>
    <row r="219" spans="2:2" ht="16" x14ac:dyDescent="0.2">
      <c r="B219">
        <v>85.277033778838813</v>
      </c>
    </row>
    <row r="220" spans="2:2" ht="16" x14ac:dyDescent="0.2">
      <c r="B220">
        <v>79.759675120003521</v>
      </c>
    </row>
    <row r="221" spans="2:2" ht="16" x14ac:dyDescent="0.2">
      <c r="B221">
        <v>70.187097864691168</v>
      </c>
    </row>
    <row r="222" spans="2:2" ht="16" x14ac:dyDescent="0.2">
      <c r="B222">
        <v>80.013278622645885</v>
      </c>
    </row>
    <row r="223" spans="2:2" ht="16" x14ac:dyDescent="0.2">
      <c r="B223">
        <v>82.574397512944415</v>
      </c>
    </row>
    <row r="224" spans="2:2" ht="16" x14ac:dyDescent="0.2">
      <c r="B224">
        <v>79.999781721271574</v>
      </c>
    </row>
    <row r="225" spans="2:2" ht="16" x14ac:dyDescent="0.2">
      <c r="B225">
        <v>76.177448338130489</v>
      </c>
    </row>
    <row r="226" spans="2:2" ht="16" x14ac:dyDescent="0.2">
      <c r="B226">
        <v>81.161552063422278</v>
      </c>
    </row>
    <row r="227" spans="2:2" ht="16" x14ac:dyDescent="0.2">
      <c r="B227">
        <v>82.471988409524783</v>
      </c>
    </row>
    <row r="228" spans="2:2" ht="16" x14ac:dyDescent="0.2">
      <c r="B228">
        <v>87.909111445769668</v>
      </c>
    </row>
    <row r="229" spans="2:2" ht="16" x14ac:dyDescent="0.2">
      <c r="B229">
        <v>62.472218107432127</v>
      </c>
    </row>
    <row r="230" spans="2:2" ht="16" x14ac:dyDescent="0.2">
      <c r="B230">
        <v>70.102514857426286</v>
      </c>
    </row>
    <row r="231" spans="2:2" ht="16" x14ac:dyDescent="0.2">
      <c r="B231">
        <v>76.028236637357622</v>
      </c>
    </row>
    <row r="232" spans="2:2" ht="16" x14ac:dyDescent="0.2">
      <c r="B232">
        <v>79.885894794715568</v>
      </c>
    </row>
    <row r="233" spans="2:2" ht="16" x14ac:dyDescent="0.2">
      <c r="B233">
        <v>88.886327123036608</v>
      </c>
    </row>
    <row r="234" spans="2:2" ht="16" x14ac:dyDescent="0.2">
      <c r="B234">
        <v>71.260301612783223</v>
      </c>
    </row>
    <row r="235" spans="2:2" ht="16" x14ac:dyDescent="0.2">
      <c r="B235">
        <v>88.274710125988349</v>
      </c>
    </row>
    <row r="236" spans="2:2" ht="16" x14ac:dyDescent="0.2">
      <c r="B236">
        <v>84.955909389536828</v>
      </c>
    </row>
    <row r="237" spans="2:2" ht="16" x14ac:dyDescent="0.2">
      <c r="B237">
        <v>71.266940924106166</v>
      </c>
    </row>
    <row r="238" spans="2:2" ht="16" x14ac:dyDescent="0.2">
      <c r="B238">
        <v>91.294687283225358</v>
      </c>
    </row>
    <row r="239" spans="2:2" ht="16" x14ac:dyDescent="0.2">
      <c r="B239">
        <v>74.934642018051818</v>
      </c>
    </row>
    <row r="240" spans="2:2" ht="16" x14ac:dyDescent="0.2">
      <c r="B240">
        <v>79.369974830187857</v>
      </c>
    </row>
    <row r="241" spans="2:2" ht="16" x14ac:dyDescent="0.2">
      <c r="B241">
        <v>109.29940819740295</v>
      </c>
    </row>
    <row r="242" spans="2:2" ht="16" x14ac:dyDescent="0.2">
      <c r="B242">
        <v>90.103867680300027</v>
      </c>
    </row>
    <row r="243" spans="2:2" ht="16" x14ac:dyDescent="0.2">
      <c r="B243">
        <v>89.285904525313526</v>
      </c>
    </row>
    <row r="244" spans="2:2" ht="16" x14ac:dyDescent="0.2">
      <c r="B244">
        <v>88.212500688387081</v>
      </c>
    </row>
    <row r="245" spans="2:2" ht="16" x14ac:dyDescent="0.2">
      <c r="B245">
        <v>68.211275194771588</v>
      </c>
    </row>
    <row r="246" spans="2:2" ht="16" x14ac:dyDescent="0.2">
      <c r="B246">
        <v>79.373339960584417</v>
      </c>
    </row>
    <row r="247" spans="2:2" ht="16" x14ac:dyDescent="0.2">
      <c r="B247">
        <v>87.126054697437212</v>
      </c>
    </row>
    <row r="248" spans="2:2" ht="16" x14ac:dyDescent="0.2">
      <c r="B248">
        <v>100.40091203525662</v>
      </c>
    </row>
    <row r="249" spans="2:2" ht="16" x14ac:dyDescent="0.2">
      <c r="B249">
        <v>80.033396645449102</v>
      </c>
    </row>
    <row r="250" spans="2:2" ht="16" x14ac:dyDescent="0.2">
      <c r="B250">
        <v>79.747560650575906</v>
      </c>
    </row>
    <row r="251" spans="2:2" ht="16" x14ac:dyDescent="0.2">
      <c r="B251">
        <v>93.795033737551421</v>
      </c>
    </row>
    <row r="252" spans="2:2" ht="16" x14ac:dyDescent="0.2">
      <c r="B252">
        <v>85.004148988518864</v>
      </c>
    </row>
    <row r="253" spans="2:2" ht="16" x14ac:dyDescent="0.2">
      <c r="B253">
        <v>78.935836629243568</v>
      </c>
    </row>
    <row r="254" spans="2:2" ht="16" x14ac:dyDescent="0.2">
      <c r="B254">
        <v>73.7698885332793</v>
      </c>
    </row>
    <row r="255" spans="2:2" ht="16" x14ac:dyDescent="0.2">
      <c r="B255">
        <v>91.142219591420144</v>
      </c>
    </row>
    <row r="256" spans="2:2" ht="16" x14ac:dyDescent="0.2">
      <c r="B256">
        <v>79.053097781143151</v>
      </c>
    </row>
    <row r="257" spans="2:2" ht="16" x14ac:dyDescent="0.2">
      <c r="B257">
        <v>84.699431883636862</v>
      </c>
    </row>
    <row r="258" spans="2:2" ht="16" x14ac:dyDescent="0.2">
      <c r="B258">
        <v>93.893259165342897</v>
      </c>
    </row>
    <row r="259" spans="2:2" ht="16" x14ac:dyDescent="0.2">
      <c r="B259">
        <v>71.740951372776181</v>
      </c>
    </row>
    <row r="260" spans="2:2" ht="16" x14ac:dyDescent="0.2">
      <c r="B260">
        <v>94.093384379521012</v>
      </c>
    </row>
    <row r="261" spans="2:2" ht="16" x14ac:dyDescent="0.2">
      <c r="B261">
        <v>79.656547515769489</v>
      </c>
    </row>
    <row r="262" spans="2:2" ht="16" x14ac:dyDescent="0.2">
      <c r="B262">
        <v>84.945995897287503</v>
      </c>
    </row>
    <row r="263" spans="2:2" ht="16" x14ac:dyDescent="0.2">
      <c r="B263">
        <v>75.034850144293159</v>
      </c>
    </row>
    <row r="264" spans="2:2" ht="16" x14ac:dyDescent="0.2">
      <c r="B264">
        <v>79.440369720105082</v>
      </c>
    </row>
    <row r="265" spans="2:2" ht="16" x14ac:dyDescent="0.2">
      <c r="B265">
        <v>88.095776138361543</v>
      </c>
    </row>
    <row r="266" spans="2:2" ht="16" x14ac:dyDescent="0.2">
      <c r="B266">
        <v>89.3604285211768</v>
      </c>
    </row>
    <row r="267" spans="2:2" ht="16" x14ac:dyDescent="0.2">
      <c r="B267">
        <v>80.515065039508045</v>
      </c>
    </row>
    <row r="268" spans="2:2" ht="16" x14ac:dyDescent="0.2">
      <c r="B268">
        <v>90.047624527942389</v>
      </c>
    </row>
    <row r="269" spans="2:2" ht="16" x14ac:dyDescent="0.2">
      <c r="B269">
        <v>80.974514478002675</v>
      </c>
    </row>
    <row r="270" spans="2:2" ht="16" x14ac:dyDescent="0.2">
      <c r="B270">
        <v>74.675445122993551</v>
      </c>
    </row>
    <row r="271" spans="2:2" ht="16" x14ac:dyDescent="0.2">
      <c r="B271">
        <v>80.676509444019757</v>
      </c>
    </row>
    <row r="272" spans="2:2" ht="16" x14ac:dyDescent="0.2">
      <c r="B272">
        <v>87.583203114336357</v>
      </c>
    </row>
    <row r="273" spans="2:2" ht="16" x14ac:dyDescent="0.2">
      <c r="B273">
        <v>69.165808074176311</v>
      </c>
    </row>
    <row r="274" spans="2:2" ht="16" x14ac:dyDescent="0.2">
      <c r="B274">
        <v>68.20661858189851</v>
      </c>
    </row>
    <row r="275" spans="2:2" ht="16" x14ac:dyDescent="0.2">
      <c r="B275">
        <v>71.683216649107635</v>
      </c>
    </row>
    <row r="276" spans="2:2" ht="16" x14ac:dyDescent="0.2">
      <c r="B276">
        <v>83.606264726840891</v>
      </c>
    </row>
    <row r="277" spans="2:2" ht="16" x14ac:dyDescent="0.2">
      <c r="B277">
        <v>84.032663127873093</v>
      </c>
    </row>
    <row r="278" spans="2:2" ht="16" x14ac:dyDescent="0.2">
      <c r="B278">
        <v>80.966356310527772</v>
      </c>
    </row>
    <row r="279" spans="2:2" ht="16" x14ac:dyDescent="0.2">
      <c r="B279">
        <v>79.27616045169998</v>
      </c>
    </row>
    <row r="280" spans="2:2" ht="16" x14ac:dyDescent="0.2">
      <c r="B280">
        <v>83.252262104069814</v>
      </c>
    </row>
    <row r="281" spans="2:2" ht="16" x14ac:dyDescent="0.2">
      <c r="B281">
        <v>67.48982761753723</v>
      </c>
    </row>
    <row r="282" spans="2:2" ht="16" x14ac:dyDescent="0.2">
      <c r="B282">
        <v>80.696509232511744</v>
      </c>
    </row>
    <row r="283" spans="2:2" ht="16" x14ac:dyDescent="0.2">
      <c r="B283">
        <v>80.468135112896562</v>
      </c>
    </row>
    <row r="284" spans="2:2" ht="16" x14ac:dyDescent="0.2">
      <c r="B284">
        <v>82.667402441147715</v>
      </c>
    </row>
    <row r="285" spans="2:2" ht="16" x14ac:dyDescent="0.2">
      <c r="B285">
        <v>77.684581103385426</v>
      </c>
    </row>
    <row r="286" spans="2:2" ht="16" x14ac:dyDescent="0.2">
      <c r="B286">
        <v>82.881097316276282</v>
      </c>
    </row>
    <row r="287" spans="2:2" ht="16" x14ac:dyDescent="0.2">
      <c r="B287">
        <v>65.225513228215277</v>
      </c>
    </row>
    <row r="288" spans="2:2" ht="16" x14ac:dyDescent="0.2">
      <c r="B288">
        <v>76.429451130097732</v>
      </c>
    </row>
    <row r="289" spans="2:2" ht="16" x14ac:dyDescent="0.2">
      <c r="B289">
        <v>77.613467712653801</v>
      </c>
    </row>
    <row r="290" spans="2:2" ht="16" x14ac:dyDescent="0.2">
      <c r="B290">
        <v>81.207390596391633</v>
      </c>
    </row>
    <row r="291" spans="2:2" ht="16" x14ac:dyDescent="0.2">
      <c r="B291">
        <v>82.376455086050555</v>
      </c>
    </row>
    <row r="292" spans="2:2" ht="16" x14ac:dyDescent="0.2">
      <c r="B292">
        <v>77.151990100974217</v>
      </c>
    </row>
    <row r="293" spans="2:2" ht="16" x14ac:dyDescent="0.2">
      <c r="B293">
        <v>95.935875126160681</v>
      </c>
    </row>
    <row r="294" spans="2:2" ht="16" x14ac:dyDescent="0.2">
      <c r="B294">
        <v>76.029137037112378</v>
      </c>
    </row>
    <row r="295" spans="2:2" ht="16" x14ac:dyDescent="0.2">
      <c r="B295">
        <v>72.083776305662468</v>
      </c>
    </row>
    <row r="296" spans="2:2" ht="16" x14ac:dyDescent="0.2">
      <c r="B296">
        <v>76.549850038718432</v>
      </c>
    </row>
    <row r="297" spans="2:2" ht="16" x14ac:dyDescent="0.2">
      <c r="B297">
        <v>63.951420290395617</v>
      </c>
    </row>
    <row r="298" spans="2:2" ht="16" x14ac:dyDescent="0.2">
      <c r="B298">
        <v>89.640170901548117</v>
      </c>
    </row>
    <row r="299" spans="2:2" ht="16" x14ac:dyDescent="0.2">
      <c r="B299">
        <v>77.159475242369808</v>
      </c>
    </row>
    <row r="300" spans="2:2" ht="16" x14ac:dyDescent="0.2">
      <c r="B300">
        <v>88.963033906184137</v>
      </c>
    </row>
    <row r="301" spans="2:2" ht="16" x14ac:dyDescent="0.2">
      <c r="B301">
        <v>82.863253030227497</v>
      </c>
    </row>
    <row r="302" spans="2:2" ht="16" x14ac:dyDescent="0.2">
      <c r="B302">
        <v>59.222775436937809</v>
      </c>
    </row>
    <row r="303" spans="2:2" ht="16" x14ac:dyDescent="0.2">
      <c r="B303">
        <v>100.4198295250535</v>
      </c>
    </row>
    <row r="304" spans="2:2" ht="16" x14ac:dyDescent="0.2">
      <c r="B304">
        <v>70.447668096749112</v>
      </c>
    </row>
    <row r="305" spans="2:2" ht="16" x14ac:dyDescent="0.2">
      <c r="B305">
        <v>79.844130798010156</v>
      </c>
    </row>
    <row r="306" spans="2:2" ht="16" x14ac:dyDescent="0.2">
      <c r="B306">
        <v>88.846855052979663</v>
      </c>
    </row>
    <row r="307" spans="2:2" ht="16" x14ac:dyDescent="0.2">
      <c r="B307">
        <v>74.240824889857322</v>
      </c>
    </row>
    <row r="308" spans="2:2" ht="16" x14ac:dyDescent="0.2">
      <c r="B308">
        <v>100.29439201578498</v>
      </c>
    </row>
    <row r="309" spans="2:2" ht="16" x14ac:dyDescent="0.2">
      <c r="B309">
        <v>98.09967216104269</v>
      </c>
    </row>
    <row r="310" spans="2:2" ht="16" x14ac:dyDescent="0.2">
      <c r="B310">
        <v>69.592724887188524</v>
      </c>
    </row>
    <row r="311" spans="2:2" ht="16" x14ac:dyDescent="0.2">
      <c r="B311">
        <v>75.914440660271794</v>
      </c>
    </row>
    <row r="312" spans="2:2" ht="16" x14ac:dyDescent="0.2">
      <c r="B312">
        <v>79.434239725815132</v>
      </c>
    </row>
    <row r="313" spans="2:2" ht="16" x14ac:dyDescent="0.2">
      <c r="B313">
        <v>84.625471774488688</v>
      </c>
    </row>
    <row r="314" spans="2:2" ht="16" x14ac:dyDescent="0.2">
      <c r="B314">
        <v>83.116747393505648</v>
      </c>
    </row>
    <row r="315" spans="2:2" ht="16" x14ac:dyDescent="0.2">
      <c r="B315">
        <v>71.047407092992216</v>
      </c>
    </row>
    <row r="316" spans="2:2" ht="16" x14ac:dyDescent="0.2">
      <c r="B316">
        <v>65.67545844707638</v>
      </c>
    </row>
    <row r="317" spans="2:2" ht="16" x14ac:dyDescent="0.2">
      <c r="B317">
        <v>80.135833033709787</v>
      </c>
    </row>
    <row r="318" spans="2:2" ht="16" x14ac:dyDescent="0.2">
      <c r="B318">
        <v>76.750630089081824</v>
      </c>
    </row>
    <row r="319" spans="2:2" ht="16" x14ac:dyDescent="0.2">
      <c r="B319">
        <v>72.670891515444964</v>
      </c>
    </row>
    <row r="320" spans="2:2" ht="16" x14ac:dyDescent="0.2">
      <c r="B320">
        <v>88.278057066490874</v>
      </c>
    </row>
    <row r="321" spans="2:2" ht="16" x14ac:dyDescent="0.2">
      <c r="B321">
        <v>77.536870068870485</v>
      </c>
    </row>
    <row r="322" spans="2:2" ht="16" x14ac:dyDescent="0.2">
      <c r="B322">
        <v>74.340396369807422</v>
      </c>
    </row>
    <row r="323" spans="2:2" ht="16" x14ac:dyDescent="0.2">
      <c r="B323">
        <v>83.789409674936906</v>
      </c>
    </row>
    <row r="324" spans="2:2" ht="16" x14ac:dyDescent="0.2">
      <c r="B324">
        <v>82.752949512796476</v>
      </c>
    </row>
    <row r="325" spans="2:2" ht="16" x14ac:dyDescent="0.2">
      <c r="B325">
        <v>68.763793226098642</v>
      </c>
    </row>
    <row r="326" spans="2:2" ht="16" x14ac:dyDescent="0.2">
      <c r="B326">
        <v>91.492375051602721</v>
      </c>
    </row>
    <row r="327" spans="2:2" ht="16" x14ac:dyDescent="0.2">
      <c r="B327">
        <v>77.007062120246701</v>
      </c>
    </row>
    <row r="328" spans="2:2" ht="16" x14ac:dyDescent="0.2">
      <c r="B328">
        <v>76.763544913846999</v>
      </c>
    </row>
    <row r="329" spans="2:2" ht="16" x14ac:dyDescent="0.2">
      <c r="B329">
        <v>71.793083609081805</v>
      </c>
    </row>
    <row r="330" spans="2:2" ht="16" x14ac:dyDescent="0.2">
      <c r="B330">
        <v>84.019275365862995</v>
      </c>
    </row>
    <row r="331" spans="2:2" ht="16" x14ac:dyDescent="0.2">
      <c r="B331">
        <v>83.309351086500101</v>
      </c>
    </row>
    <row r="332" spans="2:2" ht="16" x14ac:dyDescent="0.2">
      <c r="B332">
        <v>66.211696523241699</v>
      </c>
    </row>
    <row r="333" spans="2:2" ht="16" x14ac:dyDescent="0.2">
      <c r="B333">
        <v>80.793424987932667</v>
      </c>
    </row>
    <row r="334" spans="2:2" ht="16" x14ac:dyDescent="0.2">
      <c r="B334">
        <v>78.121293174335733</v>
      </c>
    </row>
    <row r="335" spans="2:2" ht="16" x14ac:dyDescent="0.2">
      <c r="B335">
        <v>74.82584826182574</v>
      </c>
    </row>
    <row r="336" spans="2:2" ht="16" x14ac:dyDescent="0.2">
      <c r="B336">
        <v>72.685097822686657</v>
      </c>
    </row>
    <row r="337" spans="2:2" ht="16" x14ac:dyDescent="0.2">
      <c r="B337">
        <v>83.867971827276051</v>
      </c>
    </row>
    <row r="338" spans="2:2" ht="16" x14ac:dyDescent="0.2">
      <c r="B338">
        <v>76.988990460522473</v>
      </c>
    </row>
    <row r="339" spans="2:2" ht="16" x14ac:dyDescent="0.2">
      <c r="B339">
        <v>73.908568285405636</v>
      </c>
    </row>
    <row r="340" spans="2:2" ht="16" x14ac:dyDescent="0.2">
      <c r="B340">
        <v>76.473416103981435</v>
      </c>
    </row>
    <row r="341" spans="2:2" ht="16" x14ac:dyDescent="0.2">
      <c r="B341">
        <v>86.01767169428058</v>
      </c>
    </row>
    <row r="342" spans="2:2" ht="16" x14ac:dyDescent="0.2">
      <c r="B342">
        <v>74.428726495243609</v>
      </c>
    </row>
    <row r="343" spans="2:2" ht="16" x14ac:dyDescent="0.2">
      <c r="B343">
        <v>80.94069037004374</v>
      </c>
    </row>
    <row r="344" spans="2:2" ht="16" x14ac:dyDescent="0.2">
      <c r="B344">
        <v>70.239593898877501</v>
      </c>
    </row>
    <row r="345" spans="2:2" ht="16" x14ac:dyDescent="0.2">
      <c r="B345">
        <v>76.2853871693369</v>
      </c>
    </row>
    <row r="346" spans="2:2" ht="16" x14ac:dyDescent="0.2">
      <c r="B346">
        <v>80.49682057579048</v>
      </c>
    </row>
    <row r="347" spans="2:2" ht="16" x14ac:dyDescent="0.2">
      <c r="B347">
        <v>82.609567673061974</v>
      </c>
    </row>
    <row r="348" spans="2:2" ht="16" x14ac:dyDescent="0.2">
      <c r="B348">
        <v>79.456067598657683</v>
      </c>
    </row>
    <row r="349" spans="2:2" ht="16" x14ac:dyDescent="0.2">
      <c r="B349">
        <v>94.905235730111599</v>
      </c>
    </row>
    <row r="350" spans="2:2" ht="16" x14ac:dyDescent="0.2">
      <c r="B350">
        <v>75.276330082560889</v>
      </c>
    </row>
    <row r="351" spans="2:2" ht="16" x14ac:dyDescent="0.2">
      <c r="B351">
        <v>94.043471310287714</v>
      </c>
    </row>
    <row r="352" spans="2:2" ht="16" x14ac:dyDescent="0.2">
      <c r="B352">
        <v>81.463258740841411</v>
      </c>
    </row>
    <row r="353" spans="2:2" ht="16" x14ac:dyDescent="0.2">
      <c r="B353">
        <v>69.348907547537237</v>
      </c>
    </row>
    <row r="354" spans="2:2" ht="16" x14ac:dyDescent="0.2">
      <c r="B354">
        <v>77.211371010052972</v>
      </c>
    </row>
    <row r="355" spans="2:2" ht="16" x14ac:dyDescent="0.2">
      <c r="B355">
        <v>85.537003744393587</v>
      </c>
    </row>
    <row r="356" spans="2:2" ht="16" x14ac:dyDescent="0.2">
      <c r="B356">
        <v>89.288742148783058</v>
      </c>
    </row>
    <row r="357" spans="2:2" ht="16" x14ac:dyDescent="0.2">
      <c r="B357">
        <v>67.845039868261665</v>
      </c>
    </row>
    <row r="358" spans="2:2" ht="16" x14ac:dyDescent="0.2">
      <c r="B358">
        <v>75.269417922827415</v>
      </c>
    </row>
    <row r="359" spans="2:2" ht="16" x14ac:dyDescent="0.2">
      <c r="B359">
        <v>69.474690664792433</v>
      </c>
    </row>
    <row r="360" spans="2:2" ht="16" x14ac:dyDescent="0.2">
      <c r="B360">
        <v>75.090929587604478</v>
      </c>
    </row>
    <row r="361" spans="2:2" ht="16" x14ac:dyDescent="0.2">
      <c r="B361">
        <v>76.381175151327625</v>
      </c>
    </row>
    <row r="362" spans="2:2" ht="16" x14ac:dyDescent="0.2">
      <c r="B362">
        <v>86.789596227463335</v>
      </c>
    </row>
    <row r="363" spans="2:2" ht="16" x14ac:dyDescent="0.2">
      <c r="B363">
        <v>86.971058610361069</v>
      </c>
    </row>
    <row r="364" spans="2:2" ht="16" x14ac:dyDescent="0.2">
      <c r="B364">
        <v>89.096402209252119</v>
      </c>
    </row>
    <row r="365" spans="2:2" ht="16" x14ac:dyDescent="0.2">
      <c r="B365">
        <v>85.572310328716412</v>
      </c>
    </row>
    <row r="366" spans="2:2" ht="16" x14ac:dyDescent="0.2">
      <c r="B366">
        <v>71.035128914518282</v>
      </c>
    </row>
    <row r="367" spans="2:2" ht="16" x14ac:dyDescent="0.2">
      <c r="B367">
        <v>80.672871465212665</v>
      </c>
    </row>
    <row r="368" spans="2:2" ht="16" x14ac:dyDescent="0.2">
      <c r="B368">
        <v>86.459031283156946</v>
      </c>
    </row>
    <row r="369" spans="2:2" ht="16" x14ac:dyDescent="0.2">
      <c r="B369">
        <v>72.390985426027328</v>
      </c>
    </row>
    <row r="370" spans="2:2" ht="16" x14ac:dyDescent="0.2">
      <c r="B370">
        <v>70.950345818419009</v>
      </c>
    </row>
    <row r="371" spans="2:2" ht="16" x14ac:dyDescent="0.2">
      <c r="B371">
        <v>87.865819497965276</v>
      </c>
    </row>
    <row r="372" spans="2:2" ht="16" x14ac:dyDescent="0.2">
      <c r="B372">
        <v>84.069206624990329</v>
      </c>
    </row>
    <row r="373" spans="2:2" ht="16" x14ac:dyDescent="0.2">
      <c r="B373">
        <v>79.768151610624045</v>
      </c>
    </row>
    <row r="374" spans="2:2" ht="16" x14ac:dyDescent="0.2">
      <c r="B374">
        <v>73.392375472467393</v>
      </c>
    </row>
    <row r="375" spans="2:2" ht="16" x14ac:dyDescent="0.2">
      <c r="B375">
        <v>82.271744961035438</v>
      </c>
    </row>
    <row r="376" spans="2:2" ht="16" x14ac:dyDescent="0.2">
      <c r="B376">
        <v>74.021836755564436</v>
      </c>
    </row>
    <row r="377" spans="2:2" ht="16" x14ac:dyDescent="0.2">
      <c r="B377">
        <v>85.504025466507301</v>
      </c>
    </row>
    <row r="378" spans="2:2" ht="16" x14ac:dyDescent="0.2">
      <c r="B378">
        <v>69.573043421842158</v>
      </c>
    </row>
    <row r="379" spans="2:2" ht="16" x14ac:dyDescent="0.2">
      <c r="B379">
        <v>74.427180354250595</v>
      </c>
    </row>
    <row r="380" spans="2:2" ht="16" x14ac:dyDescent="0.2">
      <c r="B380">
        <v>80.621375875198282</v>
      </c>
    </row>
    <row r="381" spans="2:2" ht="16" x14ac:dyDescent="0.2">
      <c r="B381">
        <v>85.89490809943527</v>
      </c>
    </row>
    <row r="382" spans="2:2" ht="16" x14ac:dyDescent="0.2">
      <c r="B382">
        <v>74.892550603253767</v>
      </c>
    </row>
    <row r="383" spans="2:2" ht="16" x14ac:dyDescent="0.2">
      <c r="B383">
        <v>83.189452399965376</v>
      </c>
    </row>
    <row r="384" spans="2:2" ht="16" x14ac:dyDescent="0.2">
      <c r="B384">
        <v>80.119925971375778</v>
      </c>
    </row>
    <row r="385" spans="2:2" ht="16" x14ac:dyDescent="0.2">
      <c r="B385">
        <v>60.88169377297163</v>
      </c>
    </row>
    <row r="386" spans="2:2" ht="16" x14ac:dyDescent="0.2">
      <c r="B386">
        <v>83.556542651494965</v>
      </c>
    </row>
    <row r="387" spans="2:2" ht="16" x14ac:dyDescent="0.2">
      <c r="B387">
        <v>100.56360244750977</v>
      </c>
    </row>
    <row r="388" spans="2:2" ht="16" x14ac:dyDescent="0.2">
      <c r="B388">
        <v>82.986089384648949</v>
      </c>
    </row>
    <row r="389" spans="2:2" ht="16" x14ac:dyDescent="0.2">
      <c r="B389">
        <v>75.897869666805491</v>
      </c>
    </row>
    <row r="390" spans="2:2" ht="16" x14ac:dyDescent="0.2">
      <c r="B390">
        <v>75.546659192768857</v>
      </c>
    </row>
    <row r="391" spans="2:2" ht="16" x14ac:dyDescent="0.2">
      <c r="B391">
        <v>71.959757608128712</v>
      </c>
    </row>
    <row r="392" spans="2:2" ht="16" x14ac:dyDescent="0.2">
      <c r="B392">
        <v>70.420838003046811</v>
      </c>
    </row>
    <row r="393" spans="2:2" ht="16" x14ac:dyDescent="0.2">
      <c r="B393">
        <v>79.727133399574086</v>
      </c>
    </row>
    <row r="394" spans="2:2" ht="16" x14ac:dyDescent="0.2">
      <c r="B394">
        <v>88.326860552188009</v>
      </c>
    </row>
    <row r="395" spans="2:2" ht="16" x14ac:dyDescent="0.2">
      <c r="B395">
        <v>74.640720615279861</v>
      </c>
    </row>
    <row r="396" spans="2:2" ht="16" x14ac:dyDescent="0.2">
      <c r="B396">
        <v>74.512827470316552</v>
      </c>
    </row>
    <row r="397" spans="2:2" ht="16" x14ac:dyDescent="0.2">
      <c r="B397">
        <v>67.598930601961911</v>
      </c>
    </row>
    <row r="398" spans="2:2" ht="16" x14ac:dyDescent="0.2">
      <c r="B398">
        <v>85.168258212506771</v>
      </c>
    </row>
    <row r="399" spans="2:2" ht="16" x14ac:dyDescent="0.2">
      <c r="B399">
        <v>87.118906069081277</v>
      </c>
    </row>
    <row r="400" spans="2:2" ht="16" x14ac:dyDescent="0.2">
      <c r="B400">
        <v>94.364122762344778</v>
      </c>
    </row>
    <row r="401" spans="2:2" ht="16" x14ac:dyDescent="0.2">
      <c r="B401">
        <v>71.629974829265848</v>
      </c>
    </row>
    <row r="402" spans="2:2" ht="16" x14ac:dyDescent="0.2">
      <c r="B402">
        <v>85.823258106829599</v>
      </c>
    </row>
    <row r="403" spans="2:2" ht="16" x14ac:dyDescent="0.2">
      <c r="B403">
        <v>76.592669049277902</v>
      </c>
    </row>
    <row r="404" spans="2:2" ht="16" x14ac:dyDescent="0.2">
      <c r="B404">
        <v>85.739839252782986</v>
      </c>
    </row>
    <row r="405" spans="2:2" ht="16" x14ac:dyDescent="0.2">
      <c r="B405">
        <v>79.775436663185246</v>
      </c>
    </row>
    <row r="406" spans="2:2" ht="16" x14ac:dyDescent="0.2">
      <c r="B406">
        <v>76.075757735525258</v>
      </c>
    </row>
    <row r="407" spans="2:2" ht="16" x14ac:dyDescent="0.2">
      <c r="B407">
        <v>85.535603122552857</v>
      </c>
    </row>
    <row r="408" spans="2:2" ht="16" x14ac:dyDescent="0.2">
      <c r="B408">
        <v>93.375465641729534</v>
      </c>
    </row>
    <row r="409" spans="2:2" ht="16" x14ac:dyDescent="0.2">
      <c r="B409">
        <v>81.161606633104384</v>
      </c>
    </row>
    <row r="410" spans="2:2" ht="16" x14ac:dyDescent="0.2">
      <c r="B410">
        <v>83.41541635862086</v>
      </c>
    </row>
    <row r="411" spans="2:2" ht="16" x14ac:dyDescent="0.2">
      <c r="B411">
        <v>78.451521605602466</v>
      </c>
    </row>
    <row r="412" spans="2:2" ht="16" x14ac:dyDescent="0.2">
      <c r="B412">
        <v>85.100255293655209</v>
      </c>
    </row>
    <row r="413" spans="2:2" ht="16" x14ac:dyDescent="0.2">
      <c r="B413">
        <v>78.558441802742891</v>
      </c>
    </row>
    <row r="414" spans="2:2" ht="16" x14ac:dyDescent="0.2">
      <c r="B414">
        <v>86.670852599199861</v>
      </c>
    </row>
    <row r="415" spans="2:2" ht="16" x14ac:dyDescent="0.2">
      <c r="B415">
        <v>93.169774319976568</v>
      </c>
    </row>
    <row r="416" spans="2:2" ht="16" x14ac:dyDescent="0.2">
      <c r="B416">
        <v>63.916277415119112</v>
      </c>
    </row>
    <row r="417" spans="2:2" ht="16" x14ac:dyDescent="0.2">
      <c r="B417">
        <v>94.263350749388337</v>
      </c>
    </row>
    <row r="418" spans="2:2" ht="16" x14ac:dyDescent="0.2">
      <c r="B418">
        <v>69.694006217177957</v>
      </c>
    </row>
    <row r="419" spans="2:2" ht="16" x14ac:dyDescent="0.2">
      <c r="B419">
        <v>65.272334015462548</v>
      </c>
    </row>
    <row r="420" spans="2:2" ht="16" x14ac:dyDescent="0.2">
      <c r="B420">
        <v>80.033342075766996</v>
      </c>
    </row>
    <row r="421" spans="2:2" ht="16" x14ac:dyDescent="0.2">
      <c r="B421">
        <v>78.871899151708931</v>
      </c>
    </row>
    <row r="422" spans="2:2" ht="16" x14ac:dyDescent="0.2">
      <c r="B422">
        <v>71.128534020390362</v>
      </c>
    </row>
    <row r="423" spans="2:2" ht="16" x14ac:dyDescent="0.2">
      <c r="B423">
        <v>81.841253833845258</v>
      </c>
    </row>
    <row r="424" spans="2:2" ht="16" x14ac:dyDescent="0.2">
      <c r="B424">
        <v>72.886641848599538</v>
      </c>
    </row>
    <row r="425" spans="2:2" ht="16" x14ac:dyDescent="0.2">
      <c r="B425">
        <v>72.151733749778941</v>
      </c>
    </row>
    <row r="426" spans="2:2" ht="16" x14ac:dyDescent="0.2">
      <c r="B426">
        <v>77.575414454331622</v>
      </c>
    </row>
    <row r="427" spans="2:2" ht="16" x14ac:dyDescent="0.2">
      <c r="B427">
        <v>68.369672792032361</v>
      </c>
    </row>
    <row r="428" spans="2:2" ht="16" x14ac:dyDescent="0.2">
      <c r="B428">
        <v>93.09526851400733</v>
      </c>
    </row>
    <row r="429" spans="2:2" ht="16" x14ac:dyDescent="0.2">
      <c r="B429">
        <v>86.394493539119139</v>
      </c>
    </row>
    <row r="430" spans="2:2" ht="16" x14ac:dyDescent="0.2">
      <c r="B430">
        <v>102.17828296124935</v>
      </c>
    </row>
    <row r="431" spans="2:2" ht="16" x14ac:dyDescent="0.2">
      <c r="B431">
        <v>73.913788784993812</v>
      </c>
    </row>
    <row r="432" spans="2:2" ht="16" x14ac:dyDescent="0.2">
      <c r="B432">
        <v>82.141186996595934</v>
      </c>
    </row>
    <row r="433" spans="2:2" ht="16" x14ac:dyDescent="0.2">
      <c r="B433">
        <v>89.74161594058387</v>
      </c>
    </row>
    <row r="434" spans="2:2" ht="16" x14ac:dyDescent="0.2">
      <c r="B434">
        <v>72.821340129012242</v>
      </c>
    </row>
    <row r="435" spans="2:2" ht="16" x14ac:dyDescent="0.2">
      <c r="B435">
        <v>78.77745722187683</v>
      </c>
    </row>
    <row r="436" spans="2:2" ht="16" x14ac:dyDescent="0.2">
      <c r="B436">
        <v>87.631751941516995</v>
      </c>
    </row>
    <row r="437" spans="2:2" ht="16" x14ac:dyDescent="0.2">
      <c r="B437">
        <v>95.418845578096807</v>
      </c>
    </row>
    <row r="438" spans="2:2" ht="16" x14ac:dyDescent="0.2">
      <c r="B438">
        <v>85.510901246452704</v>
      </c>
    </row>
    <row r="439" spans="2:2" ht="16" x14ac:dyDescent="0.2">
      <c r="B439">
        <v>82.826600393746048</v>
      </c>
    </row>
    <row r="440" spans="2:2" ht="16" x14ac:dyDescent="0.2">
      <c r="B440">
        <v>72.461162037216127</v>
      </c>
    </row>
    <row r="441" spans="2:2" ht="16" x14ac:dyDescent="0.2">
      <c r="B441">
        <v>84.212906787870452</v>
      </c>
    </row>
    <row r="442" spans="2:2" ht="16" x14ac:dyDescent="0.2">
      <c r="B442">
        <v>87.461403583874926</v>
      </c>
    </row>
    <row r="443" spans="2:2" ht="16" x14ac:dyDescent="0.2">
      <c r="B443">
        <v>79.481915438082069</v>
      </c>
    </row>
    <row r="444" spans="2:2" ht="16" x14ac:dyDescent="0.2">
      <c r="B444">
        <v>81.669623088673688</v>
      </c>
    </row>
    <row r="445" spans="2:2" ht="16" x14ac:dyDescent="0.2">
      <c r="B445">
        <v>85.831334419781342</v>
      </c>
    </row>
    <row r="446" spans="2:2" ht="16" x14ac:dyDescent="0.2">
      <c r="B446">
        <v>80.662012098473497</v>
      </c>
    </row>
    <row r="447" spans="2:2" ht="16" x14ac:dyDescent="0.2">
      <c r="B447">
        <v>84.591474862536415</v>
      </c>
    </row>
    <row r="448" spans="2:2" ht="16" x14ac:dyDescent="0.2">
      <c r="B448">
        <v>80.384043232770637</v>
      </c>
    </row>
    <row r="449" spans="2:2" ht="16" x14ac:dyDescent="0.2">
      <c r="B449">
        <v>74.745394360506907</v>
      </c>
    </row>
    <row r="450" spans="2:2" ht="16" x14ac:dyDescent="0.2">
      <c r="B450">
        <v>83.061195457121357</v>
      </c>
    </row>
    <row r="451" spans="2:2" ht="16" x14ac:dyDescent="0.2">
      <c r="B451">
        <v>90.992589523084462</v>
      </c>
    </row>
    <row r="452" spans="2:2" ht="16" x14ac:dyDescent="0.2">
      <c r="B452">
        <v>75.493890310171992</v>
      </c>
    </row>
    <row r="453" spans="2:2" ht="16" x14ac:dyDescent="0.2">
      <c r="B453">
        <v>76.82774614484515</v>
      </c>
    </row>
    <row r="454" spans="2:2" ht="16" x14ac:dyDescent="0.2">
      <c r="B454">
        <v>87.037724572001025</v>
      </c>
    </row>
    <row r="455" spans="2:2" ht="16" x14ac:dyDescent="0.2">
      <c r="B455">
        <v>93.972457963973284</v>
      </c>
    </row>
    <row r="456" spans="2:2" ht="16" x14ac:dyDescent="0.2">
      <c r="B456">
        <v>84.586108843795955</v>
      </c>
    </row>
    <row r="457" spans="2:2" ht="16" x14ac:dyDescent="0.2">
      <c r="B457">
        <v>84.212342901155353</v>
      </c>
    </row>
    <row r="458" spans="2:2" ht="16" x14ac:dyDescent="0.2">
      <c r="B458">
        <v>78.29729858902283</v>
      </c>
    </row>
    <row r="459" spans="2:2" ht="16" x14ac:dyDescent="0.2">
      <c r="B459">
        <v>70.757060004398227</v>
      </c>
    </row>
    <row r="460" spans="2:2" ht="16" x14ac:dyDescent="0.2">
      <c r="B460">
        <v>81.22959136206191</v>
      </c>
    </row>
    <row r="461" spans="2:2" ht="16" x14ac:dyDescent="0.2">
      <c r="B461">
        <v>61.925939209759235</v>
      </c>
    </row>
    <row r="462" spans="2:2" ht="16" x14ac:dyDescent="0.2">
      <c r="B462">
        <v>81.358030203846283</v>
      </c>
    </row>
    <row r="463" spans="2:2" ht="16" x14ac:dyDescent="0.2">
      <c r="B463">
        <v>74.846657500602305</v>
      </c>
    </row>
    <row r="464" spans="2:2" ht="16" x14ac:dyDescent="0.2">
      <c r="B464">
        <v>76.520291460910812</v>
      </c>
    </row>
    <row r="465" spans="2:2" ht="16" x14ac:dyDescent="0.2">
      <c r="B465">
        <v>79.45051058602985</v>
      </c>
    </row>
    <row r="466" spans="2:2" ht="16" x14ac:dyDescent="0.2">
      <c r="B466">
        <v>76.223414200358093</v>
      </c>
    </row>
    <row r="467" spans="2:2" ht="16" x14ac:dyDescent="0.2">
      <c r="B467">
        <v>95.122568584047258</v>
      </c>
    </row>
    <row r="468" spans="2:2" ht="16" x14ac:dyDescent="0.2">
      <c r="B468">
        <v>81.812495611375198</v>
      </c>
    </row>
    <row r="469" spans="2:2" ht="16" x14ac:dyDescent="0.2">
      <c r="B469">
        <v>84.411358531797305</v>
      </c>
    </row>
    <row r="470" spans="2:2" ht="16" x14ac:dyDescent="0.2">
      <c r="B470">
        <v>83.28880560118705</v>
      </c>
    </row>
    <row r="471" spans="2:2" ht="16" x14ac:dyDescent="0.2">
      <c r="B471">
        <v>73.922956491587684</v>
      </c>
    </row>
    <row r="472" spans="2:2" ht="16" x14ac:dyDescent="0.2">
      <c r="B472">
        <v>77.177337718312629</v>
      </c>
    </row>
    <row r="473" spans="2:2" ht="16" x14ac:dyDescent="0.2">
      <c r="B473">
        <v>91.803131201304495</v>
      </c>
    </row>
    <row r="474" spans="2:2" ht="16" x14ac:dyDescent="0.2">
      <c r="B474">
        <v>82.281449269503355</v>
      </c>
    </row>
    <row r="475" spans="2:2" ht="16" x14ac:dyDescent="0.2">
      <c r="B475">
        <v>65.995054885279387</v>
      </c>
    </row>
    <row r="476" spans="2:2" ht="16" x14ac:dyDescent="0.2">
      <c r="B476">
        <v>77.518771124305204</v>
      </c>
    </row>
    <row r="477" spans="2:2" ht="16" x14ac:dyDescent="0.2">
      <c r="B477">
        <v>86.044010660843924</v>
      </c>
    </row>
    <row r="478" spans="2:2" ht="16" x14ac:dyDescent="0.2">
      <c r="B478">
        <v>88.552033250452951</v>
      </c>
    </row>
    <row r="479" spans="2:2" ht="16" x14ac:dyDescent="0.2">
      <c r="B479">
        <v>78.674338712589815</v>
      </c>
    </row>
    <row r="480" spans="2:2" ht="16" x14ac:dyDescent="0.2">
      <c r="B480">
        <v>79.854844645597041</v>
      </c>
    </row>
    <row r="481" spans="2:2" ht="16" x14ac:dyDescent="0.2">
      <c r="B481">
        <v>88.090391929727048</v>
      </c>
    </row>
    <row r="482" spans="2:2" ht="16" x14ac:dyDescent="0.2">
      <c r="B482">
        <v>72.541233950760216</v>
      </c>
    </row>
    <row r="483" spans="2:2" ht="16" x14ac:dyDescent="0.2">
      <c r="B483">
        <v>93.45146301900968</v>
      </c>
    </row>
    <row r="484" spans="2:2" ht="16" x14ac:dyDescent="0.2">
      <c r="B484">
        <v>72.411103448830545</v>
      </c>
    </row>
    <row r="485" spans="2:2" ht="16" x14ac:dyDescent="0.2">
      <c r="B485">
        <v>88.936167432693765</v>
      </c>
    </row>
    <row r="486" spans="2:2" ht="16" x14ac:dyDescent="0.2">
      <c r="B486">
        <v>81.966636773431674</v>
      </c>
    </row>
    <row r="487" spans="2:2" ht="16" x14ac:dyDescent="0.2">
      <c r="B487">
        <v>76.652186382561922</v>
      </c>
    </row>
    <row r="488" spans="2:2" ht="16" x14ac:dyDescent="0.2">
      <c r="B488">
        <v>77.865561454091221</v>
      </c>
    </row>
    <row r="489" spans="2:2" ht="16" x14ac:dyDescent="0.2">
      <c r="B489">
        <v>81.291700755245984</v>
      </c>
    </row>
    <row r="490" spans="2:2" ht="16" x14ac:dyDescent="0.2">
      <c r="B490">
        <v>78.587682057404891</v>
      </c>
    </row>
    <row r="491" spans="2:2" ht="16" x14ac:dyDescent="0.2">
      <c r="B491">
        <v>91.294105206616223</v>
      </c>
    </row>
    <row r="492" spans="2:2" ht="16" x14ac:dyDescent="0.2">
      <c r="B492">
        <v>69.038187777623534</v>
      </c>
    </row>
    <row r="493" spans="2:2" ht="16" x14ac:dyDescent="0.2">
      <c r="B493">
        <v>85.994370440021157</v>
      </c>
    </row>
    <row r="494" spans="2:2" ht="16" x14ac:dyDescent="0.2">
      <c r="B494">
        <v>80.249237928073853</v>
      </c>
    </row>
    <row r="495" spans="2:2" ht="16" x14ac:dyDescent="0.2">
      <c r="B495">
        <v>77.091708792140707</v>
      </c>
    </row>
    <row r="496" spans="2:2" ht="16" x14ac:dyDescent="0.2">
      <c r="B496">
        <v>82.424476406304166</v>
      </c>
    </row>
    <row r="497" spans="2:2" ht="16" x14ac:dyDescent="0.2">
      <c r="B497">
        <v>87.954113243613392</v>
      </c>
    </row>
    <row r="498" spans="2:2" ht="16" x14ac:dyDescent="0.2">
      <c r="B498">
        <v>69.151765475980937</v>
      </c>
    </row>
    <row r="499" spans="2:2" ht="16" x14ac:dyDescent="0.2">
      <c r="B499">
        <v>77.337990862433799</v>
      </c>
    </row>
    <row r="500" spans="2:2" ht="16" x14ac:dyDescent="0.2">
      <c r="B500">
        <v>90.073381417896599</v>
      </c>
    </row>
    <row r="501" spans="2:2" ht="16" x14ac:dyDescent="0.2">
      <c r="B501">
        <v>76.686974554904737</v>
      </c>
    </row>
    <row r="502" spans="2:2" ht="16" x14ac:dyDescent="0.2">
      <c r="B502">
        <v>71.004533512750641</v>
      </c>
    </row>
    <row r="503" spans="2:2" ht="16" x14ac:dyDescent="0.2">
      <c r="B503">
        <v>89.458017302677035</v>
      </c>
    </row>
    <row r="504" spans="2:2" ht="16" x14ac:dyDescent="0.2">
      <c r="B504">
        <v>79.635883796145208</v>
      </c>
    </row>
    <row r="505" spans="2:2" ht="16" x14ac:dyDescent="0.2">
      <c r="B505">
        <v>78.509565557469614</v>
      </c>
    </row>
    <row r="506" spans="2:2" ht="16" x14ac:dyDescent="0.2">
      <c r="B506">
        <v>80.314130375045352</v>
      </c>
    </row>
    <row r="507" spans="2:2" ht="16" x14ac:dyDescent="0.2">
      <c r="B507">
        <v>84.588346200762317</v>
      </c>
    </row>
    <row r="508" spans="2:2" ht="16" x14ac:dyDescent="0.2">
      <c r="B508">
        <v>75.725556800607592</v>
      </c>
    </row>
    <row r="509" spans="2:2" ht="16" x14ac:dyDescent="0.2">
      <c r="B509">
        <v>77.246286511654034</v>
      </c>
    </row>
    <row r="510" spans="2:2" ht="16" x14ac:dyDescent="0.2">
      <c r="B510">
        <v>76.1682715365896</v>
      </c>
    </row>
    <row r="511" spans="2:2" ht="16" x14ac:dyDescent="0.2">
      <c r="B511">
        <v>84.170515239820816</v>
      </c>
    </row>
    <row r="512" spans="2:2" ht="16" x14ac:dyDescent="0.2">
      <c r="B512">
        <v>88.289534889627248</v>
      </c>
    </row>
    <row r="513" spans="2:2" ht="16" x14ac:dyDescent="0.2">
      <c r="B513">
        <v>57.404368110001087</v>
      </c>
    </row>
    <row r="514" spans="2:2" ht="16" x14ac:dyDescent="0.2">
      <c r="B514">
        <v>86.679201760562137</v>
      </c>
    </row>
    <row r="515" spans="2:2" ht="16" x14ac:dyDescent="0.2">
      <c r="B515">
        <v>89.56826625042595</v>
      </c>
    </row>
    <row r="516" spans="2:2" ht="16" x14ac:dyDescent="0.2">
      <c r="B516">
        <v>66.656112014316022</v>
      </c>
    </row>
  </sheetData>
  <sortState ref="B93:B96">
    <sortCondition ref="B93"/>
  </sortState>
  <mergeCells count="3">
    <mergeCell ref="A1:D1"/>
    <mergeCell ref="B2:O2"/>
    <mergeCell ref="B4:O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7"/>
  <sheetViews>
    <sheetView topLeftCell="A977" workbookViewId="0">
      <selection activeCell="B28" sqref="B28:H32"/>
    </sheetView>
  </sheetViews>
  <sheetFormatPr baseColWidth="10" defaultColWidth="8.83203125" defaultRowHeight="16" x14ac:dyDescent="0.2"/>
  <cols>
    <col min="1" max="1" width="10.6640625" style="63" customWidth="1"/>
    <col min="2" max="2" width="19.83203125" style="63" customWidth="1"/>
    <col min="3" max="5" width="11.6640625" style="63" bestFit="1" customWidth="1"/>
    <col min="6" max="6" width="10.33203125" style="63" customWidth="1"/>
    <col min="7" max="9" width="8.83203125" style="63"/>
    <col min="10" max="10" width="15.6640625" style="63" customWidth="1"/>
    <col min="11" max="16384" width="8.83203125" style="63"/>
  </cols>
  <sheetData>
    <row r="1" spans="1:11" s="62" customFormat="1" ht="21" customHeight="1" thickBot="1" x14ac:dyDescent="0.3">
      <c r="A1" s="59" t="s">
        <v>54</v>
      </c>
      <c r="B1" s="60" t="s">
        <v>104</v>
      </c>
      <c r="C1" s="60"/>
      <c r="D1" s="60"/>
      <c r="E1" s="61"/>
    </row>
    <row r="3" spans="1:11" ht="5.5" customHeight="1" x14ac:dyDescent="0.2">
      <c r="A3" s="144" t="s">
        <v>92</v>
      </c>
      <c r="B3" s="144"/>
      <c r="C3" s="144"/>
      <c r="D3" s="144"/>
      <c r="E3" s="144"/>
      <c r="F3" s="144"/>
      <c r="G3" s="144"/>
      <c r="H3" s="144"/>
      <c r="I3" s="144"/>
    </row>
    <row r="4" spans="1:11" ht="5.5" customHeight="1" x14ac:dyDescent="0.2">
      <c r="A4" s="144"/>
      <c r="B4" s="144"/>
      <c r="C4" s="144"/>
      <c r="D4" s="144"/>
      <c r="E4" s="144"/>
      <c r="F4" s="144"/>
      <c r="G4" s="144"/>
      <c r="H4" s="144"/>
      <c r="I4" s="144"/>
    </row>
    <row r="5" spans="1:11" ht="5.5" customHeight="1" x14ac:dyDescent="0.2">
      <c r="A5" s="144"/>
      <c r="B5" s="144"/>
      <c r="C5" s="144"/>
      <c r="D5" s="144"/>
      <c r="E5" s="144"/>
      <c r="F5" s="144"/>
      <c r="G5" s="144"/>
      <c r="H5" s="144"/>
      <c r="I5" s="144"/>
    </row>
    <row r="6" spans="1:11" ht="5.5" customHeight="1" x14ac:dyDescent="0.2">
      <c r="A6" s="144"/>
      <c r="B6" s="144"/>
      <c r="C6" s="144"/>
      <c r="D6" s="144"/>
      <c r="E6" s="144"/>
      <c r="F6" s="144"/>
      <c r="G6" s="144"/>
      <c r="H6" s="144"/>
      <c r="I6" s="144"/>
    </row>
    <row r="7" spans="1:11" ht="5.5" customHeight="1" x14ac:dyDescent="0.2">
      <c r="A7" s="144"/>
      <c r="B7" s="144"/>
      <c r="C7" s="144"/>
      <c r="D7" s="144"/>
      <c r="E7" s="144"/>
      <c r="F7" s="144"/>
      <c r="G7" s="144"/>
      <c r="H7" s="144"/>
      <c r="I7" s="144"/>
    </row>
    <row r="8" spans="1:11" ht="5.5" customHeight="1" x14ac:dyDescent="0.2">
      <c r="A8" s="144"/>
      <c r="B8" s="144"/>
      <c r="C8" s="144"/>
      <c r="D8" s="144"/>
      <c r="E8" s="144"/>
      <c r="F8" s="144"/>
      <c r="G8" s="144"/>
      <c r="H8" s="144"/>
      <c r="I8" s="144"/>
    </row>
    <row r="9" spans="1:11" ht="5.5" customHeight="1" x14ac:dyDescent="0.2">
      <c r="A9" s="144"/>
      <c r="B9" s="144"/>
      <c r="C9" s="144"/>
      <c r="D9" s="144"/>
      <c r="E9" s="144"/>
      <c r="F9" s="144"/>
      <c r="G9" s="144"/>
      <c r="H9" s="144"/>
      <c r="I9" s="144"/>
    </row>
    <row r="10" spans="1:11" ht="5.5" customHeight="1" x14ac:dyDescent="0.2">
      <c r="A10" s="144"/>
      <c r="B10" s="144"/>
      <c r="C10" s="144"/>
      <c r="D10" s="144"/>
      <c r="E10" s="144"/>
      <c r="F10" s="144"/>
      <c r="G10" s="144"/>
      <c r="H10" s="144"/>
      <c r="I10" s="144"/>
    </row>
    <row r="11" spans="1:11" ht="5.5" customHeight="1" x14ac:dyDescent="0.2">
      <c r="A11" s="144"/>
      <c r="B11" s="144"/>
      <c r="C11" s="144"/>
      <c r="D11" s="144"/>
      <c r="E11" s="144"/>
      <c r="F11" s="144"/>
      <c r="G11" s="144"/>
      <c r="H11" s="144"/>
      <c r="I11" s="144"/>
    </row>
    <row r="12" spans="1:11" ht="5.5" customHeight="1" x14ac:dyDescent="0.2">
      <c r="A12" s="144"/>
      <c r="B12" s="144"/>
      <c r="C12" s="144"/>
      <c r="D12" s="144"/>
      <c r="E12" s="144"/>
      <c r="F12" s="144"/>
      <c r="G12" s="144"/>
      <c r="H12" s="144"/>
      <c r="I12" s="144"/>
    </row>
    <row r="13" spans="1:11" ht="5.5" customHeight="1" x14ac:dyDescent="0.2">
      <c r="A13" s="144"/>
      <c r="B13" s="144"/>
      <c r="C13" s="144"/>
      <c r="D13" s="144"/>
      <c r="E13" s="144"/>
      <c r="F13" s="144"/>
      <c r="G13" s="144"/>
      <c r="H13" s="144"/>
      <c r="I13" s="144"/>
    </row>
    <row r="14" spans="1:11" ht="52.5" customHeight="1" x14ac:dyDescent="0.2">
      <c r="A14" s="144"/>
      <c r="B14" s="144"/>
      <c r="C14" s="144"/>
      <c r="D14" s="144"/>
      <c r="E14" s="144"/>
      <c r="F14" s="144"/>
      <c r="G14" s="144"/>
      <c r="H14" s="144"/>
      <c r="I14" s="144"/>
    </row>
    <row r="15" spans="1:11" ht="24" customHeight="1" x14ac:dyDescent="0.25">
      <c r="A15" s="144"/>
      <c r="B15" s="144"/>
      <c r="C15" s="144"/>
      <c r="D15" s="144"/>
      <c r="E15" s="144"/>
      <c r="F15" s="144"/>
      <c r="G15" s="144"/>
      <c r="H15" s="144"/>
      <c r="I15" s="144"/>
    </row>
    <row r="16" spans="1:11" ht="16.5" thickBot="1" x14ac:dyDescent="0.3">
      <c r="E16" s="64"/>
      <c r="F16" s="64"/>
      <c r="G16" s="64"/>
      <c r="H16" s="64"/>
      <c r="I16" s="64"/>
      <c r="K16" s="74"/>
    </row>
    <row r="17" spans="1:14" ht="28.5" customHeight="1" x14ac:dyDescent="0.2">
      <c r="A17" s="145" t="s">
        <v>89</v>
      </c>
      <c r="B17" s="146"/>
      <c r="C17" s="65">
        <f>AVERAGE(A21:A1020)</f>
        <v>100.41730454540811</v>
      </c>
      <c r="E17" s="64"/>
      <c r="F17" s="64"/>
      <c r="G17" s="64"/>
      <c r="H17" s="64"/>
      <c r="I17" s="64"/>
    </row>
    <row r="18" spans="1:14" ht="31.5" customHeight="1" thickBot="1" x14ac:dyDescent="0.25">
      <c r="A18" s="147" t="s">
        <v>90</v>
      </c>
      <c r="B18" s="148"/>
      <c r="C18" s="72">
        <f>_xlfn.STDEV.P(A21:A1020)</f>
        <v>19.771148276535204</v>
      </c>
      <c r="E18" s="64"/>
      <c r="F18" s="64"/>
      <c r="G18" s="64"/>
      <c r="H18" s="64"/>
      <c r="I18" s="64"/>
    </row>
    <row r="19" spans="1:14" ht="16.5" thickBot="1" x14ac:dyDescent="0.3">
      <c r="C19" s="149" t="s">
        <v>87</v>
      </c>
      <c r="D19" s="149"/>
      <c r="E19" s="149"/>
      <c r="F19" s="149"/>
      <c r="G19" s="75"/>
      <c r="H19" s="75"/>
      <c r="N19" s="66"/>
    </row>
    <row r="20" spans="1:14" ht="17" thickBot="1" x14ac:dyDescent="0.25">
      <c r="A20" s="78" t="s">
        <v>91</v>
      </c>
      <c r="C20" s="67" t="s">
        <v>63</v>
      </c>
      <c r="D20" s="68" t="s">
        <v>62</v>
      </c>
      <c r="E20" s="68" t="s">
        <v>82</v>
      </c>
      <c r="F20" s="68" t="s">
        <v>83</v>
      </c>
    </row>
    <row r="21" spans="1:14" x14ac:dyDescent="0.2">
      <c r="A21">
        <v>119.09324964799453</v>
      </c>
      <c r="B21" s="114" t="s">
        <v>81</v>
      </c>
      <c r="C21" s="140">
        <f>COUNTIF(A21:A1020,"&gt;=128")</f>
        <v>86</v>
      </c>
      <c r="D21" s="140">
        <f>COUNTIF(A21:A1020,"&gt;=115")</f>
        <v>227</v>
      </c>
      <c r="E21" s="140">
        <f>COUNTIF(A21:A1020,"&lt;=107")</f>
        <v>629</v>
      </c>
      <c r="F21" s="142">
        <f>COUNTIF(A21:A1020,"&lt;=90")</f>
        <v>304</v>
      </c>
      <c r="G21" s="131" t="s">
        <v>93</v>
      </c>
      <c r="H21" s="132"/>
      <c r="I21" s="132"/>
      <c r="J21" s="133"/>
    </row>
    <row r="22" spans="1:14" ht="17" thickBot="1" x14ac:dyDescent="0.25">
      <c r="A22">
        <v>129.2227923637256</v>
      </c>
      <c r="B22" s="117"/>
      <c r="C22" s="141"/>
      <c r="D22" s="141"/>
      <c r="E22" s="141"/>
      <c r="F22" s="143"/>
      <c r="G22" s="134"/>
      <c r="H22" s="135"/>
      <c r="I22" s="135"/>
      <c r="J22" s="136"/>
    </row>
    <row r="23" spans="1:14" ht="20" customHeight="1" thickBot="1" x14ac:dyDescent="0.25">
      <c r="A23">
        <v>72.244222590234131</v>
      </c>
      <c r="B23" s="69" t="s">
        <v>84</v>
      </c>
      <c r="C23" s="70">
        <f>C21/1000</f>
        <v>8.5999999999999993E-2</v>
      </c>
      <c r="D23" s="70">
        <f>D21/1000</f>
        <v>0.22700000000000001</v>
      </c>
      <c r="E23" s="70">
        <f>E21/1000</f>
        <v>0.629</v>
      </c>
      <c r="F23" s="73">
        <f>F21/1000</f>
        <v>0.30399999999999999</v>
      </c>
      <c r="G23" s="134"/>
      <c r="H23" s="135"/>
      <c r="I23" s="135"/>
      <c r="J23" s="136"/>
    </row>
    <row r="24" spans="1:14" x14ac:dyDescent="0.2">
      <c r="A24">
        <v>87.910450727213174</v>
      </c>
      <c r="B24" s="122" t="s">
        <v>88</v>
      </c>
      <c r="C24" s="125">
        <f>1-_xlfn.NORM.DIST(128,C17,C18,TRUE)</f>
        <v>8.1493098583886314E-2</v>
      </c>
      <c r="D24" s="125">
        <f>1-_xlfn.NORM.DIST(115,C17,C18,TRUE)</f>
        <v>0.23038651794773868</v>
      </c>
      <c r="E24" s="125">
        <f>_xlfn.NORM.DIST(107,C17,C18,TRUE)</f>
        <v>0.63041191833507493</v>
      </c>
      <c r="F24" s="128">
        <f>_xlfn.NORM.DIST(90,C17,C18,TRUE)</f>
        <v>0.29913350998496224</v>
      </c>
      <c r="G24" s="134"/>
      <c r="H24" s="135"/>
      <c r="I24" s="135"/>
      <c r="J24" s="136"/>
    </row>
    <row r="25" spans="1:14" x14ac:dyDescent="0.2">
      <c r="A25">
        <v>91.055983628029935</v>
      </c>
      <c r="B25" s="123"/>
      <c r="C25" s="126"/>
      <c r="D25" s="126"/>
      <c r="E25" s="126"/>
      <c r="F25" s="129"/>
      <c r="G25" s="134"/>
      <c r="H25" s="135"/>
      <c r="I25" s="135"/>
      <c r="J25" s="136"/>
    </row>
    <row r="26" spans="1:14" ht="17" thickBot="1" x14ac:dyDescent="0.25">
      <c r="A26">
        <v>61.871435516513884</v>
      </c>
      <c r="B26" s="124"/>
      <c r="C26" s="127"/>
      <c r="D26" s="127"/>
      <c r="E26" s="127"/>
      <c r="F26" s="130"/>
      <c r="G26" s="137"/>
      <c r="H26" s="138"/>
      <c r="I26" s="138"/>
      <c r="J26" s="139"/>
    </row>
    <row r="27" spans="1:14" ht="17" thickBot="1" x14ac:dyDescent="0.25">
      <c r="A27">
        <v>104.42805685452186</v>
      </c>
      <c r="B27" s="71"/>
      <c r="C27" s="71"/>
      <c r="D27" s="71"/>
      <c r="E27" s="71"/>
      <c r="F27" s="71"/>
      <c r="G27" s="71"/>
      <c r="H27" s="71"/>
      <c r="I27" s="71"/>
      <c r="J27" s="71"/>
    </row>
    <row r="28" spans="1:14" x14ac:dyDescent="0.2">
      <c r="A28">
        <v>137.26672730408609</v>
      </c>
      <c r="B28" s="113" t="s">
        <v>107</v>
      </c>
      <c r="C28" s="114"/>
      <c r="D28" s="114"/>
      <c r="E28" s="114"/>
      <c r="F28" s="114"/>
      <c r="G28" s="114"/>
      <c r="H28" s="115"/>
      <c r="I28" s="71"/>
      <c r="J28" s="71"/>
    </row>
    <row r="29" spans="1:14" x14ac:dyDescent="0.2">
      <c r="A29">
        <v>99.860324351175223</v>
      </c>
      <c r="B29" s="116"/>
      <c r="C29" s="117"/>
      <c r="D29" s="117"/>
      <c r="E29" s="117"/>
      <c r="F29" s="117"/>
      <c r="G29" s="117"/>
      <c r="H29" s="118"/>
      <c r="I29" s="71"/>
      <c r="J29" s="71"/>
    </row>
    <row r="30" spans="1:14" x14ac:dyDescent="0.2">
      <c r="A30">
        <v>108.96627625479596</v>
      </c>
      <c r="B30" s="116"/>
      <c r="C30" s="117"/>
      <c r="D30" s="117"/>
      <c r="E30" s="117"/>
      <c r="F30" s="117"/>
      <c r="G30" s="117"/>
      <c r="H30" s="118"/>
      <c r="I30" s="71"/>
      <c r="J30" s="71"/>
    </row>
    <row r="31" spans="1:14" x14ac:dyDescent="0.2">
      <c r="A31">
        <v>111.99218786496203</v>
      </c>
      <c r="B31" s="116"/>
      <c r="C31" s="117"/>
      <c r="D31" s="117"/>
      <c r="E31" s="117"/>
      <c r="F31" s="117"/>
      <c r="G31" s="117"/>
      <c r="H31" s="118"/>
      <c r="I31" s="71"/>
      <c r="J31" s="71"/>
    </row>
    <row r="32" spans="1:14" ht="17" thickBot="1" x14ac:dyDescent="0.25">
      <c r="A32">
        <v>97.27874637756031</v>
      </c>
      <c r="B32" s="119"/>
      <c r="C32" s="120"/>
      <c r="D32" s="120"/>
      <c r="E32" s="120"/>
      <c r="F32" s="120"/>
      <c r="G32" s="120"/>
      <c r="H32" s="121"/>
      <c r="I32" s="71"/>
      <c r="J32" s="71"/>
    </row>
    <row r="33" spans="1:1" x14ac:dyDescent="0.2">
      <c r="A33">
        <v>34.149673208594322</v>
      </c>
    </row>
    <row r="34" spans="1:1" x14ac:dyDescent="0.2">
      <c r="A34">
        <v>92.211542121367529</v>
      </c>
    </row>
    <row r="35" spans="1:1" x14ac:dyDescent="0.2">
      <c r="A35">
        <v>130.61195457121357</v>
      </c>
    </row>
    <row r="36" spans="1:1" x14ac:dyDescent="0.2">
      <c r="A36">
        <v>87.406226864550263</v>
      </c>
    </row>
    <row r="37" spans="1:1" x14ac:dyDescent="0.2">
      <c r="A37">
        <v>105.04232957609929</v>
      </c>
    </row>
    <row r="38" spans="1:1" x14ac:dyDescent="0.2">
      <c r="A38">
        <v>83.547058945987374</v>
      </c>
    </row>
    <row r="39" spans="1:1" x14ac:dyDescent="0.2">
      <c r="A39">
        <v>94.495215105416719</v>
      </c>
    </row>
    <row r="40" spans="1:1" x14ac:dyDescent="0.2">
      <c r="A40">
        <v>68.329575494863093</v>
      </c>
    </row>
    <row r="41" spans="1:1" x14ac:dyDescent="0.2">
      <c r="A41">
        <v>78.381038090446964</v>
      </c>
    </row>
    <row r="42" spans="1:1" x14ac:dyDescent="0.2">
      <c r="A42">
        <v>106.51339178148191</v>
      </c>
    </row>
    <row r="43" spans="1:1" x14ac:dyDescent="0.2">
      <c r="A43">
        <v>77.321658661821857</v>
      </c>
    </row>
    <row r="44" spans="1:1" x14ac:dyDescent="0.2">
      <c r="A44">
        <v>87.627597874961793</v>
      </c>
    </row>
    <row r="45" spans="1:1" x14ac:dyDescent="0.2">
      <c r="A45">
        <v>109.19105787033914</v>
      </c>
    </row>
    <row r="46" spans="1:1" x14ac:dyDescent="0.2">
      <c r="A46">
        <v>110.85111307475017</v>
      </c>
    </row>
    <row r="47" spans="1:1" x14ac:dyDescent="0.2">
      <c r="A47">
        <v>99.256124283419922</v>
      </c>
    </row>
    <row r="48" spans="1:1" x14ac:dyDescent="0.2">
      <c r="A48">
        <v>80.729444359894842</v>
      </c>
    </row>
    <row r="49" spans="1:1" x14ac:dyDescent="0.2">
      <c r="A49">
        <v>102.6463112590136</v>
      </c>
    </row>
    <row r="50" spans="1:1" x14ac:dyDescent="0.2">
      <c r="A50">
        <v>74.571392158395611</v>
      </c>
    </row>
    <row r="51" spans="1:1" x14ac:dyDescent="0.2">
      <c r="A51">
        <v>113.33974068984389</v>
      </c>
    </row>
    <row r="52" spans="1:1" x14ac:dyDescent="0.2">
      <c r="A52">
        <v>71.300621837144718</v>
      </c>
    </row>
    <row r="53" spans="1:1" x14ac:dyDescent="0.2">
      <c r="A53">
        <v>95.801749719248619</v>
      </c>
    </row>
    <row r="54" spans="1:1" x14ac:dyDescent="0.2">
      <c r="A54">
        <v>89.442085279733874</v>
      </c>
    </row>
    <row r="55" spans="1:1" x14ac:dyDescent="0.2">
      <c r="A55">
        <v>110.1186287793098</v>
      </c>
    </row>
    <row r="56" spans="1:1" x14ac:dyDescent="0.2">
      <c r="A56">
        <v>97.620875546999741</v>
      </c>
    </row>
    <row r="57" spans="1:1" x14ac:dyDescent="0.2">
      <c r="A57">
        <v>115.05259206169285</v>
      </c>
    </row>
    <row r="58" spans="1:1" x14ac:dyDescent="0.2">
      <c r="A58">
        <v>93.685628396633547</v>
      </c>
    </row>
    <row r="59" spans="1:1" x14ac:dyDescent="0.2">
      <c r="A59">
        <v>86.522561812307686</v>
      </c>
    </row>
    <row r="60" spans="1:1" x14ac:dyDescent="0.2">
      <c r="A60">
        <v>67.587609717156738</v>
      </c>
    </row>
    <row r="61" spans="1:1" x14ac:dyDescent="0.2">
      <c r="A61">
        <v>83.459520080941729</v>
      </c>
    </row>
    <row r="62" spans="1:1" x14ac:dyDescent="0.2">
      <c r="A62">
        <v>100.29806415113853</v>
      </c>
    </row>
    <row r="63" spans="1:1" x14ac:dyDescent="0.2">
      <c r="A63">
        <v>96.032784110866487</v>
      </c>
    </row>
    <row r="64" spans="1:1" x14ac:dyDescent="0.2">
      <c r="A64">
        <v>79.58893800387159</v>
      </c>
    </row>
    <row r="65" spans="1:1" x14ac:dyDescent="0.2">
      <c r="A65">
        <v>116.49964360694867</v>
      </c>
    </row>
    <row r="66" spans="1:1" x14ac:dyDescent="0.2">
      <c r="A66">
        <v>113.98343556502368</v>
      </c>
    </row>
    <row r="67" spans="1:1" x14ac:dyDescent="0.2">
      <c r="A67">
        <v>136.59224603325129</v>
      </c>
    </row>
    <row r="68" spans="1:1" x14ac:dyDescent="0.2">
      <c r="A68">
        <v>93.852020452322904</v>
      </c>
    </row>
    <row r="69" spans="1:1" x14ac:dyDescent="0.2">
      <c r="A69">
        <v>94.300083017151337</v>
      </c>
    </row>
    <row r="70" spans="1:1" x14ac:dyDescent="0.2">
      <c r="A70">
        <v>79.444555719965138</v>
      </c>
    </row>
    <row r="71" spans="1:1" x14ac:dyDescent="0.2">
      <c r="A71">
        <v>78.598270899965428</v>
      </c>
    </row>
    <row r="72" spans="1:1" x14ac:dyDescent="0.2">
      <c r="A72">
        <v>98.574912751791999</v>
      </c>
    </row>
    <row r="73" spans="1:1" x14ac:dyDescent="0.2">
      <c r="A73">
        <v>78.76079760317225</v>
      </c>
    </row>
    <row r="74" spans="1:1" x14ac:dyDescent="0.2">
      <c r="A74">
        <v>91.954268807603512</v>
      </c>
    </row>
    <row r="75" spans="1:1" x14ac:dyDescent="0.2">
      <c r="A75">
        <v>81.761811795877293</v>
      </c>
    </row>
    <row r="76" spans="1:1" x14ac:dyDescent="0.2">
      <c r="A76">
        <v>101.07495452539297</v>
      </c>
    </row>
    <row r="77" spans="1:1" x14ac:dyDescent="0.2">
      <c r="A77">
        <v>111.03542217606446</v>
      </c>
    </row>
    <row r="78" spans="1:1" x14ac:dyDescent="0.2">
      <c r="A78">
        <v>109.46106410992797</v>
      </c>
    </row>
    <row r="79" spans="1:1" x14ac:dyDescent="0.2">
      <c r="A79">
        <v>126.04356268420815</v>
      </c>
    </row>
    <row r="80" spans="1:1" x14ac:dyDescent="0.2">
      <c r="A80">
        <v>91.389950082520954</v>
      </c>
    </row>
    <row r="81" spans="1:1" x14ac:dyDescent="0.2">
      <c r="A81">
        <v>111.09906406782102</v>
      </c>
    </row>
    <row r="82" spans="1:1" x14ac:dyDescent="0.2">
      <c r="A82">
        <v>150.32197805121541</v>
      </c>
    </row>
    <row r="83" spans="1:1" x14ac:dyDescent="0.2">
      <c r="A83">
        <v>88.541321727097966</v>
      </c>
    </row>
    <row r="84" spans="1:1" x14ac:dyDescent="0.2">
      <c r="A84">
        <v>81.501150614349172</v>
      </c>
    </row>
    <row r="85" spans="1:1" x14ac:dyDescent="0.2">
      <c r="A85">
        <v>83.628322297590785</v>
      </c>
    </row>
    <row r="86" spans="1:1" x14ac:dyDescent="0.2">
      <c r="A86">
        <v>120.02925612032413</v>
      </c>
    </row>
    <row r="87" spans="1:1" x14ac:dyDescent="0.2">
      <c r="A87">
        <v>96.239762367622461</v>
      </c>
    </row>
    <row r="88" spans="1:1" x14ac:dyDescent="0.2">
      <c r="A88">
        <v>87.415799296286423</v>
      </c>
    </row>
    <row r="89" spans="1:1" x14ac:dyDescent="0.2">
      <c r="A89">
        <v>85.141903380281292</v>
      </c>
    </row>
    <row r="90" spans="1:1" x14ac:dyDescent="0.2">
      <c r="A90">
        <v>129.61569407489151</v>
      </c>
    </row>
    <row r="91" spans="1:1" x14ac:dyDescent="0.2">
      <c r="A91">
        <v>112.42251528310589</v>
      </c>
    </row>
    <row r="92" spans="1:1" x14ac:dyDescent="0.2">
      <c r="A92">
        <v>82.627105055144057</v>
      </c>
    </row>
    <row r="93" spans="1:1" x14ac:dyDescent="0.2">
      <c r="A93">
        <v>110.19957380776759</v>
      </c>
    </row>
    <row r="94" spans="1:1" x14ac:dyDescent="0.2">
      <c r="A94">
        <v>90.05078734626295</v>
      </c>
    </row>
    <row r="95" spans="1:1" x14ac:dyDescent="0.2">
      <c r="A95">
        <v>106.4307414504583</v>
      </c>
    </row>
    <row r="96" spans="1:1" x14ac:dyDescent="0.2">
      <c r="A96">
        <v>119.33144631038886</v>
      </c>
    </row>
    <row r="97" spans="1:1" x14ac:dyDescent="0.2">
      <c r="A97">
        <v>87.545515978126787</v>
      </c>
    </row>
    <row r="98" spans="1:1" x14ac:dyDescent="0.2">
      <c r="A98">
        <v>141.32380126975477</v>
      </c>
    </row>
    <row r="99" spans="1:1" x14ac:dyDescent="0.2">
      <c r="A99">
        <v>121.39122443622909</v>
      </c>
    </row>
    <row r="100" spans="1:1" x14ac:dyDescent="0.2">
      <c r="A100">
        <v>101.98795078176772</v>
      </c>
    </row>
    <row r="101" spans="1:1" x14ac:dyDescent="0.2">
      <c r="A101">
        <v>122.317635739455</v>
      </c>
    </row>
    <row r="102" spans="1:1" x14ac:dyDescent="0.2">
      <c r="A102">
        <v>99.929968907963485</v>
      </c>
    </row>
    <row r="103" spans="1:1" x14ac:dyDescent="0.2">
      <c r="A103">
        <v>60.280547384172678</v>
      </c>
    </row>
    <row r="104" spans="1:1" x14ac:dyDescent="0.2">
      <c r="A104">
        <v>87.531236911308952</v>
      </c>
    </row>
    <row r="105" spans="1:1" x14ac:dyDescent="0.2">
      <c r="A105">
        <v>64.751987135969102</v>
      </c>
    </row>
    <row r="106" spans="1:1" x14ac:dyDescent="0.2">
      <c r="A106">
        <v>99.064630173961632</v>
      </c>
    </row>
    <row r="107" spans="1:1" x14ac:dyDescent="0.2">
      <c r="A107">
        <v>62.723086355254054</v>
      </c>
    </row>
    <row r="108" spans="1:1" x14ac:dyDescent="0.2">
      <c r="A108">
        <v>125.84015419415664</v>
      </c>
    </row>
    <row r="109" spans="1:1" x14ac:dyDescent="0.2">
      <c r="A109">
        <v>130.25452315341681</v>
      </c>
    </row>
    <row r="110" spans="1:1" x14ac:dyDescent="0.2">
      <c r="A110">
        <v>105.50862750969827</v>
      </c>
    </row>
    <row r="111" spans="1:1" x14ac:dyDescent="0.2">
      <c r="A111">
        <v>82.177746460365597</v>
      </c>
    </row>
    <row r="112" spans="1:1" x14ac:dyDescent="0.2">
      <c r="A112">
        <v>95.01810634683352</v>
      </c>
    </row>
    <row r="113" spans="1:1" x14ac:dyDescent="0.2">
      <c r="A113">
        <v>96.598580764839426</v>
      </c>
    </row>
    <row r="114" spans="1:1" x14ac:dyDescent="0.2">
      <c r="A114">
        <v>107.59794147597859</v>
      </c>
    </row>
    <row r="115" spans="1:1" x14ac:dyDescent="0.2">
      <c r="A115">
        <v>113.52359504380729</v>
      </c>
    </row>
    <row r="116" spans="1:1" x14ac:dyDescent="0.2">
      <c r="A116">
        <v>87.58371475560125</v>
      </c>
    </row>
    <row r="117" spans="1:1" x14ac:dyDescent="0.2">
      <c r="A117">
        <v>101.56799160322407</v>
      </c>
    </row>
    <row r="118" spans="1:1" x14ac:dyDescent="0.2">
      <c r="A118">
        <v>106.87109604768921</v>
      </c>
    </row>
    <row r="119" spans="1:1" x14ac:dyDescent="0.2">
      <c r="A119">
        <v>100.92209120339248</v>
      </c>
    </row>
    <row r="120" spans="1:1" x14ac:dyDescent="0.2">
      <c r="A120">
        <v>101.20933236757992</v>
      </c>
    </row>
    <row r="121" spans="1:1" x14ac:dyDescent="0.2">
      <c r="A121">
        <v>109.56063104240457</v>
      </c>
    </row>
    <row r="122" spans="1:1" x14ac:dyDescent="0.2">
      <c r="A122">
        <v>111.24428763432661</v>
      </c>
    </row>
    <row r="123" spans="1:1" x14ac:dyDescent="0.2">
      <c r="A123">
        <v>107.33896285964875</v>
      </c>
    </row>
    <row r="124" spans="1:1" x14ac:dyDescent="0.2">
      <c r="A124">
        <v>115.11921254859772</v>
      </c>
    </row>
    <row r="125" spans="1:1" x14ac:dyDescent="0.2">
      <c r="A125">
        <v>81.159771778038703</v>
      </c>
    </row>
    <row r="126" spans="1:1" x14ac:dyDescent="0.2">
      <c r="A126">
        <v>81.482869770843536</v>
      </c>
    </row>
    <row r="127" spans="1:1" x14ac:dyDescent="0.2">
      <c r="A127">
        <v>84.384430717909709</v>
      </c>
    </row>
    <row r="128" spans="1:1" x14ac:dyDescent="0.2">
      <c r="A128">
        <v>133.26049409224652</v>
      </c>
    </row>
    <row r="129" spans="1:1" x14ac:dyDescent="0.2">
      <c r="A129">
        <v>109.46306499827188</v>
      </c>
    </row>
    <row r="130" spans="1:1" x14ac:dyDescent="0.2">
      <c r="A130">
        <v>100.14615579857491</v>
      </c>
    </row>
    <row r="131" spans="1:1" x14ac:dyDescent="0.2">
      <c r="A131">
        <v>99.861211108509451</v>
      </c>
    </row>
    <row r="132" spans="1:1" x14ac:dyDescent="0.2">
      <c r="A132">
        <v>136.52949089882895</v>
      </c>
    </row>
    <row r="133" spans="1:1" x14ac:dyDescent="0.2">
      <c r="A133">
        <v>96.021961123915389</v>
      </c>
    </row>
    <row r="134" spans="1:1" x14ac:dyDescent="0.2">
      <c r="A134">
        <v>104.98343979415949</v>
      </c>
    </row>
    <row r="135" spans="1:1" x14ac:dyDescent="0.2">
      <c r="A135">
        <v>70.776934787863865</v>
      </c>
    </row>
    <row r="136" spans="1:1" x14ac:dyDescent="0.2">
      <c r="A136">
        <v>123.82494130870327</v>
      </c>
    </row>
    <row r="137" spans="1:1" x14ac:dyDescent="0.2">
      <c r="A137">
        <v>89.610569173237309</v>
      </c>
    </row>
    <row r="138" spans="1:1" x14ac:dyDescent="0.2">
      <c r="A138">
        <v>131.81958163622767</v>
      </c>
    </row>
    <row r="139" spans="1:1" x14ac:dyDescent="0.2">
      <c r="A139">
        <v>66.420182317961007</v>
      </c>
    </row>
    <row r="140" spans="1:1" x14ac:dyDescent="0.2">
      <c r="A140">
        <v>118.14510142139625</v>
      </c>
    </row>
    <row r="141" spans="1:1" x14ac:dyDescent="0.2">
      <c r="A141">
        <v>119.59870132850483</v>
      </c>
    </row>
    <row r="142" spans="1:1" x14ac:dyDescent="0.2">
      <c r="A142">
        <v>68.726569932186976</v>
      </c>
    </row>
    <row r="143" spans="1:1" x14ac:dyDescent="0.2">
      <c r="A143">
        <v>111.93991465697763</v>
      </c>
    </row>
    <row r="144" spans="1:1" x14ac:dyDescent="0.2">
      <c r="A144">
        <v>115.91961336089298</v>
      </c>
    </row>
    <row r="145" spans="1:1" x14ac:dyDescent="0.2">
      <c r="A145">
        <v>113.50476850348059</v>
      </c>
    </row>
    <row r="146" spans="1:1" x14ac:dyDescent="0.2">
      <c r="A146">
        <v>86.25298758270219</v>
      </c>
    </row>
    <row r="147" spans="1:1" x14ac:dyDescent="0.2">
      <c r="A147">
        <v>92.842640494927764</v>
      </c>
    </row>
    <row r="148" spans="1:1" x14ac:dyDescent="0.2">
      <c r="A148">
        <v>85.697627380432095</v>
      </c>
    </row>
    <row r="149" spans="1:1" x14ac:dyDescent="0.2">
      <c r="A149">
        <v>114.07101990480442</v>
      </c>
    </row>
    <row r="150" spans="1:1" x14ac:dyDescent="0.2">
      <c r="A150">
        <v>130.0498868455179</v>
      </c>
    </row>
    <row r="151" spans="1:1" x14ac:dyDescent="0.2">
      <c r="A151">
        <v>104.75183696835302</v>
      </c>
    </row>
    <row r="152" spans="1:1" x14ac:dyDescent="0.2">
      <c r="A152">
        <v>110.43474640027853</v>
      </c>
    </row>
    <row r="153" spans="1:1" x14ac:dyDescent="0.2">
      <c r="A153">
        <v>90.945275385456625</v>
      </c>
    </row>
    <row r="154" spans="1:1" x14ac:dyDescent="0.2">
      <c r="A154">
        <v>99.197325450950302</v>
      </c>
    </row>
    <row r="155" spans="1:1" x14ac:dyDescent="0.2">
      <c r="A155">
        <v>98.609519025194459</v>
      </c>
    </row>
    <row r="156" spans="1:1" x14ac:dyDescent="0.2">
      <c r="A156">
        <v>111.08724063669797</v>
      </c>
    </row>
    <row r="157" spans="1:1" x14ac:dyDescent="0.2">
      <c r="A157">
        <v>104.83337316836696</v>
      </c>
    </row>
    <row r="158" spans="1:1" x14ac:dyDescent="0.2">
      <c r="A158">
        <v>87.251203492633067</v>
      </c>
    </row>
    <row r="159" spans="1:1" x14ac:dyDescent="0.2">
      <c r="A159">
        <v>71.564466250129044</v>
      </c>
    </row>
    <row r="160" spans="1:1" x14ac:dyDescent="0.2">
      <c r="A160">
        <v>89.742764228140004</v>
      </c>
    </row>
    <row r="161" spans="1:1" x14ac:dyDescent="0.2">
      <c r="A161">
        <v>112.52269612450618</v>
      </c>
    </row>
    <row r="162" spans="1:1" x14ac:dyDescent="0.2">
      <c r="A162">
        <v>119.61880116141401</v>
      </c>
    </row>
    <row r="163" spans="1:1" x14ac:dyDescent="0.2">
      <c r="A163">
        <v>85.492036103096325</v>
      </c>
    </row>
    <row r="164" spans="1:1" x14ac:dyDescent="0.2">
      <c r="A164">
        <v>104.20168362325057</v>
      </c>
    </row>
    <row r="165" spans="1:1" x14ac:dyDescent="0.2">
      <c r="A165">
        <v>118.69379957497586</v>
      </c>
    </row>
    <row r="166" spans="1:1" x14ac:dyDescent="0.2">
      <c r="A166">
        <v>84.01449374796357</v>
      </c>
    </row>
    <row r="167" spans="1:1" x14ac:dyDescent="0.2">
      <c r="A167">
        <v>81.872952048433945</v>
      </c>
    </row>
    <row r="168" spans="1:1" x14ac:dyDescent="0.2">
      <c r="A168">
        <v>81.248311087256297</v>
      </c>
    </row>
    <row r="169" spans="1:1" x14ac:dyDescent="0.2">
      <c r="A169">
        <v>87.732462614076212</v>
      </c>
    </row>
    <row r="170" spans="1:1" x14ac:dyDescent="0.2">
      <c r="A170">
        <v>113.88552846037783</v>
      </c>
    </row>
    <row r="171" spans="1:1" x14ac:dyDescent="0.2">
      <c r="A171">
        <v>84.893474902492017</v>
      </c>
    </row>
    <row r="172" spans="1:1" x14ac:dyDescent="0.2">
      <c r="A172">
        <v>57.682302920147777</v>
      </c>
    </row>
    <row r="173" spans="1:1" x14ac:dyDescent="0.2">
      <c r="A173">
        <v>110.65277501766104</v>
      </c>
    </row>
    <row r="174" spans="1:1" x14ac:dyDescent="0.2">
      <c r="A174">
        <v>130.3811248159036</v>
      </c>
    </row>
    <row r="175" spans="1:1" x14ac:dyDescent="0.2">
      <c r="A175">
        <v>68.91792761744</v>
      </c>
    </row>
    <row r="176" spans="1:1" x14ac:dyDescent="0.2">
      <c r="A176">
        <v>114.1135387821123</v>
      </c>
    </row>
    <row r="177" spans="1:1" x14ac:dyDescent="0.2">
      <c r="A177">
        <v>66.940231388434768</v>
      </c>
    </row>
    <row r="178" spans="1:1" x14ac:dyDescent="0.2">
      <c r="A178">
        <v>92.116227076621726</v>
      </c>
    </row>
    <row r="179" spans="1:1" x14ac:dyDescent="0.2">
      <c r="A179">
        <v>91.602635418530554</v>
      </c>
    </row>
    <row r="180" spans="1:1" x14ac:dyDescent="0.2">
      <c r="A180">
        <v>120.90428097289987</v>
      </c>
    </row>
    <row r="181" spans="1:1" x14ac:dyDescent="0.2">
      <c r="A181">
        <v>83.27302819234319</v>
      </c>
    </row>
    <row r="182" spans="1:1" x14ac:dyDescent="0.2">
      <c r="A182">
        <v>87.339742801850662</v>
      </c>
    </row>
    <row r="183" spans="1:1" x14ac:dyDescent="0.2">
      <c r="A183">
        <v>91.308800417755265</v>
      </c>
    </row>
    <row r="184" spans="1:1" x14ac:dyDescent="0.2">
      <c r="A184">
        <v>130.0142346532084</v>
      </c>
    </row>
    <row r="185" spans="1:1" x14ac:dyDescent="0.2">
      <c r="A185">
        <v>111.64457898994442</v>
      </c>
    </row>
    <row r="186" spans="1:1" x14ac:dyDescent="0.2">
      <c r="A186">
        <v>103.68941073247697</v>
      </c>
    </row>
    <row r="187" spans="1:1" x14ac:dyDescent="0.2">
      <c r="A187">
        <v>95.018197296303697</v>
      </c>
    </row>
    <row r="188" spans="1:1" x14ac:dyDescent="0.2">
      <c r="A188">
        <v>97.897589310014155</v>
      </c>
    </row>
    <row r="189" spans="1:1" x14ac:dyDescent="0.2">
      <c r="A189">
        <v>135.10604074108414</v>
      </c>
    </row>
    <row r="190" spans="1:1" x14ac:dyDescent="0.2">
      <c r="A190">
        <v>93.910751072689891</v>
      </c>
    </row>
    <row r="191" spans="1:1" x14ac:dyDescent="0.2">
      <c r="A191">
        <v>81.779683366767131</v>
      </c>
    </row>
    <row r="192" spans="1:1" x14ac:dyDescent="0.2">
      <c r="A192">
        <v>98.746693563589361</v>
      </c>
    </row>
    <row r="193" spans="1:1" x14ac:dyDescent="0.2">
      <c r="A193">
        <v>105.14885414304445</v>
      </c>
    </row>
    <row r="194" spans="1:1" x14ac:dyDescent="0.2">
      <c r="A194">
        <v>115.28783286630642</v>
      </c>
    </row>
    <row r="195" spans="1:1" x14ac:dyDescent="0.2">
      <c r="A195">
        <v>101.07911546365358</v>
      </c>
    </row>
    <row r="196" spans="1:1" x14ac:dyDescent="0.2">
      <c r="A196">
        <v>73.976673572906293</v>
      </c>
    </row>
    <row r="197" spans="1:1" x14ac:dyDescent="0.2">
      <c r="A197">
        <v>103.57947556040017</v>
      </c>
    </row>
    <row r="198" spans="1:1" x14ac:dyDescent="0.2">
      <c r="A198">
        <v>78.967252900474705</v>
      </c>
    </row>
    <row r="199" spans="1:1" x14ac:dyDescent="0.2">
      <c r="A199">
        <v>131.3408236252144</v>
      </c>
    </row>
    <row r="200" spans="1:1" x14ac:dyDescent="0.2">
      <c r="A200">
        <v>126.62700353539549</v>
      </c>
    </row>
    <row r="201" spans="1:1" x14ac:dyDescent="0.2">
      <c r="A201">
        <v>101.96891960513312</v>
      </c>
    </row>
    <row r="202" spans="1:1" x14ac:dyDescent="0.2">
      <c r="A202">
        <v>100.91108631750103</v>
      </c>
    </row>
    <row r="203" spans="1:1" x14ac:dyDescent="0.2">
      <c r="A203">
        <v>119.78914951905608</v>
      </c>
    </row>
    <row r="204" spans="1:1" x14ac:dyDescent="0.2">
      <c r="A204">
        <v>93.93126017821487</v>
      </c>
    </row>
    <row r="205" spans="1:1" x14ac:dyDescent="0.2">
      <c r="A205">
        <v>113.19344846706372</v>
      </c>
    </row>
    <row r="206" spans="1:1" x14ac:dyDescent="0.2">
      <c r="A206">
        <v>111.48791852756403</v>
      </c>
    </row>
    <row r="207" spans="1:1" x14ac:dyDescent="0.2">
      <c r="A207">
        <v>78.555297275306657</v>
      </c>
    </row>
    <row r="208" spans="1:1" x14ac:dyDescent="0.2">
      <c r="A208">
        <v>92.706648299645167</v>
      </c>
    </row>
    <row r="209" spans="1:1" x14ac:dyDescent="0.2">
      <c r="A209">
        <v>101.30987700686092</v>
      </c>
    </row>
    <row r="210" spans="1:1" x14ac:dyDescent="0.2">
      <c r="A210">
        <v>91.00241439009551</v>
      </c>
    </row>
    <row r="211" spans="1:1" x14ac:dyDescent="0.2">
      <c r="A211">
        <v>115.74876478116494</v>
      </c>
    </row>
    <row r="212" spans="1:1" x14ac:dyDescent="0.2">
      <c r="A212">
        <v>123.79729266976938</v>
      </c>
    </row>
    <row r="213" spans="1:1" x14ac:dyDescent="0.2">
      <c r="A213">
        <v>113.09304025198799</v>
      </c>
    </row>
    <row r="214" spans="1:1" x14ac:dyDescent="0.2">
      <c r="A214">
        <v>105.03866885992466</v>
      </c>
    </row>
    <row r="215" spans="1:1" x14ac:dyDescent="0.2">
      <c r="A215">
        <v>58.125044940970838</v>
      </c>
    </row>
    <row r="216" spans="1:1" x14ac:dyDescent="0.2">
      <c r="A216">
        <v>125.44206836319063</v>
      </c>
    </row>
    <row r="217" spans="1:1" x14ac:dyDescent="0.2">
      <c r="A217">
        <v>87.311775839771144</v>
      </c>
    </row>
    <row r="218" spans="1:1" x14ac:dyDescent="0.2">
      <c r="A218">
        <v>108.61900844029151</v>
      </c>
    </row>
    <row r="219" spans="1:1" x14ac:dyDescent="0.2">
      <c r="A219">
        <v>63.592472340678796</v>
      </c>
    </row>
    <row r="220" spans="1:1" x14ac:dyDescent="0.2">
      <c r="A220">
        <v>91.40034105948871</v>
      </c>
    </row>
    <row r="221" spans="1:1" x14ac:dyDescent="0.2">
      <c r="A221">
        <v>123.70811671426054</v>
      </c>
    </row>
    <row r="222" spans="1:1" x14ac:dyDescent="0.2">
      <c r="A222">
        <v>138.4474333259277</v>
      </c>
    </row>
    <row r="223" spans="1:1" x14ac:dyDescent="0.2">
      <c r="A223">
        <v>100.86731688497821</v>
      </c>
    </row>
    <row r="224" spans="1:1" x14ac:dyDescent="0.2">
      <c r="A224">
        <v>81.769406076637097</v>
      </c>
    </row>
    <row r="225" spans="1:1" x14ac:dyDescent="0.2">
      <c r="A225">
        <v>83.416228133137338</v>
      </c>
    </row>
    <row r="226" spans="1:1" x14ac:dyDescent="0.2">
      <c r="A226">
        <v>83.556472216150723</v>
      </c>
    </row>
    <row r="227" spans="1:1" x14ac:dyDescent="0.2">
      <c r="A227">
        <v>107.41429175832309</v>
      </c>
    </row>
    <row r="228" spans="1:1" x14ac:dyDescent="0.2">
      <c r="A228">
        <v>93.144047039095312</v>
      </c>
    </row>
    <row r="229" spans="1:1" x14ac:dyDescent="0.2">
      <c r="A229">
        <v>87.524142852635123</v>
      </c>
    </row>
    <row r="230" spans="1:1" x14ac:dyDescent="0.2">
      <c r="A230">
        <v>71.313536661909893</v>
      </c>
    </row>
    <row r="231" spans="1:1" x14ac:dyDescent="0.2">
      <c r="A231">
        <v>136.01217031246051</v>
      </c>
    </row>
    <row r="232" spans="1:1" x14ac:dyDescent="0.2">
      <c r="A232">
        <v>128.77486622310244</v>
      </c>
    </row>
    <row r="233" spans="1:1" x14ac:dyDescent="0.2">
      <c r="A233">
        <v>105.01154318044428</v>
      </c>
    </row>
    <row r="234" spans="1:1" x14ac:dyDescent="0.2">
      <c r="A234">
        <v>83.717452778364532</v>
      </c>
    </row>
    <row r="235" spans="1:1" x14ac:dyDescent="0.2">
      <c r="A235">
        <v>87.052751748706214</v>
      </c>
    </row>
    <row r="236" spans="1:1" x14ac:dyDescent="0.2">
      <c r="A236">
        <v>132.96863724244758</v>
      </c>
    </row>
    <row r="237" spans="1:1" x14ac:dyDescent="0.2">
      <c r="A237">
        <v>119.05868884932715</v>
      </c>
    </row>
    <row r="238" spans="1:1" x14ac:dyDescent="0.2">
      <c r="A238">
        <v>103.55194060830399</v>
      </c>
    </row>
    <row r="239" spans="1:1" x14ac:dyDescent="0.2">
      <c r="A239">
        <v>69.821055856300518</v>
      </c>
    </row>
    <row r="240" spans="1:1" x14ac:dyDescent="0.2">
      <c r="A240">
        <v>99.367923919635359</v>
      </c>
    </row>
    <row r="241" spans="1:1" x14ac:dyDescent="0.2">
      <c r="A241">
        <v>106.72159785608528</v>
      </c>
    </row>
    <row r="242" spans="1:1" x14ac:dyDescent="0.2">
      <c r="A242">
        <v>84.026680976967327</v>
      </c>
    </row>
    <row r="243" spans="1:1" x14ac:dyDescent="0.2">
      <c r="A243">
        <v>79.385893311700784</v>
      </c>
    </row>
    <row r="244" spans="1:1" x14ac:dyDescent="0.2">
      <c r="A244">
        <v>103.03523393085925</v>
      </c>
    </row>
    <row r="245" spans="1:1" x14ac:dyDescent="0.2">
      <c r="A245">
        <v>81.012069838470779</v>
      </c>
    </row>
    <row r="246" spans="1:1" x14ac:dyDescent="0.2">
      <c r="A246">
        <v>100.92234131443547</v>
      </c>
    </row>
    <row r="247" spans="1:1" x14ac:dyDescent="0.2">
      <c r="A247">
        <v>105.46178853255697</v>
      </c>
    </row>
    <row r="248" spans="1:1" x14ac:dyDescent="0.2">
      <c r="A248">
        <v>68.962765706237406</v>
      </c>
    </row>
    <row r="249" spans="1:1" x14ac:dyDescent="0.2">
      <c r="A249">
        <v>87.512910593068227</v>
      </c>
    </row>
    <row r="250" spans="1:1" x14ac:dyDescent="0.2">
      <c r="A250">
        <v>141.68377927271649</v>
      </c>
    </row>
    <row r="251" spans="1:1" x14ac:dyDescent="0.2">
      <c r="A251">
        <v>122.41658876300789</v>
      </c>
    </row>
    <row r="252" spans="1:1" x14ac:dyDescent="0.2">
      <c r="A252">
        <v>86.425245879217982</v>
      </c>
    </row>
    <row r="253" spans="1:1" x14ac:dyDescent="0.2">
      <c r="A253">
        <v>73.938065522816032</v>
      </c>
    </row>
    <row r="254" spans="1:1" x14ac:dyDescent="0.2">
      <c r="A254">
        <v>60.845161695033312</v>
      </c>
    </row>
    <row r="255" spans="1:1" x14ac:dyDescent="0.2">
      <c r="A255">
        <v>93.108144735742826</v>
      </c>
    </row>
    <row r="256" spans="1:1" x14ac:dyDescent="0.2">
      <c r="A256">
        <v>128.16277628880925</v>
      </c>
    </row>
    <row r="257" spans="1:1" x14ac:dyDescent="0.2">
      <c r="A257">
        <v>72.757632349384949</v>
      </c>
    </row>
    <row r="258" spans="1:1" x14ac:dyDescent="0.2">
      <c r="A258">
        <v>79.314588927081786</v>
      </c>
    </row>
    <row r="259" spans="1:1" x14ac:dyDescent="0.2">
      <c r="A259">
        <v>101.77642505150288</v>
      </c>
    </row>
    <row r="260" spans="1:1" x14ac:dyDescent="0.2">
      <c r="A260">
        <v>87.805176715482958</v>
      </c>
    </row>
    <row r="261" spans="1:1" x14ac:dyDescent="0.2">
      <c r="A261">
        <v>141.31343303015456</v>
      </c>
    </row>
    <row r="262" spans="1:1" x14ac:dyDescent="0.2">
      <c r="A262">
        <v>97.150371200405061</v>
      </c>
    </row>
    <row r="263" spans="1:1" x14ac:dyDescent="0.2">
      <c r="A263">
        <v>93.679921317379922</v>
      </c>
    </row>
    <row r="264" spans="1:1" x14ac:dyDescent="0.2">
      <c r="A264">
        <v>96.658971213037148</v>
      </c>
    </row>
    <row r="265" spans="1:1" x14ac:dyDescent="0.2">
      <c r="A265">
        <v>105.36624611413572</v>
      </c>
    </row>
    <row r="266" spans="1:1" x14ac:dyDescent="0.2">
      <c r="A266">
        <v>82.175859258859418</v>
      </c>
    </row>
    <row r="267" spans="1:1" x14ac:dyDescent="0.2">
      <c r="A267">
        <v>139.45060598198324</v>
      </c>
    </row>
    <row r="268" spans="1:1" x14ac:dyDescent="0.2">
      <c r="A268">
        <v>56.335159367881715</v>
      </c>
    </row>
    <row r="269" spans="1:1" x14ac:dyDescent="0.2">
      <c r="A269">
        <v>120.79309524560813</v>
      </c>
    </row>
    <row r="270" spans="1:1" x14ac:dyDescent="0.2">
      <c r="A270">
        <v>102.59951775660738</v>
      </c>
    </row>
    <row r="271" spans="1:1" x14ac:dyDescent="0.2">
      <c r="A271">
        <v>102.08594883588376</v>
      </c>
    </row>
    <row r="272" spans="1:1" x14ac:dyDescent="0.2">
      <c r="A272">
        <v>102.68339590547839</v>
      </c>
    </row>
    <row r="273" spans="1:1" x14ac:dyDescent="0.2">
      <c r="A273">
        <v>95.92887434118893</v>
      </c>
    </row>
    <row r="274" spans="1:1" x14ac:dyDescent="0.2">
      <c r="A274">
        <v>59.576234687119722</v>
      </c>
    </row>
    <row r="275" spans="1:1" x14ac:dyDescent="0.2">
      <c r="A275">
        <v>101.72699401446152</v>
      </c>
    </row>
    <row r="276" spans="1:1" x14ac:dyDescent="0.2">
      <c r="A276">
        <v>114.2289081850322</v>
      </c>
    </row>
    <row r="277" spans="1:1" x14ac:dyDescent="0.2">
      <c r="A277">
        <v>78.964888214250095</v>
      </c>
    </row>
    <row r="278" spans="1:1" x14ac:dyDescent="0.2">
      <c r="A278">
        <v>99.237138581520412</v>
      </c>
    </row>
    <row r="279" spans="1:1" x14ac:dyDescent="0.2">
      <c r="A279">
        <v>117.5625245901756</v>
      </c>
    </row>
    <row r="280" spans="1:1" x14ac:dyDescent="0.2">
      <c r="A280">
        <v>111.91124283650424</v>
      </c>
    </row>
    <row r="281" spans="1:1" x14ac:dyDescent="0.2">
      <c r="A281">
        <v>112.96693881158717</v>
      </c>
    </row>
    <row r="282" spans="1:1" x14ac:dyDescent="0.2">
      <c r="A282">
        <v>95.100847627327312</v>
      </c>
    </row>
    <row r="283" spans="1:1" x14ac:dyDescent="0.2">
      <c r="A283">
        <v>91.2688053882448</v>
      </c>
    </row>
    <row r="284" spans="1:1" x14ac:dyDescent="0.2">
      <c r="A284">
        <v>112.80263859371189</v>
      </c>
    </row>
    <row r="285" spans="1:1" x14ac:dyDescent="0.2">
      <c r="A285">
        <v>107.15772330295295</v>
      </c>
    </row>
    <row r="286" spans="1:1" x14ac:dyDescent="0.2">
      <c r="A286">
        <v>123.08715920662507</v>
      </c>
    </row>
    <row r="287" spans="1:1" x14ac:dyDescent="0.2">
      <c r="A287">
        <v>135.46210791682824</v>
      </c>
    </row>
    <row r="288" spans="1:1" x14ac:dyDescent="0.2">
      <c r="A288">
        <v>103.19141690852121</v>
      </c>
    </row>
    <row r="289" spans="1:1" x14ac:dyDescent="0.2">
      <c r="A289">
        <v>125.68867785157636</v>
      </c>
    </row>
    <row r="290" spans="1:1" x14ac:dyDescent="0.2">
      <c r="A290">
        <v>115.95603862369899</v>
      </c>
    </row>
    <row r="291" spans="1:1" x14ac:dyDescent="0.2">
      <c r="A291">
        <v>106.89574335410725</v>
      </c>
    </row>
    <row r="292" spans="1:1" x14ac:dyDescent="0.2">
      <c r="A292">
        <v>90.123296811361797</v>
      </c>
    </row>
    <row r="293" spans="1:1" x14ac:dyDescent="0.2">
      <c r="A293">
        <v>76.785102262510918</v>
      </c>
    </row>
    <row r="294" spans="1:1" x14ac:dyDescent="0.2">
      <c r="A294">
        <v>76.771005094633438</v>
      </c>
    </row>
    <row r="295" spans="1:1" x14ac:dyDescent="0.2">
      <c r="A295">
        <v>111.47104740084615</v>
      </c>
    </row>
    <row r="296" spans="1:1" x14ac:dyDescent="0.2">
      <c r="A296">
        <v>91.919685271568596</v>
      </c>
    </row>
    <row r="297" spans="1:1" x14ac:dyDescent="0.2">
      <c r="A297">
        <v>99.45002855383791</v>
      </c>
    </row>
    <row r="298" spans="1:1" x14ac:dyDescent="0.2">
      <c r="A298">
        <v>78.857476889970712</v>
      </c>
    </row>
    <row r="299" spans="1:1" x14ac:dyDescent="0.2">
      <c r="A299">
        <v>119.29065547301434</v>
      </c>
    </row>
    <row r="300" spans="1:1" x14ac:dyDescent="0.2">
      <c r="A300">
        <v>109.57475094764959</v>
      </c>
    </row>
    <row r="301" spans="1:1" x14ac:dyDescent="0.2">
      <c r="A301">
        <v>130.07698978763074</v>
      </c>
    </row>
    <row r="302" spans="1:1" x14ac:dyDescent="0.2">
      <c r="A302">
        <v>101.27427028928651</v>
      </c>
    </row>
    <row r="303" spans="1:1" x14ac:dyDescent="0.2">
      <c r="A303">
        <v>95.642565409070812</v>
      </c>
    </row>
    <row r="304" spans="1:1" x14ac:dyDescent="0.2">
      <c r="A304">
        <v>78.757386998040602</v>
      </c>
    </row>
    <row r="305" spans="1:1" x14ac:dyDescent="0.2">
      <c r="A305">
        <v>109.80137428996386</v>
      </c>
    </row>
    <row r="306" spans="1:1" x14ac:dyDescent="0.2">
      <c r="A306">
        <v>99.904821379459463</v>
      </c>
    </row>
    <row r="307" spans="1:1" x14ac:dyDescent="0.2">
      <c r="A307">
        <v>104.85395048599457</v>
      </c>
    </row>
    <row r="308" spans="1:1" x14ac:dyDescent="0.2">
      <c r="A308">
        <v>134.17326297494583</v>
      </c>
    </row>
    <row r="309" spans="1:1" x14ac:dyDescent="0.2">
      <c r="A309">
        <v>104.15677732235054</v>
      </c>
    </row>
    <row r="310" spans="1:1" x14ac:dyDescent="0.2">
      <c r="A310">
        <v>73.716103340848349</v>
      </c>
    </row>
    <row r="311" spans="1:1" x14ac:dyDescent="0.2">
      <c r="A311">
        <v>95.858615875476971</v>
      </c>
    </row>
    <row r="312" spans="1:1" x14ac:dyDescent="0.2">
      <c r="A312">
        <v>134.34779500821605</v>
      </c>
    </row>
    <row r="313" spans="1:1" x14ac:dyDescent="0.2">
      <c r="A313">
        <v>70.323187881149352</v>
      </c>
    </row>
    <row r="314" spans="1:1" x14ac:dyDescent="0.2">
      <c r="A314">
        <v>96.518386069510598</v>
      </c>
    </row>
    <row r="315" spans="1:1" x14ac:dyDescent="0.2">
      <c r="A315">
        <v>79.689073370536789</v>
      </c>
    </row>
    <row r="316" spans="1:1" x14ac:dyDescent="0.2">
      <c r="A316">
        <v>116.07850208529271</v>
      </c>
    </row>
    <row r="317" spans="1:1" x14ac:dyDescent="0.2">
      <c r="A317">
        <v>96.186102180217858</v>
      </c>
    </row>
    <row r="318" spans="1:1" x14ac:dyDescent="0.2">
      <c r="A318">
        <v>104.74251464765985</v>
      </c>
    </row>
    <row r="319" spans="1:1" x14ac:dyDescent="0.2">
      <c r="A319">
        <v>108.28986230771989</v>
      </c>
    </row>
    <row r="320" spans="1:1" x14ac:dyDescent="0.2">
      <c r="A320">
        <v>76.487242747680284</v>
      </c>
    </row>
    <row r="321" spans="1:1" x14ac:dyDescent="0.2">
      <c r="A321">
        <v>107.8484390542144</v>
      </c>
    </row>
    <row r="322" spans="1:1" x14ac:dyDescent="0.2">
      <c r="A322">
        <v>110.14561803458491</v>
      </c>
    </row>
    <row r="323" spans="1:1" x14ac:dyDescent="0.2">
      <c r="A323">
        <v>95.537973518366925</v>
      </c>
    </row>
    <row r="324" spans="1:1" x14ac:dyDescent="0.2">
      <c r="A324">
        <v>127.70907485682983</v>
      </c>
    </row>
    <row r="325" spans="1:1" x14ac:dyDescent="0.2">
      <c r="A325">
        <v>112.99954419664573</v>
      </c>
    </row>
    <row r="326" spans="1:1" x14ac:dyDescent="0.2">
      <c r="A326">
        <v>86.745706337387674</v>
      </c>
    </row>
    <row r="327" spans="1:1" x14ac:dyDescent="0.2">
      <c r="A327">
        <v>124.66294972691685</v>
      </c>
    </row>
    <row r="328" spans="1:1" x14ac:dyDescent="0.2">
      <c r="A328">
        <v>69.301825331058353</v>
      </c>
    </row>
    <row r="329" spans="1:1" x14ac:dyDescent="0.2">
      <c r="A329">
        <v>117.60752184054581</v>
      </c>
    </row>
    <row r="330" spans="1:1" x14ac:dyDescent="0.2">
      <c r="A330">
        <v>137.15249476954341</v>
      </c>
    </row>
    <row r="331" spans="1:1" x14ac:dyDescent="0.2">
      <c r="A331">
        <v>111.03423983295215</v>
      </c>
    </row>
    <row r="332" spans="1:1" x14ac:dyDescent="0.2">
      <c r="A332">
        <v>91.968229551275726</v>
      </c>
    </row>
    <row r="333" spans="1:1" x14ac:dyDescent="0.2">
      <c r="A333">
        <v>99.824194674147293</v>
      </c>
    </row>
    <row r="334" spans="1:1" x14ac:dyDescent="0.2">
      <c r="A334">
        <v>103.14209955831757</v>
      </c>
    </row>
    <row r="335" spans="1:1" x14ac:dyDescent="0.2">
      <c r="A335">
        <v>103.72067461285042</v>
      </c>
    </row>
    <row r="336" spans="1:1" x14ac:dyDescent="0.2">
      <c r="A336">
        <v>110.66428012563847</v>
      </c>
    </row>
    <row r="337" spans="1:1" x14ac:dyDescent="0.2">
      <c r="A337">
        <v>88.494755598367192</v>
      </c>
    </row>
    <row r="338" spans="1:1" x14ac:dyDescent="0.2">
      <c r="A338">
        <v>129.83288140967488</v>
      </c>
    </row>
    <row r="339" spans="1:1" x14ac:dyDescent="0.2">
      <c r="A339">
        <v>122.02732503064908</v>
      </c>
    </row>
    <row r="340" spans="1:1" x14ac:dyDescent="0.2">
      <c r="A340">
        <v>121.67694219679106</v>
      </c>
    </row>
    <row r="341" spans="1:1" x14ac:dyDescent="0.2">
      <c r="A341">
        <v>82.461667968891561</v>
      </c>
    </row>
    <row r="342" spans="1:1" x14ac:dyDescent="0.2">
      <c r="A342">
        <v>116.50646481721196</v>
      </c>
    </row>
    <row r="343" spans="1:1" x14ac:dyDescent="0.2">
      <c r="A343">
        <v>94.31308879138669</v>
      </c>
    </row>
    <row r="344" spans="1:1" x14ac:dyDescent="0.2">
      <c r="A344">
        <v>91.746290106675588</v>
      </c>
    </row>
    <row r="345" spans="1:1" x14ac:dyDescent="0.2">
      <c r="A345">
        <v>55.31034073792398</v>
      </c>
    </row>
    <row r="346" spans="1:1" x14ac:dyDescent="0.2">
      <c r="A346">
        <v>123.45022949157283</v>
      </c>
    </row>
    <row r="347" spans="1:1" x14ac:dyDescent="0.2">
      <c r="A347">
        <v>119.06114448502194</v>
      </c>
    </row>
    <row r="348" spans="1:1" x14ac:dyDescent="0.2">
      <c r="A348">
        <v>73.486774251796305</v>
      </c>
    </row>
    <row r="349" spans="1:1" x14ac:dyDescent="0.2">
      <c r="A349">
        <v>85.971089699887671</v>
      </c>
    </row>
    <row r="350" spans="1:1" x14ac:dyDescent="0.2">
      <c r="A350">
        <v>73.855528878630139</v>
      </c>
    </row>
    <row r="351" spans="1:1" x14ac:dyDescent="0.2">
      <c r="A351">
        <v>84.518535711686127</v>
      </c>
    </row>
    <row r="352" spans="1:1" x14ac:dyDescent="0.2">
      <c r="A352">
        <v>82.344252202892676</v>
      </c>
    </row>
    <row r="353" spans="1:1" x14ac:dyDescent="0.2">
      <c r="A353">
        <v>70.806493365671486</v>
      </c>
    </row>
    <row r="354" spans="1:1" x14ac:dyDescent="0.2">
      <c r="A354">
        <v>89.227922014833894</v>
      </c>
    </row>
    <row r="355" spans="1:1" x14ac:dyDescent="0.2">
      <c r="A355">
        <v>95.512371242512017</v>
      </c>
    </row>
    <row r="356" spans="1:1" x14ac:dyDescent="0.2">
      <c r="A356">
        <v>102.55222403211519</v>
      </c>
    </row>
    <row r="357" spans="1:1" x14ac:dyDescent="0.2">
      <c r="A357">
        <v>118.28352651500609</v>
      </c>
    </row>
    <row r="358" spans="1:1" x14ac:dyDescent="0.2">
      <c r="A358">
        <v>99.920305526757147</v>
      </c>
    </row>
    <row r="359" spans="1:1" x14ac:dyDescent="0.2">
      <c r="A359">
        <v>115.4415147335385</v>
      </c>
    </row>
    <row r="360" spans="1:1" x14ac:dyDescent="0.2">
      <c r="A360">
        <v>123.2140337175224</v>
      </c>
    </row>
    <row r="361" spans="1:1" x14ac:dyDescent="0.2">
      <c r="A361">
        <v>111.94771357404534</v>
      </c>
    </row>
    <row r="362" spans="1:1" x14ac:dyDescent="0.2">
      <c r="A362">
        <v>140.79993232153356</v>
      </c>
    </row>
    <row r="363" spans="1:1" x14ac:dyDescent="0.2">
      <c r="A363">
        <v>100.5046786100138</v>
      </c>
    </row>
    <row r="364" spans="1:1" x14ac:dyDescent="0.2">
      <c r="A364">
        <v>109.10858943825588</v>
      </c>
    </row>
    <row r="365" spans="1:1" x14ac:dyDescent="0.2">
      <c r="A365">
        <v>117.64105945767369</v>
      </c>
    </row>
    <row r="366" spans="1:1" x14ac:dyDescent="0.2">
      <c r="A366">
        <v>104.76279637950938</v>
      </c>
    </row>
    <row r="367" spans="1:1" x14ac:dyDescent="0.2">
      <c r="A367">
        <v>87.335650075692683</v>
      </c>
    </row>
    <row r="368" spans="1:1" x14ac:dyDescent="0.2">
      <c r="A368">
        <v>84.047462930902839</v>
      </c>
    </row>
    <row r="369" spans="1:1" x14ac:dyDescent="0.2">
      <c r="A369">
        <v>84.215128279174678</v>
      </c>
    </row>
    <row r="370" spans="1:1" x14ac:dyDescent="0.2">
      <c r="A370">
        <v>86.267880558443721</v>
      </c>
    </row>
    <row r="371" spans="1:1" x14ac:dyDescent="0.2">
      <c r="A371">
        <v>89.710454428859521</v>
      </c>
    </row>
    <row r="372" spans="1:1" x14ac:dyDescent="0.2">
      <c r="A372">
        <v>85.644353728275746</v>
      </c>
    </row>
    <row r="373" spans="1:1" x14ac:dyDescent="0.2">
      <c r="A373">
        <v>131.90625648130663</v>
      </c>
    </row>
    <row r="374" spans="1:1" x14ac:dyDescent="0.2">
      <c r="A374">
        <v>84.283431331277825</v>
      </c>
    </row>
    <row r="375" spans="1:1" x14ac:dyDescent="0.2">
      <c r="A375">
        <v>64.704147714655846</v>
      </c>
    </row>
    <row r="376" spans="1:1" x14ac:dyDescent="0.2">
      <c r="A376">
        <v>73.848980516777374</v>
      </c>
    </row>
    <row r="377" spans="1:1" x14ac:dyDescent="0.2">
      <c r="A377">
        <v>88.627359925885685</v>
      </c>
    </row>
    <row r="378" spans="1:1" x14ac:dyDescent="0.2">
      <c r="A378">
        <v>109.51872607402038</v>
      </c>
    </row>
    <row r="379" spans="1:1" x14ac:dyDescent="0.2">
      <c r="A379">
        <v>81.183918862370774</v>
      </c>
    </row>
    <row r="380" spans="1:1" x14ac:dyDescent="0.2">
      <c r="A380">
        <v>93.839173839660361</v>
      </c>
    </row>
    <row r="381" spans="1:1" x14ac:dyDescent="0.2">
      <c r="A381">
        <v>88.473882694961503</v>
      </c>
    </row>
    <row r="382" spans="1:1" x14ac:dyDescent="0.2">
      <c r="A382">
        <v>50.669734971597791</v>
      </c>
    </row>
    <row r="383" spans="1:1" x14ac:dyDescent="0.2">
      <c r="A383">
        <v>108.11464815342333</v>
      </c>
    </row>
    <row r="384" spans="1:1" x14ac:dyDescent="0.2">
      <c r="A384">
        <v>76.115213939920068</v>
      </c>
    </row>
    <row r="385" spans="1:1" x14ac:dyDescent="0.2">
      <c r="A385">
        <v>120.26986294367816</v>
      </c>
    </row>
    <row r="386" spans="1:1" x14ac:dyDescent="0.2">
      <c r="A386">
        <v>141.98336682748049</v>
      </c>
    </row>
    <row r="387" spans="1:1" x14ac:dyDescent="0.2">
      <c r="A387">
        <v>78.373580233892426</v>
      </c>
    </row>
    <row r="388" spans="1:1" x14ac:dyDescent="0.2">
      <c r="A388">
        <v>85.702288540778682</v>
      </c>
    </row>
    <row r="389" spans="1:1" x14ac:dyDescent="0.2">
      <c r="A389">
        <v>136.63408278953284</v>
      </c>
    </row>
    <row r="390" spans="1:1" x14ac:dyDescent="0.2">
      <c r="A390">
        <v>48.506592772901058</v>
      </c>
    </row>
    <row r="391" spans="1:1" x14ac:dyDescent="0.2">
      <c r="A391">
        <v>90.40742295619566</v>
      </c>
    </row>
    <row r="392" spans="1:1" x14ac:dyDescent="0.2">
      <c r="A392">
        <v>112.72078407055233</v>
      </c>
    </row>
    <row r="393" spans="1:1" x14ac:dyDescent="0.2">
      <c r="A393">
        <v>87.228557074558921</v>
      </c>
    </row>
    <row r="394" spans="1:1" x14ac:dyDescent="0.2">
      <c r="A394">
        <v>123.47469489905052</v>
      </c>
    </row>
    <row r="395" spans="1:1" x14ac:dyDescent="0.2">
      <c r="A395">
        <v>133.12015905976295</v>
      </c>
    </row>
    <row r="396" spans="1:1" x14ac:dyDescent="0.2">
      <c r="A396">
        <v>117.74119482433889</v>
      </c>
    </row>
    <row r="397" spans="1:1" x14ac:dyDescent="0.2">
      <c r="A397">
        <v>89.131424626975786</v>
      </c>
    </row>
    <row r="398" spans="1:1" x14ac:dyDescent="0.2">
      <c r="A398">
        <v>98.272824086598121</v>
      </c>
    </row>
    <row r="399" spans="1:1" x14ac:dyDescent="0.2">
      <c r="A399">
        <v>81.388418746064417</v>
      </c>
    </row>
    <row r="400" spans="1:1" x14ac:dyDescent="0.2">
      <c r="A400">
        <v>106.57937562209554</v>
      </c>
    </row>
    <row r="401" spans="1:1" x14ac:dyDescent="0.2">
      <c r="A401">
        <v>73.95325408433564</v>
      </c>
    </row>
    <row r="402" spans="1:1" x14ac:dyDescent="0.2">
      <c r="A402">
        <v>83.665020408807322</v>
      </c>
    </row>
    <row r="403" spans="1:1" x14ac:dyDescent="0.2">
      <c r="A403">
        <v>107.90219019108918</v>
      </c>
    </row>
    <row r="404" spans="1:1" x14ac:dyDescent="0.2">
      <c r="A404">
        <v>93.501796780037694</v>
      </c>
    </row>
    <row r="405" spans="1:1" x14ac:dyDescent="0.2">
      <c r="A405">
        <v>110.38511072692927</v>
      </c>
    </row>
    <row r="406" spans="1:1" x14ac:dyDescent="0.2">
      <c r="A406">
        <v>116.53818344493629</v>
      </c>
    </row>
    <row r="407" spans="1:1" x14ac:dyDescent="0.2">
      <c r="A407">
        <v>132.51252564950846</v>
      </c>
    </row>
    <row r="408" spans="1:1" x14ac:dyDescent="0.2">
      <c r="A408">
        <v>116.30437509447802</v>
      </c>
    </row>
    <row r="409" spans="1:1" x14ac:dyDescent="0.2">
      <c r="A409">
        <v>153.2490957994014</v>
      </c>
    </row>
    <row r="410" spans="1:1" x14ac:dyDescent="0.2">
      <c r="A410">
        <v>117.48699105519336</v>
      </c>
    </row>
    <row r="411" spans="1:1" x14ac:dyDescent="0.2">
      <c r="A411">
        <v>98.683915691799484</v>
      </c>
    </row>
    <row r="412" spans="1:1" x14ac:dyDescent="0.2">
      <c r="A412">
        <v>104.77480170957278</v>
      </c>
    </row>
    <row r="413" spans="1:1" x14ac:dyDescent="0.2">
      <c r="A413">
        <v>81.441487761912867</v>
      </c>
    </row>
    <row r="414" spans="1:1" x14ac:dyDescent="0.2">
      <c r="A414">
        <v>82.017016009194776</v>
      </c>
    </row>
    <row r="415" spans="1:1" x14ac:dyDescent="0.2">
      <c r="A415">
        <v>89.503203323693015</v>
      </c>
    </row>
    <row r="416" spans="1:1" x14ac:dyDescent="0.2">
      <c r="A416">
        <v>101.51953827298712</v>
      </c>
    </row>
    <row r="417" spans="1:1" x14ac:dyDescent="0.2">
      <c r="A417">
        <v>96.87661329517141</v>
      </c>
    </row>
    <row r="418" spans="1:1" x14ac:dyDescent="0.2">
      <c r="A418">
        <v>105.97028702031821</v>
      </c>
    </row>
    <row r="419" spans="1:1" x14ac:dyDescent="0.2">
      <c r="A419">
        <v>111.13608050218318</v>
      </c>
    </row>
    <row r="420" spans="1:1" x14ac:dyDescent="0.2">
      <c r="A420">
        <v>106.0688762459904</v>
      </c>
    </row>
    <row r="421" spans="1:1" x14ac:dyDescent="0.2">
      <c r="A421">
        <v>89.506568454089575</v>
      </c>
    </row>
    <row r="422" spans="1:1" x14ac:dyDescent="0.2">
      <c r="A422">
        <v>100.95101313490886</v>
      </c>
    </row>
    <row r="423" spans="1:1" x14ac:dyDescent="0.2">
      <c r="A423">
        <v>84.017722454154864</v>
      </c>
    </row>
    <row r="424" spans="1:1" x14ac:dyDescent="0.2">
      <c r="A424">
        <v>137.87827154155821</v>
      </c>
    </row>
    <row r="425" spans="1:1" x14ac:dyDescent="0.2">
      <c r="A425">
        <v>105.39816937816795</v>
      </c>
    </row>
    <row r="426" spans="1:1" x14ac:dyDescent="0.2">
      <c r="A426">
        <v>100.30204319045879</v>
      </c>
    </row>
    <row r="427" spans="1:1" x14ac:dyDescent="0.2">
      <c r="A427">
        <v>113.93607362842886</v>
      </c>
    </row>
    <row r="428" spans="1:1" x14ac:dyDescent="0.2">
      <c r="A428">
        <v>101.21372067951597</v>
      </c>
    </row>
    <row r="429" spans="1:1" x14ac:dyDescent="0.2">
      <c r="A429">
        <v>79.712356434902176</v>
      </c>
    </row>
    <row r="430" spans="1:1" x14ac:dyDescent="0.2">
      <c r="A430">
        <v>97.382747096708044</v>
      </c>
    </row>
    <row r="431" spans="1:1" x14ac:dyDescent="0.2">
      <c r="A431">
        <v>102.80911081063095</v>
      </c>
    </row>
    <row r="432" spans="1:1" x14ac:dyDescent="0.2">
      <c r="A432">
        <v>81.149949235259555</v>
      </c>
    </row>
    <row r="433" spans="1:1" x14ac:dyDescent="0.2">
      <c r="A433">
        <v>70.345106703462079</v>
      </c>
    </row>
    <row r="434" spans="1:1" x14ac:dyDescent="0.2">
      <c r="A434">
        <v>123.85068000876345</v>
      </c>
    </row>
    <row r="435" spans="1:1" x14ac:dyDescent="0.2">
      <c r="A435">
        <v>102.32166712521575</v>
      </c>
    </row>
    <row r="436" spans="1:1" x14ac:dyDescent="0.2">
      <c r="A436">
        <v>73.895955918123946</v>
      </c>
    </row>
    <row r="437" spans="1:1" x14ac:dyDescent="0.2">
      <c r="A437">
        <v>148.3381882077083</v>
      </c>
    </row>
    <row r="438" spans="1:1" x14ac:dyDescent="0.2">
      <c r="A438">
        <v>98.05229435878573</v>
      </c>
    </row>
    <row r="439" spans="1:1" x14ac:dyDescent="0.2">
      <c r="A439">
        <v>102.90995103569003</v>
      </c>
    </row>
    <row r="440" spans="1:1" x14ac:dyDescent="0.2">
      <c r="A440">
        <v>106.76363924867474</v>
      </c>
    </row>
    <row r="441" spans="1:1" x14ac:dyDescent="0.2">
      <c r="A441">
        <v>101.28154624690069</v>
      </c>
    </row>
    <row r="442" spans="1:1" x14ac:dyDescent="0.2">
      <c r="A442">
        <v>120.43980202870443</v>
      </c>
    </row>
    <row r="443" spans="1:1" x14ac:dyDescent="0.2">
      <c r="A443">
        <v>129.31001290562563</v>
      </c>
    </row>
    <row r="444" spans="1:1" x14ac:dyDescent="0.2">
      <c r="A444">
        <v>75.845048538758419</v>
      </c>
    </row>
    <row r="445" spans="1:1" x14ac:dyDescent="0.2">
      <c r="A445">
        <v>117.47775968397036</v>
      </c>
    </row>
    <row r="446" spans="1:1" x14ac:dyDescent="0.2">
      <c r="A446">
        <v>92.679022398078814</v>
      </c>
    </row>
    <row r="447" spans="1:1" x14ac:dyDescent="0.2">
      <c r="A447">
        <v>121.35930117219687</v>
      </c>
    </row>
    <row r="448" spans="1:1" x14ac:dyDescent="0.2">
      <c r="A448">
        <v>99.767487679491751</v>
      </c>
    </row>
    <row r="449" spans="1:1" x14ac:dyDescent="0.2">
      <c r="A449">
        <v>102.48080596065847</v>
      </c>
    </row>
    <row r="450" spans="1:1" x14ac:dyDescent="0.2">
      <c r="A450">
        <v>69.611053529661149</v>
      </c>
    </row>
    <row r="451" spans="1:1" x14ac:dyDescent="0.2">
      <c r="A451">
        <v>75.799528328934684</v>
      </c>
    </row>
    <row r="452" spans="1:1" x14ac:dyDescent="0.2">
      <c r="A452">
        <v>97.825852915411815</v>
      </c>
    </row>
    <row r="453" spans="1:1" x14ac:dyDescent="0.2">
      <c r="A453">
        <v>66.905670589767396</v>
      </c>
    </row>
    <row r="454" spans="1:1" x14ac:dyDescent="0.2">
      <c r="A454">
        <v>94.657810020726174</v>
      </c>
    </row>
    <row r="455" spans="1:1" x14ac:dyDescent="0.2">
      <c r="A455">
        <v>105.01422618981451</v>
      </c>
    </row>
    <row r="456" spans="1:1" x14ac:dyDescent="0.2">
      <c r="A456">
        <v>71.973556966986507</v>
      </c>
    </row>
    <row r="457" spans="1:1" x14ac:dyDescent="0.2">
      <c r="A457">
        <v>134.60772859398276</v>
      </c>
    </row>
    <row r="458" spans="1:1" x14ac:dyDescent="0.2">
      <c r="A458">
        <v>116.06485966476612</v>
      </c>
    </row>
    <row r="459" spans="1:1" x14ac:dyDescent="0.2">
      <c r="A459">
        <v>76.141543811536394</v>
      </c>
    </row>
    <row r="460" spans="1:1" x14ac:dyDescent="0.2">
      <c r="A460">
        <v>81.269002091721632</v>
      </c>
    </row>
    <row r="461" spans="1:1" x14ac:dyDescent="0.2">
      <c r="A461">
        <v>112.69709173357114</v>
      </c>
    </row>
    <row r="462" spans="1:1" x14ac:dyDescent="0.2">
      <c r="A462">
        <v>114.24600668542553</v>
      </c>
    </row>
    <row r="463" spans="1:1" x14ac:dyDescent="0.2">
      <c r="A463">
        <v>104.45966179540846</v>
      </c>
    </row>
    <row r="464" spans="1:1" x14ac:dyDescent="0.2">
      <c r="A464">
        <v>90.056448950781487</v>
      </c>
    </row>
    <row r="465" spans="1:1" x14ac:dyDescent="0.2">
      <c r="A465">
        <v>89.455341165012214</v>
      </c>
    </row>
    <row r="466" spans="1:1" x14ac:dyDescent="0.2">
      <c r="A466">
        <v>103.09485130856046</v>
      </c>
    </row>
    <row r="467" spans="1:1" x14ac:dyDescent="0.2">
      <c r="A467">
        <v>129.04353095800616</v>
      </c>
    </row>
    <row r="468" spans="1:1" x14ac:dyDescent="0.2">
      <c r="A468">
        <v>88.396257322165184</v>
      </c>
    </row>
    <row r="469" spans="1:1" x14ac:dyDescent="0.2">
      <c r="A469">
        <v>143.75560820335522</v>
      </c>
    </row>
    <row r="470" spans="1:1" x14ac:dyDescent="0.2">
      <c r="A470">
        <v>131.35037331958301</v>
      </c>
    </row>
    <row r="471" spans="1:1" x14ac:dyDescent="0.2">
      <c r="A471">
        <v>120.10883690672927</v>
      </c>
    </row>
    <row r="472" spans="1:1" x14ac:dyDescent="0.2">
      <c r="A472">
        <v>102.37648691836512</v>
      </c>
    </row>
    <row r="473" spans="1:1" x14ac:dyDescent="0.2">
      <c r="A473">
        <v>92.155790096148849</v>
      </c>
    </row>
    <row r="474" spans="1:1" x14ac:dyDescent="0.2">
      <c r="A474">
        <v>105.67908955417806</v>
      </c>
    </row>
    <row r="475" spans="1:1" x14ac:dyDescent="0.2">
      <c r="A475">
        <v>78.578898662817664</v>
      </c>
    </row>
    <row r="476" spans="1:1" x14ac:dyDescent="0.2">
      <c r="A476">
        <v>117.45083864079788</v>
      </c>
    </row>
    <row r="477" spans="1:1" x14ac:dyDescent="0.2">
      <c r="A477">
        <v>83.007342052587774</v>
      </c>
    </row>
    <row r="478" spans="1:1" x14ac:dyDescent="0.2">
      <c r="A478">
        <v>118.98365553643089</v>
      </c>
    </row>
    <row r="479" spans="1:1" x14ac:dyDescent="0.2">
      <c r="A479">
        <v>103.68863766198047</v>
      </c>
    </row>
    <row r="480" spans="1:1" x14ac:dyDescent="0.2">
      <c r="A480">
        <v>78.717278281692415</v>
      </c>
    </row>
    <row r="481" spans="1:1" x14ac:dyDescent="0.2">
      <c r="A481">
        <v>67.461826599901542</v>
      </c>
    </row>
    <row r="482" spans="1:1" x14ac:dyDescent="0.2">
      <c r="A482">
        <v>128.0664607998915</v>
      </c>
    </row>
    <row r="483" spans="1:1" x14ac:dyDescent="0.2">
      <c r="A483">
        <v>69.152122503146529</v>
      </c>
    </row>
    <row r="484" spans="1:1" x14ac:dyDescent="0.2">
      <c r="A484">
        <v>97.164422893547453</v>
      </c>
    </row>
    <row r="485" spans="1:1" x14ac:dyDescent="0.2">
      <c r="A485">
        <v>66.612358548445627</v>
      </c>
    </row>
    <row r="486" spans="1:1" x14ac:dyDescent="0.2">
      <c r="A486">
        <v>109.45019564824179</v>
      </c>
    </row>
    <row r="487" spans="1:1" x14ac:dyDescent="0.2">
      <c r="A487">
        <v>107.41360963729676</v>
      </c>
    </row>
    <row r="488" spans="1:1" x14ac:dyDescent="0.2">
      <c r="A488">
        <v>79.85469235572964</v>
      </c>
    </row>
    <row r="489" spans="1:1" x14ac:dyDescent="0.2">
      <c r="A489">
        <v>71.336001181043684</v>
      </c>
    </row>
    <row r="490" spans="1:1" x14ac:dyDescent="0.2">
      <c r="A490">
        <v>108.14197846921161</v>
      </c>
    </row>
    <row r="491" spans="1:1" x14ac:dyDescent="0.2">
      <c r="A491">
        <v>102.3589336706209</v>
      </c>
    </row>
    <row r="492" spans="1:1" x14ac:dyDescent="0.2">
      <c r="A492">
        <v>100.3450395524851</v>
      </c>
    </row>
    <row r="493" spans="1:1" x14ac:dyDescent="0.2">
      <c r="A493">
        <v>80.892607709392905</v>
      </c>
    </row>
    <row r="494" spans="1:1" x14ac:dyDescent="0.2">
      <c r="A494">
        <v>70.407770888414234</v>
      </c>
    </row>
    <row r="495" spans="1:1" x14ac:dyDescent="0.2">
      <c r="A495">
        <v>124.7332536673639</v>
      </c>
    </row>
    <row r="496" spans="1:1" x14ac:dyDescent="0.2">
      <c r="A496">
        <v>68.39687810279429</v>
      </c>
    </row>
    <row r="497" spans="1:1" x14ac:dyDescent="0.2">
      <c r="A497">
        <v>104.79169557365822</v>
      </c>
    </row>
    <row r="498" spans="1:1" x14ac:dyDescent="0.2">
      <c r="A498">
        <v>109.43846316658892</v>
      </c>
    </row>
    <row r="499" spans="1:1" x14ac:dyDescent="0.2">
      <c r="A499">
        <v>77.38741512876004</v>
      </c>
    </row>
    <row r="500" spans="1:1" x14ac:dyDescent="0.2">
      <c r="A500">
        <v>123.66932676522993</v>
      </c>
    </row>
    <row r="501" spans="1:1" x14ac:dyDescent="0.2">
      <c r="A501">
        <v>101.08698259282392</v>
      </c>
    </row>
    <row r="502" spans="1:1" x14ac:dyDescent="0.2">
      <c r="A502">
        <v>112.44579834747128</v>
      </c>
    </row>
    <row r="503" spans="1:1" x14ac:dyDescent="0.2">
      <c r="A503">
        <v>106.4507503338973</v>
      </c>
    </row>
    <row r="504" spans="1:1" x14ac:dyDescent="0.2">
      <c r="A504">
        <v>83.211000653682277</v>
      </c>
    </row>
    <row r="505" spans="1:1" x14ac:dyDescent="0.2">
      <c r="A505">
        <v>106.21157596469857</v>
      </c>
    </row>
    <row r="506" spans="1:1" x14ac:dyDescent="0.2">
      <c r="A506">
        <v>130.61768438783474</v>
      </c>
    </row>
    <row r="507" spans="1:1" x14ac:dyDescent="0.2">
      <c r="A507">
        <v>120.98977347486652</v>
      </c>
    </row>
    <row r="508" spans="1:1" x14ac:dyDescent="0.2">
      <c r="A508">
        <v>114.60252860852052</v>
      </c>
    </row>
    <row r="509" spans="1:1" x14ac:dyDescent="0.2">
      <c r="A509">
        <v>113.36447894573212</v>
      </c>
    </row>
    <row r="510" spans="1:1" x14ac:dyDescent="0.2">
      <c r="A510">
        <v>111.4251633931417</v>
      </c>
    </row>
    <row r="511" spans="1:1" x14ac:dyDescent="0.2">
      <c r="A511">
        <v>88.57847458566539</v>
      </c>
    </row>
    <row r="512" spans="1:1" x14ac:dyDescent="0.2">
      <c r="A512">
        <v>113.27084646618459</v>
      </c>
    </row>
    <row r="513" spans="1:1" x14ac:dyDescent="0.2">
      <c r="A513">
        <v>103.57742919732118</v>
      </c>
    </row>
    <row r="514" spans="1:1" x14ac:dyDescent="0.2">
      <c r="A514">
        <v>98.523867361654993</v>
      </c>
    </row>
    <row r="515" spans="1:1" x14ac:dyDescent="0.2">
      <c r="A515">
        <v>71.207671478623524</v>
      </c>
    </row>
    <row r="516" spans="1:1" x14ac:dyDescent="0.2">
      <c r="A516">
        <v>90.736955624015536</v>
      </c>
    </row>
    <row r="517" spans="1:1" x14ac:dyDescent="0.2">
      <c r="A517">
        <v>104.88687419419875</v>
      </c>
    </row>
    <row r="518" spans="1:1" x14ac:dyDescent="0.2">
      <c r="A518">
        <v>109.02027750271372</v>
      </c>
    </row>
    <row r="519" spans="1:1" x14ac:dyDescent="0.2">
      <c r="A519">
        <v>72.623936628224328</v>
      </c>
    </row>
    <row r="520" spans="1:1" x14ac:dyDescent="0.2">
      <c r="A520">
        <v>100.68357621785253</v>
      </c>
    </row>
    <row r="521" spans="1:1" x14ac:dyDescent="0.2">
      <c r="A521">
        <v>106.66832420392893</v>
      </c>
    </row>
    <row r="522" spans="1:1" x14ac:dyDescent="0.2">
      <c r="A522">
        <v>90.699075169686694</v>
      </c>
    </row>
    <row r="523" spans="1:1" x14ac:dyDescent="0.2">
      <c r="A523">
        <v>82.72978700697422</v>
      </c>
    </row>
    <row r="524" spans="1:1" x14ac:dyDescent="0.2">
      <c r="A524">
        <v>92.361790646100417</v>
      </c>
    </row>
    <row r="525" spans="1:1" x14ac:dyDescent="0.2">
      <c r="A525">
        <v>109.88216015684884</v>
      </c>
    </row>
    <row r="526" spans="1:1" x14ac:dyDescent="0.2">
      <c r="A526">
        <v>99.858528099139221</v>
      </c>
    </row>
    <row r="527" spans="1:1" x14ac:dyDescent="0.2">
      <c r="A527">
        <v>70.164390106219798</v>
      </c>
    </row>
    <row r="528" spans="1:1" x14ac:dyDescent="0.2">
      <c r="A528">
        <v>119.02208168758079</v>
      </c>
    </row>
    <row r="529" spans="1:1" x14ac:dyDescent="0.2">
      <c r="A529">
        <v>115.14549694547895</v>
      </c>
    </row>
    <row r="530" spans="1:1" x14ac:dyDescent="0.2">
      <c r="A530">
        <v>116.5728124557063</v>
      </c>
    </row>
    <row r="531" spans="1:1" x14ac:dyDescent="0.2">
      <c r="A531">
        <v>82.248436936060898</v>
      </c>
    </row>
    <row r="532" spans="1:1" x14ac:dyDescent="0.2">
      <c r="A532">
        <v>92.611265042796731</v>
      </c>
    </row>
    <row r="533" spans="1:1" x14ac:dyDescent="0.2">
      <c r="A533">
        <v>106.82753125147428</v>
      </c>
    </row>
    <row r="534" spans="1:1" x14ac:dyDescent="0.2">
      <c r="A534">
        <v>113.05379555560648</v>
      </c>
    </row>
    <row r="535" spans="1:1" x14ac:dyDescent="0.2">
      <c r="A535">
        <v>137.43116394616663</v>
      </c>
    </row>
    <row r="536" spans="1:1" x14ac:dyDescent="0.2">
      <c r="A536">
        <v>77.732477418612689</v>
      </c>
    </row>
    <row r="537" spans="1:1" x14ac:dyDescent="0.2">
      <c r="A537">
        <v>101.27993189380504</v>
      </c>
    </row>
    <row r="538" spans="1:1" x14ac:dyDescent="0.2">
      <c r="A538">
        <v>89.953676049481146</v>
      </c>
    </row>
    <row r="539" spans="1:1" x14ac:dyDescent="0.2">
      <c r="A539">
        <v>124.98413778084796</v>
      </c>
    </row>
    <row r="540" spans="1:1" x14ac:dyDescent="0.2">
      <c r="A540">
        <v>126.70622052391991</v>
      </c>
    </row>
    <row r="541" spans="1:1" x14ac:dyDescent="0.2">
      <c r="A541">
        <v>97.69265741633717</v>
      </c>
    </row>
    <row r="542" spans="1:1" x14ac:dyDescent="0.2">
      <c r="A542">
        <v>108.74483703228179</v>
      </c>
    </row>
    <row r="543" spans="1:1" x14ac:dyDescent="0.2">
      <c r="A543">
        <v>96.087763065588661</v>
      </c>
    </row>
    <row r="544" spans="1:1" x14ac:dyDescent="0.2">
      <c r="A544">
        <v>85.76518009940628</v>
      </c>
    </row>
    <row r="545" spans="1:1" x14ac:dyDescent="0.2">
      <c r="A545">
        <v>90.60564732644707</v>
      </c>
    </row>
    <row r="546" spans="1:1" x14ac:dyDescent="0.2">
      <c r="A546">
        <v>75.501441440428607</v>
      </c>
    </row>
    <row r="547" spans="1:1" x14ac:dyDescent="0.2">
      <c r="A547">
        <v>119.38460627570748</v>
      </c>
    </row>
    <row r="548" spans="1:1" x14ac:dyDescent="0.2">
      <c r="A548">
        <v>96.022052073385566</v>
      </c>
    </row>
    <row r="549" spans="1:1" x14ac:dyDescent="0.2">
      <c r="A549">
        <v>106.88614818500355</v>
      </c>
    </row>
    <row r="550" spans="1:1" x14ac:dyDescent="0.2">
      <c r="A550">
        <v>88.091894920216873</v>
      </c>
    </row>
    <row r="551" spans="1:1" x14ac:dyDescent="0.2">
      <c r="A551">
        <v>78.059122440754436</v>
      </c>
    </row>
    <row r="552" spans="1:1" x14ac:dyDescent="0.2">
      <c r="A552">
        <v>140.94290488865227</v>
      </c>
    </row>
    <row r="553" spans="1:1" x14ac:dyDescent="0.2">
      <c r="A553">
        <v>97.557870301534422</v>
      </c>
    </row>
    <row r="554" spans="1:1" x14ac:dyDescent="0.2">
      <c r="A554">
        <v>116.70719029789325</v>
      </c>
    </row>
    <row r="555" spans="1:1" x14ac:dyDescent="0.2">
      <c r="A555">
        <v>68.536394590046257</v>
      </c>
    </row>
    <row r="556" spans="1:1" x14ac:dyDescent="0.2">
      <c r="A556">
        <v>73.167905409354717</v>
      </c>
    </row>
    <row r="557" spans="1:1" x14ac:dyDescent="0.2">
      <c r="A557">
        <v>90.363994584186003</v>
      </c>
    </row>
    <row r="558" spans="1:1" x14ac:dyDescent="0.2">
      <c r="A558">
        <v>114.45537236577366</v>
      </c>
    </row>
    <row r="559" spans="1:1" x14ac:dyDescent="0.2">
      <c r="A559">
        <v>120.9978679777123</v>
      </c>
    </row>
    <row r="560" spans="1:1" x14ac:dyDescent="0.2">
      <c r="A560">
        <v>90.801643434679136</v>
      </c>
    </row>
    <row r="561" spans="1:1" x14ac:dyDescent="0.2">
      <c r="A561">
        <v>73.690046317642555</v>
      </c>
    </row>
    <row r="562" spans="1:1" x14ac:dyDescent="0.2">
      <c r="A562">
        <v>112.88181010750122</v>
      </c>
    </row>
    <row r="563" spans="1:1" x14ac:dyDescent="0.2">
      <c r="A563">
        <v>86.244210958830081</v>
      </c>
    </row>
    <row r="564" spans="1:1" x14ac:dyDescent="0.2">
      <c r="A564">
        <v>64.594553603092209</v>
      </c>
    </row>
    <row r="565" spans="1:1" x14ac:dyDescent="0.2">
      <c r="A565">
        <v>94.700169736461248</v>
      </c>
    </row>
    <row r="566" spans="1:1" x14ac:dyDescent="0.2">
      <c r="A566">
        <v>89.843445291626267</v>
      </c>
    </row>
    <row r="567" spans="1:1" x14ac:dyDescent="0.2">
      <c r="A567">
        <v>93.059009284479544</v>
      </c>
    </row>
    <row r="568" spans="1:1" x14ac:dyDescent="0.2">
      <c r="A568">
        <v>95.269308783463202</v>
      </c>
    </row>
    <row r="569" spans="1:1" x14ac:dyDescent="0.2">
      <c r="A569">
        <v>83.269435688271187</v>
      </c>
    </row>
    <row r="570" spans="1:1" x14ac:dyDescent="0.2">
      <c r="A570">
        <v>95.495318216853775</v>
      </c>
    </row>
    <row r="571" spans="1:1" x14ac:dyDescent="0.2">
      <c r="A571">
        <v>138.53056114166975</v>
      </c>
    </row>
    <row r="572" spans="1:1" x14ac:dyDescent="0.2">
      <c r="A572">
        <v>124.57113623677287</v>
      </c>
    </row>
    <row r="573" spans="1:1" x14ac:dyDescent="0.2">
      <c r="A573">
        <v>106.64365416014334</v>
      </c>
    </row>
    <row r="574" spans="1:1" x14ac:dyDescent="0.2">
      <c r="A574">
        <v>100.00725322024664</v>
      </c>
    </row>
    <row r="575" spans="1:1" x14ac:dyDescent="0.2">
      <c r="A575">
        <v>129.39013938885182</v>
      </c>
    </row>
    <row r="576" spans="1:1" x14ac:dyDescent="0.2">
      <c r="A576">
        <v>87.406454238225706</v>
      </c>
    </row>
    <row r="577" spans="1:1" x14ac:dyDescent="0.2">
      <c r="A577">
        <v>108.12419784779195</v>
      </c>
    </row>
    <row r="578" spans="1:1" x14ac:dyDescent="0.2">
      <c r="A578">
        <v>68.437987263314426</v>
      </c>
    </row>
    <row r="579" spans="1:1" x14ac:dyDescent="0.2">
      <c r="A579">
        <v>103.09705683321226</v>
      </c>
    </row>
    <row r="580" spans="1:1" x14ac:dyDescent="0.2">
      <c r="A580">
        <v>108.3438862930052</v>
      </c>
    </row>
    <row r="581" spans="1:1" x14ac:dyDescent="0.2">
      <c r="A581">
        <v>112.34730007126927</v>
      </c>
    </row>
    <row r="582" spans="1:1" x14ac:dyDescent="0.2">
      <c r="A582">
        <v>93.376377460663207</v>
      </c>
    </row>
    <row r="583" spans="1:1" x14ac:dyDescent="0.2">
      <c r="A583">
        <v>121.43569872714579</v>
      </c>
    </row>
    <row r="584" spans="1:1" x14ac:dyDescent="0.2">
      <c r="A584">
        <v>132.5884684571065</v>
      </c>
    </row>
    <row r="585" spans="1:1" x14ac:dyDescent="0.2">
      <c r="A585">
        <v>103.35257936967537</v>
      </c>
    </row>
    <row r="586" spans="1:1" x14ac:dyDescent="0.2">
      <c r="A586">
        <v>84.097530614235438</v>
      </c>
    </row>
    <row r="587" spans="1:1" x14ac:dyDescent="0.2">
      <c r="A587">
        <v>96.960787029820494</v>
      </c>
    </row>
    <row r="588" spans="1:1" x14ac:dyDescent="0.2">
      <c r="A588">
        <v>100.44879016058985</v>
      </c>
    </row>
    <row r="589" spans="1:1" x14ac:dyDescent="0.2">
      <c r="A589">
        <v>132.70770321250893</v>
      </c>
    </row>
    <row r="590" spans="1:1" x14ac:dyDescent="0.2">
      <c r="A590">
        <v>75.560376697103493</v>
      </c>
    </row>
    <row r="591" spans="1:1" x14ac:dyDescent="0.2">
      <c r="A591">
        <v>81.799510351265781</v>
      </c>
    </row>
    <row r="592" spans="1:1" x14ac:dyDescent="0.2">
      <c r="A592">
        <v>122.23578121629544</v>
      </c>
    </row>
    <row r="593" spans="1:1" x14ac:dyDescent="0.2">
      <c r="A593">
        <v>112.95265974476933</v>
      </c>
    </row>
    <row r="594" spans="1:1" x14ac:dyDescent="0.2">
      <c r="A594">
        <v>101.35974005388562</v>
      </c>
    </row>
    <row r="595" spans="1:1" x14ac:dyDescent="0.2">
      <c r="A595">
        <v>49.139601085335016</v>
      </c>
    </row>
    <row r="596" spans="1:1" x14ac:dyDescent="0.2">
      <c r="A596">
        <v>92.715697771927807</v>
      </c>
    </row>
    <row r="597" spans="1:1" x14ac:dyDescent="0.2">
      <c r="A597">
        <v>93.09206941688899</v>
      </c>
    </row>
    <row r="598" spans="1:1" x14ac:dyDescent="0.2">
      <c r="A598">
        <v>120.258494259906</v>
      </c>
    </row>
    <row r="599" spans="1:1" x14ac:dyDescent="0.2">
      <c r="A599">
        <v>110.6355173556949</v>
      </c>
    </row>
    <row r="600" spans="1:1" x14ac:dyDescent="0.2">
      <c r="A600">
        <v>127.76264409476425</v>
      </c>
    </row>
    <row r="601" spans="1:1" x14ac:dyDescent="0.2">
      <c r="A601">
        <v>105.52258825337049</v>
      </c>
    </row>
    <row r="602" spans="1:1" x14ac:dyDescent="0.2">
      <c r="A602">
        <v>110.17165232042316</v>
      </c>
    </row>
    <row r="603" spans="1:1" x14ac:dyDescent="0.2">
      <c r="A603">
        <v>72.983914631186053</v>
      </c>
    </row>
    <row r="604" spans="1:1" x14ac:dyDescent="0.2">
      <c r="A604">
        <v>94.272684489260428</v>
      </c>
    </row>
    <row r="605" spans="1:1" x14ac:dyDescent="0.2">
      <c r="A605">
        <v>91.451113601215184</v>
      </c>
    </row>
    <row r="606" spans="1:1" x14ac:dyDescent="0.2">
      <c r="A606">
        <v>95.379948813933879</v>
      </c>
    </row>
    <row r="607" spans="1:1" x14ac:dyDescent="0.2">
      <c r="A607">
        <v>89.014008860976901</v>
      </c>
    </row>
    <row r="608" spans="1:1" x14ac:dyDescent="0.2">
      <c r="A608">
        <v>102.99387465929613</v>
      </c>
    </row>
    <row r="609" spans="1:1" x14ac:dyDescent="0.2">
      <c r="A609">
        <v>98.161501935101114</v>
      </c>
    </row>
    <row r="610" spans="1:1" x14ac:dyDescent="0.2">
      <c r="A610">
        <v>45.516901789233088</v>
      </c>
    </row>
    <row r="611" spans="1:1" x14ac:dyDescent="0.2">
      <c r="A611">
        <v>81.309792929096147</v>
      </c>
    </row>
    <row r="612" spans="1:1" x14ac:dyDescent="0.2">
      <c r="A612">
        <v>103.26476765621919</v>
      </c>
    </row>
    <row r="613" spans="1:1" x14ac:dyDescent="0.2">
      <c r="A613">
        <v>81.634755386039615</v>
      </c>
    </row>
    <row r="614" spans="1:1" x14ac:dyDescent="0.2">
      <c r="A614">
        <v>99.964370545058046</v>
      </c>
    </row>
    <row r="615" spans="1:1" x14ac:dyDescent="0.2">
      <c r="A615">
        <v>102.65640665020328</v>
      </c>
    </row>
    <row r="616" spans="1:1" x14ac:dyDescent="0.2">
      <c r="A616">
        <v>97.441818777588196</v>
      </c>
    </row>
    <row r="617" spans="1:1" x14ac:dyDescent="0.2">
      <c r="A617">
        <v>82.917870511300862</v>
      </c>
    </row>
    <row r="618" spans="1:1" x14ac:dyDescent="0.2">
      <c r="A618">
        <v>135.18680387060158</v>
      </c>
    </row>
    <row r="619" spans="1:1" x14ac:dyDescent="0.2">
      <c r="A619">
        <v>80.192160364822485</v>
      </c>
    </row>
    <row r="620" spans="1:1" x14ac:dyDescent="0.2">
      <c r="A620">
        <v>115.49069565953687</v>
      </c>
    </row>
    <row r="621" spans="1:1" x14ac:dyDescent="0.2">
      <c r="A621">
        <v>74.325783114181831</v>
      </c>
    </row>
    <row r="622" spans="1:1" x14ac:dyDescent="0.2">
      <c r="A622">
        <v>91.800973475619685</v>
      </c>
    </row>
    <row r="623" spans="1:1" x14ac:dyDescent="0.2">
      <c r="A623">
        <v>121.23624653904699</v>
      </c>
    </row>
    <row r="624" spans="1:1" x14ac:dyDescent="0.2">
      <c r="A624">
        <v>73.220747051527724</v>
      </c>
    </row>
    <row r="625" spans="1:1" x14ac:dyDescent="0.2">
      <c r="A625">
        <v>101.62631295097526</v>
      </c>
    </row>
    <row r="626" spans="1:1" x14ac:dyDescent="0.2">
      <c r="A626">
        <v>76.904200593708083</v>
      </c>
    </row>
    <row r="627" spans="1:1" x14ac:dyDescent="0.2">
      <c r="A627">
        <v>102.39263044932159</v>
      </c>
    </row>
    <row r="628" spans="1:1" x14ac:dyDescent="0.2">
      <c r="A628">
        <v>111.8084699352039</v>
      </c>
    </row>
    <row r="629" spans="1:1" x14ac:dyDescent="0.2">
      <c r="A629">
        <v>120.21311047428753</v>
      </c>
    </row>
    <row r="630" spans="1:1" x14ac:dyDescent="0.2">
      <c r="A630">
        <v>104.45415935246274</v>
      </c>
    </row>
    <row r="631" spans="1:1" x14ac:dyDescent="0.2">
      <c r="A631">
        <v>100.43107775127282</v>
      </c>
    </row>
    <row r="632" spans="1:1" x14ac:dyDescent="0.2">
      <c r="A632">
        <v>50.904384604655206</v>
      </c>
    </row>
    <row r="633" spans="1:1" x14ac:dyDescent="0.2">
      <c r="A633">
        <v>98.252769728424028</v>
      </c>
    </row>
    <row r="634" spans="1:1" x14ac:dyDescent="0.2">
      <c r="A634">
        <v>99.311376086552627</v>
      </c>
    </row>
    <row r="635" spans="1:1" x14ac:dyDescent="0.2">
      <c r="A635">
        <v>109.30513124330901</v>
      </c>
    </row>
    <row r="636" spans="1:1" x14ac:dyDescent="0.2">
      <c r="A636">
        <v>70.233420754084364</v>
      </c>
    </row>
    <row r="637" spans="1:1" x14ac:dyDescent="0.2">
      <c r="A637">
        <v>97.881513991160318</v>
      </c>
    </row>
    <row r="638" spans="1:1" x14ac:dyDescent="0.2">
      <c r="A638">
        <v>105.26360963704064</v>
      </c>
    </row>
    <row r="639" spans="1:1" x14ac:dyDescent="0.2">
      <c r="A639">
        <v>138.23606675723568</v>
      </c>
    </row>
    <row r="640" spans="1:1" x14ac:dyDescent="0.2">
      <c r="A640">
        <v>85.254225975950249</v>
      </c>
    </row>
    <row r="641" spans="1:1" x14ac:dyDescent="0.2">
      <c r="A641">
        <v>103.28454916598275</v>
      </c>
    </row>
    <row r="642" spans="1:1" x14ac:dyDescent="0.2">
      <c r="A642">
        <v>111.73293640022166</v>
      </c>
    </row>
    <row r="643" spans="1:1" x14ac:dyDescent="0.2">
      <c r="A643">
        <v>102.09861354960594</v>
      </c>
    </row>
    <row r="644" spans="1:1" x14ac:dyDescent="0.2">
      <c r="A644">
        <v>115.09756657469552</v>
      </c>
    </row>
    <row r="645" spans="1:1" x14ac:dyDescent="0.2">
      <c r="A645">
        <v>111.56395228463225</v>
      </c>
    </row>
    <row r="646" spans="1:1" x14ac:dyDescent="0.2">
      <c r="A646">
        <v>112.37588094227249</v>
      </c>
    </row>
    <row r="647" spans="1:1" x14ac:dyDescent="0.2">
      <c r="A647">
        <v>88.79852682875935</v>
      </c>
    </row>
    <row r="648" spans="1:1" x14ac:dyDescent="0.2">
      <c r="A648">
        <v>105.82401753490558</v>
      </c>
    </row>
    <row r="649" spans="1:1" x14ac:dyDescent="0.2">
      <c r="A649">
        <v>114.18584361090325</v>
      </c>
    </row>
    <row r="650" spans="1:1" x14ac:dyDescent="0.2">
      <c r="A650">
        <v>129.12975105573423</v>
      </c>
    </row>
    <row r="651" spans="1:1" x14ac:dyDescent="0.2">
      <c r="A651">
        <v>91.122103892848827</v>
      </c>
    </row>
    <row r="652" spans="1:1" x14ac:dyDescent="0.2">
      <c r="A652">
        <v>73.417925502872095</v>
      </c>
    </row>
    <row r="653" spans="1:1" x14ac:dyDescent="0.2">
      <c r="A653">
        <v>109.2118170869071</v>
      </c>
    </row>
    <row r="654" spans="1:1" x14ac:dyDescent="0.2">
      <c r="A654">
        <v>138.32192305708304</v>
      </c>
    </row>
    <row r="655" spans="1:1" x14ac:dyDescent="0.2">
      <c r="A655">
        <v>120.52061063295696</v>
      </c>
    </row>
    <row r="656" spans="1:1" x14ac:dyDescent="0.2">
      <c r="A656">
        <v>137.03280526679009</v>
      </c>
    </row>
    <row r="657" spans="1:1" x14ac:dyDescent="0.2">
      <c r="A657">
        <v>101.25689894048264</v>
      </c>
    </row>
    <row r="658" spans="1:1" x14ac:dyDescent="0.2">
      <c r="A658">
        <v>105.09860456077149</v>
      </c>
    </row>
    <row r="659" spans="1:1" x14ac:dyDescent="0.2">
      <c r="A659">
        <v>98.940597834007349</v>
      </c>
    </row>
    <row r="660" spans="1:1" x14ac:dyDescent="0.2">
      <c r="A660">
        <v>100.04097273631487</v>
      </c>
    </row>
    <row r="661" spans="1:1" x14ac:dyDescent="0.2">
      <c r="A661">
        <v>85.411022862535901</v>
      </c>
    </row>
    <row r="662" spans="1:1" x14ac:dyDescent="0.2">
      <c r="A662">
        <v>112.79199750570115</v>
      </c>
    </row>
    <row r="663" spans="1:1" x14ac:dyDescent="0.2">
      <c r="A663">
        <v>112.63410922547337</v>
      </c>
    </row>
    <row r="664" spans="1:1" x14ac:dyDescent="0.2">
      <c r="A664">
        <v>99.396322891698219</v>
      </c>
    </row>
    <row r="665" spans="1:1" x14ac:dyDescent="0.2">
      <c r="A665">
        <v>78.658206600812264</v>
      </c>
    </row>
    <row r="666" spans="1:1" x14ac:dyDescent="0.2">
      <c r="A666">
        <v>118.5446424438851</v>
      </c>
    </row>
    <row r="667" spans="1:1" x14ac:dyDescent="0.2">
      <c r="A667">
        <v>116.00328687345609</v>
      </c>
    </row>
    <row r="668" spans="1:1" x14ac:dyDescent="0.2">
      <c r="A668">
        <v>79.128278937423602</v>
      </c>
    </row>
    <row r="669" spans="1:1" x14ac:dyDescent="0.2">
      <c r="A669">
        <v>77.406059770146385</v>
      </c>
    </row>
    <row r="670" spans="1:1" x14ac:dyDescent="0.2">
      <c r="A670">
        <v>81.663540893350728</v>
      </c>
    </row>
    <row r="671" spans="1:1" x14ac:dyDescent="0.2">
      <c r="A671">
        <v>119.53098944795784</v>
      </c>
    </row>
    <row r="672" spans="1:1" x14ac:dyDescent="0.2">
      <c r="A672">
        <v>149.17455953545868</v>
      </c>
    </row>
    <row r="673" spans="1:1" x14ac:dyDescent="0.2">
      <c r="A673">
        <v>119.05314093164634</v>
      </c>
    </row>
    <row r="674" spans="1:1" x14ac:dyDescent="0.2">
      <c r="A674">
        <v>94.334302755305544</v>
      </c>
    </row>
    <row r="675" spans="1:1" x14ac:dyDescent="0.2">
      <c r="A675">
        <v>81.431119522312656</v>
      </c>
    </row>
    <row r="676" spans="1:1" x14ac:dyDescent="0.2">
      <c r="A676">
        <v>129.04635039158165</v>
      </c>
    </row>
    <row r="677" spans="1:1" x14ac:dyDescent="0.2">
      <c r="A677">
        <v>106.08181380812312</v>
      </c>
    </row>
    <row r="678" spans="1:1" x14ac:dyDescent="0.2">
      <c r="A678">
        <v>97.077429725322872</v>
      </c>
    </row>
    <row r="679" spans="1:1" x14ac:dyDescent="0.2">
      <c r="A679">
        <v>81.946302796131931</v>
      </c>
    </row>
    <row r="680" spans="1:1" x14ac:dyDescent="0.2">
      <c r="A680">
        <v>100.30154296837281</v>
      </c>
    </row>
    <row r="681" spans="1:1" x14ac:dyDescent="0.2">
      <c r="A681">
        <v>104.58951490145409</v>
      </c>
    </row>
    <row r="682" spans="1:1" x14ac:dyDescent="0.2">
      <c r="A682">
        <v>112.91696207772475</v>
      </c>
    </row>
    <row r="683" spans="1:1" x14ac:dyDescent="0.2">
      <c r="A683">
        <v>117.47844180499669</v>
      </c>
    </row>
    <row r="684" spans="1:1" x14ac:dyDescent="0.2">
      <c r="A684">
        <v>100.43060026655439</v>
      </c>
    </row>
    <row r="685" spans="1:1" x14ac:dyDescent="0.2">
      <c r="A685">
        <v>120.75930751743726</v>
      </c>
    </row>
    <row r="686" spans="1:1" x14ac:dyDescent="0.2">
      <c r="A686">
        <v>132.35390977351926</v>
      </c>
    </row>
    <row r="687" spans="1:1" x14ac:dyDescent="0.2">
      <c r="A687">
        <v>100.6072241376387</v>
      </c>
    </row>
    <row r="688" spans="1:1" x14ac:dyDescent="0.2">
      <c r="A688">
        <v>66.057112033013254</v>
      </c>
    </row>
    <row r="689" spans="1:1" x14ac:dyDescent="0.2">
      <c r="A689">
        <v>101.78065420186613</v>
      </c>
    </row>
    <row r="690" spans="1:1" x14ac:dyDescent="0.2">
      <c r="A690">
        <v>109.12816631171154</v>
      </c>
    </row>
    <row r="691" spans="1:1" x14ac:dyDescent="0.2">
      <c r="A691">
        <v>111.86740519187879</v>
      </c>
    </row>
    <row r="692" spans="1:1" x14ac:dyDescent="0.2">
      <c r="A692">
        <v>96.041537997371051</v>
      </c>
    </row>
    <row r="693" spans="1:1" x14ac:dyDescent="0.2">
      <c r="A693">
        <v>64.300332067068666</v>
      </c>
    </row>
    <row r="694" spans="1:1" x14ac:dyDescent="0.2">
      <c r="A694">
        <v>71.729994285851717</v>
      </c>
    </row>
    <row r="695" spans="1:1" x14ac:dyDescent="0.2">
      <c r="A695">
        <v>106.4353571360698</v>
      </c>
    </row>
    <row r="696" spans="1:1" x14ac:dyDescent="0.2">
      <c r="A696">
        <v>89.889738571946509</v>
      </c>
    </row>
    <row r="697" spans="1:1" x14ac:dyDescent="0.2">
      <c r="A697">
        <v>57.899490254931152</v>
      </c>
    </row>
    <row r="698" spans="1:1" x14ac:dyDescent="0.2">
      <c r="A698">
        <v>102.52382506005233</v>
      </c>
    </row>
    <row r="699" spans="1:1" x14ac:dyDescent="0.2">
      <c r="A699">
        <v>93.710434864624403</v>
      </c>
    </row>
    <row r="700" spans="1:1" x14ac:dyDescent="0.2">
      <c r="A700">
        <v>80.122629494871944</v>
      </c>
    </row>
    <row r="701" spans="1:1" x14ac:dyDescent="0.2">
      <c r="A701">
        <v>101.64282027981244</v>
      </c>
    </row>
    <row r="702" spans="1:1" x14ac:dyDescent="0.2">
      <c r="A702">
        <v>106.93139554641675</v>
      </c>
    </row>
    <row r="703" spans="1:1" x14ac:dyDescent="0.2">
      <c r="A703">
        <v>103.15267243422568</v>
      </c>
    </row>
    <row r="704" spans="1:1" x14ac:dyDescent="0.2">
      <c r="A704">
        <v>71.914894558722153</v>
      </c>
    </row>
    <row r="705" spans="1:1" x14ac:dyDescent="0.2">
      <c r="A705">
        <v>105.33723323314916</v>
      </c>
    </row>
    <row r="706" spans="1:1" x14ac:dyDescent="0.2">
      <c r="A706">
        <v>116.90254975983407</v>
      </c>
    </row>
    <row r="707" spans="1:1" x14ac:dyDescent="0.2">
      <c r="A707">
        <v>70.626049616839737</v>
      </c>
    </row>
    <row r="708" spans="1:1" x14ac:dyDescent="0.2">
      <c r="A708">
        <v>103.96119048673427</v>
      </c>
    </row>
    <row r="709" spans="1:1" x14ac:dyDescent="0.2">
      <c r="A709">
        <v>121.66457306884695</v>
      </c>
    </row>
    <row r="710" spans="1:1" x14ac:dyDescent="0.2">
      <c r="A710">
        <v>123.90434019616805</v>
      </c>
    </row>
    <row r="711" spans="1:1" x14ac:dyDescent="0.2">
      <c r="A711">
        <v>93.444112078577746</v>
      </c>
    </row>
    <row r="712" spans="1:1" x14ac:dyDescent="0.2">
      <c r="A712">
        <v>93.221535987686366</v>
      </c>
    </row>
    <row r="713" spans="1:1" x14ac:dyDescent="0.2">
      <c r="A713">
        <v>115.28851498733275</v>
      </c>
    </row>
    <row r="714" spans="1:1" x14ac:dyDescent="0.2">
      <c r="A714">
        <v>110.25700839818455</v>
      </c>
    </row>
    <row r="715" spans="1:1" x14ac:dyDescent="0.2">
      <c r="A715">
        <v>83.552834237343632</v>
      </c>
    </row>
    <row r="716" spans="1:1" x14ac:dyDescent="0.2">
      <c r="A716">
        <v>114.72808435210027</v>
      </c>
    </row>
    <row r="717" spans="1:1" x14ac:dyDescent="0.2">
      <c r="A717">
        <v>127.64777491393033</v>
      </c>
    </row>
    <row r="718" spans="1:1" x14ac:dyDescent="0.2">
      <c r="A718">
        <v>121.24479578924365</v>
      </c>
    </row>
    <row r="719" spans="1:1" x14ac:dyDescent="0.2">
      <c r="A719">
        <v>112.11656126542948</v>
      </c>
    </row>
    <row r="720" spans="1:1" x14ac:dyDescent="0.2">
      <c r="A720">
        <v>83.923635227256455</v>
      </c>
    </row>
    <row r="721" spans="1:1" x14ac:dyDescent="0.2">
      <c r="A721">
        <v>73.377134665497579</v>
      </c>
    </row>
    <row r="722" spans="1:1" x14ac:dyDescent="0.2">
      <c r="A722">
        <v>63.752179610310122</v>
      </c>
    </row>
    <row r="723" spans="1:1" x14ac:dyDescent="0.2">
      <c r="A723">
        <v>106.11603354627732</v>
      </c>
    </row>
    <row r="724" spans="1:1" x14ac:dyDescent="0.2">
      <c r="A724">
        <v>94.417635207355488</v>
      </c>
    </row>
    <row r="725" spans="1:1" x14ac:dyDescent="0.2">
      <c r="A725">
        <v>61.622415867168456</v>
      </c>
    </row>
    <row r="726" spans="1:1" x14ac:dyDescent="0.2">
      <c r="A726">
        <v>82.466943038161844</v>
      </c>
    </row>
    <row r="727" spans="1:1" x14ac:dyDescent="0.2">
      <c r="A727">
        <v>47.902688290923834</v>
      </c>
    </row>
    <row r="728" spans="1:1" x14ac:dyDescent="0.2">
      <c r="A728">
        <v>85.8363935345551</v>
      </c>
    </row>
    <row r="729" spans="1:1" x14ac:dyDescent="0.2">
      <c r="A729">
        <v>122.85305527038872</v>
      </c>
    </row>
    <row r="730" spans="1:1" x14ac:dyDescent="0.2">
      <c r="A730">
        <v>93.64872564910911</v>
      </c>
    </row>
    <row r="731" spans="1:1" x14ac:dyDescent="0.2">
      <c r="A731">
        <v>99.158490027184598</v>
      </c>
    </row>
    <row r="732" spans="1:1" x14ac:dyDescent="0.2">
      <c r="A732">
        <v>98.088310348975938</v>
      </c>
    </row>
    <row r="733" spans="1:1" x14ac:dyDescent="0.2">
      <c r="A733">
        <v>104.02610567107331</v>
      </c>
    </row>
    <row r="734" spans="1:1" x14ac:dyDescent="0.2">
      <c r="A734">
        <v>83.02409949246794</v>
      </c>
    </row>
    <row r="735" spans="1:1" x14ac:dyDescent="0.2">
      <c r="A735">
        <v>113.41832103207707</v>
      </c>
    </row>
    <row r="736" spans="1:1" x14ac:dyDescent="0.2">
      <c r="A736">
        <v>78.505775288795121</v>
      </c>
    </row>
    <row r="737" spans="1:1" x14ac:dyDescent="0.2">
      <c r="A737">
        <v>61.351022648159415</v>
      </c>
    </row>
    <row r="738" spans="1:1" x14ac:dyDescent="0.2">
      <c r="A738">
        <v>131.18093445664272</v>
      </c>
    </row>
    <row r="739" spans="1:1" x14ac:dyDescent="0.2">
      <c r="A739">
        <v>74.705497152172029</v>
      </c>
    </row>
    <row r="740" spans="1:1" x14ac:dyDescent="0.2">
      <c r="A740">
        <v>122.66556293761823</v>
      </c>
    </row>
    <row r="741" spans="1:1" x14ac:dyDescent="0.2">
      <c r="A741">
        <v>99.012470652814955</v>
      </c>
    </row>
    <row r="742" spans="1:1" x14ac:dyDescent="0.2">
      <c r="A742">
        <v>102.96658981824294</v>
      </c>
    </row>
    <row r="743" spans="1:1" x14ac:dyDescent="0.2">
      <c r="A743">
        <v>95.990219758823514</v>
      </c>
    </row>
    <row r="744" spans="1:1" x14ac:dyDescent="0.2">
      <c r="A744">
        <v>80.528309606597759</v>
      </c>
    </row>
    <row r="745" spans="1:1" x14ac:dyDescent="0.2">
      <c r="A745">
        <v>92.937159731809516</v>
      </c>
    </row>
    <row r="746" spans="1:1" x14ac:dyDescent="0.2">
      <c r="A746">
        <v>143.01728040445596</v>
      </c>
    </row>
    <row r="747" spans="1:1" x14ac:dyDescent="0.2">
      <c r="A747">
        <v>94.795780366985127</v>
      </c>
    </row>
    <row r="748" spans="1:1" x14ac:dyDescent="0.2">
      <c r="A748">
        <v>87.602541295927949</v>
      </c>
    </row>
    <row r="749" spans="1:1" x14ac:dyDescent="0.2">
      <c r="A749">
        <v>113.16893758485094</v>
      </c>
    </row>
    <row r="750" spans="1:1" x14ac:dyDescent="0.2">
      <c r="A750">
        <v>75.515584083041176</v>
      </c>
    </row>
    <row r="751" spans="1:1" x14ac:dyDescent="0.2">
      <c r="A751">
        <v>70.636872603790835</v>
      </c>
    </row>
    <row r="752" spans="1:1" x14ac:dyDescent="0.2">
      <c r="A752">
        <v>117.80172169674188</v>
      </c>
    </row>
    <row r="753" spans="1:1" x14ac:dyDescent="0.2">
      <c r="A753">
        <v>138.25025487458333</v>
      </c>
    </row>
    <row r="754" spans="1:1" x14ac:dyDescent="0.2">
      <c r="A754">
        <v>43.852890282869339</v>
      </c>
    </row>
    <row r="755" spans="1:1" x14ac:dyDescent="0.2">
      <c r="A755">
        <v>140.59056664118543</v>
      </c>
    </row>
    <row r="756" spans="1:1" x14ac:dyDescent="0.2">
      <c r="A756">
        <v>107.85144038673025</v>
      </c>
    </row>
    <row r="757" spans="1:1" x14ac:dyDescent="0.2">
      <c r="A757">
        <v>106.39379322819877</v>
      </c>
    </row>
    <row r="758" spans="1:1" x14ac:dyDescent="0.2">
      <c r="A758">
        <v>69.906912156147882</v>
      </c>
    </row>
    <row r="759" spans="1:1" x14ac:dyDescent="0.2">
      <c r="A759">
        <v>112.16026248584967</v>
      </c>
    </row>
    <row r="760" spans="1:1" x14ac:dyDescent="0.2">
      <c r="A760">
        <v>94.989775586873293</v>
      </c>
    </row>
    <row r="761" spans="1:1" x14ac:dyDescent="0.2">
      <c r="A761">
        <v>84.478017722722143</v>
      </c>
    </row>
    <row r="762" spans="1:1" x14ac:dyDescent="0.2">
      <c r="A762">
        <v>77.397192196804099</v>
      </c>
    </row>
    <row r="763" spans="1:1" x14ac:dyDescent="0.2">
      <c r="A763">
        <v>105.42786438018084</v>
      </c>
    </row>
    <row r="764" spans="1:1" x14ac:dyDescent="0.2">
      <c r="A764">
        <v>75.071386870695278</v>
      </c>
    </row>
    <row r="765" spans="1:1" x14ac:dyDescent="0.2">
      <c r="A765">
        <v>107.01784301782027</v>
      </c>
    </row>
    <row r="766" spans="1:1" x14ac:dyDescent="0.2">
      <c r="A766">
        <v>119.68542164831888</v>
      </c>
    </row>
    <row r="767" spans="1:1" x14ac:dyDescent="0.2">
      <c r="A767">
        <v>52.458165353164077</v>
      </c>
    </row>
    <row r="768" spans="1:1" x14ac:dyDescent="0.2">
      <c r="A768">
        <v>107.26822690921836</v>
      </c>
    </row>
    <row r="769" spans="1:1" x14ac:dyDescent="0.2">
      <c r="A769">
        <v>104.72768988402095</v>
      </c>
    </row>
    <row r="770" spans="1:1" x14ac:dyDescent="0.2">
      <c r="A770">
        <v>118.91048668767326</v>
      </c>
    </row>
    <row r="771" spans="1:1" x14ac:dyDescent="0.2">
      <c r="A771">
        <v>126.2039975496009</v>
      </c>
    </row>
    <row r="772" spans="1:1" x14ac:dyDescent="0.2">
      <c r="A772">
        <v>86.764942150330171</v>
      </c>
    </row>
    <row r="773" spans="1:1" x14ac:dyDescent="0.2">
      <c r="A773">
        <v>69.647706166142598</v>
      </c>
    </row>
    <row r="774" spans="1:1" x14ac:dyDescent="0.2">
      <c r="A774">
        <v>144.69402483664453</v>
      </c>
    </row>
    <row r="775" spans="1:1" x14ac:dyDescent="0.2">
      <c r="A775">
        <v>85.893373377621174</v>
      </c>
    </row>
    <row r="776" spans="1:1" x14ac:dyDescent="0.2">
      <c r="A776">
        <v>113.53650986857247</v>
      </c>
    </row>
    <row r="777" spans="1:1" x14ac:dyDescent="0.2">
      <c r="A777">
        <v>111.2901943793986</v>
      </c>
    </row>
    <row r="778" spans="1:1" x14ac:dyDescent="0.2">
      <c r="A778">
        <v>115.08878995082341</v>
      </c>
    </row>
    <row r="779" spans="1:1" x14ac:dyDescent="0.2">
      <c r="A779">
        <v>100.26579982659314</v>
      </c>
    </row>
    <row r="780" spans="1:1" x14ac:dyDescent="0.2">
      <c r="A780">
        <v>105.47079253010452</v>
      </c>
    </row>
    <row r="781" spans="1:1" x14ac:dyDescent="0.2">
      <c r="A781">
        <v>137.70710463868454</v>
      </c>
    </row>
    <row r="782" spans="1:1" x14ac:dyDescent="0.2">
      <c r="A782">
        <v>145.7359419669956</v>
      </c>
    </row>
    <row r="783" spans="1:1" x14ac:dyDescent="0.2">
      <c r="A783">
        <v>93.5902906145202</v>
      </c>
    </row>
    <row r="784" spans="1:1" x14ac:dyDescent="0.2">
      <c r="A784">
        <v>122.30426616733894</v>
      </c>
    </row>
    <row r="785" spans="1:1" x14ac:dyDescent="0.2">
      <c r="A785">
        <v>74.258116708369926</v>
      </c>
    </row>
    <row r="786" spans="1:1" x14ac:dyDescent="0.2">
      <c r="A786">
        <v>95.250050233153161</v>
      </c>
    </row>
    <row r="787" spans="1:1" x14ac:dyDescent="0.2">
      <c r="A787">
        <v>127.9819687420968</v>
      </c>
    </row>
    <row r="788" spans="1:1" x14ac:dyDescent="0.2">
      <c r="A788">
        <v>97.481859281833749</v>
      </c>
    </row>
    <row r="789" spans="1:1" x14ac:dyDescent="0.2">
      <c r="A789">
        <v>100.68148438003846</v>
      </c>
    </row>
    <row r="790" spans="1:1" x14ac:dyDescent="0.2">
      <c r="A790">
        <v>128.88764356612228</v>
      </c>
    </row>
    <row r="791" spans="1:1" x14ac:dyDescent="0.2">
      <c r="A791">
        <v>139.35329004889354</v>
      </c>
    </row>
    <row r="792" spans="1:1" x14ac:dyDescent="0.2">
      <c r="A792">
        <v>91.409390531771351</v>
      </c>
    </row>
    <row r="793" spans="1:1" x14ac:dyDescent="0.2">
      <c r="A793">
        <v>107.77026798459701</v>
      </c>
    </row>
    <row r="794" spans="1:1" x14ac:dyDescent="0.2">
      <c r="A794">
        <v>95.441180544730742</v>
      </c>
    </row>
    <row r="795" spans="1:1" x14ac:dyDescent="0.2">
      <c r="A795">
        <v>88.413424034661148</v>
      </c>
    </row>
    <row r="796" spans="1:1" x14ac:dyDescent="0.2">
      <c r="A796">
        <v>121.02124199154787</v>
      </c>
    </row>
    <row r="797" spans="1:1" x14ac:dyDescent="0.2">
      <c r="A797">
        <v>120.04640009545255</v>
      </c>
    </row>
    <row r="798" spans="1:1" x14ac:dyDescent="0.2">
      <c r="A798">
        <v>126.43528205226175</v>
      </c>
    </row>
    <row r="799" spans="1:1" x14ac:dyDescent="0.2">
      <c r="A799">
        <v>123.16260179213714</v>
      </c>
    </row>
    <row r="800" spans="1:1" x14ac:dyDescent="0.2">
      <c r="A800">
        <v>128.40988599928096</v>
      </c>
    </row>
    <row r="801" spans="1:1" x14ac:dyDescent="0.2">
      <c r="A801">
        <v>103.12600150209619</v>
      </c>
    </row>
    <row r="802" spans="1:1" x14ac:dyDescent="0.2">
      <c r="A802">
        <v>86.307875587954186</v>
      </c>
    </row>
    <row r="803" spans="1:1" x14ac:dyDescent="0.2">
      <c r="A803">
        <v>125.88039933471009</v>
      </c>
    </row>
    <row r="804" spans="1:1" x14ac:dyDescent="0.2">
      <c r="A804">
        <v>115.90874489920679</v>
      </c>
    </row>
    <row r="805" spans="1:1" x14ac:dyDescent="0.2">
      <c r="A805">
        <v>73.878129821969196</v>
      </c>
    </row>
    <row r="806" spans="1:1" x14ac:dyDescent="0.2">
      <c r="A806">
        <v>97.121949490974657</v>
      </c>
    </row>
    <row r="807" spans="1:1" x14ac:dyDescent="0.2">
      <c r="A807">
        <v>132.41921149310656</v>
      </c>
    </row>
    <row r="808" spans="1:1" x14ac:dyDescent="0.2">
      <c r="A808">
        <v>95.62246557616163</v>
      </c>
    </row>
    <row r="809" spans="1:1" x14ac:dyDescent="0.2">
      <c r="A809">
        <v>103.144373295072</v>
      </c>
    </row>
    <row r="810" spans="1:1" x14ac:dyDescent="0.2">
      <c r="A810">
        <v>91.054005477053579</v>
      </c>
    </row>
    <row r="811" spans="1:1" x14ac:dyDescent="0.2">
      <c r="A811">
        <v>96.185738382337149</v>
      </c>
    </row>
    <row r="812" spans="1:1" x14ac:dyDescent="0.2">
      <c r="A812">
        <v>98.705106918350793</v>
      </c>
    </row>
    <row r="813" spans="1:1" x14ac:dyDescent="0.2">
      <c r="A813">
        <v>109.58420969254803</v>
      </c>
    </row>
    <row r="814" spans="1:1" x14ac:dyDescent="0.2">
      <c r="A814">
        <v>114.1121518026921</v>
      </c>
    </row>
    <row r="815" spans="1:1" x14ac:dyDescent="0.2">
      <c r="A815">
        <v>109.8695181804942</v>
      </c>
    </row>
    <row r="816" spans="1:1" x14ac:dyDescent="0.2">
      <c r="A816">
        <v>112.86716724280268</v>
      </c>
    </row>
    <row r="817" spans="1:1" x14ac:dyDescent="0.2">
      <c r="A817">
        <v>86.388820616411977</v>
      </c>
    </row>
    <row r="818" spans="1:1" x14ac:dyDescent="0.2">
      <c r="A818">
        <v>95.171856426168233</v>
      </c>
    </row>
    <row r="819" spans="1:1" x14ac:dyDescent="0.2">
      <c r="A819">
        <v>97.047825672780164</v>
      </c>
    </row>
    <row r="820" spans="1:1" x14ac:dyDescent="0.2">
      <c r="A820">
        <v>92.817492966423742</v>
      </c>
    </row>
    <row r="821" spans="1:1" x14ac:dyDescent="0.2">
      <c r="A821">
        <v>91.015783962211572</v>
      </c>
    </row>
    <row r="822" spans="1:1" x14ac:dyDescent="0.2">
      <c r="A822">
        <v>119.4962922250852</v>
      </c>
    </row>
    <row r="823" spans="1:1" x14ac:dyDescent="0.2">
      <c r="A823">
        <v>114.411943993764</v>
      </c>
    </row>
    <row r="824" spans="1:1" x14ac:dyDescent="0.2">
      <c r="A824">
        <v>106.88428372086491</v>
      </c>
    </row>
    <row r="825" spans="1:1" x14ac:dyDescent="0.2">
      <c r="A825">
        <v>109.89339241641574</v>
      </c>
    </row>
    <row r="826" spans="1:1" x14ac:dyDescent="0.2">
      <c r="A826">
        <v>118.64846126409248</v>
      </c>
    </row>
    <row r="827" spans="1:1" x14ac:dyDescent="0.2">
      <c r="A827">
        <v>94.175550455111079</v>
      </c>
    </row>
    <row r="828" spans="1:1" x14ac:dyDescent="0.2">
      <c r="A828">
        <v>74.124966684030369</v>
      </c>
    </row>
    <row r="829" spans="1:1" x14ac:dyDescent="0.2">
      <c r="A829">
        <v>164.70945663750172</v>
      </c>
    </row>
    <row r="830" spans="1:1" x14ac:dyDescent="0.2">
      <c r="A830">
        <v>116.53588697081432</v>
      </c>
    </row>
    <row r="831" spans="1:1" x14ac:dyDescent="0.2">
      <c r="A831">
        <v>94.988070284307469</v>
      </c>
    </row>
    <row r="832" spans="1:1" x14ac:dyDescent="0.2">
      <c r="A832">
        <v>108.73289991432102</v>
      </c>
    </row>
    <row r="833" spans="1:1" x14ac:dyDescent="0.2">
      <c r="A833">
        <v>115.78350747877266</v>
      </c>
    </row>
    <row r="834" spans="1:1" x14ac:dyDescent="0.2">
      <c r="A834">
        <v>95.988582668360323</v>
      </c>
    </row>
    <row r="835" spans="1:1" x14ac:dyDescent="0.2">
      <c r="A835">
        <v>106.83239704812877</v>
      </c>
    </row>
    <row r="836" spans="1:1" x14ac:dyDescent="0.2">
      <c r="A836">
        <v>88.843819664907642</v>
      </c>
    </row>
    <row r="837" spans="1:1" x14ac:dyDescent="0.2">
      <c r="A837">
        <v>105.31856585439527</v>
      </c>
    </row>
    <row r="838" spans="1:1" x14ac:dyDescent="0.2">
      <c r="A838">
        <v>114.1351847560145</v>
      </c>
    </row>
    <row r="839" spans="1:1" x14ac:dyDescent="0.2">
      <c r="A839">
        <v>110.975168152072</v>
      </c>
    </row>
    <row r="840" spans="1:1" x14ac:dyDescent="0.2">
      <c r="A840">
        <v>90.72019818413537</v>
      </c>
    </row>
    <row r="841" spans="1:1" x14ac:dyDescent="0.2">
      <c r="A841">
        <v>102.2996346160653</v>
      </c>
    </row>
    <row r="842" spans="1:1" x14ac:dyDescent="0.2">
      <c r="A842">
        <v>114.28293217031751</v>
      </c>
    </row>
    <row r="843" spans="1:1" x14ac:dyDescent="0.2">
      <c r="A843">
        <v>82.504778017755598</v>
      </c>
    </row>
    <row r="844" spans="1:1" x14ac:dyDescent="0.2">
      <c r="A844">
        <v>107.76021806814242</v>
      </c>
    </row>
    <row r="845" spans="1:1" x14ac:dyDescent="0.2">
      <c r="A845">
        <v>89.160960467415862</v>
      </c>
    </row>
    <row r="846" spans="1:1" x14ac:dyDescent="0.2">
      <c r="A846">
        <v>53.512451611459255</v>
      </c>
    </row>
    <row r="847" spans="1:1" x14ac:dyDescent="0.2">
      <c r="A847">
        <v>133.06386133772321</v>
      </c>
    </row>
    <row r="848" spans="1:1" x14ac:dyDescent="0.2">
      <c r="A848">
        <v>50.026540318503976</v>
      </c>
    </row>
    <row r="849" spans="1:1" x14ac:dyDescent="0.2">
      <c r="A849">
        <v>113.73491613776423</v>
      </c>
    </row>
    <row r="850" spans="1:1" x14ac:dyDescent="0.2">
      <c r="A850">
        <v>96.817359715350904</v>
      </c>
    </row>
    <row r="851" spans="1:1" x14ac:dyDescent="0.2">
      <c r="A851">
        <v>42.953581921756268</v>
      </c>
    </row>
    <row r="852" spans="1:1" x14ac:dyDescent="0.2">
      <c r="A852">
        <v>98.671046341769397</v>
      </c>
    </row>
    <row r="853" spans="1:1" x14ac:dyDescent="0.2">
      <c r="A853">
        <v>88.899799063801765</v>
      </c>
    </row>
    <row r="854" spans="1:1" x14ac:dyDescent="0.2">
      <c r="A854">
        <v>109.62422745942604</v>
      </c>
    </row>
    <row r="855" spans="1:1" x14ac:dyDescent="0.2">
      <c r="A855">
        <v>111.72866177512333</v>
      </c>
    </row>
    <row r="856" spans="1:1" x14ac:dyDescent="0.2">
      <c r="A856">
        <v>91.539152688346803</v>
      </c>
    </row>
    <row r="857" spans="1:1" x14ac:dyDescent="0.2">
      <c r="A857">
        <v>93.815526977414265</v>
      </c>
    </row>
    <row r="858" spans="1:1" x14ac:dyDescent="0.2">
      <c r="A858">
        <v>111.57081896963064</v>
      </c>
    </row>
    <row r="859" spans="1:1" x14ac:dyDescent="0.2">
      <c r="A859">
        <v>109.30654096009675</v>
      </c>
    </row>
    <row r="860" spans="1:1" x14ac:dyDescent="0.2">
      <c r="A860">
        <v>99.738838596385904</v>
      </c>
    </row>
    <row r="861" spans="1:1" x14ac:dyDescent="0.2">
      <c r="A861">
        <v>133.27068043290637</v>
      </c>
    </row>
    <row r="862" spans="1:1" x14ac:dyDescent="0.2">
      <c r="A862">
        <v>101.89788806892466</v>
      </c>
    </row>
    <row r="863" spans="1:1" x14ac:dyDescent="0.2">
      <c r="A863">
        <v>118.13555172702763</v>
      </c>
    </row>
    <row r="864" spans="1:1" x14ac:dyDescent="0.2">
      <c r="A864">
        <v>111.49323907156941</v>
      </c>
    </row>
    <row r="865" spans="1:1" x14ac:dyDescent="0.2">
      <c r="A865">
        <v>107.77595232648309</v>
      </c>
    </row>
    <row r="866" spans="1:1" x14ac:dyDescent="0.2">
      <c r="A866">
        <v>81.87613527989015</v>
      </c>
    </row>
    <row r="867" spans="1:1" x14ac:dyDescent="0.2">
      <c r="A867">
        <v>123.5204424825497</v>
      </c>
    </row>
    <row r="868" spans="1:1" x14ac:dyDescent="0.2">
      <c r="A868">
        <v>106.95536073180847</v>
      </c>
    </row>
    <row r="869" spans="1:1" x14ac:dyDescent="0.2">
      <c r="A869">
        <v>77.877359924605116</v>
      </c>
    </row>
    <row r="870" spans="1:1" x14ac:dyDescent="0.2">
      <c r="A870">
        <v>114.13741301803384</v>
      </c>
    </row>
    <row r="871" spans="1:1" x14ac:dyDescent="0.2">
      <c r="A871">
        <v>88.687750374083407</v>
      </c>
    </row>
    <row r="872" spans="1:1" x14ac:dyDescent="0.2">
      <c r="A872">
        <v>127.607075026026</v>
      </c>
    </row>
    <row r="873" spans="1:1" x14ac:dyDescent="0.2">
      <c r="A873">
        <v>104.82045834360179</v>
      </c>
    </row>
    <row r="874" spans="1:1" x14ac:dyDescent="0.2">
      <c r="A874">
        <v>67.459280014736578</v>
      </c>
    </row>
    <row r="875" spans="1:1" x14ac:dyDescent="0.2">
      <c r="A875">
        <v>110.03588749881601</v>
      </c>
    </row>
    <row r="876" spans="1:1" x14ac:dyDescent="0.2">
      <c r="A876">
        <v>59.658998704981059</v>
      </c>
    </row>
    <row r="877" spans="1:1" x14ac:dyDescent="0.2">
      <c r="A877">
        <v>79.4098584970925</v>
      </c>
    </row>
    <row r="878" spans="1:1" x14ac:dyDescent="0.2">
      <c r="A878">
        <v>88.998479238944128</v>
      </c>
    </row>
    <row r="879" spans="1:1" x14ac:dyDescent="0.2">
      <c r="A879">
        <v>72.0436790084932</v>
      </c>
    </row>
    <row r="880" spans="1:1" x14ac:dyDescent="0.2">
      <c r="A880">
        <v>115.35681803943589</v>
      </c>
    </row>
    <row r="881" spans="1:1" x14ac:dyDescent="0.2">
      <c r="A881">
        <v>114.78692865930498</v>
      </c>
    </row>
    <row r="882" spans="1:1" x14ac:dyDescent="0.2">
      <c r="A882">
        <v>130.74446794926189</v>
      </c>
    </row>
    <row r="883" spans="1:1" x14ac:dyDescent="0.2">
      <c r="A883">
        <v>135.85046215448529</v>
      </c>
    </row>
    <row r="884" spans="1:1" x14ac:dyDescent="0.2">
      <c r="A884">
        <v>77.909328663372435</v>
      </c>
    </row>
    <row r="885" spans="1:1" x14ac:dyDescent="0.2">
      <c r="A885">
        <v>104.13790530728875</v>
      </c>
    </row>
    <row r="886" spans="1:1" x14ac:dyDescent="0.2">
      <c r="A886">
        <v>126.29240043461323</v>
      </c>
    </row>
    <row r="887" spans="1:1" x14ac:dyDescent="0.2">
      <c r="A887">
        <v>115.47537067381199</v>
      </c>
    </row>
    <row r="888" spans="1:1" x14ac:dyDescent="0.2">
      <c r="A888">
        <v>89.102207109681331</v>
      </c>
    </row>
    <row r="889" spans="1:1" x14ac:dyDescent="0.2">
      <c r="A889">
        <v>58.265834720805287</v>
      </c>
    </row>
    <row r="890" spans="1:1" x14ac:dyDescent="0.2">
      <c r="A890">
        <v>83.532688929699361</v>
      </c>
    </row>
    <row r="891" spans="1:1" x14ac:dyDescent="0.2">
      <c r="A891">
        <v>134.869481169153</v>
      </c>
    </row>
    <row r="892" spans="1:1" x14ac:dyDescent="0.2">
      <c r="A892">
        <v>84.007467901392374</v>
      </c>
    </row>
    <row r="893" spans="1:1" x14ac:dyDescent="0.2">
      <c r="A893">
        <v>98.527482603094541</v>
      </c>
    </row>
    <row r="894" spans="1:1" x14ac:dyDescent="0.2">
      <c r="A894">
        <v>88.432682584971189</v>
      </c>
    </row>
    <row r="895" spans="1:1" x14ac:dyDescent="0.2">
      <c r="A895">
        <v>90.566857377416454</v>
      </c>
    </row>
    <row r="896" spans="1:1" x14ac:dyDescent="0.2">
      <c r="A896">
        <v>98.423845681827515</v>
      </c>
    </row>
    <row r="897" spans="1:1" x14ac:dyDescent="0.2">
      <c r="A897">
        <v>107.00888449500781</v>
      </c>
    </row>
    <row r="898" spans="1:1" x14ac:dyDescent="0.2">
      <c r="A898">
        <v>56.918691168539226</v>
      </c>
    </row>
    <row r="899" spans="1:1" x14ac:dyDescent="0.2">
      <c r="A899">
        <v>99.034912434581202</v>
      </c>
    </row>
    <row r="900" spans="1:1" x14ac:dyDescent="0.2">
      <c r="A900">
        <v>71.303714119130746</v>
      </c>
    </row>
    <row r="901" spans="1:1" x14ac:dyDescent="0.2">
      <c r="A901">
        <v>115.75417627464049</v>
      </c>
    </row>
    <row r="902" spans="1:1" x14ac:dyDescent="0.2">
      <c r="A902">
        <v>83.672887537977658</v>
      </c>
    </row>
    <row r="903" spans="1:1" x14ac:dyDescent="0.2">
      <c r="A903">
        <v>102.14954525290523</v>
      </c>
    </row>
    <row r="904" spans="1:1" x14ac:dyDescent="0.2">
      <c r="A904">
        <v>113.68889570585452</v>
      </c>
    </row>
    <row r="905" spans="1:1" x14ac:dyDescent="0.2">
      <c r="A905">
        <v>86.162765708286315</v>
      </c>
    </row>
    <row r="906" spans="1:1" x14ac:dyDescent="0.2">
      <c r="A906">
        <v>100.83246050053276</v>
      </c>
    </row>
    <row r="907" spans="1:1" x14ac:dyDescent="0.2">
      <c r="A907">
        <v>100.01782609615475</v>
      </c>
    </row>
    <row r="908" spans="1:1" x14ac:dyDescent="0.2">
      <c r="A908">
        <v>98.729663275298662</v>
      </c>
    </row>
    <row r="909" spans="1:1" x14ac:dyDescent="0.2">
      <c r="A909">
        <v>126.55269781826064</v>
      </c>
    </row>
    <row r="910" spans="1:1" x14ac:dyDescent="0.2">
      <c r="A910">
        <v>86.357670422876254</v>
      </c>
    </row>
    <row r="911" spans="1:1" x14ac:dyDescent="0.2">
      <c r="A911">
        <v>76.094113662838936</v>
      </c>
    </row>
    <row r="912" spans="1:1" x14ac:dyDescent="0.2">
      <c r="A912">
        <v>93.559958966216072</v>
      </c>
    </row>
    <row r="913" spans="1:1" x14ac:dyDescent="0.2">
      <c r="A913">
        <v>83.815996529301628</v>
      </c>
    </row>
    <row r="914" spans="1:1" x14ac:dyDescent="0.2">
      <c r="A914">
        <v>60.688728606328368</v>
      </c>
    </row>
    <row r="915" spans="1:1" x14ac:dyDescent="0.2">
      <c r="A915">
        <v>110.53888354363153</v>
      </c>
    </row>
    <row r="916" spans="1:1" x14ac:dyDescent="0.2">
      <c r="A916">
        <v>113.72695805912372</v>
      </c>
    </row>
    <row r="917" spans="1:1" x14ac:dyDescent="0.2">
      <c r="A917">
        <v>91.101458363118581</v>
      </c>
    </row>
    <row r="918" spans="1:1" x14ac:dyDescent="0.2">
      <c r="A918">
        <v>118.94254637591075</v>
      </c>
    </row>
    <row r="919" spans="1:1" x14ac:dyDescent="0.2">
      <c r="A919">
        <v>115.20143086963799</v>
      </c>
    </row>
    <row r="920" spans="1:1" x14ac:dyDescent="0.2">
      <c r="A920">
        <v>121.04006853187457</v>
      </c>
    </row>
    <row r="921" spans="1:1" x14ac:dyDescent="0.2">
      <c r="A921">
        <v>98.503608367173001</v>
      </c>
    </row>
    <row r="922" spans="1:1" x14ac:dyDescent="0.2">
      <c r="A922">
        <v>89.472189554362558</v>
      </c>
    </row>
    <row r="923" spans="1:1" x14ac:dyDescent="0.2">
      <c r="A923">
        <v>99.074361767270602</v>
      </c>
    </row>
    <row r="924" spans="1:1" x14ac:dyDescent="0.2">
      <c r="A924">
        <v>88.863737598876469</v>
      </c>
    </row>
    <row r="925" spans="1:1" x14ac:dyDescent="0.2">
      <c r="A925">
        <v>90.774313118890859</v>
      </c>
    </row>
    <row r="926" spans="1:1" x14ac:dyDescent="0.2">
      <c r="A926">
        <v>120.70646587526426</v>
      </c>
    </row>
    <row r="927" spans="1:1" x14ac:dyDescent="0.2">
      <c r="A927">
        <v>104.96706888952758</v>
      </c>
    </row>
    <row r="928" spans="1:1" x14ac:dyDescent="0.2">
      <c r="A928">
        <v>113.74910425511189</v>
      </c>
    </row>
    <row r="929" spans="1:1" x14ac:dyDescent="0.2">
      <c r="A929">
        <v>82.612462190445513</v>
      </c>
    </row>
    <row r="930" spans="1:1" x14ac:dyDescent="0.2">
      <c r="A930">
        <v>91.233471519080922</v>
      </c>
    </row>
    <row r="931" spans="1:1" x14ac:dyDescent="0.2">
      <c r="A931">
        <v>139.76310836151242</v>
      </c>
    </row>
    <row r="932" spans="1:1" x14ac:dyDescent="0.2">
      <c r="A932">
        <v>114.50157469662372</v>
      </c>
    </row>
    <row r="933" spans="1:1" x14ac:dyDescent="0.2">
      <c r="A933">
        <v>114.97924131399486</v>
      </c>
    </row>
    <row r="934" spans="1:1" x14ac:dyDescent="0.2">
      <c r="A934">
        <v>118.26779225666542</v>
      </c>
    </row>
    <row r="935" spans="1:1" x14ac:dyDescent="0.2">
      <c r="A935">
        <v>60.640525387134403</v>
      </c>
    </row>
    <row r="936" spans="1:1" x14ac:dyDescent="0.2">
      <c r="A936">
        <v>93.0984358798014</v>
      </c>
    </row>
    <row r="937" spans="1:1" x14ac:dyDescent="0.2">
      <c r="A937">
        <v>121.07190084643662</v>
      </c>
    </row>
    <row r="938" spans="1:1" x14ac:dyDescent="0.2">
      <c r="A938">
        <v>105.48839125258382</v>
      </c>
    </row>
    <row r="939" spans="1:1" x14ac:dyDescent="0.2">
      <c r="A939">
        <v>107.77065451984527</v>
      </c>
    </row>
    <row r="940" spans="1:1" x14ac:dyDescent="0.2">
      <c r="A940">
        <v>101.70398379850667</v>
      </c>
    </row>
    <row r="941" spans="1:1" x14ac:dyDescent="0.2">
      <c r="A941">
        <v>71.334545989520848</v>
      </c>
    </row>
    <row r="942" spans="1:1" x14ac:dyDescent="0.2">
      <c r="A942">
        <v>99.347119228332303</v>
      </c>
    </row>
    <row r="943" spans="1:1" x14ac:dyDescent="0.2">
      <c r="A943">
        <v>108.08836375654209</v>
      </c>
    </row>
    <row r="944" spans="1:1" x14ac:dyDescent="0.2">
      <c r="A944">
        <v>154.86945156008005</v>
      </c>
    </row>
    <row r="945" spans="1:1" x14ac:dyDescent="0.2">
      <c r="A945">
        <v>127.11517481657211</v>
      </c>
    </row>
    <row r="946" spans="1:1" x14ac:dyDescent="0.2">
      <c r="A946">
        <v>126.66165528353304</v>
      </c>
    </row>
    <row r="947" spans="1:1" x14ac:dyDescent="0.2">
      <c r="A947">
        <v>90.641390468226746</v>
      </c>
    </row>
    <row r="948" spans="1:1" x14ac:dyDescent="0.2">
      <c r="A948">
        <v>120.72038114420138</v>
      </c>
    </row>
    <row r="949" spans="1:1" x14ac:dyDescent="0.2">
      <c r="A949">
        <v>91.059121384751052</v>
      </c>
    </row>
    <row r="950" spans="1:1" x14ac:dyDescent="0.2">
      <c r="A950">
        <v>140.77537596458569</v>
      </c>
    </row>
    <row r="951" spans="1:1" x14ac:dyDescent="0.2">
      <c r="A951">
        <v>99.055762600619346</v>
      </c>
    </row>
    <row r="952" spans="1:1" x14ac:dyDescent="0.2">
      <c r="A952">
        <v>68.951760820345953</v>
      </c>
    </row>
    <row r="953" spans="1:1" x14ac:dyDescent="0.2">
      <c r="A953">
        <v>79.899621393997222</v>
      </c>
    </row>
    <row r="954" spans="1:1" x14ac:dyDescent="0.2">
      <c r="A954">
        <v>79.655240167630836</v>
      </c>
    </row>
    <row r="955" spans="1:1" x14ac:dyDescent="0.2">
      <c r="A955">
        <v>58.253465592861176</v>
      </c>
    </row>
    <row r="956" spans="1:1" x14ac:dyDescent="0.2">
      <c r="A956">
        <v>113.05943442275748</v>
      </c>
    </row>
    <row r="957" spans="1:1" x14ac:dyDescent="0.2">
      <c r="A957">
        <v>99.724968802183867</v>
      </c>
    </row>
    <row r="958" spans="1:1" x14ac:dyDescent="0.2">
      <c r="A958">
        <v>89.290608937153593</v>
      </c>
    </row>
    <row r="959" spans="1:1" x14ac:dyDescent="0.2">
      <c r="A959">
        <v>105.14287421538029</v>
      </c>
    </row>
    <row r="960" spans="1:1" x14ac:dyDescent="0.2">
      <c r="A960">
        <v>119.47269083757419</v>
      </c>
    </row>
    <row r="961" spans="1:1" x14ac:dyDescent="0.2">
      <c r="A961">
        <v>120.22584340011235</v>
      </c>
    </row>
    <row r="962" spans="1:1" x14ac:dyDescent="0.2">
      <c r="A962">
        <v>78.6284206493292</v>
      </c>
    </row>
    <row r="963" spans="1:1" x14ac:dyDescent="0.2">
      <c r="A963">
        <v>81.660084813483991</v>
      </c>
    </row>
    <row r="964" spans="1:1" x14ac:dyDescent="0.2">
      <c r="A964">
        <v>70.924181980080903</v>
      </c>
    </row>
    <row r="965" spans="1:1" x14ac:dyDescent="0.2">
      <c r="A965">
        <v>133.08305167593062</v>
      </c>
    </row>
    <row r="966" spans="1:1" x14ac:dyDescent="0.2">
      <c r="A966">
        <v>107.54594111640472</v>
      </c>
    </row>
    <row r="967" spans="1:1" x14ac:dyDescent="0.2">
      <c r="A967">
        <v>100.98425516625866</v>
      </c>
    </row>
    <row r="968" spans="1:1" x14ac:dyDescent="0.2">
      <c r="A968">
        <v>91.585355019196868</v>
      </c>
    </row>
    <row r="969" spans="1:1" x14ac:dyDescent="0.2">
      <c r="A969">
        <v>102.19406501855701</v>
      </c>
    </row>
    <row r="970" spans="1:1" x14ac:dyDescent="0.2">
      <c r="A970">
        <v>104.65729499410372</v>
      </c>
    </row>
    <row r="971" spans="1:1" x14ac:dyDescent="0.2">
      <c r="A971">
        <v>121.96006789745297</v>
      </c>
    </row>
    <row r="972" spans="1:1" x14ac:dyDescent="0.2">
      <c r="A972">
        <v>102.08738129003905</v>
      </c>
    </row>
    <row r="973" spans="1:1" x14ac:dyDescent="0.2">
      <c r="A973">
        <v>62.45278452988714</v>
      </c>
    </row>
    <row r="974" spans="1:1" x14ac:dyDescent="0.2">
      <c r="A974">
        <v>79.12664184696041</v>
      </c>
    </row>
    <row r="975" spans="1:1" x14ac:dyDescent="0.2">
      <c r="A975">
        <v>117.52232492435724</v>
      </c>
    </row>
    <row r="976" spans="1:1" x14ac:dyDescent="0.2">
      <c r="A976">
        <v>102.29074430535547</v>
      </c>
    </row>
    <row r="977" spans="1:1" x14ac:dyDescent="0.2">
      <c r="A977">
        <v>116.98572305031121</v>
      </c>
    </row>
    <row r="978" spans="1:1" x14ac:dyDescent="0.2">
      <c r="A978">
        <v>102.44442617258755</v>
      </c>
    </row>
    <row r="979" spans="1:1" x14ac:dyDescent="0.2">
      <c r="A979">
        <v>135.08284862618893</v>
      </c>
    </row>
    <row r="980" spans="1:1" x14ac:dyDescent="0.2">
      <c r="A980">
        <v>111.42743712989613</v>
      </c>
    </row>
    <row r="981" spans="1:1" x14ac:dyDescent="0.2">
      <c r="A981">
        <v>130.05843609571457</v>
      </c>
    </row>
    <row r="982" spans="1:1" x14ac:dyDescent="0.2">
      <c r="A982">
        <v>100.72518560045864</v>
      </c>
    </row>
    <row r="983" spans="1:1" x14ac:dyDescent="0.2">
      <c r="A983">
        <v>103.44239197147544</v>
      </c>
    </row>
    <row r="984" spans="1:1" x14ac:dyDescent="0.2">
      <c r="A984">
        <v>124.54994501022156</v>
      </c>
    </row>
    <row r="985" spans="1:1" x14ac:dyDescent="0.2">
      <c r="A985">
        <v>88.842228049179539</v>
      </c>
    </row>
    <row r="986" spans="1:1" x14ac:dyDescent="0.2">
      <c r="A986">
        <v>79.531366989249364</v>
      </c>
    </row>
    <row r="987" spans="1:1" x14ac:dyDescent="0.2">
      <c r="A987">
        <v>92.115544955595396</v>
      </c>
    </row>
    <row r="988" spans="1:1" x14ac:dyDescent="0.2">
      <c r="A988">
        <v>76.932167555787601</v>
      </c>
    </row>
    <row r="989" spans="1:1" x14ac:dyDescent="0.2">
      <c r="A989">
        <v>93.177857504633721</v>
      </c>
    </row>
    <row r="990" spans="1:1" x14ac:dyDescent="0.2">
      <c r="A990">
        <v>134.71341187832877</v>
      </c>
    </row>
    <row r="991" spans="1:1" x14ac:dyDescent="0.2">
      <c r="A991">
        <v>109.72040652413853</v>
      </c>
    </row>
    <row r="992" spans="1:1" x14ac:dyDescent="0.2">
      <c r="A992">
        <v>94.894074006879237</v>
      </c>
    </row>
    <row r="993" spans="1:1" x14ac:dyDescent="0.2">
      <c r="A993">
        <v>79.152653395431116</v>
      </c>
    </row>
    <row r="994" spans="1:1" x14ac:dyDescent="0.2">
      <c r="A994">
        <v>122.62354428239632</v>
      </c>
    </row>
    <row r="995" spans="1:1" x14ac:dyDescent="0.2">
      <c r="A995">
        <v>68.659722071606666</v>
      </c>
    </row>
    <row r="996" spans="1:1" x14ac:dyDescent="0.2">
      <c r="A996">
        <v>78.654568622005172</v>
      </c>
    </row>
    <row r="997" spans="1:1" x14ac:dyDescent="0.2">
      <c r="A997">
        <v>78.204505168832839</v>
      </c>
    </row>
    <row r="998" spans="1:1" x14ac:dyDescent="0.2">
      <c r="A998">
        <v>115.87832230143249</v>
      </c>
    </row>
    <row r="999" spans="1:1" x14ac:dyDescent="0.2">
      <c r="A999">
        <v>108.13945462141419</v>
      </c>
    </row>
    <row r="1000" spans="1:1" x14ac:dyDescent="0.2">
      <c r="A1000">
        <v>114.7047103382647</v>
      </c>
    </row>
    <row r="1001" spans="1:1" x14ac:dyDescent="0.2">
      <c r="A1001">
        <v>131.22195266769268</v>
      </c>
    </row>
    <row r="1002" spans="1:1" x14ac:dyDescent="0.2">
      <c r="A1002">
        <v>81.524342729244381</v>
      </c>
    </row>
    <row r="1003" spans="1:1" x14ac:dyDescent="0.2">
      <c r="A1003">
        <v>88.575495990517084</v>
      </c>
    </row>
    <row r="1004" spans="1:1" x14ac:dyDescent="0.2">
      <c r="A1004">
        <v>125.92100827314425</v>
      </c>
    </row>
    <row r="1005" spans="1:1" x14ac:dyDescent="0.2">
      <c r="A1005">
        <v>108.65738911670633</v>
      </c>
    </row>
    <row r="1006" spans="1:1" x14ac:dyDescent="0.2">
      <c r="A1006">
        <v>113.3793491841061</v>
      </c>
    </row>
    <row r="1007" spans="1:1" x14ac:dyDescent="0.2">
      <c r="A1007">
        <v>110.68474375642836</v>
      </c>
    </row>
    <row r="1008" spans="1:1" x14ac:dyDescent="0.2">
      <c r="A1008">
        <v>85.58373590640258</v>
      </c>
    </row>
    <row r="1009" spans="1:1" x14ac:dyDescent="0.2">
      <c r="A1009">
        <v>86.936609275289811</v>
      </c>
    </row>
    <row r="1010" spans="1:1" x14ac:dyDescent="0.2">
      <c r="A1010">
        <v>96.454289430403151</v>
      </c>
    </row>
    <row r="1011" spans="1:1" x14ac:dyDescent="0.2">
      <c r="A1011">
        <v>149.48960850015283</v>
      </c>
    </row>
    <row r="1012" spans="1:1" x14ac:dyDescent="0.2">
      <c r="A1012">
        <v>122.38884917460382</v>
      </c>
    </row>
    <row r="1013" spans="1:1" x14ac:dyDescent="0.2">
      <c r="A1013">
        <v>88.543663675955031</v>
      </c>
    </row>
    <row r="1014" spans="1:1" x14ac:dyDescent="0.2">
      <c r="A1014">
        <v>119.92329998756759</v>
      </c>
    </row>
    <row r="1015" spans="1:1" x14ac:dyDescent="0.2">
      <c r="A1015">
        <v>120.88204382744152</v>
      </c>
    </row>
    <row r="1016" spans="1:1" x14ac:dyDescent="0.2">
      <c r="A1016">
        <v>123.430311557604</v>
      </c>
    </row>
    <row r="1017" spans="1:1" x14ac:dyDescent="0.2">
      <c r="A1017">
        <v>98.371822584886104</v>
      </c>
    </row>
    <row r="1018" spans="1:1" x14ac:dyDescent="0.2">
      <c r="A1018">
        <v>86.378770699957386</v>
      </c>
    </row>
    <row r="1019" spans="1:1" x14ac:dyDescent="0.2">
      <c r="A1019">
        <v>112.17947556142462</v>
      </c>
    </row>
    <row r="1020" spans="1:1" x14ac:dyDescent="0.2">
      <c r="A1020">
        <v>113.53987499896903</v>
      </c>
    </row>
    <row r="1021" spans="1:1" ht="17" thickBot="1" x14ac:dyDescent="0.25">
      <c r="A1021" s="76"/>
    </row>
    <row r="1022" spans="1:1" ht="17" thickBot="1" x14ac:dyDescent="0.25">
      <c r="A1022" s="76"/>
    </row>
    <row r="1023" spans="1:1" ht="17" thickBot="1" x14ac:dyDescent="0.25">
      <c r="A1023" s="76"/>
    </row>
    <row r="1024" spans="1:1" ht="17" thickBot="1" x14ac:dyDescent="0.25">
      <c r="A1024" s="76"/>
    </row>
    <row r="1025" spans="1:1" ht="17" thickBot="1" x14ac:dyDescent="0.25">
      <c r="A1025" s="76"/>
    </row>
    <row r="1026" spans="1:1" ht="17" thickBot="1" x14ac:dyDescent="0.25">
      <c r="A1026" s="76"/>
    </row>
    <row r="1027" spans="1:1" ht="17" thickBot="1" x14ac:dyDescent="0.25">
      <c r="A1027" s="76"/>
    </row>
    <row r="1028" spans="1:1" ht="17" thickBot="1" x14ac:dyDescent="0.25">
      <c r="A1028" s="76"/>
    </row>
    <row r="1029" spans="1:1" ht="17" thickBot="1" x14ac:dyDescent="0.25">
      <c r="A1029" s="76"/>
    </row>
    <row r="1030" spans="1:1" ht="17" thickBot="1" x14ac:dyDescent="0.25">
      <c r="A1030" s="76"/>
    </row>
    <row r="1031" spans="1:1" ht="17" thickBot="1" x14ac:dyDescent="0.25">
      <c r="A1031" s="76"/>
    </row>
    <row r="1032" spans="1:1" ht="17" thickBot="1" x14ac:dyDescent="0.25">
      <c r="A1032" s="76"/>
    </row>
    <row r="1033" spans="1:1" ht="17" thickBot="1" x14ac:dyDescent="0.25">
      <c r="A1033" s="76"/>
    </row>
    <row r="1034" spans="1:1" ht="17" thickBot="1" x14ac:dyDescent="0.25">
      <c r="A1034" s="76"/>
    </row>
    <row r="1035" spans="1:1" ht="17" thickBot="1" x14ac:dyDescent="0.25">
      <c r="A1035" s="76"/>
    </row>
    <row r="1036" spans="1:1" ht="17" thickBot="1" x14ac:dyDescent="0.25">
      <c r="A1036" s="76"/>
    </row>
    <row r="1037" spans="1:1" ht="17" thickBot="1" x14ac:dyDescent="0.25">
      <c r="A1037" s="76"/>
    </row>
    <row r="1038" spans="1:1" ht="17" thickBot="1" x14ac:dyDescent="0.25">
      <c r="A1038" s="76"/>
    </row>
    <row r="1039" spans="1:1" ht="17" thickBot="1" x14ac:dyDescent="0.25">
      <c r="A1039" s="76"/>
    </row>
    <row r="1040" spans="1:1" ht="17" thickBot="1" x14ac:dyDescent="0.25">
      <c r="A1040" s="76"/>
    </row>
    <row r="1041" spans="1:1" ht="17" thickBot="1" x14ac:dyDescent="0.25">
      <c r="A1041" s="76"/>
    </row>
    <row r="1042" spans="1:1" ht="17" thickBot="1" x14ac:dyDescent="0.25">
      <c r="A1042" s="76"/>
    </row>
    <row r="1043" spans="1:1" ht="17" thickBot="1" x14ac:dyDescent="0.25">
      <c r="A1043" s="76"/>
    </row>
    <row r="1044" spans="1:1" ht="17" thickBot="1" x14ac:dyDescent="0.25">
      <c r="A1044" s="76"/>
    </row>
    <row r="1045" spans="1:1" ht="17" thickBot="1" x14ac:dyDescent="0.25">
      <c r="A1045" s="76"/>
    </row>
    <row r="1046" spans="1:1" ht="17" thickBot="1" x14ac:dyDescent="0.25">
      <c r="A1046" s="76"/>
    </row>
    <row r="1047" spans="1:1" ht="17" thickBot="1" x14ac:dyDescent="0.25">
      <c r="A1047" s="76"/>
    </row>
    <row r="1048" spans="1:1" ht="17" thickBot="1" x14ac:dyDescent="0.25">
      <c r="A1048" s="76"/>
    </row>
    <row r="1049" spans="1:1" ht="17" thickBot="1" x14ac:dyDescent="0.25">
      <c r="A1049" s="76"/>
    </row>
    <row r="1050" spans="1:1" ht="17" thickBot="1" x14ac:dyDescent="0.25">
      <c r="A1050" s="76"/>
    </row>
    <row r="1051" spans="1:1" ht="17" thickBot="1" x14ac:dyDescent="0.25">
      <c r="A1051" s="76"/>
    </row>
    <row r="1052" spans="1:1" ht="17" thickBot="1" x14ac:dyDescent="0.25">
      <c r="A1052" s="76"/>
    </row>
    <row r="1053" spans="1:1" x14ac:dyDescent="0.2">
      <c r="A1053" s="77"/>
    </row>
    <row r="1054" spans="1:1" x14ac:dyDescent="0.2">
      <c r="A1054" s="77"/>
    </row>
    <row r="1055" spans="1:1" x14ac:dyDescent="0.2">
      <c r="A1055" s="77"/>
    </row>
    <row r="1056" spans="1:1" x14ac:dyDescent="0.2">
      <c r="A1056" s="77"/>
    </row>
    <row r="1057" spans="1:1" x14ac:dyDescent="0.2">
      <c r="A1057" s="77"/>
    </row>
    <row r="1058" spans="1:1" x14ac:dyDescent="0.2">
      <c r="A1058" s="77"/>
    </row>
    <row r="1059" spans="1:1" x14ac:dyDescent="0.2">
      <c r="A1059" s="77"/>
    </row>
    <row r="1060" spans="1:1" x14ac:dyDescent="0.2">
      <c r="A1060" s="77"/>
    </row>
    <row r="1061" spans="1:1" x14ac:dyDescent="0.2">
      <c r="A1061" s="77"/>
    </row>
    <row r="1062" spans="1:1" x14ac:dyDescent="0.2">
      <c r="A1062" s="77"/>
    </row>
    <row r="1063" spans="1:1" x14ac:dyDescent="0.2">
      <c r="A1063" s="77"/>
    </row>
    <row r="1064" spans="1:1" x14ac:dyDescent="0.2">
      <c r="A1064" s="77"/>
    </row>
    <row r="1065" spans="1:1" x14ac:dyDescent="0.2">
      <c r="A1065" s="77"/>
    </row>
    <row r="1066" spans="1:1" x14ac:dyDescent="0.2">
      <c r="A1066" s="77"/>
    </row>
    <row r="1067" spans="1:1" x14ac:dyDescent="0.2">
      <c r="A1067" s="77"/>
    </row>
    <row r="1068" spans="1:1" x14ac:dyDescent="0.2">
      <c r="A1068" s="77"/>
    </row>
    <row r="1069" spans="1:1" x14ac:dyDescent="0.2">
      <c r="A1069" s="77"/>
    </row>
    <row r="1070" spans="1:1" x14ac:dyDescent="0.2">
      <c r="A1070" s="77"/>
    </row>
    <row r="1071" spans="1:1" x14ac:dyDescent="0.2">
      <c r="A1071" s="77"/>
    </row>
    <row r="1072" spans="1:1" x14ac:dyDescent="0.2">
      <c r="A1072" s="77"/>
    </row>
    <row r="1073" spans="1:1" x14ac:dyDescent="0.2">
      <c r="A1073" s="77"/>
    </row>
    <row r="1074" spans="1:1" x14ac:dyDescent="0.2">
      <c r="A1074" s="77"/>
    </row>
    <row r="1075" spans="1:1" x14ac:dyDescent="0.2">
      <c r="A1075" s="77"/>
    </row>
    <row r="1076" spans="1:1" x14ac:dyDescent="0.2">
      <c r="A1076" s="77"/>
    </row>
    <row r="1077" spans="1:1" x14ac:dyDescent="0.2">
      <c r="A1077" s="77"/>
    </row>
    <row r="1078" spans="1:1" x14ac:dyDescent="0.2">
      <c r="A1078" s="77"/>
    </row>
    <row r="1079" spans="1:1" x14ac:dyDescent="0.2">
      <c r="A1079" s="77"/>
    </row>
    <row r="1080" spans="1:1" x14ac:dyDescent="0.2">
      <c r="A1080" s="77"/>
    </row>
    <row r="1081" spans="1:1" x14ac:dyDescent="0.2">
      <c r="A1081" s="77"/>
    </row>
    <row r="1082" spans="1:1" x14ac:dyDescent="0.2">
      <c r="A1082" s="77"/>
    </row>
    <row r="1083" spans="1:1" x14ac:dyDescent="0.2">
      <c r="A1083" s="77"/>
    </row>
    <row r="1084" spans="1:1" x14ac:dyDescent="0.2">
      <c r="A1084" s="77"/>
    </row>
    <row r="1085" spans="1:1" x14ac:dyDescent="0.2">
      <c r="A1085" s="77"/>
    </row>
    <row r="1086" spans="1:1" x14ac:dyDescent="0.2">
      <c r="A1086" s="77"/>
    </row>
    <row r="1087" spans="1:1" x14ac:dyDescent="0.2">
      <c r="A1087" s="77"/>
    </row>
    <row r="1088" spans="1:1" x14ac:dyDescent="0.2">
      <c r="A1088" s="77"/>
    </row>
    <row r="1089" spans="1:1" x14ac:dyDescent="0.2">
      <c r="A1089" s="77"/>
    </row>
    <row r="1090" spans="1:1" x14ac:dyDescent="0.2">
      <c r="A1090" s="77"/>
    </row>
    <row r="1091" spans="1:1" x14ac:dyDescent="0.2">
      <c r="A1091" s="77"/>
    </row>
    <row r="1092" spans="1:1" x14ac:dyDescent="0.2">
      <c r="A1092" s="77"/>
    </row>
    <row r="1093" spans="1:1" x14ac:dyDescent="0.2">
      <c r="A1093" s="77"/>
    </row>
    <row r="1094" spans="1:1" x14ac:dyDescent="0.2">
      <c r="A1094" s="77"/>
    </row>
    <row r="1095" spans="1:1" x14ac:dyDescent="0.2">
      <c r="A1095" s="77"/>
    </row>
    <row r="1096" spans="1:1" x14ac:dyDescent="0.2">
      <c r="A1096" s="77"/>
    </row>
    <row r="1097" spans="1:1" x14ac:dyDescent="0.2">
      <c r="A1097" s="77"/>
    </row>
    <row r="1098" spans="1:1" x14ac:dyDescent="0.2">
      <c r="A1098" s="77"/>
    </row>
    <row r="1099" spans="1:1" x14ac:dyDescent="0.2">
      <c r="A1099" s="77"/>
    </row>
    <row r="1100" spans="1:1" x14ac:dyDescent="0.2">
      <c r="A1100" s="77"/>
    </row>
    <row r="1101" spans="1:1" x14ac:dyDescent="0.2">
      <c r="A1101" s="77"/>
    </row>
    <row r="1102" spans="1:1" x14ac:dyDescent="0.2">
      <c r="A1102" s="77"/>
    </row>
    <row r="1103" spans="1:1" x14ac:dyDescent="0.2">
      <c r="A1103" s="77"/>
    </row>
    <row r="1104" spans="1:1" x14ac:dyDescent="0.2">
      <c r="A1104" s="77"/>
    </row>
    <row r="1105" spans="1:1" x14ac:dyDescent="0.2">
      <c r="A1105" s="77"/>
    </row>
    <row r="1106" spans="1:1" x14ac:dyDescent="0.2">
      <c r="A1106" s="77"/>
    </row>
    <row r="1107" spans="1:1" x14ac:dyDescent="0.2">
      <c r="A1107" s="77"/>
    </row>
    <row r="1108" spans="1:1" x14ac:dyDescent="0.2">
      <c r="A1108" s="77"/>
    </row>
    <row r="1109" spans="1:1" x14ac:dyDescent="0.2">
      <c r="A1109" s="77"/>
    </row>
    <row r="1110" spans="1:1" x14ac:dyDescent="0.2">
      <c r="A1110" s="77"/>
    </row>
    <row r="1111" spans="1:1" x14ac:dyDescent="0.2">
      <c r="A1111" s="77"/>
    </row>
    <row r="1112" spans="1:1" x14ac:dyDescent="0.2">
      <c r="A1112" s="77"/>
    </row>
    <row r="1113" spans="1:1" x14ac:dyDescent="0.2">
      <c r="A1113" s="77"/>
    </row>
    <row r="1114" spans="1:1" x14ac:dyDescent="0.2">
      <c r="A1114" s="77"/>
    </row>
    <row r="1115" spans="1:1" x14ac:dyDescent="0.2">
      <c r="A1115" s="77"/>
    </row>
    <row r="1116" spans="1:1" x14ac:dyDescent="0.2">
      <c r="A1116" s="77"/>
    </row>
    <row r="1117" spans="1:1" x14ac:dyDescent="0.2">
      <c r="A1117" s="77"/>
    </row>
  </sheetData>
  <mergeCells count="17">
    <mergeCell ref="A3:I14"/>
    <mergeCell ref="A15:I15"/>
    <mergeCell ref="A17:B17"/>
    <mergeCell ref="A18:B18"/>
    <mergeCell ref="C19:F19"/>
    <mergeCell ref="B28:H32"/>
    <mergeCell ref="B24:B26"/>
    <mergeCell ref="C24:C26"/>
    <mergeCell ref="D24:D26"/>
    <mergeCell ref="E24:E26"/>
    <mergeCell ref="F24:F26"/>
    <mergeCell ref="G21:J26"/>
    <mergeCell ref="B21:B22"/>
    <mergeCell ref="C21:C22"/>
    <mergeCell ref="D21:D22"/>
    <mergeCell ref="E21:E22"/>
    <mergeCell ref="F21:F2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workbookViewId="0">
      <selection activeCell="L7" sqref="L7"/>
    </sheetView>
  </sheetViews>
  <sheetFormatPr baseColWidth="10" defaultColWidth="8.83203125" defaultRowHeight="16" x14ac:dyDescent="0.2"/>
  <cols>
    <col min="2" max="11" width="9.1640625" customWidth="1"/>
  </cols>
  <sheetData>
    <row r="1" spans="1:11" ht="15.5" customHeight="1" x14ac:dyDescent="0.25">
      <c r="B1" s="79" t="s">
        <v>49</v>
      </c>
      <c r="C1" t="s">
        <v>104</v>
      </c>
    </row>
    <row r="3" spans="1:11" ht="116.25" customHeight="1" x14ac:dyDescent="0.2">
      <c r="B3" s="150" t="s">
        <v>103</v>
      </c>
      <c r="C3" s="150"/>
      <c r="D3" s="150"/>
      <c r="E3" s="150"/>
      <c r="F3" s="150"/>
      <c r="G3" s="150"/>
      <c r="H3" s="150"/>
      <c r="I3" s="150"/>
      <c r="J3" s="150"/>
      <c r="K3" s="150"/>
    </row>
    <row r="4" spans="1:11" ht="15.5" customHeight="1" x14ac:dyDescent="0.25"/>
    <row r="5" spans="1:11" ht="15.5" customHeight="1" x14ac:dyDescent="0.25"/>
    <row r="6" spans="1:11" ht="15.5" customHeight="1" x14ac:dyDescent="0.2">
      <c r="A6" s="80" t="s">
        <v>102</v>
      </c>
      <c r="B6" s="81">
        <v>0</v>
      </c>
      <c r="C6" s="81">
        <f>B6+0.01</f>
        <v>0.01</v>
      </c>
      <c r="D6" s="81">
        <f t="shared" ref="D6:K6" si="0">C6+0.01</f>
        <v>0.02</v>
      </c>
      <c r="E6" s="81">
        <f t="shared" si="0"/>
        <v>0.03</v>
      </c>
      <c r="F6" s="81">
        <f t="shared" si="0"/>
        <v>0.04</v>
      </c>
      <c r="G6" s="81">
        <f t="shared" si="0"/>
        <v>0.05</v>
      </c>
      <c r="H6" s="81">
        <f t="shared" si="0"/>
        <v>6.0000000000000005E-2</v>
      </c>
      <c r="I6" s="81">
        <f t="shared" si="0"/>
        <v>7.0000000000000007E-2</v>
      </c>
      <c r="J6" s="81">
        <f t="shared" si="0"/>
        <v>0.08</v>
      </c>
      <c r="K6" s="81">
        <f t="shared" si="0"/>
        <v>0.09</v>
      </c>
    </row>
    <row r="7" spans="1:11" ht="15.5" customHeight="1" x14ac:dyDescent="0.2">
      <c r="A7" s="82">
        <v>0</v>
      </c>
      <c r="B7" s="83">
        <f>NORMSDIST(A7+$B$6)-0.5</f>
        <v>0</v>
      </c>
      <c r="C7" s="83">
        <f>NORMSDIST(A7+$C$6)-0.5</f>
        <v>3.989356314631598E-3</v>
      </c>
      <c r="D7" s="83">
        <f>NORMSDIST(A7+$D$6)-0.5</f>
        <v>7.9783137169020524E-3</v>
      </c>
      <c r="E7" s="83">
        <f>NORMSDIST(A7+$E$6)-0.5</f>
        <v>1.1966473414112722E-2</v>
      </c>
      <c r="F7" s="83">
        <f>NORMSDIST(A7+$F$6)-0.5</f>
        <v>1.5953436852830682E-2</v>
      </c>
      <c r="G7" s="83">
        <f>NORMSDIST(A7+$G$6)-0.5</f>
        <v>1.9938805838372486E-2</v>
      </c>
      <c r="H7" s="83">
        <f>NORMSDIST(A7+$H$6)-0.5</f>
        <v>2.3922182654106838E-2</v>
      </c>
      <c r="I7" s="83">
        <f>NORMSDIST(A7+$I$6)-0.5</f>
        <v>2.7903170180521131E-2</v>
      </c>
      <c r="J7" s="83">
        <f>NORMSDIST(A7+$J$6)-0.5</f>
        <v>3.1881372013987441E-2</v>
      </c>
      <c r="K7" s="83">
        <f>NORMSDIST(A7+$K$6)-0.5</f>
        <v>3.5856392585172037E-2</v>
      </c>
    </row>
    <row r="8" spans="1:11" ht="15.5" customHeight="1" x14ac:dyDescent="0.2">
      <c r="A8" s="82">
        <f>A7+0.1</f>
        <v>0.1</v>
      </c>
      <c r="B8" s="83">
        <f t="shared" ref="B8:B47" si="1">NORMSDIST(A8+$B$6)-0.5</f>
        <v>3.9827837277028988E-2</v>
      </c>
      <c r="C8" s="83">
        <f t="shared" ref="C8:C47" si="2">NORMSDIST(A8+$C$6)-0.5</f>
        <v>4.3795312542316722E-2</v>
      </c>
      <c r="D8" s="83">
        <f t="shared" ref="D8:D47" si="3">NORMSDIST(A8+$D$6)-0.5</f>
        <v>4.7758426020583888E-2</v>
      </c>
      <c r="E8" s="83">
        <f t="shared" ref="E8:E47" si="4">NORMSDIST(A8+$E$6)-0.5</f>
        <v>5.1716786654561142E-2</v>
      </c>
      <c r="F8" s="83">
        <f t="shared" ref="F8:F47" si="5">NORMSDIST(A8+$F$6)-0.5</f>
        <v>5.5670004805906448E-2</v>
      </c>
      <c r="G8" s="83">
        <f t="shared" ref="G8:G47" si="6">NORMSDIST(A8+$G$6)-0.5</f>
        <v>5.9617692370242503E-2</v>
      </c>
      <c r="H8" s="83">
        <f t="shared" ref="H8:H47" si="7">NORMSDIST(A8+$H$6)-0.5</f>
        <v>6.3559462891432883E-2</v>
      </c>
      <c r="I8" s="83">
        <f t="shared" ref="I8:I47" si="8">NORMSDIST(A8+$I$6)-0.5</f>
        <v>6.7494931675038394E-2</v>
      </c>
      <c r="J8" s="83">
        <f t="shared" ref="J8:J47" si="9">NORMSDIST(A8+$J$6)-0.5</f>
        <v>7.1423715900900797E-2</v>
      </c>
      <c r="K8" s="83">
        <f t="shared" ref="K8:K47" si="10">NORMSDIST(A8+$K$6)-0.5</f>
        <v>7.5345434734795491E-2</v>
      </c>
    </row>
    <row r="9" spans="1:11" ht="15.5" customHeight="1" x14ac:dyDescent="0.25">
      <c r="A9" s="82">
        <f t="shared" ref="A9:A47" si="11">A8+0.1</f>
        <v>0.2</v>
      </c>
      <c r="B9" s="83">
        <f t="shared" si="1"/>
        <v>7.9259709439102988E-2</v>
      </c>
      <c r="C9" s="83">
        <f t="shared" si="2"/>
        <v>8.3166163482442323E-2</v>
      </c>
      <c r="D9" s="83">
        <f t="shared" si="3"/>
        <v>8.7064422648214679E-2</v>
      </c>
      <c r="E9" s="83">
        <f t="shared" si="4"/>
        <v>9.0954115142005909E-2</v>
      </c>
      <c r="F9" s="83">
        <f t="shared" si="5"/>
        <v>9.4834871697795808E-2</v>
      </c>
      <c r="G9" s="83">
        <f t="shared" si="6"/>
        <v>9.8706325682923701E-2</v>
      </c>
      <c r="H9" s="83">
        <f t="shared" si="7"/>
        <v>0.10256811320176051</v>
      </c>
      <c r="I9" s="83">
        <f t="shared" si="8"/>
        <v>0.10641987319803947</v>
      </c>
      <c r="J9" s="83">
        <f t="shared" si="9"/>
        <v>0.11026124755579725</v>
      </c>
      <c r="K9" s="83">
        <f t="shared" si="10"/>
        <v>0.11409188119887737</v>
      </c>
    </row>
    <row r="10" spans="1:11" ht="15.5" customHeight="1" x14ac:dyDescent="0.25">
      <c r="A10" s="82">
        <f t="shared" si="11"/>
        <v>0.30000000000000004</v>
      </c>
      <c r="B10" s="83">
        <f t="shared" si="1"/>
        <v>0.11791142218895267</v>
      </c>
      <c r="C10" s="83">
        <f t="shared" si="2"/>
        <v>0.12171952182201928</v>
      </c>
      <c r="D10" s="83">
        <f t="shared" si="3"/>
        <v>0.12551583472332006</v>
      </c>
      <c r="E10" s="83">
        <f t="shared" si="4"/>
        <v>0.12930001894065357</v>
      </c>
      <c r="F10" s="83">
        <f t="shared" si="5"/>
        <v>0.13307173603602807</v>
      </c>
      <c r="G10" s="83">
        <f t="shared" si="6"/>
        <v>0.1368306511756191</v>
      </c>
      <c r="H10" s="83">
        <f t="shared" si="7"/>
        <v>0.14057643321799129</v>
      </c>
      <c r="I10" s="83">
        <f t="shared" si="8"/>
        <v>0.14430875480054683</v>
      </c>
      <c r="J10" s="83">
        <f t="shared" si="9"/>
        <v>0.14802729242416279</v>
      </c>
      <c r="K10" s="83">
        <f t="shared" si="10"/>
        <v>0.15173172653598244</v>
      </c>
    </row>
    <row r="11" spans="1:11" ht="15.5" customHeight="1" x14ac:dyDescent="0.25">
      <c r="A11" s="82">
        <f t="shared" si="11"/>
        <v>0.4</v>
      </c>
      <c r="B11" s="83">
        <f t="shared" si="1"/>
        <v>0.15542174161032429</v>
      </c>
      <c r="C11" s="83">
        <f t="shared" si="2"/>
        <v>0.15909702622767741</v>
      </c>
      <c r="D11" s="83">
        <f t="shared" si="3"/>
        <v>0.16275727315175059</v>
      </c>
      <c r="E11" s="83">
        <f t="shared" si="4"/>
        <v>0.16640217940454238</v>
      </c>
      <c r="F11" s="83">
        <f t="shared" si="5"/>
        <v>0.17003144633940637</v>
      </c>
      <c r="G11" s="83">
        <f t="shared" si="6"/>
        <v>0.17364477971208003</v>
      </c>
      <c r="H11" s="83">
        <f t="shared" si="7"/>
        <v>0.17724188974965227</v>
      </c>
      <c r="I11" s="83">
        <f t="shared" si="8"/>
        <v>0.1808224912174442</v>
      </c>
      <c r="J11" s="83">
        <f t="shared" si="9"/>
        <v>0.18438630348377749</v>
      </c>
      <c r="K11" s="83">
        <f t="shared" si="10"/>
        <v>0.18793305058260945</v>
      </c>
    </row>
    <row r="12" spans="1:11" ht="15.5" customHeight="1" x14ac:dyDescent="0.25">
      <c r="A12" s="82">
        <f t="shared" si="11"/>
        <v>0.5</v>
      </c>
      <c r="B12" s="83">
        <f t="shared" si="1"/>
        <v>0.19146246127401312</v>
      </c>
      <c r="C12" s="83">
        <f t="shared" si="2"/>
        <v>0.19497426910248061</v>
      </c>
      <c r="D12" s="83">
        <f t="shared" si="3"/>
        <v>0.19846821245303381</v>
      </c>
      <c r="E12" s="83">
        <f t="shared" si="4"/>
        <v>0.20194403460512356</v>
      </c>
      <c r="F12" s="83">
        <f t="shared" si="5"/>
        <v>0.20540148378430201</v>
      </c>
      <c r="G12" s="83">
        <f t="shared" si="6"/>
        <v>0.20884031321165364</v>
      </c>
      <c r="H12" s="83">
        <f t="shared" si="7"/>
        <v>0.21226028115097295</v>
      </c>
      <c r="I12" s="83">
        <f t="shared" si="8"/>
        <v>0.21566115095367588</v>
      </c>
      <c r="J12" s="83">
        <f t="shared" si="9"/>
        <v>0.2190426911014357</v>
      </c>
      <c r="K12" s="83">
        <f t="shared" si="10"/>
        <v>0.22240467524653507</v>
      </c>
    </row>
    <row r="13" spans="1:11" ht="15.5" customHeight="1" x14ac:dyDescent="0.25">
      <c r="A13" s="82">
        <f t="shared" si="11"/>
        <v>0.6</v>
      </c>
      <c r="B13" s="83">
        <f t="shared" si="1"/>
        <v>0.22574688224992645</v>
      </c>
      <c r="C13" s="83">
        <f t="shared" si="2"/>
        <v>0.22906909621699434</v>
      </c>
      <c r="D13" s="83">
        <f t="shared" si="3"/>
        <v>0.232371106531017</v>
      </c>
      <c r="E13" s="83">
        <f t="shared" si="4"/>
        <v>0.23565270788432247</v>
      </c>
      <c r="F13" s="83">
        <f t="shared" si="5"/>
        <v>0.23891370030713843</v>
      </c>
      <c r="G13" s="83">
        <f t="shared" si="6"/>
        <v>0.24215388919413527</v>
      </c>
      <c r="H13" s="83">
        <f t="shared" si="7"/>
        <v>0.24537308532866398</v>
      </c>
      <c r="I13" s="83">
        <f t="shared" si="8"/>
        <v>0.24857110490468992</v>
      </c>
      <c r="J13" s="83">
        <f t="shared" si="9"/>
        <v>0.25174776954642952</v>
      </c>
      <c r="K13" s="83">
        <f t="shared" si="10"/>
        <v>0.25490290632569057</v>
      </c>
    </row>
    <row r="14" spans="1:11" ht="15.5" customHeight="1" x14ac:dyDescent="0.25">
      <c r="A14" s="82">
        <f t="shared" si="11"/>
        <v>0.7</v>
      </c>
      <c r="B14" s="83">
        <f t="shared" si="1"/>
        <v>0.25803634777692697</v>
      </c>
      <c r="C14" s="83">
        <f t="shared" si="2"/>
        <v>0.26114793191001329</v>
      </c>
      <c r="D14" s="83">
        <f t="shared" si="3"/>
        <v>0.26423750222074882</v>
      </c>
      <c r="E14" s="83">
        <f t="shared" si="4"/>
        <v>0.26730490769910253</v>
      </c>
      <c r="F14" s="83">
        <f t="shared" si="5"/>
        <v>0.27035000283520938</v>
      </c>
      <c r="G14" s="83">
        <f t="shared" si="6"/>
        <v>0.27337264762313174</v>
      </c>
      <c r="H14" s="83">
        <f t="shared" si="7"/>
        <v>0.27637270756240062</v>
      </c>
      <c r="I14" s="83">
        <f t="shared" si="8"/>
        <v>0.27935005365735044</v>
      </c>
      <c r="J14" s="83">
        <f t="shared" si="9"/>
        <v>0.28230456241426682</v>
      </c>
      <c r="K14" s="83">
        <f t="shared" si="10"/>
        <v>0.28523611583636277</v>
      </c>
    </row>
    <row r="15" spans="1:11" ht="15.5" customHeight="1" x14ac:dyDescent="0.2">
      <c r="A15" s="82">
        <f t="shared" si="11"/>
        <v>0.79999999999999993</v>
      </c>
      <c r="B15" s="83">
        <f t="shared" si="1"/>
        <v>0.28814460141660336</v>
      </c>
      <c r="C15" s="83">
        <f t="shared" si="2"/>
        <v>0.29102991212839835</v>
      </c>
      <c r="D15" s="83">
        <f t="shared" si="3"/>
        <v>0.29389194641418692</v>
      </c>
      <c r="E15" s="83">
        <f t="shared" si="4"/>
        <v>0.29673060817193153</v>
      </c>
      <c r="F15" s="83">
        <f t="shared" si="5"/>
        <v>0.29954580673955034</v>
      </c>
      <c r="G15" s="83">
        <f t="shared" si="6"/>
        <v>0.30233745687730762</v>
      </c>
      <c r="H15" s="83">
        <f t="shared" si="7"/>
        <v>0.30510547874819172</v>
      </c>
      <c r="I15" s="83">
        <f t="shared" si="8"/>
        <v>0.30784979789630373</v>
      </c>
      <c r="J15" s="83">
        <f t="shared" si="9"/>
        <v>0.31057034522328786</v>
      </c>
      <c r="K15" s="83">
        <f t="shared" si="10"/>
        <v>0.31326705696282731</v>
      </c>
    </row>
    <row r="16" spans="1:11" ht="15.5" customHeight="1" x14ac:dyDescent="0.2">
      <c r="A16" s="82">
        <f t="shared" si="11"/>
        <v>0.89999999999999991</v>
      </c>
      <c r="B16" s="83">
        <f t="shared" si="1"/>
        <v>0.31593987465324047</v>
      </c>
      <c r="C16" s="83">
        <f t="shared" si="2"/>
        <v>0.31858874510820279</v>
      </c>
      <c r="D16" s="83">
        <f t="shared" si="3"/>
        <v>0.32121362038562828</v>
      </c>
      <c r="E16" s="83">
        <f t="shared" si="4"/>
        <v>0.32381445775474205</v>
      </c>
      <c r="F16" s="83">
        <f t="shared" si="5"/>
        <v>0.32639121966137541</v>
      </c>
      <c r="G16" s="83">
        <f t="shared" si="6"/>
        <v>0.32894387369151812</v>
      </c>
      <c r="H16" s="83">
        <f t="shared" si="7"/>
        <v>0.33147239253316219</v>
      </c>
      <c r="I16" s="83">
        <f t="shared" si="8"/>
        <v>0.33397675393647042</v>
      </c>
      <c r="J16" s="83">
        <f t="shared" si="9"/>
        <v>0.33645694067230769</v>
      </c>
      <c r="K16" s="83">
        <f t="shared" si="10"/>
        <v>0.33891294048916909</v>
      </c>
    </row>
    <row r="17" spans="1:11" ht="15.5" customHeight="1" x14ac:dyDescent="0.2">
      <c r="A17" s="82">
        <f t="shared" si="11"/>
        <v>0.99999999999999989</v>
      </c>
      <c r="B17" s="83">
        <f t="shared" si="1"/>
        <v>0.34134474606854281</v>
      </c>
      <c r="C17" s="83">
        <f t="shared" si="2"/>
        <v>0.34375235497874534</v>
      </c>
      <c r="D17" s="83">
        <f t="shared" si="3"/>
        <v>0.34613576962726511</v>
      </c>
      <c r="E17" s="83">
        <f t="shared" si="4"/>
        <v>0.34849499721165622</v>
      </c>
      <c r="F17" s="83">
        <f t="shared" si="5"/>
        <v>0.35083004966901854</v>
      </c>
      <c r="G17" s="83">
        <f t="shared" si="6"/>
        <v>0.35314094362410409</v>
      </c>
      <c r="H17" s="83">
        <f t="shared" si="7"/>
        <v>0.35542770033609039</v>
      </c>
      <c r="I17" s="83">
        <f t="shared" si="8"/>
        <v>0.35769034564406077</v>
      </c>
      <c r="J17" s="83">
        <f t="shared" si="9"/>
        <v>0.35992890991123094</v>
      </c>
      <c r="K17" s="83">
        <f t="shared" si="10"/>
        <v>0.3621434279679645</v>
      </c>
    </row>
    <row r="18" spans="1:11" ht="15.5" customHeight="1" x14ac:dyDescent="0.2">
      <c r="A18" s="82">
        <f t="shared" si="11"/>
        <v>1.0999999999999999</v>
      </c>
      <c r="B18" s="83">
        <f t="shared" si="1"/>
        <v>0.36433393905361733</v>
      </c>
      <c r="C18" s="83">
        <f t="shared" si="2"/>
        <v>0.36650048675725277</v>
      </c>
      <c r="D18" s="83">
        <f t="shared" si="3"/>
        <v>0.36864311895726931</v>
      </c>
      <c r="E18" s="83">
        <f t="shared" si="4"/>
        <v>0.3707618877599822</v>
      </c>
      <c r="F18" s="83">
        <f t="shared" si="5"/>
        <v>0.37285684943720176</v>
      </c>
      <c r="G18" s="83">
        <f t="shared" si="6"/>
        <v>0.37492806436284976</v>
      </c>
      <c r="H18" s="83">
        <f t="shared" si="7"/>
        <v>0.37697559694865657</v>
      </c>
      <c r="I18" s="83">
        <f t="shared" si="8"/>
        <v>0.37899951557898182</v>
      </c>
      <c r="J18" s="83">
        <f t="shared" si="9"/>
        <v>0.38099989254479927</v>
      </c>
      <c r="K18" s="83">
        <f t="shared" si="10"/>
        <v>0.38297680397689138</v>
      </c>
    </row>
    <row r="19" spans="1:11" ht="15.5" customHeight="1" x14ac:dyDescent="0.2">
      <c r="A19" s="82">
        <f t="shared" si="11"/>
        <v>1.2</v>
      </c>
      <c r="B19" s="83">
        <f t="shared" si="1"/>
        <v>0.38493032977829178</v>
      </c>
      <c r="C19" s="83">
        <f t="shared" si="2"/>
        <v>0.38686055355602278</v>
      </c>
      <c r="D19" s="83">
        <f t="shared" si="3"/>
        <v>0.38876756255216538</v>
      </c>
      <c r="E19" s="83">
        <f t="shared" si="4"/>
        <v>0.39065144757430814</v>
      </c>
      <c r="F19" s="83">
        <f t="shared" si="5"/>
        <v>0.39251230292541306</v>
      </c>
      <c r="G19" s="83">
        <f t="shared" si="6"/>
        <v>0.39435022633314476</v>
      </c>
      <c r="H19" s="83">
        <f t="shared" si="7"/>
        <v>0.39616531887869966</v>
      </c>
      <c r="I19" s="83">
        <f t="shared" si="8"/>
        <v>0.39795768492518091</v>
      </c>
      <c r="J19" s="83">
        <f t="shared" si="9"/>
        <v>0.39972743204555794</v>
      </c>
      <c r="K19" s="83">
        <f t="shared" si="10"/>
        <v>0.40147467095025213</v>
      </c>
    </row>
    <row r="20" spans="1:11" ht="15.5" customHeight="1" x14ac:dyDescent="0.2">
      <c r="A20" s="82">
        <f>A19+0.1</f>
        <v>1.3</v>
      </c>
      <c r="B20" s="83">
        <f t="shared" si="1"/>
        <v>0.4031995154143897</v>
      </c>
      <c r="C20" s="83">
        <f t="shared" si="2"/>
        <v>0.40490208220476098</v>
      </c>
      <c r="D20" s="83">
        <f t="shared" si="3"/>
        <v>0.40658249100652821</v>
      </c>
      <c r="E20" s="83">
        <f t="shared" si="4"/>
        <v>0.40824086434971918</v>
      </c>
      <c r="F20" s="83">
        <f t="shared" si="5"/>
        <v>0.40987732753554751</v>
      </c>
      <c r="G20" s="83">
        <f t="shared" si="6"/>
        <v>0.41149200856259804</v>
      </c>
      <c r="H20" s="83">
        <f t="shared" si="7"/>
        <v>0.41308503805291497</v>
      </c>
      <c r="I20" s="83">
        <f t="shared" si="8"/>
        <v>0.41465654917803307</v>
      </c>
      <c r="J20" s="83">
        <f t="shared" si="9"/>
        <v>0.41620667758498575</v>
      </c>
      <c r="K20" s="83">
        <f t="shared" si="10"/>
        <v>0.41773556132233114</v>
      </c>
    </row>
    <row r="21" spans="1:11" ht="15.5" customHeight="1" x14ac:dyDescent="0.2">
      <c r="A21" s="82">
        <f t="shared" si="11"/>
        <v>1.4000000000000001</v>
      </c>
      <c r="B21" s="83">
        <f t="shared" si="1"/>
        <v>0.41924334076622893</v>
      </c>
      <c r="C21" s="83">
        <f t="shared" si="2"/>
        <v>0.42073015854660767</v>
      </c>
      <c r="D21" s="83">
        <f t="shared" si="3"/>
        <v>0.42219615947345368</v>
      </c>
      <c r="E21" s="83">
        <f t="shared" si="4"/>
        <v>0.42364149046326094</v>
      </c>
      <c r="F21" s="83">
        <f t="shared" si="5"/>
        <v>0.42506630046567295</v>
      </c>
      <c r="G21" s="83">
        <f t="shared" si="6"/>
        <v>0.42647074039035171</v>
      </c>
      <c r="H21" s="83">
        <f t="shared" si="7"/>
        <v>0.42785496303410619</v>
      </c>
      <c r="I21" s="83">
        <f t="shared" si="8"/>
        <v>0.42921912300831455</v>
      </c>
      <c r="J21" s="83">
        <f t="shared" si="9"/>
        <v>0.43056337666666833</v>
      </c>
      <c r="K21" s="83">
        <f t="shared" si="10"/>
        <v>0.43188788203327455</v>
      </c>
    </row>
    <row r="22" spans="1:11" ht="15.5" customHeight="1" x14ac:dyDescent="0.2">
      <c r="A22" s="82">
        <f t="shared" si="11"/>
        <v>1.5000000000000002</v>
      </c>
      <c r="B22" s="83">
        <f t="shared" si="1"/>
        <v>0.43319279873114191</v>
      </c>
      <c r="C22" s="83">
        <f t="shared" si="2"/>
        <v>0.43447828791108356</v>
      </c>
      <c r="D22" s="83">
        <f t="shared" si="3"/>
        <v>0.43574451218106425</v>
      </c>
      <c r="E22" s="83">
        <f t="shared" si="4"/>
        <v>0.43699163553602161</v>
      </c>
      <c r="F22" s="83">
        <f t="shared" si="5"/>
        <v>0.4382198232881882</v>
      </c>
      <c r="G22" s="83">
        <f t="shared" si="6"/>
        <v>0.43942924199794109</v>
      </c>
      <c r="H22" s="83">
        <f t="shared" si="7"/>
        <v>0.44062005940520699</v>
      </c>
      <c r="I22" s="83">
        <f t="shared" si="8"/>
        <v>0.44179244436144705</v>
      </c>
      <c r="J22" s="83">
        <f t="shared" si="9"/>
        <v>0.44294656676224586</v>
      </c>
      <c r="K22" s="83">
        <f t="shared" si="10"/>
        <v>0.44408259748053058</v>
      </c>
    </row>
    <row r="23" spans="1:11" ht="15.5" customHeight="1" x14ac:dyDescent="0.2">
      <c r="A23" s="82">
        <f t="shared" si="11"/>
        <v>1.6000000000000003</v>
      </c>
      <c r="B23" s="83">
        <f t="shared" si="1"/>
        <v>0.44520070830044201</v>
      </c>
      <c r="C23" s="83">
        <f t="shared" si="2"/>
        <v>0.44630107185188028</v>
      </c>
      <c r="D23" s="83">
        <f t="shared" si="3"/>
        <v>0.44738386154574794</v>
      </c>
      <c r="E23" s="83">
        <f t="shared" si="4"/>
        <v>0.44844925150991066</v>
      </c>
      <c r="F23" s="83">
        <f t="shared" si="5"/>
        <v>0.44949741652589636</v>
      </c>
      <c r="G23" s="83">
        <f t="shared" si="6"/>
        <v>0.4505285319663519</v>
      </c>
      <c r="H23" s="83">
        <f t="shared" si="7"/>
        <v>0.45154277373327723</v>
      </c>
      <c r="I23" s="83">
        <f t="shared" si="8"/>
        <v>0.45254031819705276</v>
      </c>
      <c r="J23" s="83">
        <f t="shared" si="9"/>
        <v>0.45352134213628004</v>
      </c>
      <c r="K23" s="83">
        <f t="shared" si="10"/>
        <v>0.45448602267845017</v>
      </c>
    </row>
    <row r="24" spans="1:11" ht="15.5" customHeight="1" x14ac:dyDescent="0.2">
      <c r="A24" s="82">
        <f t="shared" si="11"/>
        <v>1.7000000000000004</v>
      </c>
      <c r="B24" s="83">
        <f t="shared" si="1"/>
        <v>0.45543453724145699</v>
      </c>
      <c r="C24" s="83">
        <f t="shared" si="2"/>
        <v>0.45636706347596812</v>
      </c>
      <c r="D24" s="83">
        <f t="shared" si="3"/>
        <v>0.45728377920867114</v>
      </c>
      <c r="E24" s="83">
        <f t="shared" si="4"/>
        <v>0.4581848623864051</v>
      </c>
      <c r="F24" s="83">
        <f t="shared" si="5"/>
        <v>0.45907049102119268</v>
      </c>
      <c r="G24" s="83">
        <f t="shared" si="6"/>
        <v>0.459940843136183</v>
      </c>
      <c r="H24" s="83">
        <f t="shared" si="7"/>
        <v>0.46079609671251742</v>
      </c>
      <c r="I24" s="83">
        <f t="shared" si="8"/>
        <v>0.46163642963712881</v>
      </c>
      <c r="J24" s="83">
        <f t="shared" si="9"/>
        <v>0.46246201965148326</v>
      </c>
      <c r="K24" s="83">
        <f t="shared" si="10"/>
        <v>0.4632730443012737</v>
      </c>
    </row>
    <row r="25" spans="1:11" ht="15.5" customHeight="1" x14ac:dyDescent="0.2">
      <c r="A25" s="82">
        <f t="shared" si="11"/>
        <v>1.8000000000000005</v>
      </c>
      <c r="B25" s="83">
        <f t="shared" si="1"/>
        <v>0.46406968088707423</v>
      </c>
      <c r="C25" s="83">
        <f t="shared" si="2"/>
        <v>0.4648521064159612</v>
      </c>
      <c r="D25" s="83">
        <f t="shared" si="3"/>
        <v>0.46562049755411006</v>
      </c>
      <c r="E25" s="83">
        <f t="shared" si="4"/>
        <v>0.46637503058037166</v>
      </c>
      <c r="F25" s="83">
        <f t="shared" si="5"/>
        <v>0.46711588134083615</v>
      </c>
      <c r="G25" s="83">
        <f t="shared" si="6"/>
        <v>0.46784322520438637</v>
      </c>
      <c r="H25" s="83">
        <f t="shared" si="7"/>
        <v>0.46855723701924734</v>
      </c>
      <c r="I25" s="83">
        <f t="shared" si="8"/>
        <v>0.46925809107053407</v>
      </c>
      <c r="J25" s="83">
        <f t="shared" si="9"/>
        <v>0.46994596103880026</v>
      </c>
      <c r="K25" s="83">
        <f t="shared" si="10"/>
        <v>0.4706210199595906</v>
      </c>
    </row>
    <row r="26" spans="1:11" ht="15.5" customHeight="1" x14ac:dyDescent="0.2">
      <c r="A26" s="82">
        <f>A25+0.1</f>
        <v>1.9000000000000006</v>
      </c>
      <c r="B26" s="83">
        <f t="shared" si="1"/>
        <v>0.47128344018399826</v>
      </c>
      <c r="C26" s="83">
        <f t="shared" si="2"/>
        <v>0.47193339334022755</v>
      </c>
      <c r="D26" s="83">
        <f t="shared" si="3"/>
        <v>0.4725710502961632</v>
      </c>
      <c r="E26" s="83">
        <f t="shared" si="4"/>
        <v>0.47319658112294505</v>
      </c>
      <c r="F26" s="83">
        <f t="shared" si="5"/>
        <v>0.47381015505954738</v>
      </c>
      <c r="G26" s="83">
        <f t="shared" si="6"/>
        <v>0.47441194047836144</v>
      </c>
      <c r="H26" s="83">
        <f t="shared" si="7"/>
        <v>0.47500210485177963</v>
      </c>
      <c r="I26" s="83">
        <f t="shared" si="8"/>
        <v>0.47558081471977753</v>
      </c>
      <c r="J26" s="83">
        <f t="shared" si="9"/>
        <v>0.47614823565849151</v>
      </c>
      <c r="K26" s="83">
        <f t="shared" si="10"/>
        <v>0.47670453224978826</v>
      </c>
    </row>
    <row r="27" spans="1:11" ht="15.5" customHeight="1" x14ac:dyDescent="0.2">
      <c r="A27" s="82">
        <f t="shared" si="11"/>
        <v>2.0000000000000004</v>
      </c>
      <c r="B27" s="83">
        <f t="shared" si="1"/>
        <v>0.47724986805182079</v>
      </c>
      <c r="C27" s="83">
        <f t="shared" si="2"/>
        <v>0.47778440557056856</v>
      </c>
      <c r="D27" s="83">
        <f t="shared" si="3"/>
        <v>0.47830830623235321</v>
      </c>
      <c r="E27" s="83">
        <f t="shared" si="4"/>
        <v>0.47882173035732778</v>
      </c>
      <c r="F27" s="83">
        <f t="shared" si="5"/>
        <v>0.47932483713393004</v>
      </c>
      <c r="G27" s="83">
        <f t="shared" si="6"/>
        <v>0.47981778459429558</v>
      </c>
      <c r="H27" s="83">
        <f t="shared" si="7"/>
        <v>0.48030072959062309</v>
      </c>
      <c r="I27" s="83">
        <f t="shared" si="8"/>
        <v>0.48077382777248279</v>
      </c>
      <c r="J27" s="83">
        <f t="shared" si="9"/>
        <v>0.48123723356506232</v>
      </c>
      <c r="K27" s="83">
        <f t="shared" si="10"/>
        <v>0.48169110014834104</v>
      </c>
    </row>
    <row r="28" spans="1:11" ht="15.5" customHeight="1" x14ac:dyDescent="0.2">
      <c r="A28" s="82">
        <f t="shared" si="11"/>
        <v>2.1000000000000005</v>
      </c>
      <c r="B28" s="83">
        <f t="shared" si="1"/>
        <v>0.48213557943718344</v>
      </c>
      <c r="C28" s="83">
        <f t="shared" si="2"/>
        <v>0.48257082206234292</v>
      </c>
      <c r="D28" s="83">
        <f t="shared" si="3"/>
        <v>0.48299697735236724</v>
      </c>
      <c r="E28" s="83">
        <f t="shared" si="4"/>
        <v>0.48341419331639501</v>
      </c>
      <c r="F28" s="83">
        <f t="shared" si="5"/>
        <v>0.48382261662783388</v>
      </c>
      <c r="G28" s="83">
        <f t="shared" si="6"/>
        <v>0.48422239260890954</v>
      </c>
      <c r="H28" s="83">
        <f t="shared" si="7"/>
        <v>0.48461366521607463</v>
      </c>
      <c r="I28" s="83">
        <f t="shared" si="8"/>
        <v>0.48499657702626786</v>
      </c>
      <c r="J28" s="83">
        <f t="shared" si="9"/>
        <v>0.48537126922401075</v>
      </c>
      <c r="K28" s="83">
        <f t="shared" si="10"/>
        <v>0.48573788158933118</v>
      </c>
    </row>
    <row r="29" spans="1:11" ht="15.5" customHeight="1" x14ac:dyDescent="0.2">
      <c r="A29" s="82">
        <f t="shared" si="11"/>
        <v>2.2000000000000006</v>
      </c>
      <c r="B29" s="83">
        <f t="shared" si="1"/>
        <v>0.48609655248650141</v>
      </c>
      <c r="C29" s="83">
        <f t="shared" si="2"/>
        <v>0.48644741885358</v>
      </c>
      <c r="D29" s="83">
        <f t="shared" si="3"/>
        <v>0.48679061619274377</v>
      </c>
      <c r="E29" s="83">
        <f t="shared" si="4"/>
        <v>0.48712627856139801</v>
      </c>
      <c r="F29" s="83">
        <f t="shared" si="5"/>
        <v>0.48745453856405341</v>
      </c>
      <c r="G29" s="83">
        <f t="shared" si="6"/>
        <v>0.48777552734495533</v>
      </c>
      <c r="H29" s="83">
        <f t="shared" si="7"/>
        <v>0.48808937458145296</v>
      </c>
      <c r="I29" s="83">
        <f t="shared" si="8"/>
        <v>0.48839620847809651</v>
      </c>
      <c r="J29" s="83">
        <f t="shared" si="9"/>
        <v>0.4886961557614472</v>
      </c>
      <c r="K29" s="83">
        <f t="shared" si="10"/>
        <v>0.48898934167558861</v>
      </c>
    </row>
    <row r="30" spans="1:11" ht="15.5" customHeight="1" x14ac:dyDescent="0.2">
      <c r="A30" s="82">
        <f t="shared" si="11"/>
        <v>2.3000000000000007</v>
      </c>
      <c r="B30" s="83">
        <f t="shared" si="1"/>
        <v>0.48927588997832416</v>
      </c>
      <c r="C30" s="83">
        <f t="shared" si="2"/>
        <v>0.48955592293804895</v>
      </c>
      <c r="D30" s="83">
        <f t="shared" si="3"/>
        <v>0.48982956133128031</v>
      </c>
      <c r="E30" s="83">
        <f t="shared" si="4"/>
        <v>0.49009692444083575</v>
      </c>
      <c r="F30" s="83">
        <f t="shared" si="5"/>
        <v>0.49035813005464168</v>
      </c>
      <c r="G30" s="83">
        <f t="shared" si="6"/>
        <v>0.49061329446516144</v>
      </c>
      <c r="H30" s="83">
        <f t="shared" si="7"/>
        <v>0.49086253246942735</v>
      </c>
      <c r="I30" s="83">
        <f t="shared" si="8"/>
        <v>0.49110595736966323</v>
      </c>
      <c r="J30" s="83">
        <f t="shared" si="9"/>
        <v>0.49134368097448344</v>
      </c>
      <c r="K30" s="83">
        <f t="shared" si="10"/>
        <v>0.49157581360065428</v>
      </c>
    </row>
    <row r="31" spans="1:11" ht="15.5" customHeight="1" x14ac:dyDescent="0.2">
      <c r="A31" s="82">
        <f t="shared" si="11"/>
        <v>2.4000000000000008</v>
      </c>
      <c r="B31" s="83">
        <f t="shared" si="1"/>
        <v>0.49180246407540384</v>
      </c>
      <c r="C31" s="83">
        <f t="shared" si="2"/>
        <v>0.49202373973926627</v>
      </c>
      <c r="D31" s="83">
        <f t="shared" si="3"/>
        <v>0.49223974644944635</v>
      </c>
      <c r="E31" s="83">
        <f t="shared" si="4"/>
        <v>0.49245058858369084</v>
      </c>
      <c r="F31" s="83">
        <f t="shared" si="5"/>
        <v>0.49265636904465171</v>
      </c>
      <c r="G31" s="83">
        <f t="shared" si="6"/>
        <v>0.49285718926472855</v>
      </c>
      <c r="H31" s="83">
        <f t="shared" si="7"/>
        <v>0.49305314921137566</v>
      </c>
      <c r="I31" s="83">
        <f t="shared" si="8"/>
        <v>0.49324434739285938</v>
      </c>
      <c r="J31" s="83">
        <f t="shared" si="9"/>
        <v>0.4934308808644533</v>
      </c>
      <c r="K31" s="83">
        <f t="shared" si="10"/>
        <v>0.49361284523505689</v>
      </c>
    </row>
    <row r="32" spans="1:11" ht="15.5" customHeight="1" x14ac:dyDescent="0.2">
      <c r="A32" s="82">
        <f t="shared" si="11"/>
        <v>2.5000000000000009</v>
      </c>
      <c r="B32" s="83">
        <f t="shared" si="1"/>
        <v>0.49379033467422384</v>
      </c>
      <c r="C32" s="83">
        <f t="shared" si="2"/>
        <v>0.49396344191958741</v>
      </c>
      <c r="D32" s="83">
        <f t="shared" si="3"/>
        <v>0.49413225828466745</v>
      </c>
      <c r="E32" s="83">
        <f t="shared" si="4"/>
        <v>0.49429687366704933</v>
      </c>
      <c r="F32" s="83">
        <f t="shared" si="5"/>
        <v>0.49445737655691746</v>
      </c>
      <c r="G32" s="83">
        <f t="shared" si="6"/>
        <v>0.49461385404593328</v>
      </c>
      <c r="H32" s="83">
        <f t="shared" si="7"/>
        <v>0.49476639183644422</v>
      </c>
      <c r="I32" s="83">
        <f t="shared" si="8"/>
        <v>0.494915074251009</v>
      </c>
      <c r="J32" s="83">
        <f t="shared" si="9"/>
        <v>0.49505998424222941</v>
      </c>
      <c r="K32" s="83">
        <f t="shared" si="10"/>
        <v>0.49520120340287388</v>
      </c>
    </row>
    <row r="33" spans="1:11" ht="15.5" customHeight="1" x14ac:dyDescent="0.2">
      <c r="A33" s="82">
        <f t="shared" si="11"/>
        <v>2.600000000000001</v>
      </c>
      <c r="B33" s="83">
        <f t="shared" si="1"/>
        <v>0.49533881197628127</v>
      </c>
      <c r="C33" s="83">
        <f t="shared" si="2"/>
        <v>0.49547288886703267</v>
      </c>
      <c r="D33" s="83">
        <f t="shared" si="3"/>
        <v>0.49560351165187866</v>
      </c>
      <c r="E33" s="83">
        <f t="shared" si="4"/>
        <v>0.4957307565909107</v>
      </c>
      <c r="F33" s="83">
        <f t="shared" si="5"/>
        <v>0.49585469863896392</v>
      </c>
      <c r="G33" s="83">
        <f t="shared" si="6"/>
        <v>0.49597541145724167</v>
      </c>
      <c r="H33" s="83">
        <f t="shared" si="7"/>
        <v>0.49609296742514719</v>
      </c>
      <c r="I33" s="83">
        <f t="shared" si="8"/>
        <v>0.49620743765231456</v>
      </c>
      <c r="J33" s="83">
        <f t="shared" si="9"/>
        <v>0.49631889199082502</v>
      </c>
      <c r="K33" s="83">
        <f t="shared" si="10"/>
        <v>0.49642739904760025</v>
      </c>
    </row>
    <row r="34" spans="1:11" ht="15.5" customHeight="1" x14ac:dyDescent="0.2">
      <c r="A34" s="82">
        <f t="shared" si="11"/>
        <v>2.7000000000000011</v>
      </c>
      <c r="B34" s="83">
        <f t="shared" si="1"/>
        <v>0.49653302619695938</v>
      </c>
      <c r="C34" s="83">
        <f t="shared" si="2"/>
        <v>0.4966358395933308</v>
      </c>
      <c r="D34" s="83">
        <f t="shared" si="3"/>
        <v>0.49673590418410873</v>
      </c>
      <c r="E34" s="83">
        <f t="shared" si="4"/>
        <v>0.49683328372264224</v>
      </c>
      <c r="F34" s="83">
        <f t="shared" si="5"/>
        <v>0.49692804078134956</v>
      </c>
      <c r="G34" s="83">
        <f t="shared" si="6"/>
        <v>0.49702023676494544</v>
      </c>
      <c r="H34" s="83">
        <f t="shared" si="7"/>
        <v>0.49710993192377384</v>
      </c>
      <c r="I34" s="83">
        <f t="shared" si="8"/>
        <v>0.49719718536723501</v>
      </c>
      <c r="J34" s="83">
        <f t="shared" si="9"/>
        <v>0.49728205507729872</v>
      </c>
      <c r="K34" s="83">
        <f t="shared" si="10"/>
        <v>0.49736459792209509</v>
      </c>
    </row>
    <row r="35" spans="1:11" ht="15.5" customHeight="1" x14ac:dyDescent="0.2">
      <c r="A35" s="82">
        <f t="shared" si="11"/>
        <v>2.8000000000000012</v>
      </c>
      <c r="B35" s="83">
        <f t="shared" si="1"/>
        <v>0.49744486966957213</v>
      </c>
      <c r="C35" s="83">
        <f t="shared" si="2"/>
        <v>0.4975229250012142</v>
      </c>
      <c r="D35" s="83">
        <f t="shared" si="3"/>
        <v>0.49759881752581081</v>
      </c>
      <c r="E35" s="83">
        <f t="shared" si="4"/>
        <v>0.4976725997932685</v>
      </c>
      <c r="F35" s="83">
        <f t="shared" si="5"/>
        <v>0.49774432330845764</v>
      </c>
      <c r="G35" s="83">
        <f t="shared" si="6"/>
        <v>0.49781403854508677</v>
      </c>
      <c r="H35" s="83">
        <f t="shared" si="7"/>
        <v>0.49788179495959539</v>
      </c>
      <c r="I35" s="83">
        <f t="shared" si="8"/>
        <v>0.49794764100506028</v>
      </c>
      <c r="J35" s="83">
        <f t="shared" si="9"/>
        <v>0.49801162414510569</v>
      </c>
      <c r="K35" s="83">
        <f t="shared" si="10"/>
        <v>0.49807379086781212</v>
      </c>
    </row>
    <row r="36" spans="1:11" ht="15.5" customHeight="1" x14ac:dyDescent="0.2">
      <c r="A36" s="82">
        <f t="shared" si="11"/>
        <v>2.9000000000000012</v>
      </c>
      <c r="B36" s="83">
        <f t="shared" si="1"/>
        <v>0.49813418669961596</v>
      </c>
      <c r="C36" s="83">
        <f t="shared" si="2"/>
        <v>0.49819285621919362</v>
      </c>
      <c r="D36" s="83">
        <f t="shared" si="3"/>
        <v>0.49824984307132392</v>
      </c>
      <c r="E36" s="83">
        <f t="shared" si="4"/>
        <v>0.49830518998072271</v>
      </c>
      <c r="F36" s="83">
        <f t="shared" si="5"/>
        <v>0.49835893876584303</v>
      </c>
      <c r="G36" s="83">
        <f t="shared" si="6"/>
        <v>0.49841113035263518</v>
      </c>
      <c r="H36" s="83">
        <f t="shared" si="7"/>
        <v>0.49846180478826196</v>
      </c>
      <c r="I36" s="83">
        <f t="shared" si="8"/>
        <v>0.49851100125476255</v>
      </c>
      <c r="J36" s="83">
        <f t="shared" si="9"/>
        <v>0.49855875808266004</v>
      </c>
      <c r="K36" s="83">
        <f t="shared" si="10"/>
        <v>0.49860511276450781</v>
      </c>
    </row>
    <row r="37" spans="1:11" ht="15.5" customHeight="1" x14ac:dyDescent="0.2">
      <c r="A37" s="82">
        <f t="shared" si="11"/>
        <v>3.0000000000000013</v>
      </c>
      <c r="B37" s="83">
        <f t="shared" si="1"/>
        <v>0.4986501019683699</v>
      </c>
      <c r="C37" s="83">
        <f t="shared" si="2"/>
        <v>0.49869376155123057</v>
      </c>
      <c r="D37" s="83">
        <f t="shared" si="3"/>
        <v>0.49873612657232769</v>
      </c>
      <c r="E37" s="83">
        <f t="shared" si="4"/>
        <v>0.49877723130640772</v>
      </c>
      <c r="F37" s="83">
        <f t="shared" si="5"/>
        <v>0.4988171092568956</v>
      </c>
      <c r="G37" s="83">
        <f t="shared" si="6"/>
        <v>0.49885579316897732</v>
      </c>
      <c r="H37" s="83">
        <f t="shared" si="7"/>
        <v>0.49889331504259071</v>
      </c>
      <c r="I37" s="83">
        <f t="shared" si="8"/>
        <v>0.49892970614532106</v>
      </c>
      <c r="J37" s="83">
        <f t="shared" si="9"/>
        <v>0.49896499702519714</v>
      </c>
      <c r="K37" s="83">
        <f t="shared" si="10"/>
        <v>0.49899921752338594</v>
      </c>
    </row>
    <row r="38" spans="1:11" ht="15.5" customHeight="1" x14ac:dyDescent="0.2">
      <c r="A38" s="82">
        <f t="shared" si="11"/>
        <v>3.1000000000000014</v>
      </c>
      <c r="B38" s="83">
        <f t="shared" si="1"/>
        <v>0.49903239678678168</v>
      </c>
      <c r="C38" s="83">
        <f t="shared" si="2"/>
        <v>0.49906456328048587</v>
      </c>
      <c r="D38" s="83">
        <f t="shared" si="3"/>
        <v>0.49909574480017771</v>
      </c>
      <c r="E38" s="83">
        <f t="shared" si="4"/>
        <v>0.49912596848436841</v>
      </c>
      <c r="F38" s="83">
        <f t="shared" si="5"/>
        <v>0.49915526082654138</v>
      </c>
      <c r="G38" s="83">
        <f t="shared" si="6"/>
        <v>0.49918364768717149</v>
      </c>
      <c r="H38" s="83">
        <f t="shared" si="7"/>
        <v>0.49921115430562446</v>
      </c>
      <c r="I38" s="83">
        <f t="shared" si="8"/>
        <v>0.49923780531193274</v>
      </c>
      <c r="J38" s="83">
        <f t="shared" si="9"/>
        <v>0.4992636247384461</v>
      </c>
      <c r="K38" s="83">
        <f t="shared" si="10"/>
        <v>0.49928863603135465</v>
      </c>
    </row>
    <row r="39" spans="1:11" ht="15.5" customHeight="1" x14ac:dyDescent="0.2">
      <c r="A39" s="82">
        <f t="shared" si="11"/>
        <v>3.2000000000000015</v>
      </c>
      <c r="B39" s="83">
        <f t="shared" si="1"/>
        <v>0.49931286206208414</v>
      </c>
      <c r="C39" s="83">
        <f t="shared" si="2"/>
        <v>0.49933632513856008</v>
      </c>
      <c r="D39" s="83">
        <f t="shared" si="3"/>
        <v>0.49935904701633993</v>
      </c>
      <c r="E39" s="83">
        <f t="shared" si="4"/>
        <v>0.49938104890961321</v>
      </c>
      <c r="F39" s="83">
        <f t="shared" si="5"/>
        <v>0.49940235150206558</v>
      </c>
      <c r="G39" s="83">
        <f t="shared" si="6"/>
        <v>0.49942297495760923</v>
      </c>
      <c r="H39" s="83">
        <f t="shared" si="7"/>
        <v>0.49944293893097536</v>
      </c>
      <c r="I39" s="83">
        <f t="shared" si="8"/>
        <v>0.49946226257817028</v>
      </c>
      <c r="J39" s="83">
        <f t="shared" si="9"/>
        <v>0.49948096456679303</v>
      </c>
      <c r="K39" s="83">
        <f t="shared" si="10"/>
        <v>0.49949906308621428</v>
      </c>
    </row>
    <row r="40" spans="1:11" ht="15.5" customHeight="1" x14ac:dyDescent="0.2">
      <c r="A40" s="82">
        <f t="shared" si="11"/>
        <v>3.3000000000000016</v>
      </c>
      <c r="B40" s="83">
        <f t="shared" si="1"/>
        <v>0.49951657585761622</v>
      </c>
      <c r="C40" s="83">
        <f t="shared" si="2"/>
        <v>0.49953352014389241</v>
      </c>
      <c r="D40" s="83">
        <f t="shared" si="3"/>
        <v>0.49954991275940785</v>
      </c>
      <c r="E40" s="83">
        <f t="shared" si="4"/>
        <v>0.49956577007961833</v>
      </c>
      <c r="F40" s="83">
        <f t="shared" si="5"/>
        <v>0.49958110805054967</v>
      </c>
      <c r="G40" s="83">
        <f t="shared" si="6"/>
        <v>0.49959594219813597</v>
      </c>
      <c r="H40" s="83">
        <f t="shared" si="7"/>
        <v>0.49961028763741799</v>
      </c>
      <c r="I40" s="83">
        <f t="shared" si="8"/>
        <v>0.49962415908159996</v>
      </c>
      <c r="J40" s="83">
        <f t="shared" si="9"/>
        <v>0.49963757085096694</v>
      </c>
      <c r="K40" s="83">
        <f t="shared" si="10"/>
        <v>0.49965053688166206</v>
      </c>
    </row>
    <row r="41" spans="1:11" ht="15.5" customHeight="1" x14ac:dyDescent="0.2">
      <c r="A41" s="82">
        <f t="shared" si="11"/>
        <v>3.4000000000000017</v>
      </c>
      <c r="B41" s="83">
        <f t="shared" si="1"/>
        <v>0.49966307073432314</v>
      </c>
      <c r="C41" s="83">
        <f t="shared" si="2"/>
        <v>0.49967518560258117</v>
      </c>
      <c r="D41" s="83">
        <f t="shared" si="3"/>
        <v>0.49968689432141877</v>
      </c>
      <c r="E41" s="83">
        <f t="shared" si="4"/>
        <v>0.49969820937539133</v>
      </c>
      <c r="F41" s="83">
        <f t="shared" si="5"/>
        <v>0.49970914290670931</v>
      </c>
      <c r="G41" s="83">
        <f t="shared" si="6"/>
        <v>0.49971970672318378</v>
      </c>
      <c r="H41" s="83">
        <f t="shared" si="7"/>
        <v>0.49972991230603647</v>
      </c>
      <c r="I41" s="83">
        <f t="shared" si="8"/>
        <v>0.49973977081757248</v>
      </c>
      <c r="J41" s="83">
        <f t="shared" si="9"/>
        <v>0.49974929310871952</v>
      </c>
      <c r="K41" s="83">
        <f t="shared" si="10"/>
        <v>0.49975848972643222</v>
      </c>
    </row>
    <row r="42" spans="1:11" ht="15.5" customHeight="1" x14ac:dyDescent="0.2">
      <c r="A42" s="82">
        <f t="shared" si="11"/>
        <v>3.5000000000000018</v>
      </c>
      <c r="B42" s="83">
        <f t="shared" si="1"/>
        <v>0.49976737092096446</v>
      </c>
      <c r="C42" s="83">
        <f t="shared" si="2"/>
        <v>0.49977594665300895</v>
      </c>
      <c r="D42" s="83">
        <f t="shared" si="3"/>
        <v>0.49978422660070532</v>
      </c>
      <c r="E42" s="83">
        <f t="shared" si="4"/>
        <v>0.49979222016651936</v>
      </c>
      <c r="F42" s="83">
        <f t="shared" si="5"/>
        <v>0.49979993648399268</v>
      </c>
      <c r="G42" s="83">
        <f t="shared" si="6"/>
        <v>0.49980738442436434</v>
      </c>
      <c r="H42" s="83">
        <f t="shared" si="7"/>
        <v>0.49981457260306672</v>
      </c>
      <c r="I42" s="83">
        <f t="shared" si="8"/>
        <v>0.49982150938609515</v>
      </c>
      <c r="J42" s="83">
        <f t="shared" si="9"/>
        <v>0.49982820289625407</v>
      </c>
      <c r="K42" s="83">
        <f t="shared" si="10"/>
        <v>0.49983466101927987</v>
      </c>
    </row>
    <row r="43" spans="1:11" ht="15.5" customHeight="1" x14ac:dyDescent="0.2">
      <c r="A43" s="82">
        <f t="shared" si="11"/>
        <v>3.6000000000000019</v>
      </c>
      <c r="B43" s="83">
        <f t="shared" si="1"/>
        <v>0.49984089140984245</v>
      </c>
      <c r="C43" s="83">
        <f t="shared" si="2"/>
        <v>0.49984690149742628</v>
      </c>
      <c r="D43" s="83">
        <f t="shared" si="3"/>
        <v>0.49985269849209257</v>
      </c>
      <c r="E43" s="83">
        <f t="shared" si="4"/>
        <v>0.49985828939012422</v>
      </c>
      <c r="F43" s="83">
        <f t="shared" si="5"/>
        <v>0.49986368097955425</v>
      </c>
      <c r="G43" s="83">
        <f t="shared" si="6"/>
        <v>0.49986887984557948</v>
      </c>
      <c r="H43" s="83">
        <f t="shared" si="7"/>
        <v>0.49987389237586155</v>
      </c>
      <c r="I43" s="83">
        <f t="shared" si="8"/>
        <v>0.4998787247657146</v>
      </c>
      <c r="J43" s="83">
        <f t="shared" si="9"/>
        <v>0.49988338302318458</v>
      </c>
      <c r="K43" s="83">
        <f t="shared" si="10"/>
        <v>0.49988787297401771</v>
      </c>
    </row>
    <row r="44" spans="1:11" ht="15.5" customHeight="1" x14ac:dyDescent="0.2">
      <c r="A44" s="82">
        <f t="shared" si="11"/>
        <v>3.700000000000002</v>
      </c>
      <c r="B44" s="83">
        <f t="shared" si="1"/>
        <v>0.49989220026652259</v>
      </c>
      <c r="C44" s="83">
        <f t="shared" si="2"/>
        <v>0.49989637037632595</v>
      </c>
      <c r="D44" s="83">
        <f t="shared" si="3"/>
        <v>0.49990038861102404</v>
      </c>
      <c r="E44" s="83">
        <f t="shared" si="4"/>
        <v>0.4999042601147311</v>
      </c>
      <c r="F44" s="83">
        <f t="shared" si="5"/>
        <v>0.49990798987252594</v>
      </c>
      <c r="G44" s="83">
        <f t="shared" si="6"/>
        <v>0.49991158271479919</v>
      </c>
      <c r="H44" s="83">
        <f t="shared" si="7"/>
        <v>0.49991504332150205</v>
      </c>
      <c r="I44" s="83">
        <f t="shared" si="8"/>
        <v>0.49991837622629731</v>
      </c>
      <c r="J44" s="83">
        <f t="shared" si="9"/>
        <v>0.49992158582061641</v>
      </c>
      <c r="K44" s="83">
        <f t="shared" si="10"/>
        <v>0.49992467635762128</v>
      </c>
    </row>
    <row r="45" spans="1:11" ht="15.5" customHeight="1" x14ac:dyDescent="0.2">
      <c r="A45" s="82">
        <f t="shared" si="11"/>
        <v>3.800000000000002</v>
      </c>
      <c r="B45" s="83">
        <f t="shared" si="1"/>
        <v>0.49992765195607491</v>
      </c>
      <c r="C45" s="83">
        <f t="shared" si="2"/>
        <v>0.49993051660412013</v>
      </c>
      <c r="D45" s="83">
        <f t="shared" si="3"/>
        <v>0.49993327416297029</v>
      </c>
      <c r="E45" s="83">
        <f t="shared" si="4"/>
        <v>0.49993592837051115</v>
      </c>
      <c r="F45" s="83">
        <f t="shared" si="5"/>
        <v>0.49993848284481679</v>
      </c>
      <c r="G45" s="83">
        <f t="shared" si="6"/>
        <v>0.49994094108758103</v>
      </c>
      <c r="H45" s="83">
        <f t="shared" si="7"/>
        <v>0.49994330648746577</v>
      </c>
      <c r="I45" s="83">
        <f t="shared" si="8"/>
        <v>0.49994558232336628</v>
      </c>
      <c r="J45" s="83">
        <f t="shared" si="9"/>
        <v>0.49994777176759819</v>
      </c>
      <c r="K45" s="83">
        <f t="shared" si="10"/>
        <v>0.4999498778890038</v>
      </c>
    </row>
    <row r="46" spans="1:11" ht="15.5" customHeight="1" x14ac:dyDescent="0.2">
      <c r="A46" s="82">
        <f t="shared" si="11"/>
        <v>3.9000000000000021</v>
      </c>
      <c r="B46" s="83">
        <f t="shared" si="1"/>
        <v>0.49995190365598241</v>
      </c>
      <c r="C46" s="83">
        <f t="shared" si="2"/>
        <v>0.49995385193944375</v>
      </c>
      <c r="D46" s="83">
        <f t="shared" si="3"/>
        <v>0.4999557255156879</v>
      </c>
      <c r="E46" s="83">
        <f t="shared" si="4"/>
        <v>0.49995752706921126</v>
      </c>
      <c r="F46" s="83">
        <f t="shared" si="5"/>
        <v>0.49995925919544149</v>
      </c>
      <c r="G46" s="83">
        <f t="shared" si="6"/>
        <v>0.49996092440340223</v>
      </c>
      <c r="H46" s="83">
        <f t="shared" si="7"/>
        <v>0.49996252511830896</v>
      </c>
      <c r="I46" s="83">
        <f t="shared" si="8"/>
        <v>0.49996406368409718</v>
      </c>
      <c r="J46" s="83">
        <f t="shared" si="9"/>
        <v>0.49996554236588497</v>
      </c>
      <c r="K46" s="83">
        <f t="shared" si="10"/>
        <v>0.49996696335237056</v>
      </c>
    </row>
    <row r="47" spans="1:11" ht="15.5" customHeight="1" x14ac:dyDescent="0.2">
      <c r="A47" s="82">
        <f t="shared" si="11"/>
        <v>4.0000000000000018</v>
      </c>
      <c r="B47" s="83">
        <f t="shared" si="1"/>
        <v>0.49996832875816688</v>
      </c>
      <c r="C47" s="83">
        <f t="shared" si="2"/>
        <v>0.49996964062607341</v>
      </c>
      <c r="D47" s="83">
        <f t="shared" si="3"/>
        <v>0.49997090092928809</v>
      </c>
      <c r="E47" s="83">
        <f t="shared" si="4"/>
        <v>0.49997211157355947</v>
      </c>
      <c r="F47" s="83">
        <f t="shared" si="5"/>
        <v>0.49997327439928052</v>
      </c>
      <c r="G47" s="83">
        <f t="shared" si="6"/>
        <v>0.49997439118352593</v>
      </c>
      <c r="H47" s="83">
        <f t="shared" si="7"/>
        <v>0.4999754636420336</v>
      </c>
      <c r="I47" s="83">
        <f t="shared" si="8"/>
        <v>0.49997649343113137</v>
      </c>
      <c r="J47" s="83">
        <f t="shared" si="9"/>
        <v>0.49997748214961146</v>
      </c>
      <c r="K47" s="83">
        <f t="shared" si="10"/>
        <v>0.49997843134055187</v>
      </c>
    </row>
    <row r="48" spans="1:11" ht="22.5" customHeight="1" x14ac:dyDescent="0.2"/>
  </sheetData>
  <mergeCells count="1">
    <mergeCell ref="B3:K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vt:lpstr>
      <vt:lpstr>Set 1</vt:lpstr>
      <vt:lpstr>Set 2</vt:lpstr>
      <vt:lpstr>Set 3</vt:lpstr>
      <vt:lpstr>Set 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Sethi, Avanti</dc:creator>
  <cp:lastModifiedBy>Microsoft Office User</cp:lastModifiedBy>
  <dcterms:created xsi:type="dcterms:W3CDTF">2012-11-15T01:12:03Z</dcterms:created>
  <dcterms:modified xsi:type="dcterms:W3CDTF">2017-10-30T08:36:21Z</dcterms:modified>
</cp:coreProperties>
</file>