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 E 301\Lab 3\"/>
    </mc:Choice>
  </mc:AlternateContent>
  <xr:revisionPtr revIDLastSave="0" documentId="13_ncr:1_{6C0E3BA7-29F8-4929-B093-C9FED1D97E0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tudent Info and Rubric" sheetId="4" r:id="rId1"/>
    <sheet name="Potentiometer cal" sheetId="5" r:id="rId2"/>
    <sheet name="Hall-effect cal" sheetId="6" r:id="rId3"/>
    <sheet name="Motion" sheetId="7" r:id="rId4"/>
    <sheet name="ToF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6" l="1" a="1"/>
  <c r="B26" i="6" s="1"/>
  <c r="B46" i="6" s="1"/>
  <c r="B156" i="5"/>
  <c r="C156" i="5" s="1"/>
  <c r="C157" i="5"/>
  <c r="B157" i="5"/>
  <c r="F55" i="5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5" i="7"/>
  <c r="F19" i="5" a="1"/>
  <c r="F19" i="5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S14" i="8" s="1" a="1"/>
  <c r="S14" i="8" s="1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4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9" i="6"/>
  <c r="A67" i="6" s="1" a="1"/>
  <c r="A67" i="6" s="1"/>
  <c r="A74" i="6" s="1"/>
  <c r="H20" i="6"/>
  <c r="H21" i="6"/>
  <c r="H22" i="6"/>
  <c r="H23" i="6"/>
  <c r="H24" i="6"/>
  <c r="H18" i="6"/>
  <c r="A139" i="5"/>
  <c r="B139" i="5"/>
  <c r="C139" i="5"/>
  <c r="D139" i="5"/>
  <c r="A140" i="5"/>
  <c r="A141" i="5"/>
  <c r="A142" i="5"/>
  <c r="A143" i="5"/>
  <c r="A144" i="5"/>
  <c r="A145" i="5"/>
  <c r="A146" i="5"/>
  <c r="A147" i="5"/>
  <c r="A127" i="5"/>
  <c r="B127" i="5"/>
  <c r="C127" i="5"/>
  <c r="D127" i="5"/>
  <c r="A128" i="5"/>
  <c r="A129" i="5"/>
  <c r="A130" i="5"/>
  <c r="A131" i="5"/>
  <c r="A132" i="5"/>
  <c r="A133" i="5"/>
  <c r="A134" i="5"/>
  <c r="A135" i="5"/>
  <c r="A136" i="5"/>
  <c r="A137" i="5"/>
  <c r="A96" i="5"/>
  <c r="B97" i="5"/>
  <c r="C97" i="5"/>
  <c r="D97" i="5"/>
  <c r="E97" i="5"/>
  <c r="F97" i="5"/>
  <c r="G97" i="5"/>
  <c r="A98" i="5"/>
  <c r="A99" i="5"/>
  <c r="A100" i="5"/>
  <c r="A101" i="5"/>
  <c r="A102" i="5"/>
  <c r="A103" i="5"/>
  <c r="A104" i="5"/>
  <c r="A105" i="5"/>
  <c r="A106" i="5"/>
  <c r="A107" i="5"/>
  <c r="A109" i="5"/>
  <c r="B109" i="5"/>
  <c r="C109" i="5"/>
  <c r="D109" i="5"/>
  <c r="E109" i="5"/>
  <c r="F109" i="5"/>
  <c r="G109" i="5"/>
  <c r="H109" i="5"/>
  <c r="I109" i="5"/>
  <c r="A110" i="5"/>
  <c r="A111" i="5"/>
  <c r="A112" i="5"/>
  <c r="A113" i="5"/>
  <c r="A114" i="5"/>
  <c r="A115" i="5"/>
  <c r="A116" i="5"/>
  <c r="A117" i="5"/>
  <c r="A118" i="5"/>
  <c r="A119" i="5"/>
  <c r="A92" i="5"/>
  <c r="C92" i="5"/>
  <c r="A93" i="5"/>
  <c r="B93" i="5"/>
  <c r="C93" i="5"/>
  <c r="A87" i="5"/>
  <c r="C87" i="5"/>
  <c r="D87" i="5"/>
  <c r="A88" i="5"/>
  <c r="B88" i="5"/>
  <c r="C88" i="5"/>
  <c r="D88" i="5"/>
  <c r="A89" i="5"/>
  <c r="B89" i="5"/>
  <c r="C89" i="5"/>
  <c r="D89" i="5"/>
  <c r="B90" i="5"/>
  <c r="C90" i="5"/>
  <c r="B91" i="5"/>
  <c r="C91" i="5"/>
  <c r="E71" i="5"/>
  <c r="E72" i="5"/>
  <c r="E73" i="5"/>
  <c r="E74" i="5"/>
  <c r="E75" i="5"/>
  <c r="E76" i="5"/>
  <c r="E77" i="5"/>
  <c r="E78" i="5"/>
  <c r="E79" i="5"/>
  <c r="E80" i="5"/>
  <c r="E59" i="5"/>
  <c r="E60" i="5"/>
  <c r="E61" i="5"/>
  <c r="E62" i="5"/>
  <c r="E63" i="5"/>
  <c r="E64" i="5"/>
  <c r="E65" i="5"/>
  <c r="E66" i="5"/>
  <c r="F26" i="5"/>
  <c r="E44" i="5"/>
  <c r="E45" i="5"/>
  <c r="E46" i="5"/>
  <c r="E47" i="5"/>
  <c r="E48" i="5"/>
  <c r="E49" i="5"/>
  <c r="E50" i="5"/>
  <c r="E51" i="5"/>
  <c r="E52" i="5"/>
  <c r="E43" i="5"/>
  <c r="E32" i="5"/>
  <c r="E33" i="5"/>
  <c r="E34" i="5"/>
  <c r="E35" i="5"/>
  <c r="E36" i="5"/>
  <c r="E37" i="5"/>
  <c r="E38" i="5"/>
  <c r="E39" i="5"/>
  <c r="E40" i="5"/>
  <c r="E31" i="5"/>
  <c r="T18" i="8" l="1"/>
  <c r="Q15" i="8" a="1"/>
  <c r="Q15" i="8" s="1"/>
  <c r="T11" i="8"/>
  <c r="S19" i="8" a="1"/>
  <c r="S19" i="8" s="1"/>
  <c r="T17" i="8"/>
  <c r="T16" i="8"/>
  <c r="S13" i="8" a="1"/>
  <c r="S13" i="8" s="1"/>
  <c r="R19" i="8"/>
  <c r="R18" i="8"/>
  <c r="Q14" i="8" a="1"/>
  <c r="Q14" i="8" s="1"/>
  <c r="Q11" i="8" a="1"/>
  <c r="Q11" i="8" s="1"/>
  <c r="S16" i="8" a="1"/>
  <c r="S16" i="8" s="1"/>
  <c r="T12" i="8"/>
  <c r="R17" i="8"/>
  <c r="R13" i="8"/>
  <c r="Q16" i="8" a="1"/>
  <c r="Q16" i="8" s="1"/>
  <c r="R14" i="8"/>
  <c r="S20" i="8" a="1"/>
  <c r="S20" i="8" s="1"/>
  <c r="T19" i="8"/>
  <c r="T14" i="8"/>
  <c r="R16" i="8"/>
  <c r="Q12" i="8" a="1"/>
  <c r="Q12" i="8" s="1"/>
  <c r="R11" i="8"/>
  <c r="S15" i="8" a="1"/>
  <c r="S15" i="8" s="1"/>
  <c r="Q13" i="8" a="1"/>
  <c r="Q13" i="8" s="1"/>
  <c r="S18" i="8" a="1"/>
  <c r="S18" i="8" s="1"/>
  <c r="R20" i="8"/>
  <c r="R12" i="8"/>
  <c r="Q17" i="8" a="1"/>
  <c r="Q17" i="8" s="1"/>
  <c r="R15" i="8"/>
  <c r="T15" i="8"/>
  <c r="S11" i="8" a="1"/>
  <c r="S11" i="8" s="1"/>
  <c r="Q18" i="8" a="1"/>
  <c r="Q18" i="8" s="1"/>
  <c r="Q19" i="8" a="1"/>
  <c r="Q19" i="8" s="1"/>
  <c r="T13" i="8"/>
  <c r="S12" i="8" a="1"/>
  <c r="S12" i="8" s="1"/>
  <c r="Q20" i="8" a="1"/>
  <c r="Q20" i="8" s="1"/>
  <c r="T20" i="8"/>
  <c r="S17" i="8" a="1"/>
  <c r="S17" i="8" s="1"/>
  <c r="L27" i="6"/>
  <c r="L53" i="6"/>
  <c r="L45" i="6"/>
  <c r="L29" i="6"/>
  <c r="L51" i="6"/>
  <c r="L43" i="6"/>
  <c r="L35" i="6"/>
  <c r="L50" i="6"/>
  <c r="L42" i="6"/>
  <c r="L34" i="6"/>
  <c r="L26" i="6"/>
  <c r="L49" i="6"/>
  <c r="L41" i="6"/>
  <c r="L33" i="6"/>
  <c r="L25" i="6"/>
  <c r="L48" i="6"/>
  <c r="L40" i="6"/>
  <c r="L32" i="6"/>
  <c r="L24" i="6"/>
  <c r="L47" i="6"/>
  <c r="L39" i="6"/>
  <c r="L31" i="6"/>
  <c r="L23" i="6"/>
  <c r="L19" i="6"/>
  <c r="L46" i="6"/>
  <c r="L38" i="6"/>
  <c r="L30" i="6"/>
  <c r="L22" i="6"/>
  <c r="L37" i="6"/>
  <c r="L21" i="6"/>
  <c r="L52" i="6"/>
  <c r="L44" i="6"/>
  <c r="L36" i="6"/>
  <c r="L28" i="6"/>
  <c r="L20" i="6"/>
  <c r="C74" i="6"/>
  <c r="B74" i="6"/>
  <c r="F75" i="7"/>
  <c r="F201" i="7"/>
  <c r="F137" i="7"/>
  <c r="F73" i="7"/>
  <c r="F9" i="7"/>
  <c r="F91" i="7"/>
  <c r="F115" i="7"/>
  <c r="F67" i="7"/>
  <c r="F151" i="7"/>
  <c r="F7" i="7"/>
  <c r="F43" i="7"/>
  <c r="F215" i="7"/>
  <c r="F216" i="7"/>
  <c r="F99" i="7"/>
  <c r="F11" i="7"/>
  <c r="F167" i="7"/>
  <c r="C57" i="5"/>
  <c r="J32" i="5"/>
  <c r="C65" i="5"/>
  <c r="F34" i="5"/>
  <c r="C32" i="5"/>
  <c r="I37" i="5"/>
  <c r="E104" i="5" s="1"/>
  <c r="C19" i="5"/>
  <c r="H35" i="5"/>
  <c r="H47" i="5" s="1"/>
  <c r="D114" i="5" s="1"/>
  <c r="C24" i="5"/>
  <c r="G36" i="5"/>
  <c r="C103" i="5" s="1"/>
  <c r="F32" i="5"/>
  <c r="C36" i="5"/>
  <c r="K38" i="5"/>
  <c r="C44" i="5"/>
  <c r="F40" i="5"/>
  <c r="B107" i="5" s="1"/>
  <c r="C52" i="5"/>
  <c r="C26" i="5"/>
  <c r="C34" i="5"/>
  <c r="C42" i="5"/>
  <c r="C50" i="5"/>
  <c r="C58" i="5"/>
  <c r="C66" i="5"/>
  <c r="F56" i="5"/>
  <c r="H32" i="5"/>
  <c r="J33" i="5"/>
  <c r="F35" i="5"/>
  <c r="H36" i="5"/>
  <c r="J37" i="5"/>
  <c r="F39" i="5"/>
  <c r="J40" i="5"/>
  <c r="C27" i="5"/>
  <c r="C35" i="5"/>
  <c r="C43" i="5"/>
  <c r="C51" i="5"/>
  <c r="C59" i="5"/>
  <c r="C67" i="5"/>
  <c r="F25" i="5"/>
  <c r="B92" i="5" s="1"/>
  <c r="I32" i="5"/>
  <c r="K33" i="5"/>
  <c r="G35" i="5"/>
  <c r="I36" i="5"/>
  <c r="K37" i="5"/>
  <c r="G39" i="5"/>
  <c r="I31" i="5"/>
  <c r="C21" i="5"/>
  <c r="C29" i="5"/>
  <c r="C37" i="5"/>
  <c r="C45" i="5"/>
  <c r="C53" i="5"/>
  <c r="C61" i="5"/>
  <c r="C69" i="5"/>
  <c r="K32" i="5"/>
  <c r="G34" i="5"/>
  <c r="I35" i="5"/>
  <c r="K36" i="5"/>
  <c r="G38" i="5"/>
  <c r="I39" i="5"/>
  <c r="C22" i="5"/>
  <c r="C30" i="5"/>
  <c r="C38" i="5"/>
  <c r="C46" i="5"/>
  <c r="C54" i="5"/>
  <c r="C62" i="5"/>
  <c r="C70" i="5"/>
  <c r="F33" i="5"/>
  <c r="H34" i="5"/>
  <c r="J35" i="5"/>
  <c r="F37" i="5"/>
  <c r="H38" i="5"/>
  <c r="J39" i="5"/>
  <c r="K39" i="5"/>
  <c r="B87" i="5"/>
  <c r="C23" i="5"/>
  <c r="C31" i="5"/>
  <c r="C39" i="5"/>
  <c r="C47" i="5"/>
  <c r="C55" i="5"/>
  <c r="C63" i="5"/>
  <c r="C71" i="5"/>
  <c r="G33" i="5"/>
  <c r="I34" i="5"/>
  <c r="K35" i="5"/>
  <c r="G37" i="5"/>
  <c r="I38" i="5"/>
  <c r="H39" i="5"/>
  <c r="F36" i="5"/>
  <c r="G32" i="5"/>
  <c r="F52" i="5"/>
  <c r="G31" i="5"/>
  <c r="C56" i="5"/>
  <c r="C33" i="5"/>
  <c r="B99" i="5"/>
  <c r="F44" i="5"/>
  <c r="J38" i="5"/>
  <c r="K34" i="5"/>
  <c r="C72" i="5"/>
  <c r="C49" i="5"/>
  <c r="C28" i="5"/>
  <c r="F38" i="5"/>
  <c r="J34" i="5"/>
  <c r="C68" i="5"/>
  <c r="C48" i="5"/>
  <c r="C25" i="5"/>
  <c r="F99" i="5"/>
  <c r="J44" i="5"/>
  <c r="F46" i="5"/>
  <c r="B101" i="5"/>
  <c r="H37" i="5"/>
  <c r="I33" i="5"/>
  <c r="G48" i="5"/>
  <c r="C64" i="5"/>
  <c r="C41" i="5"/>
  <c r="C20" i="5"/>
  <c r="K31" i="5"/>
  <c r="H40" i="5"/>
  <c r="J36" i="5"/>
  <c r="H33" i="5"/>
  <c r="C60" i="5"/>
  <c r="C40" i="5"/>
  <c r="B6" i="7"/>
  <c r="D6" i="7" s="1"/>
  <c r="B7" i="7"/>
  <c r="D7" i="7" s="1"/>
  <c r="B8" i="7"/>
  <c r="D8" i="7" s="1"/>
  <c r="B9" i="7"/>
  <c r="D9" i="7" s="1"/>
  <c r="F8" i="7" s="1"/>
  <c r="B10" i="7"/>
  <c r="D10" i="7" s="1"/>
  <c r="B11" i="7"/>
  <c r="D11" i="7" s="1"/>
  <c r="F10" i="7" s="1"/>
  <c r="B12" i="7"/>
  <c r="D12" i="7" s="1"/>
  <c r="B13" i="7"/>
  <c r="D13" i="7" s="1"/>
  <c r="F12" i="7" s="1"/>
  <c r="B14" i="7"/>
  <c r="D14" i="7" s="1"/>
  <c r="B15" i="7"/>
  <c r="D15" i="7" s="1"/>
  <c r="B16" i="7"/>
  <c r="D16" i="7" s="1"/>
  <c r="F15" i="7" s="1"/>
  <c r="B17" i="7"/>
  <c r="D17" i="7" s="1"/>
  <c r="F16" i="7" s="1"/>
  <c r="B18" i="7"/>
  <c r="D18" i="7" s="1"/>
  <c r="B19" i="7"/>
  <c r="D19" i="7" s="1"/>
  <c r="B20" i="7"/>
  <c r="D20" i="7" s="1"/>
  <c r="F19" i="7" s="1"/>
  <c r="B21" i="7"/>
  <c r="D21" i="7" s="1"/>
  <c r="F20" i="7" s="1"/>
  <c r="B22" i="7"/>
  <c r="D22" i="7" s="1"/>
  <c r="B23" i="7"/>
  <c r="D23" i="7" s="1"/>
  <c r="B24" i="7"/>
  <c r="D24" i="7" s="1"/>
  <c r="F23" i="7" s="1"/>
  <c r="B25" i="7"/>
  <c r="D25" i="7" s="1"/>
  <c r="F24" i="7" s="1"/>
  <c r="B26" i="7"/>
  <c r="D26" i="7" s="1"/>
  <c r="F25" i="7" s="1"/>
  <c r="B27" i="7"/>
  <c r="D27" i="7" s="1"/>
  <c r="F26" i="7" s="1"/>
  <c r="B28" i="7"/>
  <c r="D28" i="7" s="1"/>
  <c r="F27" i="7" s="1"/>
  <c r="B29" i="7"/>
  <c r="D29" i="7" s="1"/>
  <c r="F28" i="7" s="1"/>
  <c r="B30" i="7"/>
  <c r="D30" i="7" s="1"/>
  <c r="B31" i="7"/>
  <c r="D31" i="7" s="1"/>
  <c r="B32" i="7"/>
  <c r="D32" i="7" s="1"/>
  <c r="F31" i="7" s="1"/>
  <c r="B33" i="7"/>
  <c r="D33" i="7" s="1"/>
  <c r="F32" i="7" s="1"/>
  <c r="B34" i="7"/>
  <c r="D34" i="7" s="1"/>
  <c r="F33" i="7" s="1"/>
  <c r="B35" i="7"/>
  <c r="D35" i="7" s="1"/>
  <c r="F34" i="7" s="1"/>
  <c r="B36" i="7"/>
  <c r="D36" i="7" s="1"/>
  <c r="F35" i="7" s="1"/>
  <c r="B37" i="7"/>
  <c r="D37" i="7" s="1"/>
  <c r="F36" i="7" s="1"/>
  <c r="B38" i="7"/>
  <c r="D38" i="7" s="1"/>
  <c r="B39" i="7"/>
  <c r="D39" i="7" s="1"/>
  <c r="B40" i="7"/>
  <c r="D40" i="7" s="1"/>
  <c r="F39" i="7" s="1"/>
  <c r="B41" i="7"/>
  <c r="D41" i="7" s="1"/>
  <c r="F40" i="7" s="1"/>
  <c r="B42" i="7"/>
  <c r="D42" i="7" s="1"/>
  <c r="B43" i="7"/>
  <c r="D43" i="7" s="1"/>
  <c r="F42" i="7" s="1"/>
  <c r="B44" i="7"/>
  <c r="D44" i="7" s="1"/>
  <c r="B45" i="7"/>
  <c r="D45" i="7" s="1"/>
  <c r="F44" i="7" s="1"/>
  <c r="B46" i="7"/>
  <c r="D46" i="7" s="1"/>
  <c r="B47" i="7"/>
  <c r="D47" i="7" s="1"/>
  <c r="B48" i="7"/>
  <c r="D48" i="7" s="1"/>
  <c r="F47" i="7" s="1"/>
  <c r="B49" i="7"/>
  <c r="D49" i="7" s="1"/>
  <c r="F48" i="7" s="1"/>
  <c r="B50" i="7"/>
  <c r="D50" i="7" s="1"/>
  <c r="F49" i="7" s="1"/>
  <c r="B51" i="7"/>
  <c r="D51" i="7" s="1"/>
  <c r="F50" i="7" s="1"/>
  <c r="B52" i="7"/>
  <c r="D52" i="7" s="1"/>
  <c r="F51" i="7" s="1"/>
  <c r="B53" i="7"/>
  <c r="D53" i="7" s="1"/>
  <c r="F52" i="7" s="1"/>
  <c r="B54" i="7"/>
  <c r="D54" i="7" s="1"/>
  <c r="B55" i="7"/>
  <c r="D55" i="7" s="1"/>
  <c r="B56" i="7"/>
  <c r="D56" i="7" s="1"/>
  <c r="F55" i="7" s="1"/>
  <c r="B57" i="7"/>
  <c r="D57" i="7" s="1"/>
  <c r="F58" i="7" s="1"/>
  <c r="B58" i="7"/>
  <c r="D58" i="7" s="1"/>
  <c r="F57" i="7" s="1"/>
  <c r="B59" i="7"/>
  <c r="D59" i="7" s="1"/>
  <c r="B60" i="7"/>
  <c r="D60" i="7" s="1"/>
  <c r="F59" i="7" s="1"/>
  <c r="B61" i="7"/>
  <c r="D61" i="7" s="1"/>
  <c r="F60" i="7" s="1"/>
  <c r="B62" i="7"/>
  <c r="D62" i="7" s="1"/>
  <c r="F61" i="7" s="1"/>
  <c r="B63" i="7"/>
  <c r="D63" i="7" s="1"/>
  <c r="B64" i="7"/>
  <c r="D64" i="7" s="1"/>
  <c r="F63" i="7" s="1"/>
  <c r="B65" i="7"/>
  <c r="D65" i="7" s="1"/>
  <c r="F66" i="7" s="1"/>
  <c r="B66" i="7"/>
  <c r="D66" i="7" s="1"/>
  <c r="F65" i="7" s="1"/>
  <c r="B67" i="7"/>
  <c r="D67" i="7" s="1"/>
  <c r="B68" i="7"/>
  <c r="D68" i="7" s="1"/>
  <c r="B69" i="7"/>
  <c r="D69" i="7" s="1"/>
  <c r="F68" i="7" s="1"/>
  <c r="B70" i="7"/>
  <c r="D70" i="7" s="1"/>
  <c r="F69" i="7" s="1"/>
  <c r="B71" i="7"/>
  <c r="D71" i="7" s="1"/>
  <c r="B72" i="7"/>
  <c r="D72" i="7" s="1"/>
  <c r="F71" i="7" s="1"/>
  <c r="B73" i="7"/>
  <c r="D73" i="7" s="1"/>
  <c r="F72" i="7" s="1"/>
  <c r="B74" i="7"/>
  <c r="D74" i="7" s="1"/>
  <c r="B75" i="7"/>
  <c r="D75" i="7" s="1"/>
  <c r="F74" i="7" s="1"/>
  <c r="B76" i="7"/>
  <c r="D76" i="7" s="1"/>
  <c r="B77" i="7"/>
  <c r="D77" i="7" s="1"/>
  <c r="F76" i="7" s="1"/>
  <c r="B78" i="7"/>
  <c r="D78" i="7" s="1"/>
  <c r="F77" i="7" s="1"/>
  <c r="B79" i="7"/>
  <c r="D79" i="7" s="1"/>
  <c r="B80" i="7"/>
  <c r="D80" i="7" s="1"/>
  <c r="F81" i="7" s="1"/>
  <c r="B81" i="7"/>
  <c r="D81" i="7" s="1"/>
  <c r="F80" i="7" s="1"/>
  <c r="B82" i="7"/>
  <c r="D82" i="7" s="1"/>
  <c r="B83" i="7"/>
  <c r="D83" i="7" s="1"/>
  <c r="B84" i="7"/>
  <c r="D84" i="7" s="1"/>
  <c r="F83" i="7" s="1"/>
  <c r="B85" i="7"/>
  <c r="D85" i="7" s="1"/>
  <c r="F84" i="7" s="1"/>
  <c r="B86" i="7"/>
  <c r="D86" i="7" s="1"/>
  <c r="F85" i="7" s="1"/>
  <c r="B87" i="7"/>
  <c r="D87" i="7" s="1"/>
  <c r="B88" i="7"/>
  <c r="D88" i="7" s="1"/>
  <c r="F87" i="7" s="1"/>
  <c r="B89" i="7"/>
  <c r="D89" i="7" s="1"/>
  <c r="F88" i="7" s="1"/>
  <c r="B90" i="7"/>
  <c r="D90" i="7" s="1"/>
  <c r="F89" i="7" s="1"/>
  <c r="B91" i="7"/>
  <c r="D91" i="7" s="1"/>
  <c r="F90" i="7" s="1"/>
  <c r="B92" i="7"/>
  <c r="D92" i="7" s="1"/>
  <c r="B93" i="7"/>
  <c r="D93" i="7" s="1"/>
  <c r="F92" i="7" s="1"/>
  <c r="B94" i="7"/>
  <c r="D94" i="7" s="1"/>
  <c r="F93" i="7" s="1"/>
  <c r="B95" i="7"/>
  <c r="D95" i="7" s="1"/>
  <c r="B96" i="7"/>
  <c r="D96" i="7" s="1"/>
  <c r="F95" i="7" s="1"/>
  <c r="B97" i="7"/>
  <c r="D97" i="7" s="1"/>
  <c r="F96" i="7" s="1"/>
  <c r="B98" i="7"/>
  <c r="D98" i="7" s="1"/>
  <c r="F97" i="7" s="1"/>
  <c r="B99" i="7"/>
  <c r="D99" i="7" s="1"/>
  <c r="F98" i="7" s="1"/>
  <c r="B100" i="7"/>
  <c r="D100" i="7" s="1"/>
  <c r="B101" i="7"/>
  <c r="D101" i="7" s="1"/>
  <c r="F100" i="7" s="1"/>
  <c r="B102" i="7"/>
  <c r="D102" i="7" s="1"/>
  <c r="F101" i="7" s="1"/>
  <c r="B103" i="7"/>
  <c r="D103" i="7" s="1"/>
  <c r="B104" i="7"/>
  <c r="D104" i="7" s="1"/>
  <c r="F103" i="7" s="1"/>
  <c r="B105" i="7"/>
  <c r="D105" i="7" s="1"/>
  <c r="F104" i="7" s="1"/>
  <c r="B106" i="7"/>
  <c r="D106" i="7" s="1"/>
  <c r="B107" i="7"/>
  <c r="D107" i="7" s="1"/>
  <c r="F106" i="7" s="1"/>
  <c r="B108" i="7"/>
  <c r="D108" i="7" s="1"/>
  <c r="F107" i="7" s="1"/>
  <c r="B109" i="7"/>
  <c r="D109" i="7" s="1"/>
  <c r="F108" i="7" s="1"/>
  <c r="B110" i="7"/>
  <c r="D110" i="7" s="1"/>
  <c r="F109" i="7" s="1"/>
  <c r="B111" i="7"/>
  <c r="D111" i="7" s="1"/>
  <c r="B112" i="7"/>
  <c r="D112" i="7" s="1"/>
  <c r="F111" i="7" s="1"/>
  <c r="B113" i="7"/>
  <c r="D113" i="7" s="1"/>
  <c r="F112" i="7" s="1"/>
  <c r="B114" i="7"/>
  <c r="D114" i="7" s="1"/>
  <c r="F113" i="7" s="1"/>
  <c r="B115" i="7"/>
  <c r="D115" i="7" s="1"/>
  <c r="F114" i="7" s="1"/>
  <c r="B116" i="7"/>
  <c r="D116" i="7" s="1"/>
  <c r="B117" i="7"/>
  <c r="D117" i="7" s="1"/>
  <c r="F116" i="7" s="1"/>
  <c r="B118" i="7"/>
  <c r="D118" i="7" s="1"/>
  <c r="F117" i="7" s="1"/>
  <c r="B119" i="7"/>
  <c r="D119" i="7" s="1"/>
  <c r="B120" i="7"/>
  <c r="D120" i="7" s="1"/>
  <c r="F119" i="7" s="1"/>
  <c r="B121" i="7"/>
  <c r="D121" i="7" s="1"/>
  <c r="F120" i="7" s="1"/>
  <c r="B122" i="7"/>
  <c r="D122" i="7" s="1"/>
  <c r="F121" i="7" s="1"/>
  <c r="B123" i="7"/>
  <c r="D123" i="7" s="1"/>
  <c r="F122" i="7" s="1"/>
  <c r="B124" i="7"/>
  <c r="D124" i="7" s="1"/>
  <c r="F123" i="7" s="1"/>
  <c r="B125" i="7"/>
  <c r="D125" i="7" s="1"/>
  <c r="F124" i="7" s="1"/>
  <c r="B126" i="7"/>
  <c r="D126" i="7" s="1"/>
  <c r="F125" i="7" s="1"/>
  <c r="B127" i="7"/>
  <c r="D127" i="7" s="1"/>
  <c r="B128" i="7"/>
  <c r="D128" i="7" s="1"/>
  <c r="F127" i="7" s="1"/>
  <c r="B129" i="7"/>
  <c r="D129" i="7" s="1"/>
  <c r="F128" i="7" s="1"/>
  <c r="B130" i="7"/>
  <c r="D130" i="7" s="1"/>
  <c r="F129" i="7" s="1"/>
  <c r="B131" i="7"/>
  <c r="D131" i="7" s="1"/>
  <c r="F130" i="7" s="1"/>
  <c r="B132" i="7"/>
  <c r="D132" i="7" s="1"/>
  <c r="F131" i="7" s="1"/>
  <c r="B133" i="7"/>
  <c r="D133" i="7" s="1"/>
  <c r="F132" i="7" s="1"/>
  <c r="B134" i="7"/>
  <c r="D134" i="7" s="1"/>
  <c r="F133" i="7" s="1"/>
  <c r="B135" i="7"/>
  <c r="D135" i="7" s="1"/>
  <c r="B136" i="7"/>
  <c r="D136" i="7" s="1"/>
  <c r="F135" i="7" s="1"/>
  <c r="B137" i="7"/>
  <c r="D137" i="7" s="1"/>
  <c r="F136" i="7" s="1"/>
  <c r="B138" i="7"/>
  <c r="D138" i="7" s="1"/>
  <c r="B139" i="7"/>
  <c r="D139" i="7" s="1"/>
  <c r="B140" i="7"/>
  <c r="D140" i="7" s="1"/>
  <c r="F139" i="7" s="1"/>
  <c r="B141" i="7"/>
  <c r="D141" i="7" s="1"/>
  <c r="F140" i="7" s="1"/>
  <c r="B142" i="7"/>
  <c r="D142" i="7" s="1"/>
  <c r="F141" i="7" s="1"/>
  <c r="B143" i="7"/>
  <c r="D143" i="7" s="1"/>
  <c r="B144" i="7"/>
  <c r="D144" i="7" s="1"/>
  <c r="F145" i="7" s="1"/>
  <c r="B145" i="7"/>
  <c r="D145" i="7" s="1"/>
  <c r="F144" i="7" s="1"/>
  <c r="B146" i="7"/>
  <c r="D146" i="7" s="1"/>
  <c r="B147" i="7"/>
  <c r="D147" i="7" s="1"/>
  <c r="F146" i="7" s="1"/>
  <c r="B148" i="7"/>
  <c r="D148" i="7" s="1"/>
  <c r="F147" i="7" s="1"/>
  <c r="B149" i="7"/>
  <c r="D149" i="7" s="1"/>
  <c r="F148" i="7" s="1"/>
  <c r="B150" i="7"/>
  <c r="D150" i="7" s="1"/>
  <c r="F149" i="7" s="1"/>
  <c r="B151" i="7"/>
  <c r="D151" i="7" s="1"/>
  <c r="B152" i="7"/>
  <c r="D152" i="7" s="1"/>
  <c r="B153" i="7"/>
  <c r="D153" i="7" s="1"/>
  <c r="F152" i="7" s="1"/>
  <c r="B154" i="7"/>
  <c r="D154" i="7" s="1"/>
  <c r="F153" i="7" s="1"/>
  <c r="B155" i="7"/>
  <c r="D155" i="7" s="1"/>
  <c r="F154" i="7" s="1"/>
  <c r="B156" i="7"/>
  <c r="D156" i="7" s="1"/>
  <c r="F155" i="7" s="1"/>
  <c r="B157" i="7"/>
  <c r="D157" i="7" s="1"/>
  <c r="F156" i="7" s="1"/>
  <c r="B158" i="7"/>
  <c r="D158" i="7" s="1"/>
  <c r="F157" i="7" s="1"/>
  <c r="B159" i="7"/>
  <c r="D159" i="7" s="1"/>
  <c r="B160" i="7"/>
  <c r="D160" i="7" s="1"/>
  <c r="F159" i="7" s="1"/>
  <c r="B161" i="7"/>
  <c r="D161" i="7" s="1"/>
  <c r="F162" i="7" s="1"/>
  <c r="B162" i="7"/>
  <c r="D162" i="7" s="1"/>
  <c r="F161" i="7" s="1"/>
  <c r="B163" i="7"/>
  <c r="D163" i="7" s="1"/>
  <c r="B164" i="7"/>
  <c r="D164" i="7" s="1"/>
  <c r="F163" i="7" s="1"/>
  <c r="B165" i="7"/>
  <c r="D165" i="7" s="1"/>
  <c r="F164" i="7" s="1"/>
  <c r="B166" i="7"/>
  <c r="D166" i="7" s="1"/>
  <c r="F165" i="7" s="1"/>
  <c r="B167" i="7"/>
  <c r="D167" i="7" s="1"/>
  <c r="B168" i="7"/>
  <c r="D168" i="7" s="1"/>
  <c r="F169" i="7" s="1"/>
  <c r="B169" i="7"/>
  <c r="D169" i="7" s="1"/>
  <c r="F168" i="7" s="1"/>
  <c r="B170" i="7"/>
  <c r="D170" i="7" s="1"/>
  <c r="B171" i="7"/>
  <c r="D171" i="7" s="1"/>
  <c r="F170" i="7" s="1"/>
  <c r="B172" i="7"/>
  <c r="D172" i="7" s="1"/>
  <c r="F171" i="7" s="1"/>
  <c r="B173" i="7"/>
  <c r="D173" i="7" s="1"/>
  <c r="F172" i="7" s="1"/>
  <c r="B174" i="7"/>
  <c r="D174" i="7" s="1"/>
  <c r="F173" i="7" s="1"/>
  <c r="B175" i="7"/>
  <c r="D175" i="7" s="1"/>
  <c r="B176" i="7"/>
  <c r="D176" i="7" s="1"/>
  <c r="F175" i="7" s="1"/>
  <c r="B177" i="7"/>
  <c r="D177" i="7" s="1"/>
  <c r="F176" i="7" s="1"/>
  <c r="B178" i="7"/>
  <c r="D178" i="7" s="1"/>
  <c r="F177" i="7" s="1"/>
  <c r="B179" i="7"/>
  <c r="D179" i="7" s="1"/>
  <c r="B180" i="7"/>
  <c r="D180" i="7" s="1"/>
  <c r="F179" i="7" s="1"/>
  <c r="B181" i="7"/>
  <c r="D181" i="7" s="1"/>
  <c r="F180" i="7" s="1"/>
  <c r="B182" i="7"/>
  <c r="D182" i="7" s="1"/>
  <c r="F181" i="7" s="1"/>
  <c r="B183" i="7"/>
  <c r="D183" i="7" s="1"/>
  <c r="B184" i="7"/>
  <c r="D184" i="7" s="1"/>
  <c r="F183" i="7" s="1"/>
  <c r="B185" i="7"/>
  <c r="D185" i="7" s="1"/>
  <c r="F184" i="7" s="1"/>
  <c r="B186" i="7"/>
  <c r="D186" i="7" s="1"/>
  <c r="F185" i="7" s="1"/>
  <c r="B187" i="7"/>
  <c r="D187" i="7" s="1"/>
  <c r="F186" i="7" s="1"/>
  <c r="B188" i="7"/>
  <c r="D188" i="7" s="1"/>
  <c r="F187" i="7" s="1"/>
  <c r="B189" i="7"/>
  <c r="D189" i="7" s="1"/>
  <c r="F188" i="7" s="1"/>
  <c r="B190" i="7"/>
  <c r="D190" i="7" s="1"/>
  <c r="F189" i="7" s="1"/>
  <c r="B191" i="7"/>
  <c r="D191" i="7" s="1"/>
  <c r="B192" i="7"/>
  <c r="D192" i="7" s="1"/>
  <c r="F191" i="7" s="1"/>
  <c r="B193" i="7"/>
  <c r="D193" i="7" s="1"/>
  <c r="F192" i="7" s="1"/>
  <c r="B194" i="7"/>
  <c r="D194" i="7" s="1"/>
  <c r="F193" i="7" s="1"/>
  <c r="B195" i="7"/>
  <c r="D195" i="7" s="1"/>
  <c r="F194" i="7" s="1"/>
  <c r="B196" i="7"/>
  <c r="D196" i="7" s="1"/>
  <c r="F195" i="7" s="1"/>
  <c r="B197" i="7"/>
  <c r="D197" i="7" s="1"/>
  <c r="F196" i="7" s="1"/>
  <c r="B198" i="7"/>
  <c r="D198" i="7" s="1"/>
  <c r="F197" i="7" s="1"/>
  <c r="B199" i="7"/>
  <c r="D199" i="7" s="1"/>
  <c r="B200" i="7"/>
  <c r="D200" i="7" s="1"/>
  <c r="F199" i="7" s="1"/>
  <c r="B201" i="7"/>
  <c r="D201" i="7" s="1"/>
  <c r="F202" i="7" s="1"/>
  <c r="B202" i="7"/>
  <c r="D202" i="7" s="1"/>
  <c r="B203" i="7"/>
  <c r="D203" i="7" s="1"/>
  <c r="B204" i="7"/>
  <c r="D204" i="7" s="1"/>
  <c r="F203" i="7" s="1"/>
  <c r="B205" i="7"/>
  <c r="D205" i="7" s="1"/>
  <c r="F204" i="7" s="1"/>
  <c r="B206" i="7"/>
  <c r="D206" i="7" s="1"/>
  <c r="F205" i="7" s="1"/>
  <c r="B207" i="7"/>
  <c r="D207" i="7" s="1"/>
  <c r="B208" i="7"/>
  <c r="D208" i="7" s="1"/>
  <c r="F207" i="7" s="1"/>
  <c r="B209" i="7"/>
  <c r="D209" i="7" s="1"/>
  <c r="F208" i="7" s="1"/>
  <c r="B210" i="7"/>
  <c r="D210" i="7" s="1"/>
  <c r="B211" i="7"/>
  <c r="D211" i="7" s="1"/>
  <c r="B212" i="7"/>
  <c r="D212" i="7" s="1"/>
  <c r="F211" i="7" s="1"/>
  <c r="B213" i="7"/>
  <c r="D213" i="7" s="1"/>
  <c r="F212" i="7" s="1"/>
  <c r="B214" i="7"/>
  <c r="D214" i="7" s="1"/>
  <c r="F213" i="7" s="1"/>
  <c r="B215" i="7"/>
  <c r="D215" i="7" s="1"/>
  <c r="B216" i="7"/>
  <c r="D216" i="7" s="1"/>
  <c r="B5" i="7"/>
  <c r="D5" i="7" s="1"/>
  <c r="F6" i="7" s="1"/>
  <c r="B6" i="6"/>
  <c r="B7" i="6"/>
  <c r="B8" i="6"/>
  <c r="B9" i="6"/>
  <c r="B10" i="6"/>
  <c r="B11" i="6"/>
  <c r="B5" i="6"/>
  <c r="B5" i="5"/>
  <c r="B6" i="5"/>
  <c r="B7" i="5"/>
  <c r="B8" i="5"/>
  <c r="B9" i="5"/>
  <c r="B10" i="5"/>
  <c r="B11" i="5"/>
  <c r="B12" i="5"/>
  <c r="B13" i="5"/>
  <c r="B4" i="5"/>
  <c r="C31" i="4"/>
  <c r="C32" i="4" s="1"/>
  <c r="C34" i="4" s="1"/>
  <c r="B75" i="6" l="1"/>
  <c r="F138" i="7"/>
  <c r="F79" i="7"/>
  <c r="F200" i="7"/>
  <c r="F41" i="7"/>
  <c r="F105" i="7"/>
  <c r="F143" i="7"/>
  <c r="F160" i="7"/>
  <c r="F178" i="7"/>
  <c r="F17" i="7"/>
  <c r="F209" i="7"/>
  <c r="F210" i="7"/>
  <c r="F214" i="7"/>
  <c r="F206" i="7"/>
  <c r="F198" i="7"/>
  <c r="F190" i="7"/>
  <c r="F182" i="7"/>
  <c r="F174" i="7"/>
  <c r="F166" i="7"/>
  <c r="F158" i="7"/>
  <c r="F150" i="7"/>
  <c r="F142" i="7"/>
  <c r="F134" i="7"/>
  <c r="F126" i="7"/>
  <c r="F118" i="7"/>
  <c r="F110" i="7"/>
  <c r="F102" i="7"/>
  <c r="F94" i="7"/>
  <c r="F86" i="7"/>
  <c r="F78" i="7"/>
  <c r="F70" i="7"/>
  <c r="F62" i="7"/>
  <c r="F54" i="7"/>
  <c r="F46" i="7"/>
  <c r="F38" i="7"/>
  <c r="F30" i="7"/>
  <c r="F22" i="7"/>
  <c r="F14" i="7"/>
  <c r="F56" i="7"/>
  <c r="F18" i="7"/>
  <c r="F53" i="7"/>
  <c r="F45" i="7"/>
  <c r="F37" i="7"/>
  <c r="F29" i="7"/>
  <c r="F21" i="7"/>
  <c r="F13" i="7"/>
  <c r="F64" i="7"/>
  <c r="F82" i="7"/>
  <c r="G105" i="5"/>
  <c r="K50" i="5"/>
  <c r="G117" i="5" s="1"/>
  <c r="D102" i="5"/>
  <c r="I49" i="5"/>
  <c r="E116" i="5" s="1"/>
  <c r="C115" i="5"/>
  <c r="I46" i="5"/>
  <c r="E113" i="5" s="1"/>
  <c r="E101" i="5"/>
  <c r="E106" i="5"/>
  <c r="I51" i="5"/>
  <c r="E118" i="5" s="1"/>
  <c r="H45" i="5"/>
  <c r="D100" i="5"/>
  <c r="E100" i="5"/>
  <c r="I45" i="5"/>
  <c r="E112" i="5" s="1"/>
  <c r="G101" i="5"/>
  <c r="K46" i="5"/>
  <c r="G113" i="5" s="1"/>
  <c r="B119" i="5"/>
  <c r="C100" i="5"/>
  <c r="G45" i="5"/>
  <c r="C105" i="5"/>
  <c r="G50" i="5"/>
  <c r="G47" i="5"/>
  <c r="C102" i="5"/>
  <c r="D99" i="5"/>
  <c r="H44" i="5"/>
  <c r="F103" i="5"/>
  <c r="J48" i="5"/>
  <c r="J46" i="5"/>
  <c r="F101" i="5"/>
  <c r="C99" i="5"/>
  <c r="G44" i="5"/>
  <c r="F59" i="5" s="1"/>
  <c r="D107" i="5"/>
  <c r="H52" i="5"/>
  <c r="D119" i="5" s="1"/>
  <c r="B105" i="5"/>
  <c r="F50" i="5"/>
  <c r="F48" i="5"/>
  <c r="B103" i="5"/>
  <c r="F106" i="5"/>
  <c r="J51" i="5"/>
  <c r="E102" i="5"/>
  <c r="I47" i="5"/>
  <c r="E99" i="5"/>
  <c r="I44" i="5"/>
  <c r="E111" i="5" s="1"/>
  <c r="J52" i="5"/>
  <c r="F119" i="5" s="1"/>
  <c r="F107" i="5"/>
  <c r="H49" i="5"/>
  <c r="D104" i="5"/>
  <c r="J50" i="5"/>
  <c r="F105" i="5"/>
  <c r="K51" i="5"/>
  <c r="G118" i="5" s="1"/>
  <c r="G106" i="5"/>
  <c r="G103" i="5"/>
  <c r="K48" i="5"/>
  <c r="G115" i="5" s="1"/>
  <c r="G100" i="5"/>
  <c r="K45" i="5"/>
  <c r="G112" i="5" s="1"/>
  <c r="K43" i="5"/>
  <c r="G110" i="5" s="1"/>
  <c r="G98" i="5"/>
  <c r="B113" i="5"/>
  <c r="B111" i="5"/>
  <c r="D106" i="5"/>
  <c r="H51" i="5"/>
  <c r="D105" i="5"/>
  <c r="H50" i="5"/>
  <c r="C101" i="5"/>
  <c r="G46" i="5"/>
  <c r="B106" i="5"/>
  <c r="F51" i="5"/>
  <c r="I50" i="5"/>
  <c r="E117" i="5" s="1"/>
  <c r="E105" i="5"/>
  <c r="G99" i="5"/>
  <c r="K44" i="5"/>
  <c r="G111" i="5" s="1"/>
  <c r="I43" i="5"/>
  <c r="E110" i="5" s="1"/>
  <c r="E98" i="5"/>
  <c r="F111" i="5"/>
  <c r="B104" i="5"/>
  <c r="F49" i="5"/>
  <c r="G49" i="5"/>
  <c r="C104" i="5"/>
  <c r="F102" i="5"/>
  <c r="J47" i="5"/>
  <c r="C106" i="5"/>
  <c r="G51" i="5"/>
  <c r="H48" i="5"/>
  <c r="D103" i="5"/>
  <c r="J49" i="5"/>
  <c r="F104" i="5"/>
  <c r="K47" i="5"/>
  <c r="G114" i="5" s="1"/>
  <c r="G102" i="5"/>
  <c r="D101" i="5"/>
  <c r="H46" i="5"/>
  <c r="L46" i="5" s="1"/>
  <c r="H113" i="5" s="1"/>
  <c r="G104" i="5"/>
  <c r="K49" i="5"/>
  <c r="G116" i="5" s="1"/>
  <c r="F47" i="5"/>
  <c r="B102" i="5"/>
  <c r="C98" i="5"/>
  <c r="G43" i="5"/>
  <c r="B100" i="5"/>
  <c r="F45" i="5"/>
  <c r="I48" i="5"/>
  <c r="E115" i="5" s="1"/>
  <c r="E103" i="5"/>
  <c r="F100" i="5"/>
  <c r="J45" i="5"/>
  <c r="H59" i="5" l="1"/>
  <c r="D140" i="5" s="1"/>
  <c r="F72" i="5"/>
  <c r="B129" i="5" s="1"/>
  <c r="L52" i="5"/>
  <c r="H119" i="5" s="1"/>
  <c r="D115" i="5"/>
  <c r="G63" i="5"/>
  <c r="C144" i="5" s="1"/>
  <c r="F60" i="5"/>
  <c r="B141" i="5" s="1"/>
  <c r="B112" i="5"/>
  <c r="F73" i="5"/>
  <c r="B130" i="5" s="1"/>
  <c r="L45" i="5"/>
  <c r="H112" i="5" s="1"/>
  <c r="B140" i="5"/>
  <c r="G60" i="5"/>
  <c r="C141" i="5" s="1"/>
  <c r="D112" i="5"/>
  <c r="F80" i="5"/>
  <c r="B137" i="5" s="1"/>
  <c r="L44" i="5"/>
  <c r="H111" i="5" s="1"/>
  <c r="M46" i="5"/>
  <c r="I113" i="5" s="1"/>
  <c r="C113" i="5"/>
  <c r="C111" i="5"/>
  <c r="M44" i="5"/>
  <c r="I111" i="5" s="1"/>
  <c r="C118" i="5"/>
  <c r="M51" i="5"/>
  <c r="I118" i="5" s="1"/>
  <c r="H66" i="5"/>
  <c r="D147" i="5" s="1"/>
  <c r="F118" i="5"/>
  <c r="D116" i="5"/>
  <c r="G64" i="5"/>
  <c r="C145" i="5" s="1"/>
  <c r="M47" i="5"/>
  <c r="I114" i="5" s="1"/>
  <c r="C114" i="5"/>
  <c r="G61" i="5"/>
  <c r="C142" i="5" s="1"/>
  <c r="D113" i="5"/>
  <c r="F79" i="5"/>
  <c r="B136" i="5" s="1"/>
  <c r="F66" i="5"/>
  <c r="B147" i="5" s="1"/>
  <c r="B118" i="5"/>
  <c r="L51" i="5"/>
  <c r="H118" i="5" s="1"/>
  <c r="E114" i="5"/>
  <c r="G62" i="5"/>
  <c r="C143" i="5" s="1"/>
  <c r="H65" i="5"/>
  <c r="D146" i="5" s="1"/>
  <c r="F117" i="5"/>
  <c r="H62" i="5"/>
  <c r="D143" i="5" s="1"/>
  <c r="F114" i="5"/>
  <c r="G65" i="5"/>
  <c r="C146" i="5" s="1"/>
  <c r="D117" i="5"/>
  <c r="F74" i="5"/>
  <c r="B131" i="5" s="1"/>
  <c r="M50" i="5"/>
  <c r="I117" i="5" s="1"/>
  <c r="C117" i="5"/>
  <c r="D111" i="5"/>
  <c r="G59" i="5"/>
  <c r="C140" i="5" s="1"/>
  <c r="B114" i="5"/>
  <c r="L47" i="5"/>
  <c r="H114" i="5" s="1"/>
  <c r="F62" i="5"/>
  <c r="B143" i="5" s="1"/>
  <c r="F75" i="5"/>
  <c r="B132" i="5" s="1"/>
  <c r="C116" i="5"/>
  <c r="M49" i="5"/>
  <c r="I116" i="5" s="1"/>
  <c r="F63" i="5"/>
  <c r="B144" i="5" s="1"/>
  <c r="L48" i="5"/>
  <c r="H115" i="5" s="1"/>
  <c r="B115" i="5"/>
  <c r="F76" i="5"/>
  <c r="B133" i="5" s="1"/>
  <c r="F113" i="5"/>
  <c r="H61" i="5"/>
  <c r="D142" i="5" s="1"/>
  <c r="F54" i="5" a="1"/>
  <c r="F54" i="5" s="1"/>
  <c r="B153" i="5" s="1"/>
  <c r="C153" i="5" s="1"/>
  <c r="F71" i="5"/>
  <c r="C110" i="5"/>
  <c r="M43" i="5"/>
  <c r="H60" i="5"/>
  <c r="D141" i="5" s="1"/>
  <c r="F112" i="5"/>
  <c r="F116" i="5"/>
  <c r="H64" i="5"/>
  <c r="D145" i="5" s="1"/>
  <c r="F77" i="5"/>
  <c r="B134" i="5" s="1"/>
  <c r="F64" i="5"/>
  <c r="B145" i="5" s="1"/>
  <c r="L49" i="5"/>
  <c r="H116" i="5" s="1"/>
  <c r="B116" i="5"/>
  <c r="D118" i="5"/>
  <c r="G66" i="5"/>
  <c r="C147" i="5" s="1"/>
  <c r="F61" i="5"/>
  <c r="B142" i="5" s="1"/>
  <c r="B117" i="5"/>
  <c r="L50" i="5"/>
  <c r="H117" i="5" s="1"/>
  <c r="F78" i="5"/>
  <c r="B135" i="5" s="1"/>
  <c r="F65" i="5"/>
  <c r="B146" i="5" s="1"/>
  <c r="F115" i="5"/>
  <c r="H63" i="5"/>
  <c r="D144" i="5" s="1"/>
  <c r="C112" i="5"/>
  <c r="M45" i="5"/>
  <c r="I112" i="5" s="1"/>
  <c r="M48" i="5"/>
  <c r="I115" i="5" s="1"/>
  <c r="F68" i="5" l="1"/>
  <c r="I110" i="5"/>
  <c r="B154" i="5"/>
  <c r="C154" i="5" s="1"/>
  <c r="L71" i="5" a="1"/>
  <c r="B128" i="5"/>
  <c r="L71" i="5" l="1"/>
  <c r="B124" i="5"/>
  <c r="C124" i="5"/>
  <c r="B125" i="5"/>
  <c r="C121" i="5"/>
  <c r="C125" i="5"/>
  <c r="B122" i="5"/>
  <c r="B123" i="5"/>
  <c r="C122" i="5"/>
  <c r="C123" i="5"/>
  <c r="I68" i="5"/>
  <c r="G78" i="5" l="1"/>
  <c r="G79" i="5"/>
  <c r="B121" i="5"/>
  <c r="G72" i="5"/>
  <c r="G80" i="5"/>
  <c r="G73" i="5"/>
  <c r="G71" i="5"/>
  <c r="G74" i="5"/>
  <c r="G75" i="5"/>
  <c r="G76" i="5"/>
  <c r="G77" i="5"/>
  <c r="C135" i="5" l="1"/>
  <c r="H78" i="5"/>
  <c r="D135" i="5" s="1"/>
  <c r="H71" i="5"/>
  <c r="C128" i="5"/>
  <c r="C129" i="5"/>
  <c r="H72" i="5"/>
  <c r="D129" i="5" s="1"/>
  <c r="C132" i="5"/>
  <c r="H75" i="5"/>
  <c r="D132" i="5" s="1"/>
  <c r="C131" i="5"/>
  <c r="H74" i="5"/>
  <c r="D131" i="5" s="1"/>
  <c r="H73" i="5"/>
  <c r="D130" i="5" s="1"/>
  <c r="C130" i="5"/>
  <c r="C137" i="5"/>
  <c r="H80" i="5"/>
  <c r="D137" i="5" s="1"/>
  <c r="H77" i="5"/>
  <c r="D134" i="5" s="1"/>
  <c r="C134" i="5"/>
  <c r="H76" i="5"/>
  <c r="D133" i="5" s="1"/>
  <c r="C133" i="5"/>
  <c r="H79" i="5"/>
  <c r="D136" i="5" s="1"/>
  <c r="C136" i="5"/>
  <c r="D128" i="5" l="1"/>
  <c r="F83" i="5"/>
  <c r="B155" i="5" s="1"/>
  <c r="C155" i="5" s="1"/>
  <c r="D49" i="6" l="1"/>
  <c r="D60" i="6" s="1"/>
  <c r="C42" i="6"/>
  <c r="F49" i="6"/>
  <c r="F60" i="6" s="1"/>
  <c r="D46" i="6"/>
  <c r="D57" i="6" s="1"/>
  <c r="D47" i="6"/>
  <c r="D58" i="6" s="1"/>
  <c r="F48" i="6"/>
  <c r="F59" i="6" s="1"/>
  <c r="D50" i="6"/>
  <c r="D61" i="6" s="1"/>
  <c r="C51" i="6"/>
  <c r="C62" i="6" s="1"/>
  <c r="E52" i="6"/>
  <c r="E63" i="6" s="1"/>
  <c r="C41" i="6"/>
  <c r="E46" i="6"/>
  <c r="E57" i="6" s="1"/>
  <c r="B49" i="6"/>
  <c r="B60" i="6" s="1"/>
  <c r="B52" i="6"/>
  <c r="B63" i="6" s="1"/>
  <c r="C50" i="6"/>
  <c r="C61" i="6" s="1"/>
  <c r="F50" i="6"/>
  <c r="F61" i="6" s="1"/>
  <c r="D51" i="6"/>
  <c r="D62" i="6" s="1"/>
  <c r="B57" i="6"/>
  <c r="B50" i="6"/>
  <c r="B61" i="6" s="1"/>
  <c r="B47" i="6"/>
  <c r="B58" i="6" s="1"/>
  <c r="C38" i="6"/>
  <c r="F51" i="6"/>
  <c r="F62" i="6" s="1"/>
  <c r="F47" i="6"/>
  <c r="F58" i="6" s="1"/>
  <c r="B48" i="6"/>
  <c r="B59" i="6" s="1"/>
  <c r="E50" i="6"/>
  <c r="E61" i="6" s="1"/>
  <c r="F52" i="6"/>
  <c r="F63" i="6" s="1"/>
  <c r="F46" i="6"/>
  <c r="F57" i="6" s="1"/>
  <c r="E51" i="6"/>
  <c r="E62" i="6" s="1"/>
  <c r="C47" i="6"/>
  <c r="C58" i="6" s="1"/>
  <c r="B51" i="6"/>
  <c r="B62" i="6" s="1"/>
  <c r="C46" i="6"/>
  <c r="C57" i="6" s="1"/>
  <c r="C49" i="6"/>
  <c r="C60" i="6" s="1"/>
  <c r="C48" i="6"/>
  <c r="C59" i="6" s="1"/>
  <c r="E47" i="6"/>
  <c r="E58" i="6" s="1"/>
  <c r="D48" i="6"/>
  <c r="D59" i="6" s="1"/>
  <c r="C52" i="6"/>
  <c r="C63" i="6" s="1"/>
  <c r="C37" i="6"/>
  <c r="C36" i="6"/>
  <c r="E49" i="6"/>
  <c r="E60" i="6" s="1"/>
  <c r="E48" i="6"/>
  <c r="E59" i="6" s="1"/>
  <c r="C39" i="6"/>
  <c r="C40" i="6"/>
  <c r="D52" i="6"/>
  <c r="D63" i="6" s="1"/>
  <c r="B65" i="6" l="1" a="1"/>
  <c r="B6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<sst xmlns="http://schemas.openxmlformats.org/spreadsheetml/2006/main" count="221" uniqueCount="132">
  <si>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</si>
  <si>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</si>
  <si>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</si>
  <si>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</si>
  <si>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</si>
  <si>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</si>
  <si>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</si>
  <si>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(mm)</t>
  </si>
  <si>
    <t>(V)</t>
  </si>
  <si>
    <t>Raw caliper reading</t>
  </si>
  <si>
    <t>(microseconds)</t>
  </si>
  <si>
    <t>Time</t>
  </si>
  <si>
    <t>Marking Category</t>
  </si>
  <si>
    <t>Student and group information is complete.</t>
  </si>
  <si>
    <t>Student Mark</t>
  </si>
  <si>
    <t>Maximum Marks</t>
  </si>
  <si>
    <t>Q1a</t>
  </si>
  <si>
    <t>Q1b</t>
  </si>
  <si>
    <t>Q1c</t>
  </si>
  <si>
    <t>Q2a</t>
  </si>
  <si>
    <t>Q2b</t>
  </si>
  <si>
    <t>Q3a</t>
  </si>
  <si>
    <t>Q3b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</si>
  <si>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</si>
  <si>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</si>
  <si>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</si>
  <si>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Grading Rubric: To be completed by the Teaching Assistant</t>
  </si>
  <si>
    <t>Percentage</t>
  </si>
  <si>
    <t>Table 3.0: Raw data collected from displacement of the potentiometer by the servo motor.</t>
  </si>
  <si>
    <t>Table 4.0: Raw data collected from proximity probe calibration</t>
  </si>
  <si>
    <t>Q2c</t>
  </si>
  <si>
    <t>Table 1.0: Raw data collected from potentiometer calibration</t>
  </si>
  <si>
    <t>First measurement</t>
  </si>
  <si>
    <t>Second measurement</t>
  </si>
  <si>
    <t>Third measurement</t>
  </si>
  <si>
    <t>Fourth measurement</t>
  </si>
  <si>
    <t>Fifth measurement</t>
  </si>
  <si>
    <t>Target Displacement (mm)</t>
  </si>
  <si>
    <t>Up 1</t>
  </si>
  <si>
    <t>Down 1</t>
  </si>
  <si>
    <t>Up 2</t>
  </si>
  <si>
    <t>Down 2</t>
  </si>
  <si>
    <t>Up 3</t>
  </si>
  <si>
    <t>Down 3</t>
  </si>
  <si>
    <t>Table 2.0: Raw data collected from Hall-effect calibration</t>
  </si>
  <si>
    <t>Large Target displacement (mm)</t>
  </si>
  <si>
    <t>Large Target status</t>
  </si>
  <si>
    <t>Large Target Signal</t>
  </si>
  <si>
    <t>Small Target displacement (mm)</t>
  </si>
  <si>
    <t>Small Target status</t>
  </si>
  <si>
    <t>Small Target Signal</t>
  </si>
  <si>
    <t>PUT YOUR ANALYSIS BELOW HERE</t>
  </si>
  <si>
    <t>Caliper reading referenced to zero displacement</t>
  </si>
  <si>
    <t>Q1d</t>
  </si>
  <si>
    <t>Days late (less than)</t>
  </si>
  <si>
    <t>Grade</t>
  </si>
  <si>
    <t>Q2d</t>
  </si>
  <si>
    <t>Arduino Voltage</t>
  </si>
  <si>
    <t>PUT YOUR ANALYSIS AND ANSWERS QUESTION 1d BELOW HERE</t>
  </si>
  <si>
    <t>PUT YOUR ANALYSIS AND ANSWERS QUESTION 1(a-c) BELOW HERE</t>
  </si>
  <si>
    <t>PUT YOUR ANALYSIS AND ANSWERS QUESTION 2 BELOW HERE</t>
  </si>
  <si>
    <t>Time zeroed</t>
  </si>
  <si>
    <t>microseconds</t>
  </si>
  <si>
    <t>kcps/spad</t>
  </si>
  <si>
    <t>slope</t>
  </si>
  <si>
    <t>intercept</t>
  </si>
  <si>
    <t>standard err slope</t>
  </si>
  <si>
    <t>standard err int</t>
  </si>
  <si>
    <t>r^2</t>
  </si>
  <si>
    <t>standard err y</t>
  </si>
  <si>
    <t>do you have to justify not using y = mx + b</t>
  </si>
  <si>
    <t>sensitivity</t>
  </si>
  <si>
    <t>Converted V-&gt;mm</t>
  </si>
  <si>
    <t>deviation table</t>
  </si>
  <si>
    <t xml:space="preserve">accuracy </t>
  </si>
  <si>
    <t>max dev up</t>
  </si>
  <si>
    <t>max dev down</t>
  </si>
  <si>
    <t>repeatability</t>
  </si>
  <si>
    <t>caliper reading</t>
  </si>
  <si>
    <t>voltage</t>
  </si>
  <si>
    <t>span</t>
  </si>
  <si>
    <t>mm</t>
  </si>
  <si>
    <t>V/mm</t>
  </si>
  <si>
    <t>resolution</t>
  </si>
  <si>
    <t>transducer converted</t>
  </si>
  <si>
    <t>hystersis table</t>
  </si>
  <si>
    <t>up 1 - down 1</t>
  </si>
  <si>
    <t>up 2 - down 2</t>
  </si>
  <si>
    <t>up 3 - down 3</t>
  </si>
  <si>
    <t>hysterisis</t>
  </si>
  <si>
    <t>linearity</t>
  </si>
  <si>
    <t>linear regression stats</t>
  </si>
  <si>
    <t xml:space="preserve">mean deviation </t>
  </si>
  <si>
    <t>independent fit</t>
  </si>
  <si>
    <t>diff from ind</t>
  </si>
  <si>
    <t xml:space="preserve">or </t>
  </si>
  <si>
    <t>time zeroed</t>
  </si>
  <si>
    <t>(s)</t>
  </si>
  <si>
    <t>center diff</t>
  </si>
  <si>
    <t>a)</t>
  </si>
  <si>
    <t>b)</t>
  </si>
  <si>
    <t>c)</t>
  </si>
  <si>
    <t>nominal value</t>
  </si>
  <si>
    <t>relative value</t>
  </si>
  <si>
    <t>%</t>
  </si>
  <si>
    <t>accuracy</t>
  </si>
  <si>
    <t>nominal value (mean)</t>
  </si>
  <si>
    <t>test</t>
  </si>
  <si>
    <t>x</t>
  </si>
  <si>
    <t>y</t>
  </si>
  <si>
    <t>derivative</t>
  </si>
  <si>
    <t>sensitivity at 3mm</t>
  </si>
  <si>
    <t>converted to mm</t>
  </si>
  <si>
    <t>polynomial coefficients</t>
  </si>
  <si>
    <t>Deviation Large Target</t>
  </si>
  <si>
    <t>acc</t>
  </si>
  <si>
    <t>rep</t>
  </si>
  <si>
    <t>large</t>
  </si>
  <si>
    <t>Deviation Small Target</t>
  </si>
  <si>
    <t>smal</t>
  </si>
  <si>
    <t>df</t>
  </si>
  <si>
    <t>ssresid</t>
  </si>
  <si>
    <t>F</t>
  </si>
  <si>
    <t>ssreg</t>
  </si>
  <si>
    <t>displacement</t>
  </si>
  <si>
    <t>measurement</t>
  </si>
  <si>
    <t>w</t>
  </si>
  <si>
    <t>Diep</t>
  </si>
  <si>
    <t>Alex</t>
  </si>
  <si>
    <t>abdiep</t>
  </si>
  <si>
    <t>Displacement Transducers</t>
  </si>
  <si>
    <t>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</si>
</sst>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9" fontId="4" fillId="0" borderId="0" xfId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165" fontId="0" fillId="0" borderId="0" xfId="0" applyNumberFormat="1"/>
    <xf numFmtId="0" fontId="3" fillId="2" borderId="0" xfId="0" applyFont="1" applyFill="1"/>
    <xf numFmtId="2" fontId="1" fillId="2" borderId="0" xfId="0" applyNumberFormat="1" applyFont="1" applyFill="1"/>
    <xf numFmtId="0" fontId="0" fillId="3" borderId="0" xfId="0" applyFill="1"/>
    <xf numFmtId="0" fontId="1" fillId="3" borderId="0" xfId="0" applyFont="1" applyFill="1"/>
    <xf numFmtId="164" fontId="1" fillId="0" borderId="0" xfId="0" applyNumberFormat="1" applyFont="1"/>
    <xf numFmtId="0" fontId="5" fillId="0" borderId="0" xfId="0" applyFont="1"/>
    <xf numFmtId="0" fontId="0" fillId="0" borderId="0" xfId="0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6" fontId="0" fillId="2" borderId="0" xfId="0" applyNumberFormat="1" applyFill="1"/>
    <xf numFmtId="2" fontId="3" fillId="2" borderId="0" xfId="0" applyNumberFormat="1" applyFont="1" applyFill="1"/>
    <xf numFmtId="11" fontId="0" fillId="2" borderId="0" xfId="0" applyNumberFormat="1" applyFill="1"/>
    <xf numFmtId="167" fontId="1" fillId="0" borderId="0" xfId="0" applyNumberFormat="1" applyFont="1"/>
    <xf numFmtId="166" fontId="1" fillId="0" borderId="0" xfId="0" applyNumberFormat="1" applyFont="1"/>
    <xf numFmtId="15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cal'!$A$19:$A$72</c:f>
              <c:numCache>
                <c:formatCode>0.00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3.6400000000000006</c:v>
                </c:pt>
                <c:pt idx="4">
                  <c:v>3.6400000000000006</c:v>
                </c:pt>
                <c:pt idx="5">
                  <c:v>3.6400000000000006</c:v>
                </c:pt>
                <c:pt idx="6">
                  <c:v>3.6400000000000006</c:v>
                </c:pt>
                <c:pt idx="7">
                  <c:v>3.6400000000000006</c:v>
                </c:pt>
                <c:pt idx="8">
                  <c:v>3.6400000000000006</c:v>
                </c:pt>
                <c:pt idx="9" formatCode="General">
                  <c:v>7.6400000000000006</c:v>
                </c:pt>
                <c:pt idx="10" formatCode="General">
                  <c:v>7.6400000000000006</c:v>
                </c:pt>
                <c:pt idx="11" formatCode="General">
                  <c:v>7.6400000000000006</c:v>
                </c:pt>
                <c:pt idx="12" formatCode="General">
                  <c:v>7.6400000000000006</c:v>
                </c:pt>
                <c:pt idx="13" formatCode="General">
                  <c:v>7.6400000000000006</c:v>
                </c:pt>
                <c:pt idx="14" formatCode="General">
                  <c:v>7.6400000000000006</c:v>
                </c:pt>
                <c:pt idx="15" formatCode="General">
                  <c:v>11.64</c:v>
                </c:pt>
                <c:pt idx="16" formatCode="General">
                  <c:v>11.64</c:v>
                </c:pt>
                <c:pt idx="17" formatCode="General">
                  <c:v>11.64</c:v>
                </c:pt>
                <c:pt idx="18" formatCode="General">
                  <c:v>11.64</c:v>
                </c:pt>
                <c:pt idx="19" formatCode="General">
                  <c:v>11.64</c:v>
                </c:pt>
                <c:pt idx="20" formatCode="General">
                  <c:v>11.64</c:v>
                </c:pt>
                <c:pt idx="21" formatCode="General">
                  <c:v>15.64</c:v>
                </c:pt>
                <c:pt idx="22" formatCode="General">
                  <c:v>15.64</c:v>
                </c:pt>
                <c:pt idx="23" formatCode="General">
                  <c:v>15.64</c:v>
                </c:pt>
                <c:pt idx="24" formatCode="General">
                  <c:v>15.64</c:v>
                </c:pt>
                <c:pt idx="25" formatCode="General">
                  <c:v>15.64</c:v>
                </c:pt>
                <c:pt idx="26" formatCode="General">
                  <c:v>15.64</c:v>
                </c:pt>
                <c:pt idx="27" formatCode="General">
                  <c:v>19.64</c:v>
                </c:pt>
                <c:pt idx="28" formatCode="General">
                  <c:v>19.64</c:v>
                </c:pt>
                <c:pt idx="29" formatCode="General">
                  <c:v>19.64</c:v>
                </c:pt>
                <c:pt idx="30" formatCode="General">
                  <c:v>19.64</c:v>
                </c:pt>
                <c:pt idx="31" formatCode="General">
                  <c:v>19.64</c:v>
                </c:pt>
                <c:pt idx="32" formatCode="General">
                  <c:v>19.64</c:v>
                </c:pt>
                <c:pt idx="33" formatCode="General">
                  <c:v>23.64</c:v>
                </c:pt>
                <c:pt idx="34" formatCode="General">
                  <c:v>23.64</c:v>
                </c:pt>
                <c:pt idx="35" formatCode="General">
                  <c:v>23.64</c:v>
                </c:pt>
                <c:pt idx="36" formatCode="General">
                  <c:v>23.64</c:v>
                </c:pt>
                <c:pt idx="37" formatCode="General">
                  <c:v>23.64</c:v>
                </c:pt>
                <c:pt idx="38" formatCode="General">
                  <c:v>23.64</c:v>
                </c:pt>
                <c:pt idx="39" formatCode="General">
                  <c:v>27.64</c:v>
                </c:pt>
                <c:pt idx="40" formatCode="General">
                  <c:v>27.64</c:v>
                </c:pt>
                <c:pt idx="41" formatCode="General">
                  <c:v>27.64</c:v>
                </c:pt>
                <c:pt idx="42" formatCode="General">
                  <c:v>27.64</c:v>
                </c:pt>
                <c:pt idx="43" formatCode="General">
                  <c:v>27.64</c:v>
                </c:pt>
                <c:pt idx="44" formatCode="General">
                  <c:v>27.64</c:v>
                </c:pt>
                <c:pt idx="45" formatCode="General">
                  <c:v>31.64</c:v>
                </c:pt>
                <c:pt idx="46" formatCode="General">
                  <c:v>31.64</c:v>
                </c:pt>
                <c:pt idx="47" formatCode="General">
                  <c:v>31.64</c:v>
                </c:pt>
                <c:pt idx="48" formatCode="General">
                  <c:v>31.64</c:v>
                </c:pt>
                <c:pt idx="49" formatCode="General">
                  <c:v>31.64</c:v>
                </c:pt>
                <c:pt idx="50" formatCode="General">
                  <c:v>31.64</c:v>
                </c:pt>
                <c:pt idx="51" formatCode="General">
                  <c:v>39.099999999999994</c:v>
                </c:pt>
                <c:pt idx="52" formatCode="General">
                  <c:v>39.099999999999994</c:v>
                </c:pt>
                <c:pt idx="53" formatCode="General">
                  <c:v>39.099999999999994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8-4398-8DF7-46FDF654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237855"/>
        <c:axId val="1748350943"/>
      </c:scatterChart>
      <c:valAx>
        <c:axId val="15212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50943"/>
        <c:crosses val="autoZero"/>
        <c:crossBetween val="midCat"/>
      </c:valAx>
      <c:valAx>
        <c:axId val="174835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cal'!$C$19:$C$72</c:f>
              <c:numCache>
                <c:formatCode>General</c:formatCode>
                <c:ptCount val="54"/>
                <c:pt idx="0">
                  <c:v>-0.15532709753952645</c:v>
                </c:pt>
                <c:pt idx="1">
                  <c:v>-0.15532709753952645</c:v>
                </c:pt>
                <c:pt idx="2">
                  <c:v>-0.15532709753952645</c:v>
                </c:pt>
                <c:pt idx="3">
                  <c:v>3.608390107224186</c:v>
                </c:pt>
                <c:pt idx="4">
                  <c:v>3.608390107224186</c:v>
                </c:pt>
                <c:pt idx="5">
                  <c:v>3.608390107224186</c:v>
                </c:pt>
                <c:pt idx="6">
                  <c:v>3.6464074527268497</c:v>
                </c:pt>
                <c:pt idx="7">
                  <c:v>3.608390107224186</c:v>
                </c:pt>
                <c:pt idx="8">
                  <c:v>3.6464074527268497</c:v>
                </c:pt>
                <c:pt idx="9">
                  <c:v>7.6889185245100968</c:v>
                </c:pt>
                <c:pt idx="10">
                  <c:v>7.6889185245100968</c:v>
                </c:pt>
                <c:pt idx="11">
                  <c:v>7.6889185245100968</c:v>
                </c:pt>
                <c:pt idx="12">
                  <c:v>7.6889185245100968</c:v>
                </c:pt>
                <c:pt idx="13">
                  <c:v>7.6889185245100968</c:v>
                </c:pt>
                <c:pt idx="14">
                  <c:v>7.7269358700127597</c:v>
                </c:pt>
                <c:pt idx="15">
                  <c:v>11.693412250790677</c:v>
                </c:pt>
                <c:pt idx="16">
                  <c:v>11.693412250790677</c:v>
                </c:pt>
                <c:pt idx="17">
                  <c:v>11.693412250790677</c:v>
                </c:pt>
                <c:pt idx="18">
                  <c:v>11.655394905288016</c:v>
                </c:pt>
                <c:pt idx="19">
                  <c:v>11.655394905288016</c:v>
                </c:pt>
                <c:pt idx="20">
                  <c:v>11.655394905288016</c:v>
                </c:pt>
                <c:pt idx="21">
                  <c:v>15.697905977071262</c:v>
                </c:pt>
                <c:pt idx="22">
                  <c:v>15.659888631568599</c:v>
                </c:pt>
                <c:pt idx="23">
                  <c:v>15.659888631568599</c:v>
                </c:pt>
                <c:pt idx="24">
                  <c:v>15.659888631568599</c:v>
                </c:pt>
                <c:pt idx="25">
                  <c:v>15.659888631568599</c:v>
                </c:pt>
                <c:pt idx="26">
                  <c:v>15.697905977071262</c:v>
                </c:pt>
                <c:pt idx="27">
                  <c:v>19.651709909348295</c:v>
                </c:pt>
                <c:pt idx="28">
                  <c:v>19.651709909348295</c:v>
                </c:pt>
                <c:pt idx="29">
                  <c:v>19.613692563845628</c:v>
                </c:pt>
                <c:pt idx="30">
                  <c:v>19.613692563845628</c:v>
                </c:pt>
                <c:pt idx="31">
                  <c:v>19.651709909348295</c:v>
                </c:pt>
                <c:pt idx="32">
                  <c:v>19.613692563845628</c:v>
                </c:pt>
                <c:pt idx="33">
                  <c:v>23.656203635628877</c:v>
                </c:pt>
                <c:pt idx="34">
                  <c:v>23.618186290126211</c:v>
                </c:pt>
                <c:pt idx="35">
                  <c:v>23.656203635628877</c:v>
                </c:pt>
                <c:pt idx="36">
                  <c:v>23.618186290126211</c:v>
                </c:pt>
                <c:pt idx="37">
                  <c:v>23.656203635628877</c:v>
                </c:pt>
                <c:pt idx="38">
                  <c:v>23.618186290126211</c:v>
                </c:pt>
                <c:pt idx="39">
                  <c:v>27.698714707412122</c:v>
                </c:pt>
                <c:pt idx="40">
                  <c:v>27.66069736190946</c:v>
                </c:pt>
                <c:pt idx="41">
                  <c:v>27.66069736190946</c:v>
                </c:pt>
                <c:pt idx="42">
                  <c:v>27.66069736190946</c:v>
                </c:pt>
                <c:pt idx="43">
                  <c:v>27.698714707412122</c:v>
                </c:pt>
                <c:pt idx="44">
                  <c:v>27.66069736190946</c:v>
                </c:pt>
                <c:pt idx="45">
                  <c:v>31.665191088190042</c:v>
                </c:pt>
                <c:pt idx="46">
                  <c:v>31.627173742687376</c:v>
                </c:pt>
                <c:pt idx="47">
                  <c:v>31.665191088190042</c:v>
                </c:pt>
                <c:pt idx="48">
                  <c:v>31.627173742687376</c:v>
                </c:pt>
                <c:pt idx="49">
                  <c:v>31.665191088190042</c:v>
                </c:pt>
                <c:pt idx="50">
                  <c:v>31.665191088190042</c:v>
                </c:pt>
                <c:pt idx="51">
                  <c:v>38.977193873202374</c:v>
                </c:pt>
                <c:pt idx="52">
                  <c:v>38.977193873202374</c:v>
                </c:pt>
                <c:pt idx="53">
                  <c:v>38.977193873202374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2E-445D-AE1A-A64836C49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945680"/>
        <c:axId val="13324656"/>
      </c:scatterChart>
      <c:valAx>
        <c:axId val="9269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4656"/>
        <c:crosses val="autoZero"/>
        <c:crossBetween val="midCat"/>
      </c:valAx>
      <c:valAx>
        <c:axId val="133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94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'Potentiometer cal'!$F$70</c:f>
              <c:strCache>
                <c:ptCount val="1"/>
                <c:pt idx="0">
                  <c:v>mean deviation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335739282589676E-2"/>
                  <c:y val="0.30588145231846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'Potentiometer cal'!$E$71:$E$80</c:f>
              <c:numCache>
                <c:formatCode>0.00</c:formatCode>
                <c:ptCount val="10"/>
                <c:pt idx="0">
                  <c:v>0</c:v>
                </c:pt>
                <c:pt idx="1">
                  <c:v>3.6400000000000006</c:v>
                </c:pt>
                <c:pt idx="2">
                  <c:v>7.6400000000000006</c:v>
                </c:pt>
                <c:pt idx="3">
                  <c:v>11.64</c:v>
                </c:pt>
                <c:pt idx="4">
                  <c:v>15.64</c:v>
                </c:pt>
                <c:pt idx="5">
                  <c:v>19.64</c:v>
                </c:pt>
                <c:pt idx="6">
                  <c:v>23.64</c:v>
                </c:pt>
                <c:pt idx="7">
                  <c:v>27.64</c:v>
                </c:pt>
                <c:pt idx="8">
                  <c:v>31.64</c:v>
                </c:pt>
                <c:pt idx="9">
                  <c:v>39.099999999999994</c:v>
                </c:pt>
              </c:numCache>
            </c:numRef>
          </c:xVal>
          <c:yVal>
            <c:numRef>
              <c:f>'Potentiometer cal'!$F$71:$F$80</c:f>
              <c:numCache>
                <c:formatCode>0.000</c:formatCode>
                <c:ptCount val="10"/>
                <c:pt idx="0">
                  <c:v>-0.15532709753952645</c:v>
                </c:pt>
                <c:pt idx="1">
                  <c:v>-1.893744427492668E-2</c:v>
                </c:pt>
                <c:pt idx="2">
                  <c:v>5.5254748760540075E-2</c:v>
                </c:pt>
                <c:pt idx="3">
                  <c:v>3.440357803934635E-2</c:v>
                </c:pt>
                <c:pt idx="4">
                  <c:v>3.2561080069485847E-2</c:v>
                </c:pt>
                <c:pt idx="5">
                  <c:v>-7.2987634030390325E-3</c:v>
                </c:pt>
                <c:pt idx="6">
                  <c:v>-2.8050371224566106E-3</c:v>
                </c:pt>
                <c:pt idx="7">
                  <c:v>3.3369810410346666E-2</c:v>
                </c:pt>
                <c:pt idx="8">
                  <c:v>1.2518639689152641E-2</c:v>
                </c:pt>
                <c:pt idx="9">
                  <c:v>-0.12280612679762015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9-4934-88F0-C46604C29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25279"/>
        <c:axId val="1138146751"/>
      </c:scatterChart>
      <c:valAx>
        <c:axId val="184042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146751"/>
        <c:crosses val="autoZero"/>
        <c:crossBetween val="midCat"/>
      </c:valAx>
      <c:valAx>
        <c:axId val="113814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2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'Hall-effect cal'!$H$18:$H$24</c:f>
              <c:numCache>
                <c:formatCode>0.000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xVal>
          <c:yVal>
            <c:numRef>
              <c:f>'Hall-effect cal'!$B$18:$B$24</c:f>
              <c:numCache>
                <c:formatCode>General</c:formatCode>
                <c:ptCount val="7"/>
                <c:pt idx="0">
                  <c:v>0</c:v>
                </c:pt>
                <c:pt idx="1">
                  <c:v>0.37999999999999901</c:v>
                </c:pt>
                <c:pt idx="2">
                  <c:v>0.87999999999999901</c:v>
                </c:pt>
                <c:pt idx="3">
                  <c:v>1.379999999999999</c:v>
                </c:pt>
                <c:pt idx="4">
                  <c:v>1.879999999999999</c:v>
                </c:pt>
                <c:pt idx="5">
                  <c:v>2.379999999999999</c:v>
                </c:pt>
                <c:pt idx="6">
                  <c:v>2.879999999999999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94-4EE0-95D8-B34A276E0052}"/>
            </c:ext>
          </c:extLst>
        </c:ser>
        <c:ser>
          <c:idx val="1"/>
          <c:order val="1"/>
          <c:tx>
            <c:v>poylfit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'Hall-effect cal'!$B$36:$B$42</c:f>
              <c:numCache>
                <c:formatCode>General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xVal>
          <c:yVal>
            <c:numRef>
              <c:f>'Hall-effect cal'!$C$36:$C$42</c:f>
              <c:numCache>
                <c:formatCode>General</c:formatCode>
                <c:ptCount val="7"/>
                <c:pt idx="0">
                  <c:v>-5.3390184340180724E-3</c:v>
                </c:pt>
                <c:pt idx="1">
                  <c:v>0.39897296955665951</c:v>
                </c:pt>
                <c:pt idx="2">
                  <c:v>0.8634182521414111</c:v>
                </c:pt>
                <c:pt idx="3">
                  <c:v>1.3634229686579289</c:v>
                </c:pt>
                <c:pt idx="4">
                  <c:v>1.8962580465386552</c:v>
                </c:pt>
                <c:pt idx="5">
                  <c:v>2.406304016476609</c:v>
                </c:pt>
                <c:pt idx="6">
                  <c:v>2.8567174341609078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94-4EE0-95D8-B34A276E0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21167"/>
        <c:axId val="1932852271"/>
      </c:scatterChart>
      <c:valAx>
        <c:axId val="192642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52271"/>
        <c:crosses val="autoZero"/>
        <c:crossBetween val="midCat"/>
      </c:valAx>
      <c:valAx>
        <c:axId val="193285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'Hall-effect cal'!$B$18:$B$24</c:f>
              <c:numCache>
                <c:formatCode>General</c:formatCode>
                <c:ptCount val="7"/>
                <c:pt idx="0">
                  <c:v>0</c:v>
                </c:pt>
                <c:pt idx="1">
                  <c:v>0.37999999999999901</c:v>
                </c:pt>
                <c:pt idx="2">
                  <c:v>0.87999999999999901</c:v>
                </c:pt>
                <c:pt idx="3">
                  <c:v>1.379999999999999</c:v>
                </c:pt>
                <c:pt idx="4">
                  <c:v>1.879999999999999</c:v>
                </c:pt>
                <c:pt idx="5">
                  <c:v>2.379999999999999</c:v>
                </c:pt>
                <c:pt idx="6">
                  <c:v>2.879999999999999</c:v>
                </c:pt>
              </c:numCache>
            </c:numRef>
          </c:xVal>
          <c:yVal>
            <c:numRef>
              <c:f>'Hall-effect cal'!$H$18:$H$24</c:f>
              <c:numCache>
                <c:formatCode>0.000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B-4788-9CA8-6015E7BF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21167"/>
        <c:axId val="1929002799"/>
      </c:scatterChart>
      <c:valAx>
        <c:axId val="192642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002799"/>
        <c:crosses val="autoZero"/>
        <c:crossBetween val="midCat"/>
      </c:valAx>
      <c:valAx>
        <c:axId val="192900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Motion!$D$5:$D$216</c:f>
              <c:numCache>
                <c:formatCode>General</c:formatCode>
                <c:ptCount val="212"/>
                <c:pt idx="0">
                  <c:v>0</c:v>
                </c:pt>
                <c:pt idx="1">
                  <c:v>1.6639999999999999E-2</c:v>
                </c:pt>
                <c:pt idx="2">
                  <c:v>3.3279999999999997E-2</c:v>
                </c:pt>
                <c:pt idx="3">
                  <c:v>4.9919999999999999E-2</c:v>
                </c:pt>
                <c:pt idx="4">
                  <c:v>6.6559999999999994E-2</c:v>
                </c:pt>
                <c:pt idx="5">
                  <c:v>8.3199999999999996E-2</c:v>
                </c:pt>
                <c:pt idx="6">
                  <c:v>9.9839999999999998E-2</c:v>
                </c:pt>
                <c:pt idx="7">
                  <c:v>0.11648</c:v>
                </c:pt>
                <c:pt idx="8">
                  <c:v>0.13311999999999999</c:v>
                </c:pt>
                <c:pt idx="9">
                  <c:v>0.14976</c:v>
                </c:pt>
                <c:pt idx="10">
                  <c:v>0.16639999999999999</c:v>
                </c:pt>
                <c:pt idx="11">
                  <c:v>0.18304000000000001</c:v>
                </c:pt>
                <c:pt idx="12">
                  <c:v>0.19968</c:v>
                </c:pt>
                <c:pt idx="13">
                  <c:v>0.21632000000000001</c:v>
                </c:pt>
                <c:pt idx="14">
                  <c:v>0.23296</c:v>
                </c:pt>
                <c:pt idx="15">
                  <c:v>0.24959999999999999</c:v>
                </c:pt>
                <c:pt idx="16">
                  <c:v>0.26623999999999998</c:v>
                </c:pt>
                <c:pt idx="17">
                  <c:v>0.28288000000000002</c:v>
                </c:pt>
                <c:pt idx="18">
                  <c:v>0.29952000000000001</c:v>
                </c:pt>
                <c:pt idx="19">
                  <c:v>0.31616</c:v>
                </c:pt>
                <c:pt idx="20">
                  <c:v>0.33279999999999998</c:v>
                </c:pt>
                <c:pt idx="21">
                  <c:v>0.34943999999999997</c:v>
                </c:pt>
                <c:pt idx="22">
                  <c:v>0.36608000000000002</c:v>
                </c:pt>
                <c:pt idx="23">
                  <c:v>0.38272</c:v>
                </c:pt>
                <c:pt idx="24">
                  <c:v>0.39935999999999999</c:v>
                </c:pt>
                <c:pt idx="25">
                  <c:v>0.41599999999999998</c:v>
                </c:pt>
                <c:pt idx="26">
                  <c:v>0.43264000000000002</c:v>
                </c:pt>
                <c:pt idx="27">
                  <c:v>0.44928000000000001</c:v>
                </c:pt>
                <c:pt idx="28">
                  <c:v>0.46592</c:v>
                </c:pt>
                <c:pt idx="29">
                  <c:v>0.48255999999999999</c:v>
                </c:pt>
                <c:pt idx="30">
                  <c:v>0.49919999999999998</c:v>
                </c:pt>
                <c:pt idx="31">
                  <c:v>0.51583999999999997</c:v>
                </c:pt>
                <c:pt idx="32">
                  <c:v>0.53247999999999995</c:v>
                </c:pt>
                <c:pt idx="33">
                  <c:v>0.54912000000000005</c:v>
                </c:pt>
                <c:pt idx="34">
                  <c:v>0.56576000000000004</c:v>
                </c:pt>
                <c:pt idx="35">
                  <c:v>0.58240000000000003</c:v>
                </c:pt>
                <c:pt idx="36">
                  <c:v>0.59904000000000002</c:v>
                </c:pt>
                <c:pt idx="37">
                  <c:v>0.61568000000000001</c:v>
                </c:pt>
                <c:pt idx="38">
                  <c:v>0.63231999999999999</c:v>
                </c:pt>
                <c:pt idx="39">
                  <c:v>0.64895999999999998</c:v>
                </c:pt>
                <c:pt idx="40">
                  <c:v>0.66559999999999997</c:v>
                </c:pt>
                <c:pt idx="41">
                  <c:v>0.68223999999999996</c:v>
                </c:pt>
                <c:pt idx="42">
                  <c:v>0.69887999999999995</c:v>
                </c:pt>
                <c:pt idx="43">
                  <c:v>0.71552000000000004</c:v>
                </c:pt>
                <c:pt idx="44">
                  <c:v>0.73216000000000003</c:v>
                </c:pt>
                <c:pt idx="45">
                  <c:v>0.74880000000000002</c:v>
                </c:pt>
                <c:pt idx="46">
                  <c:v>0.76544000000000001</c:v>
                </c:pt>
                <c:pt idx="47">
                  <c:v>0.78208</c:v>
                </c:pt>
                <c:pt idx="48">
                  <c:v>0.79871999999999999</c:v>
                </c:pt>
                <c:pt idx="49">
                  <c:v>0.81535999999999997</c:v>
                </c:pt>
                <c:pt idx="50">
                  <c:v>0.83199999999999996</c:v>
                </c:pt>
                <c:pt idx="51">
                  <c:v>0.84863999999999995</c:v>
                </c:pt>
                <c:pt idx="52">
                  <c:v>0.86528000000000005</c:v>
                </c:pt>
                <c:pt idx="53">
                  <c:v>0.88192000000000004</c:v>
                </c:pt>
                <c:pt idx="54">
                  <c:v>0.89856000000000003</c:v>
                </c:pt>
                <c:pt idx="55">
                  <c:v>0.91520000000000001</c:v>
                </c:pt>
                <c:pt idx="56">
                  <c:v>0.93184</c:v>
                </c:pt>
                <c:pt idx="57">
                  <c:v>0.94847999999999999</c:v>
                </c:pt>
                <c:pt idx="58">
                  <c:v>0.96511999999999998</c:v>
                </c:pt>
                <c:pt idx="59">
                  <c:v>0.98175999999999997</c:v>
                </c:pt>
                <c:pt idx="60">
                  <c:v>0.99839999999999995</c:v>
                </c:pt>
                <c:pt idx="61">
                  <c:v>1.0150399999999999</c:v>
                </c:pt>
                <c:pt idx="62">
                  <c:v>1.0316799999999999</c:v>
                </c:pt>
                <c:pt idx="63">
                  <c:v>1.0483199999999999</c:v>
                </c:pt>
                <c:pt idx="64">
                  <c:v>1.0649599999999999</c:v>
                </c:pt>
                <c:pt idx="65">
                  <c:v>1.0815999999999999</c:v>
                </c:pt>
                <c:pt idx="66">
                  <c:v>1.0982400000000001</c:v>
                </c:pt>
                <c:pt idx="67">
                  <c:v>1.1148800000000001</c:v>
                </c:pt>
                <c:pt idx="68">
                  <c:v>1.1315200000000001</c:v>
                </c:pt>
                <c:pt idx="69">
                  <c:v>1.1481600000000001</c:v>
                </c:pt>
                <c:pt idx="70">
                  <c:v>1.1648000000000001</c:v>
                </c:pt>
                <c:pt idx="71">
                  <c:v>1.18144</c:v>
                </c:pt>
                <c:pt idx="72">
                  <c:v>1.19808</c:v>
                </c:pt>
                <c:pt idx="73">
                  <c:v>1.21472</c:v>
                </c:pt>
                <c:pt idx="74">
                  <c:v>1.23136</c:v>
                </c:pt>
                <c:pt idx="75">
                  <c:v>1.248</c:v>
                </c:pt>
                <c:pt idx="76">
                  <c:v>1.26464</c:v>
                </c:pt>
                <c:pt idx="77">
                  <c:v>1.28128</c:v>
                </c:pt>
                <c:pt idx="78">
                  <c:v>1.29792</c:v>
                </c:pt>
                <c:pt idx="79">
                  <c:v>1.31456</c:v>
                </c:pt>
                <c:pt idx="80">
                  <c:v>1.3311999999999999</c:v>
                </c:pt>
                <c:pt idx="81">
                  <c:v>1.3478399999999999</c:v>
                </c:pt>
                <c:pt idx="82">
                  <c:v>1.3644799999999999</c:v>
                </c:pt>
                <c:pt idx="83">
                  <c:v>1.3811199999999999</c:v>
                </c:pt>
                <c:pt idx="84">
                  <c:v>1.3977599999999999</c:v>
                </c:pt>
                <c:pt idx="85">
                  <c:v>1.4144000000000001</c:v>
                </c:pt>
                <c:pt idx="86">
                  <c:v>1.4310400000000001</c:v>
                </c:pt>
                <c:pt idx="87">
                  <c:v>1.4476800000000001</c:v>
                </c:pt>
                <c:pt idx="88">
                  <c:v>1.4643200000000001</c:v>
                </c:pt>
                <c:pt idx="89">
                  <c:v>1.4809600000000001</c:v>
                </c:pt>
                <c:pt idx="90">
                  <c:v>1.4976</c:v>
                </c:pt>
                <c:pt idx="91">
                  <c:v>1.51424</c:v>
                </c:pt>
                <c:pt idx="92">
                  <c:v>1.53088</c:v>
                </c:pt>
                <c:pt idx="93">
                  <c:v>1.54752</c:v>
                </c:pt>
                <c:pt idx="94">
                  <c:v>1.56416</c:v>
                </c:pt>
                <c:pt idx="95">
                  <c:v>1.5808</c:v>
                </c:pt>
                <c:pt idx="96">
                  <c:v>1.59744</c:v>
                </c:pt>
                <c:pt idx="97">
                  <c:v>1.61408</c:v>
                </c:pt>
                <c:pt idx="98">
                  <c:v>1.6307199999999999</c:v>
                </c:pt>
                <c:pt idx="99">
                  <c:v>1.6473599999999999</c:v>
                </c:pt>
                <c:pt idx="100">
                  <c:v>1.6639999999999999</c:v>
                </c:pt>
                <c:pt idx="101">
                  <c:v>1.6806399999999999</c:v>
                </c:pt>
                <c:pt idx="102">
                  <c:v>1.6972799999999999</c:v>
                </c:pt>
                <c:pt idx="103">
                  <c:v>1.7139200000000001</c:v>
                </c:pt>
                <c:pt idx="104">
                  <c:v>1.7305600000000001</c:v>
                </c:pt>
                <c:pt idx="105">
                  <c:v>1.7472000000000001</c:v>
                </c:pt>
                <c:pt idx="106">
                  <c:v>1.7638400000000001</c:v>
                </c:pt>
                <c:pt idx="107">
                  <c:v>1.7804800000000001</c:v>
                </c:pt>
                <c:pt idx="108">
                  <c:v>1.7971200000000001</c:v>
                </c:pt>
                <c:pt idx="109">
                  <c:v>1.81376</c:v>
                </c:pt>
                <c:pt idx="110">
                  <c:v>1.8304</c:v>
                </c:pt>
                <c:pt idx="111">
                  <c:v>1.84704</c:v>
                </c:pt>
                <c:pt idx="112">
                  <c:v>1.86368</c:v>
                </c:pt>
                <c:pt idx="113">
                  <c:v>1.88032</c:v>
                </c:pt>
                <c:pt idx="114">
                  <c:v>1.89696</c:v>
                </c:pt>
                <c:pt idx="115">
                  <c:v>1.9136</c:v>
                </c:pt>
                <c:pt idx="116">
                  <c:v>1.93024</c:v>
                </c:pt>
                <c:pt idx="117">
                  <c:v>1.9468799999999999</c:v>
                </c:pt>
                <c:pt idx="118">
                  <c:v>1.9635199999999999</c:v>
                </c:pt>
                <c:pt idx="119">
                  <c:v>1.9801599999999999</c:v>
                </c:pt>
                <c:pt idx="120">
                  <c:v>1.9967999999999999</c:v>
                </c:pt>
                <c:pt idx="121">
                  <c:v>2.0134400000000001</c:v>
                </c:pt>
                <c:pt idx="122">
                  <c:v>2.0300799999999999</c:v>
                </c:pt>
                <c:pt idx="123">
                  <c:v>2.0467200000000001</c:v>
                </c:pt>
                <c:pt idx="124">
                  <c:v>2.0633599999999999</c:v>
                </c:pt>
                <c:pt idx="125">
                  <c:v>2.08</c:v>
                </c:pt>
                <c:pt idx="126">
                  <c:v>2.0966399999999998</c:v>
                </c:pt>
                <c:pt idx="127">
                  <c:v>2.11328</c:v>
                </c:pt>
                <c:pt idx="128">
                  <c:v>2.1299199999999998</c:v>
                </c:pt>
                <c:pt idx="129">
                  <c:v>2.14656</c:v>
                </c:pt>
                <c:pt idx="130">
                  <c:v>2.1631999999999998</c:v>
                </c:pt>
                <c:pt idx="131">
                  <c:v>2.17984</c:v>
                </c:pt>
                <c:pt idx="132">
                  <c:v>2.1964800000000002</c:v>
                </c:pt>
                <c:pt idx="133">
                  <c:v>2.21312</c:v>
                </c:pt>
                <c:pt idx="134">
                  <c:v>2.2297600000000002</c:v>
                </c:pt>
                <c:pt idx="135">
                  <c:v>2.2464</c:v>
                </c:pt>
                <c:pt idx="136">
                  <c:v>2.2630400000000002</c:v>
                </c:pt>
                <c:pt idx="137">
                  <c:v>2.2796799999999999</c:v>
                </c:pt>
                <c:pt idx="138">
                  <c:v>2.2963200000000001</c:v>
                </c:pt>
                <c:pt idx="139">
                  <c:v>2.3129599999999999</c:v>
                </c:pt>
                <c:pt idx="140">
                  <c:v>2.3296000000000001</c:v>
                </c:pt>
                <c:pt idx="141">
                  <c:v>2.3462399999999999</c:v>
                </c:pt>
                <c:pt idx="142">
                  <c:v>2.3628800000000001</c:v>
                </c:pt>
                <c:pt idx="143">
                  <c:v>2.3795199999999999</c:v>
                </c:pt>
                <c:pt idx="144">
                  <c:v>2.3961600000000001</c:v>
                </c:pt>
                <c:pt idx="145">
                  <c:v>2.4127999999999998</c:v>
                </c:pt>
                <c:pt idx="146">
                  <c:v>2.42944</c:v>
                </c:pt>
                <c:pt idx="147">
                  <c:v>2.4460799999999998</c:v>
                </c:pt>
                <c:pt idx="148">
                  <c:v>2.46272</c:v>
                </c:pt>
                <c:pt idx="149">
                  <c:v>2.4793599999999998</c:v>
                </c:pt>
                <c:pt idx="150">
                  <c:v>2.496</c:v>
                </c:pt>
                <c:pt idx="151">
                  <c:v>2.5126400000000002</c:v>
                </c:pt>
                <c:pt idx="152">
                  <c:v>2.52928</c:v>
                </c:pt>
                <c:pt idx="153">
                  <c:v>2.5459200000000002</c:v>
                </c:pt>
                <c:pt idx="154">
                  <c:v>2.5625599999999999</c:v>
                </c:pt>
                <c:pt idx="155">
                  <c:v>2.5792000000000002</c:v>
                </c:pt>
                <c:pt idx="156">
                  <c:v>2.5958399999999999</c:v>
                </c:pt>
                <c:pt idx="157">
                  <c:v>2.6124800000000001</c:v>
                </c:pt>
                <c:pt idx="158">
                  <c:v>2.6291199999999999</c:v>
                </c:pt>
                <c:pt idx="159">
                  <c:v>2.6457600000000001</c:v>
                </c:pt>
                <c:pt idx="160">
                  <c:v>2.6623999999999999</c:v>
                </c:pt>
                <c:pt idx="161">
                  <c:v>2.6790400000000001</c:v>
                </c:pt>
                <c:pt idx="162">
                  <c:v>2.6956799999999999</c:v>
                </c:pt>
                <c:pt idx="163">
                  <c:v>2.7123200000000001</c:v>
                </c:pt>
                <c:pt idx="164">
                  <c:v>2.7289599999999998</c:v>
                </c:pt>
                <c:pt idx="165">
                  <c:v>2.7456</c:v>
                </c:pt>
                <c:pt idx="166">
                  <c:v>2.7622399999999998</c:v>
                </c:pt>
                <c:pt idx="167">
                  <c:v>2.77888</c:v>
                </c:pt>
                <c:pt idx="168">
                  <c:v>2.7955199999999998</c:v>
                </c:pt>
                <c:pt idx="169">
                  <c:v>2.81216</c:v>
                </c:pt>
                <c:pt idx="170">
                  <c:v>2.8288000000000002</c:v>
                </c:pt>
                <c:pt idx="171">
                  <c:v>2.84544</c:v>
                </c:pt>
                <c:pt idx="172">
                  <c:v>2.8620800000000002</c:v>
                </c:pt>
                <c:pt idx="173">
                  <c:v>2.8787199999999999</c:v>
                </c:pt>
                <c:pt idx="174">
                  <c:v>2.8953600000000002</c:v>
                </c:pt>
                <c:pt idx="175">
                  <c:v>2.9119999999999999</c:v>
                </c:pt>
                <c:pt idx="176">
                  <c:v>2.9286400000000001</c:v>
                </c:pt>
                <c:pt idx="177">
                  <c:v>2.9452799999999999</c:v>
                </c:pt>
                <c:pt idx="178">
                  <c:v>2.9619200000000001</c:v>
                </c:pt>
                <c:pt idx="179">
                  <c:v>2.9785599999999999</c:v>
                </c:pt>
                <c:pt idx="180">
                  <c:v>2.9952000000000001</c:v>
                </c:pt>
                <c:pt idx="181">
                  <c:v>3.0118399999999999</c:v>
                </c:pt>
                <c:pt idx="182">
                  <c:v>3.0284800000000001</c:v>
                </c:pt>
                <c:pt idx="183">
                  <c:v>3.0451199999999998</c:v>
                </c:pt>
                <c:pt idx="184">
                  <c:v>3.06176</c:v>
                </c:pt>
                <c:pt idx="185">
                  <c:v>3.0783999999999998</c:v>
                </c:pt>
                <c:pt idx="186">
                  <c:v>3.09504</c:v>
                </c:pt>
                <c:pt idx="187">
                  <c:v>3.1116799999999998</c:v>
                </c:pt>
                <c:pt idx="188">
                  <c:v>3.12832</c:v>
                </c:pt>
                <c:pt idx="189">
                  <c:v>3.1449600000000002</c:v>
                </c:pt>
                <c:pt idx="190">
                  <c:v>3.1616</c:v>
                </c:pt>
                <c:pt idx="191">
                  <c:v>3.1782400000000002</c:v>
                </c:pt>
                <c:pt idx="192">
                  <c:v>3.1948799999999999</c:v>
                </c:pt>
                <c:pt idx="193">
                  <c:v>3.2115200000000002</c:v>
                </c:pt>
                <c:pt idx="194">
                  <c:v>3.2281599999999999</c:v>
                </c:pt>
                <c:pt idx="195">
                  <c:v>3.2448000000000001</c:v>
                </c:pt>
                <c:pt idx="196">
                  <c:v>3.2614399999999999</c:v>
                </c:pt>
                <c:pt idx="197">
                  <c:v>3.2780800000000001</c:v>
                </c:pt>
                <c:pt idx="198">
                  <c:v>3.2947199999999999</c:v>
                </c:pt>
                <c:pt idx="199">
                  <c:v>3.3113600000000001</c:v>
                </c:pt>
                <c:pt idx="200">
                  <c:v>3.3279999999999998</c:v>
                </c:pt>
                <c:pt idx="201">
                  <c:v>3.3446400000000001</c:v>
                </c:pt>
                <c:pt idx="202">
                  <c:v>3.3612799999999998</c:v>
                </c:pt>
                <c:pt idx="203">
                  <c:v>3.37792</c:v>
                </c:pt>
                <c:pt idx="204">
                  <c:v>3.3945599999999998</c:v>
                </c:pt>
                <c:pt idx="205">
                  <c:v>3.4112</c:v>
                </c:pt>
                <c:pt idx="206">
                  <c:v>3.4278400000000002</c:v>
                </c:pt>
                <c:pt idx="207">
                  <c:v>3.44448</c:v>
                </c:pt>
                <c:pt idx="208">
                  <c:v>3.4611200000000002</c:v>
                </c:pt>
                <c:pt idx="209">
                  <c:v>3.47776</c:v>
                </c:pt>
                <c:pt idx="210">
                  <c:v>3.4944000000000002</c:v>
                </c:pt>
                <c:pt idx="211">
                  <c:v>3.5110399999999999</c:v>
                </c:pt>
              </c:numCache>
            </c:numRef>
          </c:xVal>
          <c:yVal>
            <c:numRef>
              <c:f>Motion!$C$5:$C$216</c:f>
              <c:numCache>
                <c:formatCode>General</c:formatCode>
                <c:ptCount val="212"/>
                <c:pt idx="0">
                  <c:v>1.8720000000000001</c:v>
                </c:pt>
                <c:pt idx="1">
                  <c:v>1.9530000000000001</c:v>
                </c:pt>
                <c:pt idx="2">
                  <c:v>2.04</c:v>
                </c:pt>
                <c:pt idx="3">
                  <c:v>2.0979999999999999</c:v>
                </c:pt>
                <c:pt idx="4">
                  <c:v>2.1459999999999999</c:v>
                </c:pt>
                <c:pt idx="5">
                  <c:v>2.2400000000000002</c:v>
                </c:pt>
                <c:pt idx="6">
                  <c:v>2.3109999999999999</c:v>
                </c:pt>
                <c:pt idx="7">
                  <c:v>2.391</c:v>
                </c:pt>
                <c:pt idx="8">
                  <c:v>2.4649999999999999</c:v>
                </c:pt>
                <c:pt idx="9">
                  <c:v>2.5099999999999998</c:v>
                </c:pt>
                <c:pt idx="10">
                  <c:v>2.5390000000000001</c:v>
                </c:pt>
                <c:pt idx="11">
                  <c:v>2.5680000000000001</c:v>
                </c:pt>
                <c:pt idx="12">
                  <c:v>2.5880000000000001</c:v>
                </c:pt>
                <c:pt idx="13">
                  <c:v>2.5910000000000002</c:v>
                </c:pt>
                <c:pt idx="14">
                  <c:v>2.5910000000000002</c:v>
                </c:pt>
                <c:pt idx="15">
                  <c:v>2.5910000000000002</c:v>
                </c:pt>
                <c:pt idx="16">
                  <c:v>2.5880000000000001</c:v>
                </c:pt>
                <c:pt idx="17">
                  <c:v>2.5459999999999998</c:v>
                </c:pt>
                <c:pt idx="18">
                  <c:v>2.5099999999999998</c:v>
                </c:pt>
                <c:pt idx="19">
                  <c:v>2.4359999999999999</c:v>
                </c:pt>
                <c:pt idx="20">
                  <c:v>2.3620000000000001</c:v>
                </c:pt>
                <c:pt idx="21">
                  <c:v>2.3109999999999999</c:v>
                </c:pt>
                <c:pt idx="22">
                  <c:v>2.266</c:v>
                </c:pt>
                <c:pt idx="23">
                  <c:v>2.1720000000000002</c:v>
                </c:pt>
                <c:pt idx="24">
                  <c:v>2.101</c:v>
                </c:pt>
                <c:pt idx="25">
                  <c:v>2.008</c:v>
                </c:pt>
                <c:pt idx="26">
                  <c:v>1.9139999999999999</c:v>
                </c:pt>
                <c:pt idx="27">
                  <c:v>1.853</c:v>
                </c:pt>
                <c:pt idx="28">
                  <c:v>1.798</c:v>
                </c:pt>
                <c:pt idx="29">
                  <c:v>1.714</c:v>
                </c:pt>
                <c:pt idx="30">
                  <c:v>1.6559999999999999</c:v>
                </c:pt>
                <c:pt idx="31">
                  <c:v>1.5980000000000001</c:v>
                </c:pt>
                <c:pt idx="32">
                  <c:v>1.5469999999999999</c:v>
                </c:pt>
                <c:pt idx="33">
                  <c:v>1.518</c:v>
                </c:pt>
                <c:pt idx="34">
                  <c:v>1.4990000000000001</c:v>
                </c:pt>
                <c:pt idx="35">
                  <c:v>1.4950000000000001</c:v>
                </c:pt>
                <c:pt idx="36">
                  <c:v>1.4950000000000001</c:v>
                </c:pt>
                <c:pt idx="37">
                  <c:v>1.4950000000000001</c:v>
                </c:pt>
                <c:pt idx="38">
                  <c:v>1.4950000000000001</c:v>
                </c:pt>
                <c:pt idx="39">
                  <c:v>1.4950000000000001</c:v>
                </c:pt>
                <c:pt idx="40">
                  <c:v>1.4990000000000001</c:v>
                </c:pt>
                <c:pt idx="41">
                  <c:v>1.5529999999999999</c:v>
                </c:pt>
                <c:pt idx="42">
                  <c:v>1.5980000000000001</c:v>
                </c:pt>
                <c:pt idx="43">
                  <c:v>1.6240000000000001</c:v>
                </c:pt>
                <c:pt idx="44">
                  <c:v>1.66</c:v>
                </c:pt>
                <c:pt idx="45">
                  <c:v>1.6950000000000001</c:v>
                </c:pt>
                <c:pt idx="46">
                  <c:v>1.7310000000000001</c:v>
                </c:pt>
                <c:pt idx="47">
                  <c:v>1.772</c:v>
                </c:pt>
                <c:pt idx="48">
                  <c:v>1.8009999999999999</c:v>
                </c:pt>
                <c:pt idx="49">
                  <c:v>1.821</c:v>
                </c:pt>
                <c:pt idx="50">
                  <c:v>1.8340000000000001</c:v>
                </c:pt>
                <c:pt idx="51">
                  <c:v>1.843</c:v>
                </c:pt>
                <c:pt idx="52">
                  <c:v>1.85</c:v>
                </c:pt>
                <c:pt idx="53">
                  <c:v>1.847</c:v>
                </c:pt>
                <c:pt idx="54">
                  <c:v>1.847</c:v>
                </c:pt>
                <c:pt idx="55">
                  <c:v>1.847</c:v>
                </c:pt>
                <c:pt idx="56">
                  <c:v>1.8340000000000001</c:v>
                </c:pt>
                <c:pt idx="57">
                  <c:v>1.7889999999999999</c:v>
                </c:pt>
                <c:pt idx="58">
                  <c:v>1.7529999999999999</c:v>
                </c:pt>
                <c:pt idx="59">
                  <c:v>1.7050000000000001</c:v>
                </c:pt>
                <c:pt idx="60">
                  <c:v>1.669</c:v>
                </c:pt>
                <c:pt idx="61">
                  <c:v>1.647</c:v>
                </c:pt>
                <c:pt idx="62">
                  <c:v>1.615</c:v>
                </c:pt>
                <c:pt idx="63">
                  <c:v>1.579</c:v>
                </c:pt>
                <c:pt idx="64">
                  <c:v>1.5469999999999999</c:v>
                </c:pt>
                <c:pt idx="65">
                  <c:v>1.518</c:v>
                </c:pt>
                <c:pt idx="66">
                  <c:v>1.4950000000000001</c:v>
                </c:pt>
                <c:pt idx="67">
                  <c:v>1.482</c:v>
                </c:pt>
                <c:pt idx="68">
                  <c:v>1.4790000000000001</c:v>
                </c:pt>
                <c:pt idx="69">
                  <c:v>1.4790000000000001</c:v>
                </c:pt>
                <c:pt idx="70">
                  <c:v>1.4790000000000001</c:v>
                </c:pt>
                <c:pt idx="71">
                  <c:v>1.5149999999999999</c:v>
                </c:pt>
                <c:pt idx="72">
                  <c:v>1.5529999999999999</c:v>
                </c:pt>
                <c:pt idx="73">
                  <c:v>1.579</c:v>
                </c:pt>
                <c:pt idx="74">
                  <c:v>1.627</c:v>
                </c:pt>
                <c:pt idx="75">
                  <c:v>1.698</c:v>
                </c:pt>
                <c:pt idx="76">
                  <c:v>1.76</c:v>
                </c:pt>
                <c:pt idx="77">
                  <c:v>1.859</c:v>
                </c:pt>
                <c:pt idx="78">
                  <c:v>1.95</c:v>
                </c:pt>
                <c:pt idx="79">
                  <c:v>2.008</c:v>
                </c:pt>
                <c:pt idx="80">
                  <c:v>2.0720000000000001</c:v>
                </c:pt>
                <c:pt idx="81">
                  <c:v>2.1659999999999999</c:v>
                </c:pt>
                <c:pt idx="82">
                  <c:v>2.2370000000000001</c:v>
                </c:pt>
                <c:pt idx="83">
                  <c:v>2.3239999999999998</c:v>
                </c:pt>
                <c:pt idx="84">
                  <c:v>2.3940000000000001</c:v>
                </c:pt>
                <c:pt idx="85">
                  <c:v>2.44</c:v>
                </c:pt>
                <c:pt idx="86">
                  <c:v>2.488</c:v>
                </c:pt>
                <c:pt idx="87">
                  <c:v>2.5270000000000001</c:v>
                </c:pt>
                <c:pt idx="88">
                  <c:v>2.556</c:v>
                </c:pt>
                <c:pt idx="89">
                  <c:v>2.581</c:v>
                </c:pt>
                <c:pt idx="90">
                  <c:v>2.5939999999999999</c:v>
                </c:pt>
                <c:pt idx="91">
                  <c:v>2.6040000000000001</c:v>
                </c:pt>
                <c:pt idx="92">
                  <c:v>2.6040000000000001</c:v>
                </c:pt>
                <c:pt idx="93">
                  <c:v>2.6040000000000001</c:v>
                </c:pt>
                <c:pt idx="94">
                  <c:v>2.581</c:v>
                </c:pt>
                <c:pt idx="95">
                  <c:v>2.5139999999999998</c:v>
                </c:pt>
                <c:pt idx="96">
                  <c:v>2.4460000000000002</c:v>
                </c:pt>
                <c:pt idx="97">
                  <c:v>2.4009999999999998</c:v>
                </c:pt>
                <c:pt idx="98">
                  <c:v>2.3530000000000002</c:v>
                </c:pt>
                <c:pt idx="99">
                  <c:v>2.262</c:v>
                </c:pt>
                <c:pt idx="100">
                  <c:v>2.169</c:v>
                </c:pt>
                <c:pt idx="101">
                  <c:v>2.0590000000000002</c:v>
                </c:pt>
                <c:pt idx="102">
                  <c:v>1.9370000000000001</c:v>
                </c:pt>
                <c:pt idx="103">
                  <c:v>1.85</c:v>
                </c:pt>
                <c:pt idx="104">
                  <c:v>1.7529999999999999</c:v>
                </c:pt>
                <c:pt idx="105">
                  <c:v>1.6339999999999999</c:v>
                </c:pt>
                <c:pt idx="106">
                  <c:v>1.524</c:v>
                </c:pt>
                <c:pt idx="107">
                  <c:v>1.399</c:v>
                </c:pt>
                <c:pt idx="108">
                  <c:v>1.2889999999999999</c:v>
                </c:pt>
                <c:pt idx="109">
                  <c:v>1.2210000000000001</c:v>
                </c:pt>
                <c:pt idx="110">
                  <c:v>1.163</c:v>
                </c:pt>
                <c:pt idx="111">
                  <c:v>1.105</c:v>
                </c:pt>
                <c:pt idx="112">
                  <c:v>1.0629999999999999</c:v>
                </c:pt>
                <c:pt idx="113">
                  <c:v>1.0409999999999999</c:v>
                </c:pt>
                <c:pt idx="114">
                  <c:v>1.028</c:v>
                </c:pt>
                <c:pt idx="115">
                  <c:v>1.022</c:v>
                </c:pt>
                <c:pt idx="116">
                  <c:v>1.018</c:v>
                </c:pt>
                <c:pt idx="117">
                  <c:v>1.0249999999999999</c:v>
                </c:pt>
                <c:pt idx="118">
                  <c:v>1.06</c:v>
                </c:pt>
                <c:pt idx="119">
                  <c:v>1.0860000000000001</c:v>
                </c:pt>
                <c:pt idx="120">
                  <c:v>1.163</c:v>
                </c:pt>
                <c:pt idx="121">
                  <c:v>1.2370000000000001</c:v>
                </c:pt>
                <c:pt idx="122">
                  <c:v>1.3149999999999999</c:v>
                </c:pt>
                <c:pt idx="123">
                  <c:v>1.421</c:v>
                </c:pt>
                <c:pt idx="124">
                  <c:v>1.4990000000000001</c:v>
                </c:pt>
                <c:pt idx="125">
                  <c:v>1.5469999999999999</c:v>
                </c:pt>
                <c:pt idx="126">
                  <c:v>1.65</c:v>
                </c:pt>
                <c:pt idx="127">
                  <c:v>1.7430000000000001</c:v>
                </c:pt>
                <c:pt idx="128">
                  <c:v>1.83</c:v>
                </c:pt>
                <c:pt idx="129">
                  <c:v>1.927</c:v>
                </c:pt>
                <c:pt idx="130">
                  <c:v>1.998</c:v>
                </c:pt>
                <c:pt idx="131">
                  <c:v>2.0329999999999999</c:v>
                </c:pt>
                <c:pt idx="132">
                  <c:v>2.085</c:v>
                </c:pt>
                <c:pt idx="133">
                  <c:v>2.13</c:v>
                </c:pt>
                <c:pt idx="134">
                  <c:v>2.1659999999999999</c:v>
                </c:pt>
                <c:pt idx="135">
                  <c:v>2.1909999999999998</c:v>
                </c:pt>
                <c:pt idx="136">
                  <c:v>2.2109999999999999</c:v>
                </c:pt>
                <c:pt idx="137">
                  <c:v>2.2200000000000002</c:v>
                </c:pt>
                <c:pt idx="138">
                  <c:v>2.2200000000000002</c:v>
                </c:pt>
                <c:pt idx="139">
                  <c:v>2.2200000000000002</c:v>
                </c:pt>
                <c:pt idx="140">
                  <c:v>2.2200000000000002</c:v>
                </c:pt>
                <c:pt idx="141">
                  <c:v>2.1909999999999998</c:v>
                </c:pt>
                <c:pt idx="142">
                  <c:v>2.1659999999999999</c:v>
                </c:pt>
                <c:pt idx="143">
                  <c:v>2.15</c:v>
                </c:pt>
                <c:pt idx="144">
                  <c:v>2.1139999999999999</c:v>
                </c:pt>
                <c:pt idx="145">
                  <c:v>2.0819999999999999</c:v>
                </c:pt>
                <c:pt idx="146">
                  <c:v>2.0499999999999998</c:v>
                </c:pt>
                <c:pt idx="147">
                  <c:v>2.008</c:v>
                </c:pt>
                <c:pt idx="148">
                  <c:v>1.982</c:v>
                </c:pt>
                <c:pt idx="149">
                  <c:v>1.9630000000000001</c:v>
                </c:pt>
                <c:pt idx="150">
                  <c:v>1.94</c:v>
                </c:pt>
                <c:pt idx="151">
                  <c:v>1.9239999999999999</c:v>
                </c:pt>
                <c:pt idx="152">
                  <c:v>1.917</c:v>
                </c:pt>
                <c:pt idx="153">
                  <c:v>1.911</c:v>
                </c:pt>
                <c:pt idx="154">
                  <c:v>1.9079999999999999</c:v>
                </c:pt>
                <c:pt idx="155">
                  <c:v>1.905</c:v>
                </c:pt>
                <c:pt idx="156">
                  <c:v>1.905</c:v>
                </c:pt>
                <c:pt idx="157">
                  <c:v>1.905</c:v>
                </c:pt>
                <c:pt idx="158">
                  <c:v>1.9339999999999999</c:v>
                </c:pt>
                <c:pt idx="159">
                  <c:v>1.9790000000000001</c:v>
                </c:pt>
                <c:pt idx="160">
                  <c:v>2.008</c:v>
                </c:pt>
                <c:pt idx="161">
                  <c:v>2.0270000000000001</c:v>
                </c:pt>
                <c:pt idx="162">
                  <c:v>2.0590000000000002</c:v>
                </c:pt>
                <c:pt idx="163">
                  <c:v>2.1040000000000001</c:v>
                </c:pt>
                <c:pt idx="164">
                  <c:v>2.137</c:v>
                </c:pt>
                <c:pt idx="165">
                  <c:v>2.169</c:v>
                </c:pt>
                <c:pt idx="166">
                  <c:v>2.1909999999999998</c:v>
                </c:pt>
                <c:pt idx="167">
                  <c:v>2.2040000000000002</c:v>
                </c:pt>
                <c:pt idx="168">
                  <c:v>2.214</c:v>
                </c:pt>
                <c:pt idx="169">
                  <c:v>2.2240000000000002</c:v>
                </c:pt>
                <c:pt idx="170">
                  <c:v>2.2269999999999999</c:v>
                </c:pt>
                <c:pt idx="171">
                  <c:v>2.2240000000000002</c:v>
                </c:pt>
                <c:pt idx="172">
                  <c:v>2.214</c:v>
                </c:pt>
                <c:pt idx="173">
                  <c:v>2.2010000000000001</c:v>
                </c:pt>
                <c:pt idx="174">
                  <c:v>2.1589999999999998</c:v>
                </c:pt>
                <c:pt idx="175">
                  <c:v>2.1040000000000001</c:v>
                </c:pt>
                <c:pt idx="176">
                  <c:v>2.0369999999999999</c:v>
                </c:pt>
                <c:pt idx="177">
                  <c:v>1.95</c:v>
                </c:pt>
                <c:pt idx="178">
                  <c:v>1.8919999999999999</c:v>
                </c:pt>
                <c:pt idx="179">
                  <c:v>1.853</c:v>
                </c:pt>
                <c:pt idx="180">
                  <c:v>1.7629999999999999</c:v>
                </c:pt>
                <c:pt idx="181">
                  <c:v>1.669</c:v>
                </c:pt>
                <c:pt idx="182">
                  <c:v>1.5820000000000001</c:v>
                </c:pt>
                <c:pt idx="183">
                  <c:v>1.4630000000000001</c:v>
                </c:pt>
                <c:pt idx="184">
                  <c:v>1.379</c:v>
                </c:pt>
                <c:pt idx="185">
                  <c:v>1.331</c:v>
                </c:pt>
                <c:pt idx="186">
                  <c:v>1.25</c:v>
                </c:pt>
                <c:pt idx="187">
                  <c:v>1.179</c:v>
                </c:pt>
                <c:pt idx="188">
                  <c:v>1.1279999999999999</c:v>
                </c:pt>
                <c:pt idx="189">
                  <c:v>1.08</c:v>
                </c:pt>
                <c:pt idx="190">
                  <c:v>1.044</c:v>
                </c:pt>
                <c:pt idx="191">
                  <c:v>1.022</c:v>
                </c:pt>
                <c:pt idx="192">
                  <c:v>1.018</c:v>
                </c:pt>
                <c:pt idx="193">
                  <c:v>1.018</c:v>
                </c:pt>
                <c:pt idx="194">
                  <c:v>1.018</c:v>
                </c:pt>
                <c:pt idx="195">
                  <c:v>1.018</c:v>
                </c:pt>
                <c:pt idx="196">
                  <c:v>1.06</c:v>
                </c:pt>
                <c:pt idx="197">
                  <c:v>1.115</c:v>
                </c:pt>
                <c:pt idx="198">
                  <c:v>1.202</c:v>
                </c:pt>
                <c:pt idx="199">
                  <c:v>1.3049999999999999</c:v>
                </c:pt>
                <c:pt idx="200">
                  <c:v>1.389</c:v>
                </c:pt>
                <c:pt idx="201">
                  <c:v>1.444</c:v>
                </c:pt>
                <c:pt idx="202">
                  <c:v>1.5469999999999999</c:v>
                </c:pt>
                <c:pt idx="203">
                  <c:v>1.669</c:v>
                </c:pt>
                <c:pt idx="204">
                  <c:v>1.75</c:v>
                </c:pt>
                <c:pt idx="205">
                  <c:v>1.8009999999999999</c:v>
                </c:pt>
                <c:pt idx="206">
                  <c:v>1.83</c:v>
                </c:pt>
                <c:pt idx="207">
                  <c:v>1.85</c:v>
                </c:pt>
                <c:pt idx="208">
                  <c:v>1.859</c:v>
                </c:pt>
                <c:pt idx="209">
                  <c:v>1.869</c:v>
                </c:pt>
                <c:pt idx="210">
                  <c:v>1.869</c:v>
                </c:pt>
                <c:pt idx="211">
                  <c:v>1.8720000000000001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2-4F2C-AAE4-AFD79A210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Motion!$D$5:$D$216</c:f>
              <c:numCache>
                <c:formatCode>General</c:formatCode>
                <c:ptCount val="212"/>
                <c:pt idx="0">
                  <c:v>0</c:v>
                </c:pt>
                <c:pt idx="1">
                  <c:v>1.6639999999999999E-2</c:v>
                </c:pt>
                <c:pt idx="2">
                  <c:v>3.3279999999999997E-2</c:v>
                </c:pt>
                <c:pt idx="3">
                  <c:v>4.9919999999999999E-2</c:v>
                </c:pt>
                <c:pt idx="4">
                  <c:v>6.6559999999999994E-2</c:v>
                </c:pt>
                <c:pt idx="5">
                  <c:v>8.3199999999999996E-2</c:v>
                </c:pt>
                <c:pt idx="6">
                  <c:v>9.9839999999999998E-2</c:v>
                </c:pt>
                <c:pt idx="7">
                  <c:v>0.11648</c:v>
                </c:pt>
                <c:pt idx="8">
                  <c:v>0.13311999999999999</c:v>
                </c:pt>
                <c:pt idx="9">
                  <c:v>0.14976</c:v>
                </c:pt>
                <c:pt idx="10">
                  <c:v>0.16639999999999999</c:v>
                </c:pt>
                <c:pt idx="11">
                  <c:v>0.18304000000000001</c:v>
                </c:pt>
                <c:pt idx="12">
                  <c:v>0.19968</c:v>
                </c:pt>
                <c:pt idx="13">
                  <c:v>0.21632000000000001</c:v>
                </c:pt>
                <c:pt idx="14">
                  <c:v>0.23296</c:v>
                </c:pt>
                <c:pt idx="15">
                  <c:v>0.24959999999999999</c:v>
                </c:pt>
                <c:pt idx="16">
                  <c:v>0.26623999999999998</c:v>
                </c:pt>
                <c:pt idx="17">
                  <c:v>0.28288000000000002</c:v>
                </c:pt>
                <c:pt idx="18">
                  <c:v>0.29952000000000001</c:v>
                </c:pt>
                <c:pt idx="19">
                  <c:v>0.31616</c:v>
                </c:pt>
                <c:pt idx="20">
                  <c:v>0.33279999999999998</c:v>
                </c:pt>
                <c:pt idx="21">
                  <c:v>0.34943999999999997</c:v>
                </c:pt>
                <c:pt idx="22">
                  <c:v>0.36608000000000002</c:v>
                </c:pt>
                <c:pt idx="23">
                  <c:v>0.38272</c:v>
                </c:pt>
                <c:pt idx="24">
                  <c:v>0.39935999999999999</c:v>
                </c:pt>
                <c:pt idx="25">
                  <c:v>0.41599999999999998</c:v>
                </c:pt>
                <c:pt idx="26">
                  <c:v>0.43264000000000002</c:v>
                </c:pt>
                <c:pt idx="27">
                  <c:v>0.44928000000000001</c:v>
                </c:pt>
                <c:pt idx="28">
                  <c:v>0.46592</c:v>
                </c:pt>
                <c:pt idx="29">
                  <c:v>0.48255999999999999</c:v>
                </c:pt>
                <c:pt idx="30">
                  <c:v>0.49919999999999998</c:v>
                </c:pt>
                <c:pt idx="31">
                  <c:v>0.51583999999999997</c:v>
                </c:pt>
                <c:pt idx="32">
                  <c:v>0.53247999999999995</c:v>
                </c:pt>
                <c:pt idx="33">
                  <c:v>0.54912000000000005</c:v>
                </c:pt>
                <c:pt idx="34">
                  <c:v>0.56576000000000004</c:v>
                </c:pt>
                <c:pt idx="35">
                  <c:v>0.58240000000000003</c:v>
                </c:pt>
                <c:pt idx="36">
                  <c:v>0.59904000000000002</c:v>
                </c:pt>
                <c:pt idx="37">
                  <c:v>0.61568000000000001</c:v>
                </c:pt>
                <c:pt idx="38">
                  <c:v>0.63231999999999999</c:v>
                </c:pt>
                <c:pt idx="39">
                  <c:v>0.64895999999999998</c:v>
                </c:pt>
                <c:pt idx="40">
                  <c:v>0.66559999999999997</c:v>
                </c:pt>
                <c:pt idx="41">
                  <c:v>0.68223999999999996</c:v>
                </c:pt>
                <c:pt idx="42">
                  <c:v>0.69887999999999995</c:v>
                </c:pt>
                <c:pt idx="43">
                  <c:v>0.71552000000000004</c:v>
                </c:pt>
                <c:pt idx="44">
                  <c:v>0.73216000000000003</c:v>
                </c:pt>
                <c:pt idx="45">
                  <c:v>0.74880000000000002</c:v>
                </c:pt>
                <c:pt idx="46">
                  <c:v>0.76544000000000001</c:v>
                </c:pt>
                <c:pt idx="47">
                  <c:v>0.78208</c:v>
                </c:pt>
                <c:pt idx="48">
                  <c:v>0.79871999999999999</c:v>
                </c:pt>
                <c:pt idx="49">
                  <c:v>0.81535999999999997</c:v>
                </c:pt>
                <c:pt idx="50">
                  <c:v>0.83199999999999996</c:v>
                </c:pt>
                <c:pt idx="51">
                  <c:v>0.84863999999999995</c:v>
                </c:pt>
                <c:pt idx="52">
                  <c:v>0.86528000000000005</c:v>
                </c:pt>
                <c:pt idx="53">
                  <c:v>0.88192000000000004</c:v>
                </c:pt>
                <c:pt idx="54">
                  <c:v>0.89856000000000003</c:v>
                </c:pt>
                <c:pt idx="55">
                  <c:v>0.91520000000000001</c:v>
                </c:pt>
                <c:pt idx="56">
                  <c:v>0.93184</c:v>
                </c:pt>
                <c:pt idx="57">
                  <c:v>0.94847999999999999</c:v>
                </c:pt>
                <c:pt idx="58">
                  <c:v>0.96511999999999998</c:v>
                </c:pt>
                <c:pt idx="59">
                  <c:v>0.98175999999999997</c:v>
                </c:pt>
                <c:pt idx="60">
                  <c:v>0.99839999999999995</c:v>
                </c:pt>
                <c:pt idx="61">
                  <c:v>1.0150399999999999</c:v>
                </c:pt>
                <c:pt idx="62">
                  <c:v>1.0316799999999999</c:v>
                </c:pt>
                <c:pt idx="63">
                  <c:v>1.0483199999999999</c:v>
                </c:pt>
                <c:pt idx="64">
                  <c:v>1.0649599999999999</c:v>
                </c:pt>
                <c:pt idx="65">
                  <c:v>1.0815999999999999</c:v>
                </c:pt>
                <c:pt idx="66">
                  <c:v>1.0982400000000001</c:v>
                </c:pt>
                <c:pt idx="67">
                  <c:v>1.1148800000000001</c:v>
                </c:pt>
                <c:pt idx="68">
                  <c:v>1.1315200000000001</c:v>
                </c:pt>
                <c:pt idx="69">
                  <c:v>1.1481600000000001</c:v>
                </c:pt>
                <c:pt idx="70">
                  <c:v>1.1648000000000001</c:v>
                </c:pt>
                <c:pt idx="71">
                  <c:v>1.18144</c:v>
                </c:pt>
                <c:pt idx="72">
                  <c:v>1.19808</c:v>
                </c:pt>
                <c:pt idx="73">
                  <c:v>1.21472</c:v>
                </c:pt>
                <c:pt idx="74">
                  <c:v>1.23136</c:v>
                </c:pt>
                <c:pt idx="75">
                  <c:v>1.248</c:v>
                </c:pt>
                <c:pt idx="76">
                  <c:v>1.26464</c:v>
                </c:pt>
                <c:pt idx="77">
                  <c:v>1.28128</c:v>
                </c:pt>
                <c:pt idx="78">
                  <c:v>1.29792</c:v>
                </c:pt>
                <c:pt idx="79">
                  <c:v>1.31456</c:v>
                </c:pt>
                <c:pt idx="80">
                  <c:v>1.3311999999999999</c:v>
                </c:pt>
                <c:pt idx="81">
                  <c:v>1.3478399999999999</c:v>
                </c:pt>
                <c:pt idx="82">
                  <c:v>1.3644799999999999</c:v>
                </c:pt>
                <c:pt idx="83">
                  <c:v>1.3811199999999999</c:v>
                </c:pt>
                <c:pt idx="84">
                  <c:v>1.3977599999999999</c:v>
                </c:pt>
                <c:pt idx="85">
                  <c:v>1.4144000000000001</c:v>
                </c:pt>
                <c:pt idx="86">
                  <c:v>1.4310400000000001</c:v>
                </c:pt>
                <c:pt idx="87">
                  <c:v>1.4476800000000001</c:v>
                </c:pt>
                <c:pt idx="88">
                  <c:v>1.4643200000000001</c:v>
                </c:pt>
                <c:pt idx="89">
                  <c:v>1.4809600000000001</c:v>
                </c:pt>
                <c:pt idx="90">
                  <c:v>1.4976</c:v>
                </c:pt>
                <c:pt idx="91">
                  <c:v>1.51424</c:v>
                </c:pt>
                <c:pt idx="92">
                  <c:v>1.53088</c:v>
                </c:pt>
                <c:pt idx="93">
                  <c:v>1.54752</c:v>
                </c:pt>
                <c:pt idx="94">
                  <c:v>1.56416</c:v>
                </c:pt>
                <c:pt idx="95">
                  <c:v>1.5808</c:v>
                </c:pt>
                <c:pt idx="96">
                  <c:v>1.59744</c:v>
                </c:pt>
                <c:pt idx="97">
                  <c:v>1.61408</c:v>
                </c:pt>
                <c:pt idx="98">
                  <c:v>1.6307199999999999</c:v>
                </c:pt>
                <c:pt idx="99">
                  <c:v>1.6473599999999999</c:v>
                </c:pt>
                <c:pt idx="100">
                  <c:v>1.6639999999999999</c:v>
                </c:pt>
                <c:pt idx="101">
                  <c:v>1.6806399999999999</c:v>
                </c:pt>
                <c:pt idx="102">
                  <c:v>1.6972799999999999</c:v>
                </c:pt>
                <c:pt idx="103">
                  <c:v>1.7139200000000001</c:v>
                </c:pt>
                <c:pt idx="104">
                  <c:v>1.7305600000000001</c:v>
                </c:pt>
                <c:pt idx="105">
                  <c:v>1.7472000000000001</c:v>
                </c:pt>
                <c:pt idx="106">
                  <c:v>1.7638400000000001</c:v>
                </c:pt>
                <c:pt idx="107">
                  <c:v>1.7804800000000001</c:v>
                </c:pt>
                <c:pt idx="108">
                  <c:v>1.7971200000000001</c:v>
                </c:pt>
                <c:pt idx="109">
                  <c:v>1.81376</c:v>
                </c:pt>
                <c:pt idx="110">
                  <c:v>1.8304</c:v>
                </c:pt>
                <c:pt idx="111">
                  <c:v>1.84704</c:v>
                </c:pt>
                <c:pt idx="112">
                  <c:v>1.86368</c:v>
                </c:pt>
                <c:pt idx="113">
                  <c:v>1.88032</c:v>
                </c:pt>
                <c:pt idx="114">
                  <c:v>1.89696</c:v>
                </c:pt>
                <c:pt idx="115">
                  <c:v>1.9136</c:v>
                </c:pt>
                <c:pt idx="116">
                  <c:v>1.93024</c:v>
                </c:pt>
                <c:pt idx="117">
                  <c:v>1.9468799999999999</c:v>
                </c:pt>
                <c:pt idx="118">
                  <c:v>1.9635199999999999</c:v>
                </c:pt>
                <c:pt idx="119">
                  <c:v>1.9801599999999999</c:v>
                </c:pt>
                <c:pt idx="120">
                  <c:v>1.9967999999999999</c:v>
                </c:pt>
                <c:pt idx="121">
                  <c:v>2.0134400000000001</c:v>
                </c:pt>
                <c:pt idx="122">
                  <c:v>2.0300799999999999</c:v>
                </c:pt>
                <c:pt idx="123">
                  <c:v>2.0467200000000001</c:v>
                </c:pt>
                <c:pt idx="124">
                  <c:v>2.0633599999999999</c:v>
                </c:pt>
                <c:pt idx="125">
                  <c:v>2.08</c:v>
                </c:pt>
                <c:pt idx="126">
                  <c:v>2.0966399999999998</c:v>
                </c:pt>
                <c:pt idx="127">
                  <c:v>2.11328</c:v>
                </c:pt>
                <c:pt idx="128">
                  <c:v>2.1299199999999998</c:v>
                </c:pt>
                <c:pt idx="129">
                  <c:v>2.14656</c:v>
                </c:pt>
                <c:pt idx="130">
                  <c:v>2.1631999999999998</c:v>
                </c:pt>
                <c:pt idx="131">
                  <c:v>2.17984</c:v>
                </c:pt>
                <c:pt idx="132">
                  <c:v>2.1964800000000002</c:v>
                </c:pt>
                <c:pt idx="133">
                  <c:v>2.21312</c:v>
                </c:pt>
                <c:pt idx="134">
                  <c:v>2.2297600000000002</c:v>
                </c:pt>
                <c:pt idx="135">
                  <c:v>2.2464</c:v>
                </c:pt>
                <c:pt idx="136">
                  <c:v>2.2630400000000002</c:v>
                </c:pt>
                <c:pt idx="137">
                  <c:v>2.2796799999999999</c:v>
                </c:pt>
                <c:pt idx="138">
                  <c:v>2.2963200000000001</c:v>
                </c:pt>
                <c:pt idx="139">
                  <c:v>2.3129599999999999</c:v>
                </c:pt>
                <c:pt idx="140">
                  <c:v>2.3296000000000001</c:v>
                </c:pt>
                <c:pt idx="141">
                  <c:v>2.3462399999999999</c:v>
                </c:pt>
                <c:pt idx="142">
                  <c:v>2.3628800000000001</c:v>
                </c:pt>
                <c:pt idx="143">
                  <c:v>2.3795199999999999</c:v>
                </c:pt>
                <c:pt idx="144">
                  <c:v>2.3961600000000001</c:v>
                </c:pt>
                <c:pt idx="145">
                  <c:v>2.4127999999999998</c:v>
                </c:pt>
                <c:pt idx="146">
                  <c:v>2.42944</c:v>
                </c:pt>
                <c:pt idx="147">
                  <c:v>2.4460799999999998</c:v>
                </c:pt>
                <c:pt idx="148">
                  <c:v>2.46272</c:v>
                </c:pt>
                <c:pt idx="149">
                  <c:v>2.4793599999999998</c:v>
                </c:pt>
                <c:pt idx="150">
                  <c:v>2.496</c:v>
                </c:pt>
                <c:pt idx="151">
                  <c:v>2.5126400000000002</c:v>
                </c:pt>
                <c:pt idx="152">
                  <c:v>2.52928</c:v>
                </c:pt>
                <c:pt idx="153">
                  <c:v>2.5459200000000002</c:v>
                </c:pt>
                <c:pt idx="154">
                  <c:v>2.5625599999999999</c:v>
                </c:pt>
                <c:pt idx="155">
                  <c:v>2.5792000000000002</c:v>
                </c:pt>
                <c:pt idx="156">
                  <c:v>2.5958399999999999</c:v>
                </c:pt>
                <c:pt idx="157">
                  <c:v>2.6124800000000001</c:v>
                </c:pt>
                <c:pt idx="158">
                  <c:v>2.6291199999999999</c:v>
                </c:pt>
                <c:pt idx="159">
                  <c:v>2.6457600000000001</c:v>
                </c:pt>
                <c:pt idx="160">
                  <c:v>2.6623999999999999</c:v>
                </c:pt>
                <c:pt idx="161">
                  <c:v>2.6790400000000001</c:v>
                </c:pt>
                <c:pt idx="162">
                  <c:v>2.6956799999999999</c:v>
                </c:pt>
                <c:pt idx="163">
                  <c:v>2.7123200000000001</c:v>
                </c:pt>
                <c:pt idx="164">
                  <c:v>2.7289599999999998</c:v>
                </c:pt>
                <c:pt idx="165">
                  <c:v>2.7456</c:v>
                </c:pt>
                <c:pt idx="166">
                  <c:v>2.7622399999999998</c:v>
                </c:pt>
                <c:pt idx="167">
                  <c:v>2.77888</c:v>
                </c:pt>
                <c:pt idx="168">
                  <c:v>2.7955199999999998</c:v>
                </c:pt>
                <c:pt idx="169">
                  <c:v>2.81216</c:v>
                </c:pt>
                <c:pt idx="170">
                  <c:v>2.8288000000000002</c:v>
                </c:pt>
                <c:pt idx="171">
                  <c:v>2.84544</c:v>
                </c:pt>
                <c:pt idx="172">
                  <c:v>2.8620800000000002</c:v>
                </c:pt>
                <c:pt idx="173">
                  <c:v>2.8787199999999999</c:v>
                </c:pt>
                <c:pt idx="174">
                  <c:v>2.8953600000000002</c:v>
                </c:pt>
                <c:pt idx="175">
                  <c:v>2.9119999999999999</c:v>
                </c:pt>
                <c:pt idx="176">
                  <c:v>2.9286400000000001</c:v>
                </c:pt>
                <c:pt idx="177">
                  <c:v>2.9452799999999999</c:v>
                </c:pt>
                <c:pt idx="178">
                  <c:v>2.9619200000000001</c:v>
                </c:pt>
                <c:pt idx="179">
                  <c:v>2.9785599999999999</c:v>
                </c:pt>
                <c:pt idx="180">
                  <c:v>2.9952000000000001</c:v>
                </c:pt>
                <c:pt idx="181">
                  <c:v>3.0118399999999999</c:v>
                </c:pt>
                <c:pt idx="182">
                  <c:v>3.0284800000000001</c:v>
                </c:pt>
                <c:pt idx="183">
                  <c:v>3.0451199999999998</c:v>
                </c:pt>
                <c:pt idx="184">
                  <c:v>3.06176</c:v>
                </c:pt>
                <c:pt idx="185">
                  <c:v>3.0783999999999998</c:v>
                </c:pt>
                <c:pt idx="186">
                  <c:v>3.09504</c:v>
                </c:pt>
                <c:pt idx="187">
                  <c:v>3.1116799999999998</c:v>
                </c:pt>
                <c:pt idx="188">
                  <c:v>3.12832</c:v>
                </c:pt>
                <c:pt idx="189">
                  <c:v>3.1449600000000002</c:v>
                </c:pt>
                <c:pt idx="190">
                  <c:v>3.1616</c:v>
                </c:pt>
                <c:pt idx="191">
                  <c:v>3.1782400000000002</c:v>
                </c:pt>
                <c:pt idx="192">
                  <c:v>3.1948799999999999</c:v>
                </c:pt>
                <c:pt idx="193">
                  <c:v>3.2115200000000002</c:v>
                </c:pt>
                <c:pt idx="194">
                  <c:v>3.2281599999999999</c:v>
                </c:pt>
                <c:pt idx="195">
                  <c:v>3.2448000000000001</c:v>
                </c:pt>
                <c:pt idx="196">
                  <c:v>3.2614399999999999</c:v>
                </c:pt>
                <c:pt idx="197">
                  <c:v>3.2780800000000001</c:v>
                </c:pt>
                <c:pt idx="198">
                  <c:v>3.2947199999999999</c:v>
                </c:pt>
                <c:pt idx="199">
                  <c:v>3.3113600000000001</c:v>
                </c:pt>
                <c:pt idx="200">
                  <c:v>3.3279999999999998</c:v>
                </c:pt>
                <c:pt idx="201">
                  <c:v>3.3446400000000001</c:v>
                </c:pt>
                <c:pt idx="202">
                  <c:v>3.3612799999999998</c:v>
                </c:pt>
                <c:pt idx="203">
                  <c:v>3.37792</c:v>
                </c:pt>
                <c:pt idx="204">
                  <c:v>3.3945599999999998</c:v>
                </c:pt>
                <c:pt idx="205">
                  <c:v>3.4112</c:v>
                </c:pt>
                <c:pt idx="206">
                  <c:v>3.4278400000000002</c:v>
                </c:pt>
                <c:pt idx="207">
                  <c:v>3.44448</c:v>
                </c:pt>
                <c:pt idx="208">
                  <c:v>3.4611200000000002</c:v>
                </c:pt>
                <c:pt idx="209">
                  <c:v>3.47776</c:v>
                </c:pt>
                <c:pt idx="210">
                  <c:v>3.4944000000000002</c:v>
                </c:pt>
                <c:pt idx="211">
                  <c:v>3.5110399999999999</c:v>
                </c:pt>
              </c:numCache>
            </c:numRef>
          </c:xVal>
          <c:yVal>
            <c:numRef>
              <c:f>Motion!#REF!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2-4F2C-AAE4-AFD79A21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927967"/>
        <c:axId val="1568889871"/>
      </c:scatterChart>
      <c:valAx>
        <c:axId val="183592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89871"/>
        <c:crosses val="autoZero"/>
        <c:crossBetween val="midCat"/>
      </c:valAx>
      <c:valAx>
        <c:axId val="156888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2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large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ToF!$Q$11:$Q$20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28</c:v>
                </c:pt>
                <c:pt idx="5">
                  <c:v>33</c:v>
                </c:pt>
                <c:pt idx="6">
                  <c:v>36</c:v>
                </c:pt>
                <c:pt idx="7">
                  <c:v>41</c:v>
                </c:pt>
                <c:pt idx="8">
                  <c:v>69</c:v>
                </c:pt>
                <c:pt idx="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42-4AAA-B0CD-044E6226EF7F}"/>
            </c:ext>
          </c:extLst>
        </c:ser>
        <c:ser>
          <c:idx val="0"/>
          <c:order val="1"/>
          <c:tx>
            <c:v>small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ToF!$S$11:$S$20</c:f>
              <c:numCache>
                <c:formatCode>General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7</c:v>
                </c:pt>
                <c:pt idx="3">
                  <c:v>35</c:v>
                </c:pt>
                <c:pt idx="4">
                  <c:v>125</c:v>
                </c:pt>
                <c:pt idx="5">
                  <c:v>267</c:v>
                </c:pt>
                <c:pt idx="6">
                  <c:v>285</c:v>
                </c:pt>
                <c:pt idx="7">
                  <c:v>255</c:v>
                </c:pt>
                <c:pt idx="8">
                  <c:v>258</c:v>
                </c:pt>
                <c:pt idx="9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42-4AAA-B0CD-044E6226E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770672"/>
        <c:axId val="1587299600"/>
      </c:scatterChart>
      <c:valAx>
        <c:axId val="158577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99600"/>
        <c:crosses val="autoZero"/>
        <c:crossBetween val="midCat"/>
      </c:valAx>
      <c:valAx>
        <c:axId val="15872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7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ToF!$R$11:$R$20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11</c:v>
                </c:pt>
                <c:pt idx="6">
                  <c:v>14</c:v>
                </c:pt>
                <c:pt idx="7">
                  <c:v>27</c:v>
                </c:pt>
                <c:pt idx="8">
                  <c:v>73</c:v>
                </c:pt>
                <c:pt idx="9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72-48E6-B01D-35464CA7995A}"/>
            </c:ext>
          </c:extLst>
        </c:ser>
        <c:ser>
          <c:idx val="1"/>
          <c:order val="1"/>
          <c:tx>
            <c:v>small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ToF!$T$11:$T$20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116</c:v>
                </c:pt>
                <c:pt idx="5">
                  <c:v>307</c:v>
                </c:pt>
                <c:pt idx="6">
                  <c:v>358</c:v>
                </c:pt>
                <c:pt idx="7">
                  <c:v>392</c:v>
                </c:pt>
                <c:pt idx="8">
                  <c:v>470</c:v>
                </c:pt>
                <c:pt idx="9">
                  <c:v>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72-48E6-B01D-35464CA7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013488"/>
        <c:axId val="2032676432"/>
      </c:scatterChart>
      <c:valAx>
        <c:axId val="20420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76432"/>
        <c:crosses val="autoZero"/>
        <c:crossBetween val="midCat"/>
      </c:valAx>
      <c:valAx>
        <c:axId val="20326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01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29</xdr:row>
      <xdr:rowOff>152400</xdr:rowOff>
    </xdr:from>
    <xdr:to>
      <xdr:col>23</xdr:col>
      <xdr:colOff>238125</xdr:colOff>
      <xdr:row>43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61CFE9-0AAE-916D-E2B6-5FD8AC893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581025</xdr:colOff>
      <xdr:row>43</xdr:row>
      <xdr:rowOff>133350</xdr:rowOff>
    </xdr:from>
    <xdr:to>
      <xdr:col>26</xdr:col>
      <xdr:colOff>276225</xdr:colOff>
      <xdr:row>68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AEB469-AB79-C149-115E-B7E7EA17F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238125</xdr:colOff>
      <xdr:row>72</xdr:row>
      <xdr:rowOff>114300</xdr:rowOff>
    </xdr:from>
    <xdr:to>
      <xdr:col>20</xdr:col>
      <xdr:colOff>466725</xdr:colOff>
      <xdr:row>86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43E738-CB8A-D4E6-3AB9-7037E2F48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355763</xdr:colOff>
      <xdr:row>32</xdr:row>
      <xdr:rowOff>127654</xdr:rowOff>
    </xdr:from>
    <xdr:to>
      <xdr:col>24</xdr:col>
      <xdr:colOff>587113</xdr:colOff>
      <xdr:row>46</xdr:row>
      <xdr:rowOff>74137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F3878-6BC3-F923-08B8-E71F6DFE1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64</xdr:row>
      <xdr:rowOff>76200</xdr:rowOff>
    </xdr:from>
    <xdr:to>
      <xdr:col>13</xdr:col>
      <xdr:colOff>523875</xdr:colOff>
      <xdr:row>78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2B820E-4F63-04D8-9E1E-B62DA3976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319086</xdr:colOff>
      <xdr:row>17</xdr:row>
      <xdr:rowOff>200024</xdr:rowOff>
    </xdr:from>
    <xdr:to>
      <xdr:col>21</xdr:col>
      <xdr:colOff>228599</xdr:colOff>
      <xdr:row>45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C13FA-F6D1-6CC5-CE56-4BD42A46A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24</xdr:row>
      <xdr:rowOff>104775</xdr:rowOff>
    </xdr:from>
    <xdr:to>
      <xdr:col>18</xdr:col>
      <xdr:colOff>485775</xdr:colOff>
      <xdr:row>38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FF44BB-4AF3-096C-C1B2-359BECEE8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523875</xdr:colOff>
      <xdr:row>23</xdr:row>
      <xdr:rowOff>19050</xdr:rowOff>
    </xdr:from>
    <xdr:to>
      <xdr:col>27</xdr:col>
      <xdr:colOff>28575</xdr:colOff>
      <xdr:row>36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0A026-DEDF-5D8E-5321-38FFA8976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4"/>
  <sheetViews>
    <sheetView tabSelected="1" workbookViewId="0">
      <selection activeCell="B9" sqref="B9"/>
    </sheetView>
  </sheetViews>
  <sheetFormatPr defaultColWidth="10.85546875" defaultRowHeight="15.75" x14ac:dyDescent="0.25"/>
  <cols>
    <col min="1" max="1" width="22" style="11" bestFit="1" customWidth="1"/>
    <col min="2" max="2" width="18.42578125" style="11" customWidth="1"/>
    <col min="3" max="3" width="14.5703125" style="11" customWidth="1"/>
    <col min="4" max="16384" width="10.85546875" style="11"/>
  </cols>
  <sheetData>
    <row r="1" spans="1:2" x14ac:dyDescent="0.25">
      <c r="A1" s="2" t="s">
        <v>0</v>
      </c>
      <c r="B1" s="11" t="s">
        <v>127</v>
      </c>
    </row>
    <row r="2" spans="1:2" x14ac:dyDescent="0.25">
      <c r="A2" s="2" t="s">
        <v>1</v>
      </c>
      <c r="B2" s="11" t="s">
        <v>128</v>
      </c>
    </row>
    <row r="3" spans="1:2" x14ac:dyDescent="0.25">
      <c r="A3" s="2" t="s">
        <v>2</v>
      </c>
      <c r="B3" s="11">
        <v>1664334</v>
      </c>
    </row>
    <row r="4" spans="1:2" x14ac:dyDescent="0.25">
      <c r="A4" s="2" t="s">
        <v>3</v>
      </c>
      <c r="B4" s="11" t="s">
        <v>129</v>
      </c>
    </row>
    <row r="5" spans="1:2" x14ac:dyDescent="0.25">
      <c r="A5" s="2"/>
    </row>
    <row r="6" spans="1:2" x14ac:dyDescent="0.25">
      <c r="A6" s="2" t="s">
        <v>4</v>
      </c>
      <c r="B6" s="11" t="s">
        <v>130</v>
      </c>
    </row>
    <row r="7" spans="1:2" x14ac:dyDescent="0.25">
      <c r="A7" s="2" t="s">
        <v>5</v>
      </c>
      <c r="B7" s="54">
        <v>45202</v>
      </c>
    </row>
    <row r="8" spans="1:2" x14ac:dyDescent="0.25">
      <c r="A8" s="2" t="s">
        <v>6</v>
      </c>
      <c r="B8" s="11" t="s">
        <v>131</v>
      </c>
    </row>
    <row r="16" spans="1:2" x14ac:dyDescent="0.25">
      <c r="A16" s="11" t="s">
        <v>26</v>
      </c>
    </row>
    <row r="17" spans="1:3" x14ac:dyDescent="0.25">
      <c r="A17" s="12" t="s">
        <v>12</v>
      </c>
      <c r="B17" s="12" t="s">
        <v>15</v>
      </c>
      <c r="C17" s="12" t="s">
        <v>14</v>
      </c>
    </row>
    <row r="18" spans="1:3" ht="31.5" x14ac:dyDescent="0.25">
      <c r="A18" s="13" t="s">
        <v>13</v>
      </c>
      <c r="B18" s="14">
        <v>2</v>
      </c>
      <c r="C18" s="14"/>
    </row>
    <row r="19" spans="1:3" x14ac:dyDescent="0.25">
      <c r="A19" s="14" t="s">
        <v>16</v>
      </c>
      <c r="B19" s="14">
        <v>4</v>
      </c>
      <c r="C19" s="14"/>
    </row>
    <row r="20" spans="1:3" x14ac:dyDescent="0.25">
      <c r="A20" s="14" t="s">
        <v>17</v>
      </c>
      <c r="B20" s="14">
        <v>4</v>
      </c>
      <c r="C20" s="14"/>
    </row>
    <row r="21" spans="1:3" x14ac:dyDescent="0.25">
      <c r="A21" s="14" t="s">
        <v>18</v>
      </c>
      <c r="B21" s="14">
        <v>6</v>
      </c>
      <c r="C21" s="14"/>
    </row>
    <row r="22" spans="1:3" x14ac:dyDescent="0.25">
      <c r="A22" s="14" t="s">
        <v>53</v>
      </c>
      <c r="B22" s="14">
        <v>4</v>
      </c>
      <c r="C22" s="14"/>
    </row>
    <row r="23" spans="1:3" x14ac:dyDescent="0.25">
      <c r="A23" s="14" t="s">
        <v>19</v>
      </c>
      <c r="B23" s="14">
        <v>2</v>
      </c>
      <c r="C23" s="14"/>
    </row>
    <row r="24" spans="1:3" x14ac:dyDescent="0.25">
      <c r="A24" s="14" t="s">
        <v>20</v>
      </c>
      <c r="B24" s="14">
        <v>3</v>
      </c>
      <c r="C24" s="14"/>
    </row>
    <row r="25" spans="1:3" x14ac:dyDescent="0.25">
      <c r="A25" s="14" t="s">
        <v>30</v>
      </c>
      <c r="B25" s="14">
        <v>4</v>
      </c>
      <c r="C25" s="14"/>
    </row>
    <row r="26" spans="1:3" x14ac:dyDescent="0.25">
      <c r="A26" s="14" t="s">
        <v>56</v>
      </c>
      <c r="B26" s="14">
        <v>3</v>
      </c>
      <c r="C26" s="14"/>
    </row>
    <row r="27" spans="1:3" x14ac:dyDescent="0.25">
      <c r="A27" s="14" t="s">
        <v>21</v>
      </c>
      <c r="B27" s="14">
        <v>4</v>
      </c>
      <c r="C27" s="14"/>
    </row>
    <row r="28" spans="1:3" x14ac:dyDescent="0.25">
      <c r="A28" s="14" t="s">
        <v>22</v>
      </c>
      <c r="B28" s="14">
        <v>2</v>
      </c>
      <c r="C28" s="14"/>
    </row>
    <row r="29" spans="1:3" ht="78.75" x14ac:dyDescent="0.25">
      <c r="A29" s="13" t="s">
        <v>23</v>
      </c>
      <c r="B29" s="14">
        <v>5</v>
      </c>
      <c r="C29" s="14"/>
    </row>
    <row r="30" spans="1:3" ht="78.75" x14ac:dyDescent="0.25">
      <c r="A30" s="15" t="s">
        <v>24</v>
      </c>
      <c r="B30" s="12">
        <v>5</v>
      </c>
      <c r="C30" s="12"/>
    </row>
    <row r="31" spans="1:3" x14ac:dyDescent="0.25">
      <c r="A31" s="14"/>
      <c r="B31" s="14" t="s">
        <v>25</v>
      </c>
      <c r="C31" s="14">
        <f>SUM(C18:C30)</f>
        <v>0</v>
      </c>
    </row>
    <row r="32" spans="1:3" x14ac:dyDescent="0.25">
      <c r="A32" s="14"/>
      <c r="B32" s="14" t="s">
        <v>27</v>
      </c>
      <c r="C32" s="16">
        <f>C31/SUM(B18:B30)</f>
        <v>0</v>
      </c>
    </row>
    <row r="33" spans="1:3" x14ac:dyDescent="0.25">
      <c r="A33" s="14"/>
      <c r="B33" s="14" t="s">
        <v>54</v>
      </c>
      <c r="C33" s="14">
        <v>0</v>
      </c>
    </row>
    <row r="34" spans="1:3" x14ac:dyDescent="0.25">
      <c r="A34" s="14"/>
      <c r="B34" s="14" t="s">
        <v>55</v>
      </c>
      <c r="C34" s="16">
        <f>IF(C33=1,C32-0.1,IF(C33=2,C32-0.2,IF(C33=3,C32-0.6,IF(C33&gt;=4,0,C32))))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O157"/>
  <sheetViews>
    <sheetView topLeftCell="A71" zoomScaleNormal="100" workbookViewId="0">
      <selection activeCell="B92" sqref="B92"/>
    </sheetView>
  </sheetViews>
  <sheetFormatPr defaultColWidth="10.85546875" defaultRowHeight="15.75" x14ac:dyDescent="0.25"/>
  <cols>
    <col min="1" max="1" width="12.5703125" style="3" customWidth="1"/>
    <col min="2" max="2" width="16.140625" style="3" customWidth="1"/>
    <col min="3" max="3" width="12.42578125" style="3" customWidth="1"/>
    <col min="4" max="4" width="13.140625" style="3" customWidth="1"/>
    <col min="5" max="5" width="14.85546875" style="3" customWidth="1"/>
    <col min="6" max="6" width="16" style="3" customWidth="1"/>
    <col min="7" max="7" width="14" style="3" customWidth="1"/>
    <col min="8" max="11" width="10.85546875" style="3"/>
    <col min="12" max="12" width="11.42578125" style="3" bestFit="1" customWidth="1"/>
    <col min="13" max="13" width="21.85546875" style="3" customWidth="1"/>
    <col min="14" max="14" width="12.5703125" style="3" bestFit="1" customWidth="1"/>
    <col min="15" max="16384" width="10.85546875" style="3"/>
  </cols>
  <sheetData>
    <row r="1" spans="1:8" x14ac:dyDescent="0.25">
      <c r="A1" s="5" t="s">
        <v>31</v>
      </c>
      <c r="B1" s="6"/>
      <c r="C1" s="6"/>
      <c r="D1" s="6"/>
      <c r="E1" s="6"/>
      <c r="F1" s="6"/>
      <c r="G1" s="6"/>
    </row>
    <row r="2" spans="1:8" ht="63" x14ac:dyDescent="0.25">
      <c r="A2" s="4" t="s">
        <v>9</v>
      </c>
      <c r="B2" s="4" t="s">
        <v>52</v>
      </c>
      <c r="C2" s="28" t="s">
        <v>38</v>
      </c>
      <c r="D2" s="28" t="s">
        <v>39</v>
      </c>
      <c r="E2" s="28" t="s">
        <v>40</v>
      </c>
      <c r="F2" s="28" t="s">
        <v>41</v>
      </c>
      <c r="G2" s="28" t="s">
        <v>42</v>
      </c>
      <c r="H2" s="25" t="s">
        <v>43</v>
      </c>
    </row>
    <row r="3" spans="1:8" x14ac:dyDescent="0.25">
      <c r="A3" s="7" t="s">
        <v>7</v>
      </c>
      <c r="B3" s="7" t="s">
        <v>7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</row>
    <row r="4" spans="1:8" x14ac:dyDescent="0.25">
      <c r="A4" s="19">
        <v>28.36</v>
      </c>
      <c r="B4" s="21">
        <f>A4-$A$4</f>
        <v>0</v>
      </c>
      <c r="C4" s="24"/>
      <c r="D4" s="17">
        <v>0.106</v>
      </c>
      <c r="E4" s="24"/>
      <c r="F4" s="17">
        <v>0.106</v>
      </c>
      <c r="G4" s="24"/>
      <c r="H4" s="17">
        <v>0.106</v>
      </c>
    </row>
    <row r="5" spans="1:8" x14ac:dyDescent="0.25">
      <c r="A5" s="3">
        <v>32</v>
      </c>
      <c r="B5" s="21">
        <f t="shared" ref="B5:B13" si="0">A5-$A$4</f>
        <v>3.6400000000000006</v>
      </c>
      <c r="C5" s="17">
        <v>0.40300000000000002</v>
      </c>
      <c r="D5" s="17">
        <v>0.40300000000000002</v>
      </c>
      <c r="E5" s="17">
        <v>0.40300000000000002</v>
      </c>
      <c r="F5" s="17">
        <v>0.40600000000000003</v>
      </c>
      <c r="G5" s="17">
        <v>0.40300000000000002</v>
      </c>
      <c r="H5" s="17">
        <v>0.40600000000000003</v>
      </c>
    </row>
    <row r="6" spans="1:8" x14ac:dyDescent="0.25">
      <c r="A6" s="19">
        <v>36</v>
      </c>
      <c r="B6" s="21">
        <f t="shared" si="0"/>
        <v>7.6400000000000006</v>
      </c>
      <c r="C6" s="17">
        <v>0.72499999999999998</v>
      </c>
      <c r="D6" s="17">
        <v>0.72499999999999998</v>
      </c>
      <c r="E6" s="17">
        <v>0.72499999999999998</v>
      </c>
      <c r="F6" s="17">
        <v>0.72499999999999998</v>
      </c>
      <c r="G6" s="17">
        <v>0.72499999999999998</v>
      </c>
      <c r="H6" s="17">
        <v>0.72799999999999998</v>
      </c>
    </row>
    <row r="7" spans="1:8" x14ac:dyDescent="0.25">
      <c r="A7" s="3">
        <v>40</v>
      </c>
      <c r="B7" s="21">
        <f t="shared" si="0"/>
        <v>11.64</v>
      </c>
      <c r="C7" s="17">
        <v>1.0409999999999999</v>
      </c>
      <c r="D7" s="17">
        <v>1.0409999999999999</v>
      </c>
      <c r="E7" s="17">
        <v>1.0409999999999999</v>
      </c>
      <c r="F7" s="17">
        <v>1.038</v>
      </c>
      <c r="G7" s="17">
        <v>1.038</v>
      </c>
      <c r="H7" s="17">
        <v>1.038</v>
      </c>
    </row>
    <row r="8" spans="1:8" x14ac:dyDescent="0.25">
      <c r="A8" s="19">
        <v>44</v>
      </c>
      <c r="B8" s="21">
        <f t="shared" si="0"/>
        <v>15.64</v>
      </c>
      <c r="C8" s="17">
        <v>1.357</v>
      </c>
      <c r="D8" s="17">
        <v>1.3540000000000001</v>
      </c>
      <c r="E8" s="17">
        <v>1.3540000000000001</v>
      </c>
      <c r="F8" s="17">
        <v>1.3540000000000001</v>
      </c>
      <c r="G8" s="17">
        <v>1.3540000000000001</v>
      </c>
      <c r="H8" s="17">
        <v>1.357</v>
      </c>
    </row>
    <row r="9" spans="1:8" x14ac:dyDescent="0.25">
      <c r="A9" s="3">
        <v>48</v>
      </c>
      <c r="B9" s="21">
        <f t="shared" si="0"/>
        <v>19.64</v>
      </c>
      <c r="C9" s="17">
        <v>1.669</v>
      </c>
      <c r="D9" s="17">
        <v>1.669</v>
      </c>
      <c r="E9" s="17">
        <v>1.6659999999999999</v>
      </c>
      <c r="F9" s="17">
        <v>1.6659999999999999</v>
      </c>
      <c r="G9" s="17">
        <v>1.669</v>
      </c>
      <c r="H9" s="17">
        <v>1.6659999999999999</v>
      </c>
    </row>
    <row r="10" spans="1:8" x14ac:dyDescent="0.25">
      <c r="A10" s="19">
        <v>52</v>
      </c>
      <c r="B10" s="21">
        <f t="shared" si="0"/>
        <v>23.64</v>
      </c>
      <c r="C10" s="17">
        <v>1.9850000000000001</v>
      </c>
      <c r="D10" s="17">
        <v>1.982</v>
      </c>
      <c r="E10" s="17">
        <v>1.9850000000000001</v>
      </c>
      <c r="F10" s="17">
        <v>1.982</v>
      </c>
      <c r="G10" s="17">
        <v>1.9850000000000001</v>
      </c>
      <c r="H10" s="17">
        <v>1.982</v>
      </c>
    </row>
    <row r="11" spans="1:8" x14ac:dyDescent="0.25">
      <c r="A11" s="3">
        <v>56</v>
      </c>
      <c r="B11" s="21">
        <f t="shared" si="0"/>
        <v>27.64</v>
      </c>
      <c r="C11" s="17">
        <v>2.3039999999999998</v>
      </c>
      <c r="D11" s="17">
        <v>2.3010000000000002</v>
      </c>
      <c r="E11" s="17">
        <v>2.3010000000000002</v>
      </c>
      <c r="F11" s="17">
        <v>2.3010000000000002</v>
      </c>
      <c r="G11" s="17">
        <v>2.3039999999999998</v>
      </c>
      <c r="H11" s="17">
        <v>2.3010000000000002</v>
      </c>
    </row>
    <row r="12" spans="1:8" x14ac:dyDescent="0.25">
      <c r="A12" s="19">
        <v>60</v>
      </c>
      <c r="B12" s="21">
        <f t="shared" si="0"/>
        <v>31.64</v>
      </c>
      <c r="C12" s="17">
        <v>2.617</v>
      </c>
      <c r="D12" s="17">
        <v>2.6139999999999999</v>
      </c>
      <c r="E12" s="17">
        <v>2.617</v>
      </c>
      <c r="F12" s="17">
        <v>2.6139999999999999</v>
      </c>
      <c r="G12" s="17">
        <v>2.617</v>
      </c>
      <c r="H12" s="17">
        <v>2.617</v>
      </c>
    </row>
    <row r="13" spans="1:8" x14ac:dyDescent="0.25">
      <c r="A13" s="19">
        <v>67.459999999999994</v>
      </c>
      <c r="B13" s="21">
        <f t="shared" si="0"/>
        <v>39.099999999999994</v>
      </c>
      <c r="C13" s="20">
        <v>3.194</v>
      </c>
      <c r="D13" s="26"/>
      <c r="E13" s="20">
        <v>3.194</v>
      </c>
      <c r="F13" s="26"/>
      <c r="G13" s="20">
        <v>3.194</v>
      </c>
      <c r="H13" s="26"/>
    </row>
    <row r="14" spans="1:8" x14ac:dyDescent="0.25">
      <c r="A14" s="18"/>
    </row>
    <row r="15" spans="1:8" x14ac:dyDescent="0.25">
      <c r="B15" s="21"/>
    </row>
    <row r="17" spans="1:15" x14ac:dyDescent="0.25">
      <c r="A17" s="3" t="s">
        <v>59</v>
      </c>
      <c r="F17" s="3" t="s">
        <v>70</v>
      </c>
    </row>
    <row r="18" spans="1:15" x14ac:dyDescent="0.25">
      <c r="A18" t="s">
        <v>78</v>
      </c>
      <c r="B18" t="s">
        <v>79</v>
      </c>
      <c r="C18" t="s">
        <v>84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5" ht="30" customHeight="1" x14ac:dyDescent="0.25">
      <c r="A19" s="21">
        <v>0</v>
      </c>
      <c r="B19" s="17">
        <v>0.106</v>
      </c>
      <c r="C19">
        <f>B19*$F$19+$G$19</f>
        <v>-0.15532709753952645</v>
      </c>
      <c r="D19"/>
      <c r="E19" t="s">
        <v>64</v>
      </c>
      <c r="F19" s="30" cm="1">
        <f t="array" ref="F19:G23">LINEST(A19:A72,B19:B72,TRUE,TRUE)</f>
        <v>12.672448500887921</v>
      </c>
      <c r="G19" s="30">
        <v>-1.4986066386336461</v>
      </c>
      <c r="H19" t="s">
        <v>65</v>
      </c>
      <c r="I19"/>
      <c r="J19"/>
      <c r="K19"/>
      <c r="L19"/>
      <c r="M19"/>
      <c r="N19"/>
      <c r="O19"/>
    </row>
    <row r="20" spans="1:15" x14ac:dyDescent="0.25">
      <c r="A20" s="21">
        <v>0</v>
      </c>
      <c r="B20" s="17">
        <v>0.106</v>
      </c>
      <c r="C20">
        <f t="shared" ref="C20:C72" si="1">B20*$F$19+$G$19</f>
        <v>-0.15532709753952645</v>
      </c>
      <c r="D20"/>
      <c r="E20" t="s">
        <v>66</v>
      </c>
      <c r="F20" s="30">
        <v>9.2285207594737621E-3</v>
      </c>
      <c r="G20" s="30">
        <v>1.6152135395924142E-2</v>
      </c>
      <c r="H20" t="s">
        <v>67</v>
      </c>
      <c r="I20"/>
      <c r="J20"/>
      <c r="K20"/>
      <c r="L20"/>
      <c r="M20"/>
      <c r="N20"/>
      <c r="O20"/>
    </row>
    <row r="21" spans="1:15" x14ac:dyDescent="0.25">
      <c r="A21" s="21">
        <v>0</v>
      </c>
      <c r="B21" s="17">
        <v>0.106</v>
      </c>
      <c r="C21">
        <f t="shared" si="1"/>
        <v>-0.15532709753952645</v>
      </c>
      <c r="D21"/>
      <c r="E21" t="s">
        <v>68</v>
      </c>
      <c r="F21" s="30">
        <v>0.99997242379592899</v>
      </c>
      <c r="G21" s="30">
        <v>5.800562919739867E-2</v>
      </c>
      <c r="H21" t="s">
        <v>69</v>
      </c>
      <c r="I21"/>
      <c r="J21"/>
      <c r="K21"/>
      <c r="L21"/>
      <c r="M21"/>
      <c r="N21"/>
      <c r="O21"/>
    </row>
    <row r="22" spans="1:15" x14ac:dyDescent="0.25">
      <c r="A22" s="21">
        <v>3.6400000000000006</v>
      </c>
      <c r="B22" s="17">
        <v>0.40300000000000002</v>
      </c>
      <c r="C22">
        <f t="shared" si="1"/>
        <v>3.608390107224186</v>
      </c>
      <c r="D22"/>
      <c r="E22" t="s">
        <v>122</v>
      </c>
      <c r="F22" s="30">
        <v>1885631.7535061738</v>
      </c>
      <c r="G22" s="30">
        <v>52</v>
      </c>
      <c r="H22" t="s">
        <v>120</v>
      </c>
      <c r="I22"/>
      <c r="J22"/>
      <c r="K22"/>
      <c r="L22"/>
      <c r="M22"/>
      <c r="N22"/>
      <c r="O22"/>
    </row>
    <row r="23" spans="1:15" x14ac:dyDescent="0.25">
      <c r="A23" s="21">
        <v>3.6400000000000006</v>
      </c>
      <c r="B23" s="17">
        <v>0.40300000000000002</v>
      </c>
      <c r="C23">
        <f t="shared" si="1"/>
        <v>3.608390107224186</v>
      </c>
      <c r="D23"/>
      <c r="E23" t="s">
        <v>123</v>
      </c>
      <c r="F23" s="30">
        <v>6344.4965713763659</v>
      </c>
      <c r="G23" s="30">
        <v>0.17496195696647768</v>
      </c>
      <c r="H23" s="3" t="s">
        <v>121</v>
      </c>
      <c r="N23"/>
      <c r="O23"/>
    </row>
    <row r="24" spans="1:15" x14ac:dyDescent="0.25">
      <c r="A24" s="21">
        <v>3.6400000000000006</v>
      </c>
      <c r="B24" s="17">
        <v>0.40300000000000002</v>
      </c>
      <c r="C24">
        <f t="shared" si="1"/>
        <v>3.608390107224186</v>
      </c>
      <c r="D24"/>
      <c r="E24"/>
      <c r="F24"/>
      <c r="G24"/>
      <c r="N24"/>
      <c r="O24"/>
    </row>
    <row r="25" spans="1:15" x14ac:dyDescent="0.25">
      <c r="A25" s="21">
        <v>3.6400000000000006</v>
      </c>
      <c r="B25" s="17">
        <v>0.40600000000000003</v>
      </c>
      <c r="C25">
        <f t="shared" si="1"/>
        <v>3.6464074527268497</v>
      </c>
      <c r="D25"/>
      <c r="E25" s="31" t="s">
        <v>71</v>
      </c>
      <c r="F25" s="31">
        <f>1/F19</f>
        <v>7.8911348499852499E-2</v>
      </c>
      <c r="G25" s="31" t="s">
        <v>82</v>
      </c>
      <c r="N25"/>
      <c r="O25"/>
    </row>
    <row r="26" spans="1:15" x14ac:dyDescent="0.25">
      <c r="A26" s="21">
        <v>3.6400000000000006</v>
      </c>
      <c r="B26" s="17">
        <v>0.40300000000000002</v>
      </c>
      <c r="C26">
        <f t="shared" si="1"/>
        <v>3.608390107224186</v>
      </c>
      <c r="E26" s="32" t="s">
        <v>80</v>
      </c>
      <c r="F26" s="33">
        <f>MAX(B4:B13)-MIN(B4:B13)</f>
        <v>39.099999999999994</v>
      </c>
      <c r="G26" s="31" t="s">
        <v>81</v>
      </c>
      <c r="N26"/>
      <c r="O26"/>
    </row>
    <row r="27" spans="1:15" x14ac:dyDescent="0.25">
      <c r="A27" s="21">
        <v>3.6400000000000006</v>
      </c>
      <c r="B27" s="17">
        <v>0.40600000000000003</v>
      </c>
      <c r="C27">
        <f t="shared" si="1"/>
        <v>3.6464074527268497</v>
      </c>
      <c r="E27"/>
      <c r="F27"/>
      <c r="G27"/>
      <c r="N27"/>
      <c r="O27"/>
    </row>
    <row r="28" spans="1:15" x14ac:dyDescent="0.25">
      <c r="A28">
        <v>7.6400000000000006</v>
      </c>
      <c r="B28" s="17">
        <v>0.72499999999999998</v>
      </c>
      <c r="C28">
        <f t="shared" si="1"/>
        <v>7.6889185245100968</v>
      </c>
      <c r="E28"/>
      <c r="F28"/>
      <c r="G28"/>
      <c r="N28"/>
      <c r="O28"/>
    </row>
    <row r="29" spans="1:15" x14ac:dyDescent="0.25">
      <c r="A29">
        <v>7.6400000000000006</v>
      </c>
      <c r="B29" s="17">
        <v>0.72499999999999998</v>
      </c>
      <c r="C29">
        <f t="shared" si="1"/>
        <v>7.6889185245100968</v>
      </c>
      <c r="E29" s="31" t="s">
        <v>72</v>
      </c>
      <c r="L29"/>
      <c r="M29"/>
      <c r="N29"/>
      <c r="O29"/>
    </row>
    <row r="30" spans="1:15" x14ac:dyDescent="0.25">
      <c r="A30">
        <v>7.6400000000000006</v>
      </c>
      <c r="B30" s="17">
        <v>0.72499999999999998</v>
      </c>
      <c r="C30">
        <f t="shared" si="1"/>
        <v>7.6889185245100968</v>
      </c>
      <c r="F30" s="28" t="s">
        <v>38</v>
      </c>
      <c r="G30" s="28" t="s">
        <v>39</v>
      </c>
      <c r="H30" s="28" t="s">
        <v>40</v>
      </c>
      <c r="I30" s="28" t="s">
        <v>41</v>
      </c>
      <c r="J30" s="28" t="s">
        <v>42</v>
      </c>
      <c r="K30" s="25" t="s">
        <v>43</v>
      </c>
      <c r="L30"/>
      <c r="M30"/>
      <c r="N30"/>
      <c r="O30"/>
    </row>
    <row r="31" spans="1:15" x14ac:dyDescent="0.25">
      <c r="A31">
        <v>7.6400000000000006</v>
      </c>
      <c r="B31" s="17">
        <v>0.72499999999999998</v>
      </c>
      <c r="C31">
        <f t="shared" si="1"/>
        <v>7.6889185245100968</v>
      </c>
      <c r="E31" s="29">
        <f>B4</f>
        <v>0</v>
      </c>
      <c r="F31" s="30"/>
      <c r="G31" s="30">
        <f>D4*$F$19+$G$19</f>
        <v>-0.15532709753952645</v>
      </c>
      <c r="H31" s="30"/>
      <c r="I31" s="30">
        <f t="shared" ref="I31:K31" si="2">F4*$F$19+$G$19</f>
        <v>-0.15532709753952645</v>
      </c>
      <c r="J31" s="30"/>
      <c r="K31" s="30">
        <f t="shared" si="2"/>
        <v>-0.15532709753952645</v>
      </c>
      <c r="L31"/>
      <c r="M31"/>
      <c r="N31"/>
      <c r="O31"/>
    </row>
    <row r="32" spans="1:15" x14ac:dyDescent="0.25">
      <c r="A32">
        <v>7.6400000000000006</v>
      </c>
      <c r="B32" s="17">
        <v>0.72499999999999998</v>
      </c>
      <c r="C32">
        <f t="shared" si="1"/>
        <v>7.6889185245100968</v>
      </c>
      <c r="D32"/>
      <c r="E32" s="29">
        <f t="shared" ref="E32:E40" si="3">B5</f>
        <v>3.6400000000000006</v>
      </c>
      <c r="F32" s="30">
        <f t="shared" ref="F32:F40" si="4">C5*$F$19+$G$19</f>
        <v>3.608390107224186</v>
      </c>
      <c r="G32" s="30">
        <f t="shared" ref="G32:G39" si="5">D5*$F$19+$G$19</f>
        <v>3.608390107224186</v>
      </c>
      <c r="H32" s="30">
        <f t="shared" ref="H32:H40" si="6">E5*$F$19+$G$19</f>
        <v>3.608390107224186</v>
      </c>
      <c r="I32" s="30">
        <f t="shared" ref="I32:I39" si="7">F5*$F$19+$G$19</f>
        <v>3.6464074527268497</v>
      </c>
      <c r="J32" s="30">
        <f t="shared" ref="J32:J40" si="8">G5*$F$19+$G$19</f>
        <v>3.608390107224186</v>
      </c>
      <c r="K32" s="30">
        <f t="shared" ref="K32:K39" si="9">H5*$F$19+$G$19</f>
        <v>3.6464074527268497</v>
      </c>
      <c r="L32"/>
      <c r="M32"/>
      <c r="N32"/>
      <c r="O32"/>
    </row>
    <row r="33" spans="1:15" x14ac:dyDescent="0.25">
      <c r="A33">
        <v>7.6400000000000006</v>
      </c>
      <c r="B33" s="17">
        <v>0.72799999999999998</v>
      </c>
      <c r="C33">
        <f t="shared" si="1"/>
        <v>7.7269358700127597</v>
      </c>
      <c r="D33"/>
      <c r="E33" s="29">
        <f t="shared" si="3"/>
        <v>7.6400000000000006</v>
      </c>
      <c r="F33" s="30">
        <f t="shared" si="4"/>
        <v>7.6889185245100968</v>
      </c>
      <c r="G33" s="30">
        <f t="shared" si="5"/>
        <v>7.6889185245100968</v>
      </c>
      <c r="H33" s="30">
        <f t="shared" si="6"/>
        <v>7.6889185245100968</v>
      </c>
      <c r="I33" s="30">
        <f t="shared" si="7"/>
        <v>7.6889185245100968</v>
      </c>
      <c r="J33" s="30">
        <f t="shared" si="8"/>
        <v>7.6889185245100968</v>
      </c>
      <c r="K33" s="30">
        <f t="shared" si="9"/>
        <v>7.7269358700127597</v>
      </c>
      <c r="L33"/>
      <c r="M33"/>
      <c r="N33"/>
      <c r="O33"/>
    </row>
    <row r="34" spans="1:15" x14ac:dyDescent="0.25">
      <c r="A34">
        <v>11.64</v>
      </c>
      <c r="B34" s="17">
        <v>1.0409999999999999</v>
      </c>
      <c r="C34">
        <f t="shared" si="1"/>
        <v>11.693412250790677</v>
      </c>
      <c r="D34"/>
      <c r="E34" s="29">
        <f t="shared" si="3"/>
        <v>11.64</v>
      </c>
      <c r="F34" s="30">
        <f t="shared" si="4"/>
        <v>11.693412250790677</v>
      </c>
      <c r="G34" s="30">
        <f t="shared" si="5"/>
        <v>11.693412250790677</v>
      </c>
      <c r="H34" s="30">
        <f t="shared" si="6"/>
        <v>11.693412250790677</v>
      </c>
      <c r="I34" s="30">
        <f t="shared" si="7"/>
        <v>11.655394905288016</v>
      </c>
      <c r="J34" s="30">
        <f t="shared" si="8"/>
        <v>11.655394905288016</v>
      </c>
      <c r="K34" s="30">
        <f t="shared" si="9"/>
        <v>11.655394905288016</v>
      </c>
      <c r="L34"/>
      <c r="M34"/>
      <c r="N34"/>
      <c r="O34"/>
    </row>
    <row r="35" spans="1:15" x14ac:dyDescent="0.25">
      <c r="A35">
        <v>11.64</v>
      </c>
      <c r="B35" s="17">
        <v>1.0409999999999999</v>
      </c>
      <c r="C35">
        <f t="shared" si="1"/>
        <v>11.693412250790677</v>
      </c>
      <c r="D35"/>
      <c r="E35" s="29">
        <f t="shared" si="3"/>
        <v>15.64</v>
      </c>
      <c r="F35" s="30">
        <f t="shared" si="4"/>
        <v>15.697905977071262</v>
      </c>
      <c r="G35" s="30">
        <f t="shared" si="5"/>
        <v>15.659888631568599</v>
      </c>
      <c r="H35" s="30">
        <f t="shared" si="6"/>
        <v>15.659888631568599</v>
      </c>
      <c r="I35" s="30">
        <f t="shared" si="7"/>
        <v>15.659888631568599</v>
      </c>
      <c r="J35" s="30">
        <f t="shared" si="8"/>
        <v>15.659888631568599</v>
      </c>
      <c r="K35" s="30">
        <f t="shared" si="9"/>
        <v>15.697905977071262</v>
      </c>
      <c r="L35"/>
      <c r="M35"/>
      <c r="N35"/>
      <c r="O35"/>
    </row>
    <row r="36" spans="1:15" x14ac:dyDescent="0.25">
      <c r="A36">
        <v>11.64</v>
      </c>
      <c r="B36" s="17">
        <v>1.0409999999999999</v>
      </c>
      <c r="C36">
        <f t="shared" si="1"/>
        <v>11.693412250790677</v>
      </c>
      <c r="D36"/>
      <c r="E36" s="29">
        <f t="shared" si="3"/>
        <v>19.64</v>
      </c>
      <c r="F36" s="30">
        <f t="shared" si="4"/>
        <v>19.651709909348295</v>
      </c>
      <c r="G36" s="30">
        <f t="shared" si="5"/>
        <v>19.651709909348295</v>
      </c>
      <c r="H36" s="30">
        <f t="shared" si="6"/>
        <v>19.613692563845628</v>
      </c>
      <c r="I36" s="30">
        <f t="shared" si="7"/>
        <v>19.613692563845628</v>
      </c>
      <c r="J36" s="30">
        <f t="shared" si="8"/>
        <v>19.651709909348295</v>
      </c>
      <c r="K36" s="30">
        <f t="shared" si="9"/>
        <v>19.613692563845628</v>
      </c>
      <c r="L36"/>
      <c r="M36"/>
      <c r="N36"/>
      <c r="O36"/>
    </row>
    <row r="37" spans="1:15" x14ac:dyDescent="0.25">
      <c r="A37">
        <v>11.64</v>
      </c>
      <c r="B37" s="17">
        <v>1.038</v>
      </c>
      <c r="C37">
        <f t="shared" si="1"/>
        <v>11.655394905288016</v>
      </c>
      <c r="D37"/>
      <c r="E37" s="29">
        <f t="shared" si="3"/>
        <v>23.64</v>
      </c>
      <c r="F37" s="30">
        <f t="shared" si="4"/>
        <v>23.656203635628877</v>
      </c>
      <c r="G37" s="30">
        <f t="shared" si="5"/>
        <v>23.618186290126211</v>
      </c>
      <c r="H37" s="30">
        <f t="shared" si="6"/>
        <v>23.656203635628877</v>
      </c>
      <c r="I37" s="30">
        <f t="shared" si="7"/>
        <v>23.618186290126211</v>
      </c>
      <c r="J37" s="30">
        <f t="shared" si="8"/>
        <v>23.656203635628877</v>
      </c>
      <c r="K37" s="30">
        <f t="shared" si="9"/>
        <v>23.618186290126211</v>
      </c>
      <c r="L37"/>
      <c r="M37"/>
      <c r="N37"/>
      <c r="O37"/>
    </row>
    <row r="38" spans="1:15" x14ac:dyDescent="0.25">
      <c r="A38">
        <v>11.64</v>
      </c>
      <c r="B38" s="17">
        <v>1.038</v>
      </c>
      <c r="C38">
        <f t="shared" si="1"/>
        <v>11.655394905288016</v>
      </c>
      <c r="D38"/>
      <c r="E38" s="29">
        <f t="shared" si="3"/>
        <v>27.64</v>
      </c>
      <c r="F38" s="30">
        <f t="shared" si="4"/>
        <v>27.698714707412122</v>
      </c>
      <c r="G38" s="30">
        <f t="shared" si="5"/>
        <v>27.66069736190946</v>
      </c>
      <c r="H38" s="30">
        <f t="shared" si="6"/>
        <v>27.66069736190946</v>
      </c>
      <c r="I38" s="30">
        <f t="shared" si="7"/>
        <v>27.66069736190946</v>
      </c>
      <c r="J38" s="30">
        <f t="shared" si="8"/>
        <v>27.698714707412122</v>
      </c>
      <c r="K38" s="30">
        <f t="shared" si="9"/>
        <v>27.66069736190946</v>
      </c>
      <c r="L38"/>
      <c r="M38"/>
      <c r="N38"/>
      <c r="O38"/>
    </row>
    <row r="39" spans="1:15" x14ac:dyDescent="0.25">
      <c r="A39">
        <v>11.64</v>
      </c>
      <c r="B39" s="17">
        <v>1.038</v>
      </c>
      <c r="C39">
        <f t="shared" si="1"/>
        <v>11.655394905288016</v>
      </c>
      <c r="D39"/>
      <c r="E39" s="29">
        <f t="shared" si="3"/>
        <v>31.64</v>
      </c>
      <c r="F39" s="30">
        <f t="shared" si="4"/>
        <v>31.665191088190042</v>
      </c>
      <c r="G39" s="30">
        <f t="shared" si="5"/>
        <v>31.627173742687376</v>
      </c>
      <c r="H39" s="30">
        <f t="shared" si="6"/>
        <v>31.665191088190042</v>
      </c>
      <c r="I39" s="30">
        <f t="shared" si="7"/>
        <v>31.627173742687376</v>
      </c>
      <c r="J39" s="30">
        <f t="shared" si="8"/>
        <v>31.665191088190042</v>
      </c>
      <c r="K39" s="30">
        <f t="shared" si="9"/>
        <v>31.665191088190042</v>
      </c>
      <c r="L39"/>
      <c r="M39"/>
      <c r="N39"/>
      <c r="O39"/>
    </row>
    <row r="40" spans="1:15" x14ac:dyDescent="0.25">
      <c r="A40">
        <v>15.64</v>
      </c>
      <c r="B40" s="17">
        <v>1.357</v>
      </c>
      <c r="C40">
        <f t="shared" si="1"/>
        <v>15.697905977071262</v>
      </c>
      <c r="D40"/>
      <c r="E40" s="29">
        <f t="shared" si="3"/>
        <v>39.099999999999994</v>
      </c>
      <c r="F40" s="30">
        <f t="shared" si="4"/>
        <v>38.977193873202374</v>
      </c>
      <c r="G40" s="30"/>
      <c r="H40" s="30">
        <f t="shared" si="6"/>
        <v>38.977193873202374</v>
      </c>
      <c r="I40" s="30"/>
      <c r="J40" s="30">
        <f t="shared" si="8"/>
        <v>38.977193873202374</v>
      </c>
      <c r="K40" s="30"/>
      <c r="L40"/>
      <c r="M40"/>
      <c r="N40"/>
      <c r="O40"/>
    </row>
    <row r="41" spans="1:15" x14ac:dyDescent="0.25">
      <c r="A41">
        <v>15.64</v>
      </c>
      <c r="B41" s="17">
        <v>1.3540000000000001</v>
      </c>
      <c r="C41">
        <f t="shared" si="1"/>
        <v>15.659888631568599</v>
      </c>
      <c r="D41"/>
      <c r="E41" s="29"/>
      <c r="F41"/>
      <c r="G41"/>
      <c r="I41"/>
      <c r="J41"/>
      <c r="K41"/>
      <c r="L41"/>
      <c r="M41"/>
      <c r="N41"/>
      <c r="O41"/>
    </row>
    <row r="42" spans="1:15" ht="31.5" x14ac:dyDescent="0.25">
      <c r="A42">
        <v>15.64</v>
      </c>
      <c r="B42" s="17">
        <v>1.3540000000000001</v>
      </c>
      <c r="C42">
        <f t="shared" si="1"/>
        <v>15.659888631568599</v>
      </c>
      <c r="D42"/>
      <c r="E42" s="34" t="s">
        <v>73</v>
      </c>
      <c r="F42" s="28" t="s">
        <v>38</v>
      </c>
      <c r="G42" s="28" t="s">
        <v>39</v>
      </c>
      <c r="H42" s="28" t="s">
        <v>40</v>
      </c>
      <c r="I42" s="28" t="s">
        <v>41</v>
      </c>
      <c r="J42" s="28" t="s">
        <v>42</v>
      </c>
      <c r="K42" s="25" t="s">
        <v>43</v>
      </c>
      <c r="L42" s="28" t="s">
        <v>75</v>
      </c>
      <c r="M42" s="28" t="s">
        <v>76</v>
      </c>
      <c r="N42" s="28"/>
      <c r="O42"/>
    </row>
    <row r="43" spans="1:15" x14ac:dyDescent="0.25">
      <c r="A43">
        <v>15.64</v>
      </c>
      <c r="B43" s="17">
        <v>1.3540000000000001</v>
      </c>
      <c r="C43">
        <f t="shared" si="1"/>
        <v>15.659888631568599</v>
      </c>
      <c r="D43"/>
      <c r="E43" s="29">
        <f>E31</f>
        <v>0</v>
      </c>
      <c r="F43" s="30"/>
      <c r="G43" s="30">
        <f t="shared" ref="G43:K43" si="10">G31-$E43</f>
        <v>-0.15532709753952645</v>
      </c>
      <c r="H43" s="30"/>
      <c r="I43" s="30">
        <f t="shared" si="10"/>
        <v>-0.15532709753952645</v>
      </c>
      <c r="J43" s="30"/>
      <c r="K43" s="30">
        <f t="shared" si="10"/>
        <v>-0.15532709753952645</v>
      </c>
      <c r="L43" s="30"/>
      <c r="M43" s="30">
        <f>MAX(G43,I43,K43)-MIN(G43,I43,K43)</f>
        <v>0</v>
      </c>
      <c r="N43" s="30"/>
      <c r="O43"/>
    </row>
    <row r="44" spans="1:15" x14ac:dyDescent="0.25">
      <c r="A44">
        <v>15.64</v>
      </c>
      <c r="B44" s="17">
        <v>1.3540000000000001</v>
      </c>
      <c r="C44">
        <f t="shared" si="1"/>
        <v>15.659888631568599</v>
      </c>
      <c r="D44"/>
      <c r="E44" s="29">
        <f t="shared" ref="E44:E52" si="11">E32</f>
        <v>3.6400000000000006</v>
      </c>
      <c r="F44" s="30">
        <f t="shared" ref="F44:K44" si="12">F32-$E44</f>
        <v>-3.1609892775814608E-2</v>
      </c>
      <c r="G44" s="30">
        <f t="shared" si="12"/>
        <v>-3.1609892775814608E-2</v>
      </c>
      <c r="H44" s="30">
        <f t="shared" si="12"/>
        <v>-3.1609892775814608E-2</v>
      </c>
      <c r="I44" s="30">
        <f t="shared" si="12"/>
        <v>6.4074527268491721E-3</v>
      </c>
      <c r="J44" s="30">
        <f t="shared" si="12"/>
        <v>-3.1609892775814608E-2</v>
      </c>
      <c r="K44" s="30">
        <f t="shared" si="12"/>
        <v>6.4074527268491721E-3</v>
      </c>
      <c r="L44" s="30">
        <f t="shared" ref="L44:L52" si="13">MAX(F44,H44,J44)-MIN(F44,H44,J44)</f>
        <v>0</v>
      </c>
      <c r="M44" s="30">
        <f t="shared" ref="M44:M51" si="14">MAX(G44,I44,K44)-MIN(G44,I44,K44)</f>
        <v>3.801734550266378E-2</v>
      </c>
      <c r="N44" s="30"/>
      <c r="O44"/>
    </row>
    <row r="45" spans="1:15" x14ac:dyDescent="0.25">
      <c r="A45">
        <v>15.64</v>
      </c>
      <c r="B45" s="17">
        <v>1.357</v>
      </c>
      <c r="C45">
        <f t="shared" si="1"/>
        <v>15.697905977071262</v>
      </c>
      <c r="D45"/>
      <c r="E45" s="29">
        <f t="shared" si="11"/>
        <v>7.6400000000000006</v>
      </c>
      <c r="F45" s="30">
        <f t="shared" ref="F45:K45" si="15">F33-$E45</f>
        <v>4.8918524510096262E-2</v>
      </c>
      <c r="G45" s="30">
        <f t="shared" si="15"/>
        <v>4.8918524510096262E-2</v>
      </c>
      <c r="H45" s="30">
        <f t="shared" si="15"/>
        <v>4.8918524510096262E-2</v>
      </c>
      <c r="I45" s="30">
        <f t="shared" si="15"/>
        <v>4.8918524510096262E-2</v>
      </c>
      <c r="J45" s="30">
        <f t="shared" si="15"/>
        <v>4.8918524510096262E-2</v>
      </c>
      <c r="K45" s="30">
        <f t="shared" si="15"/>
        <v>8.6935870012759153E-2</v>
      </c>
      <c r="L45" s="30">
        <f t="shared" si="13"/>
        <v>0</v>
      </c>
      <c r="M45" s="30">
        <f t="shared" si="14"/>
        <v>3.8017345502662891E-2</v>
      </c>
      <c r="N45" s="30"/>
      <c r="O45"/>
    </row>
    <row r="46" spans="1:15" x14ac:dyDescent="0.25">
      <c r="A46">
        <v>19.64</v>
      </c>
      <c r="B46" s="17">
        <v>1.669</v>
      </c>
      <c r="C46">
        <f t="shared" si="1"/>
        <v>19.651709909348295</v>
      </c>
      <c r="D46"/>
      <c r="E46" s="29">
        <f t="shared" si="11"/>
        <v>11.64</v>
      </c>
      <c r="F46" s="30">
        <f t="shared" ref="F46:K46" si="16">F34-$E46</f>
        <v>5.3412250790676907E-2</v>
      </c>
      <c r="G46" s="30">
        <f t="shared" si="16"/>
        <v>5.3412250790676907E-2</v>
      </c>
      <c r="H46" s="30">
        <f t="shared" si="16"/>
        <v>5.3412250790676907E-2</v>
      </c>
      <c r="I46" s="30">
        <f t="shared" si="16"/>
        <v>1.5394905288015792E-2</v>
      </c>
      <c r="J46" s="30">
        <f t="shared" si="16"/>
        <v>1.5394905288015792E-2</v>
      </c>
      <c r="K46" s="30">
        <f t="shared" si="16"/>
        <v>1.5394905288015792E-2</v>
      </c>
      <c r="L46" s="30">
        <f t="shared" si="13"/>
        <v>3.8017345502661115E-2</v>
      </c>
      <c r="M46" s="30">
        <f t="shared" si="14"/>
        <v>3.8017345502661115E-2</v>
      </c>
      <c r="N46" s="30"/>
      <c r="O46"/>
    </row>
    <row r="47" spans="1:15" x14ac:dyDescent="0.25">
      <c r="A47">
        <v>19.64</v>
      </c>
      <c r="B47" s="17">
        <v>1.669</v>
      </c>
      <c r="C47">
        <f t="shared" si="1"/>
        <v>19.651709909348295</v>
      </c>
      <c r="D47"/>
      <c r="E47" s="29">
        <f t="shared" si="11"/>
        <v>15.64</v>
      </c>
      <c r="F47" s="30">
        <f t="shared" ref="F47:K47" si="17">F35-$E47</f>
        <v>5.7905977071261105E-2</v>
      </c>
      <c r="G47" s="30">
        <f t="shared" si="17"/>
        <v>1.9888631568598214E-2</v>
      </c>
      <c r="H47" s="30">
        <f t="shared" si="17"/>
        <v>1.9888631568598214E-2</v>
      </c>
      <c r="I47" s="30">
        <f t="shared" si="17"/>
        <v>1.9888631568598214E-2</v>
      </c>
      <c r="J47" s="30">
        <f t="shared" si="17"/>
        <v>1.9888631568598214E-2</v>
      </c>
      <c r="K47" s="30">
        <f t="shared" si="17"/>
        <v>5.7905977071261105E-2</v>
      </c>
      <c r="L47" s="30">
        <f t="shared" si="13"/>
        <v>3.8017345502662891E-2</v>
      </c>
      <c r="M47" s="30">
        <f t="shared" si="14"/>
        <v>3.8017345502662891E-2</v>
      </c>
      <c r="N47" s="30"/>
      <c r="O47"/>
    </row>
    <row r="48" spans="1:15" x14ac:dyDescent="0.25">
      <c r="A48">
        <v>19.64</v>
      </c>
      <c r="B48" s="17">
        <v>1.6659999999999999</v>
      </c>
      <c r="C48">
        <f t="shared" si="1"/>
        <v>19.613692563845628</v>
      </c>
      <c r="D48"/>
      <c r="E48" s="29">
        <f t="shared" si="11"/>
        <v>19.64</v>
      </c>
      <c r="F48" s="30">
        <f t="shared" ref="F48:K48" si="18">F36-$E48</f>
        <v>1.170990934829419E-2</v>
      </c>
      <c r="G48" s="30">
        <f t="shared" si="18"/>
        <v>1.170990934829419E-2</v>
      </c>
      <c r="H48" s="30">
        <f t="shared" si="18"/>
        <v>-2.6307436154372255E-2</v>
      </c>
      <c r="I48" s="30">
        <f t="shared" si="18"/>
        <v>-2.6307436154372255E-2</v>
      </c>
      <c r="J48" s="30">
        <f t="shared" si="18"/>
        <v>1.170990934829419E-2</v>
      </c>
      <c r="K48" s="30">
        <f t="shared" si="18"/>
        <v>-2.6307436154372255E-2</v>
      </c>
      <c r="L48" s="30">
        <f t="shared" si="13"/>
        <v>3.8017345502666444E-2</v>
      </c>
      <c r="M48" s="30">
        <f t="shared" si="14"/>
        <v>3.8017345502666444E-2</v>
      </c>
      <c r="N48" s="30"/>
      <c r="O48"/>
    </row>
    <row r="49" spans="1:15" x14ac:dyDescent="0.25">
      <c r="A49">
        <v>19.64</v>
      </c>
      <c r="B49" s="17">
        <v>1.6659999999999999</v>
      </c>
      <c r="C49">
        <f t="shared" si="1"/>
        <v>19.613692563845628</v>
      </c>
      <c r="D49"/>
      <c r="E49" s="29">
        <f t="shared" si="11"/>
        <v>23.64</v>
      </c>
      <c r="F49" s="30">
        <f t="shared" ref="F49:K49" si="19">F37-$E49</f>
        <v>1.6203635628876611E-2</v>
      </c>
      <c r="G49" s="30">
        <f t="shared" si="19"/>
        <v>-2.1813709873789833E-2</v>
      </c>
      <c r="H49" s="30">
        <f t="shared" si="19"/>
        <v>1.6203635628876611E-2</v>
      </c>
      <c r="I49" s="30">
        <f t="shared" si="19"/>
        <v>-2.1813709873789833E-2</v>
      </c>
      <c r="J49" s="30">
        <f t="shared" si="19"/>
        <v>1.6203635628876611E-2</v>
      </c>
      <c r="K49" s="30">
        <f t="shared" si="19"/>
        <v>-2.1813709873789833E-2</v>
      </c>
      <c r="L49" s="30">
        <f t="shared" si="13"/>
        <v>0</v>
      </c>
      <c r="M49" s="30">
        <f t="shared" si="14"/>
        <v>0</v>
      </c>
      <c r="N49" s="30"/>
      <c r="O49"/>
    </row>
    <row r="50" spans="1:15" x14ac:dyDescent="0.25">
      <c r="A50">
        <v>19.64</v>
      </c>
      <c r="B50" s="17">
        <v>1.669</v>
      </c>
      <c r="C50">
        <f t="shared" si="1"/>
        <v>19.651709909348295</v>
      </c>
      <c r="D50"/>
      <c r="E50" s="29">
        <f t="shared" si="11"/>
        <v>27.64</v>
      </c>
      <c r="F50" s="30">
        <f t="shared" ref="F50:K50" si="20">F38-$E50</f>
        <v>5.8714707412121925E-2</v>
      </c>
      <c r="G50" s="30">
        <f t="shared" si="20"/>
        <v>2.0697361909459033E-2</v>
      </c>
      <c r="H50" s="30">
        <f t="shared" si="20"/>
        <v>2.0697361909459033E-2</v>
      </c>
      <c r="I50" s="30">
        <f t="shared" si="20"/>
        <v>2.0697361909459033E-2</v>
      </c>
      <c r="J50" s="30">
        <f t="shared" si="20"/>
        <v>5.8714707412121925E-2</v>
      </c>
      <c r="K50" s="30">
        <f t="shared" si="20"/>
        <v>2.0697361909459033E-2</v>
      </c>
      <c r="L50" s="30">
        <f t="shared" si="13"/>
        <v>3.8017345502662891E-2</v>
      </c>
      <c r="M50" s="30">
        <f t="shared" si="14"/>
        <v>0</v>
      </c>
      <c r="N50" s="30"/>
      <c r="O50"/>
    </row>
    <row r="51" spans="1:15" x14ac:dyDescent="0.25">
      <c r="A51">
        <v>19.64</v>
      </c>
      <c r="B51" s="17">
        <v>1.6659999999999999</v>
      </c>
      <c r="C51">
        <f t="shared" si="1"/>
        <v>19.613692563845628</v>
      </c>
      <c r="D51"/>
      <c r="E51" s="29">
        <f t="shared" si="11"/>
        <v>31.64</v>
      </c>
      <c r="F51" s="30">
        <f t="shared" ref="F51:K52" si="21">F39-$E51</f>
        <v>2.5191088190041455E-2</v>
      </c>
      <c r="G51" s="30">
        <f t="shared" si="21"/>
        <v>-1.2826257312624989E-2</v>
      </c>
      <c r="H51" s="30">
        <f t="shared" si="21"/>
        <v>2.5191088190041455E-2</v>
      </c>
      <c r="I51" s="30">
        <f t="shared" si="21"/>
        <v>-1.2826257312624989E-2</v>
      </c>
      <c r="J51" s="30">
        <f t="shared" si="21"/>
        <v>2.5191088190041455E-2</v>
      </c>
      <c r="K51" s="30">
        <f t="shared" si="21"/>
        <v>2.5191088190041455E-2</v>
      </c>
      <c r="L51" s="30">
        <f t="shared" si="13"/>
        <v>0</v>
      </c>
      <c r="M51" s="30">
        <f t="shared" si="14"/>
        <v>3.8017345502666444E-2</v>
      </c>
      <c r="N51" s="30"/>
      <c r="O51"/>
    </row>
    <row r="52" spans="1:15" x14ac:dyDescent="0.25">
      <c r="A52">
        <v>23.64</v>
      </c>
      <c r="B52" s="17">
        <v>1.9850000000000001</v>
      </c>
      <c r="C52">
        <f t="shared" si="1"/>
        <v>23.656203635628877</v>
      </c>
      <c r="D52"/>
      <c r="E52" s="29">
        <f t="shared" si="11"/>
        <v>39.099999999999994</v>
      </c>
      <c r="F52" s="30">
        <f t="shared" si="21"/>
        <v>-0.12280612679762015</v>
      </c>
      <c r="G52" s="30"/>
      <c r="H52" s="30">
        <f t="shared" si="21"/>
        <v>-0.12280612679762015</v>
      </c>
      <c r="I52" s="30"/>
      <c r="J52" s="30">
        <f t="shared" si="21"/>
        <v>-0.12280612679762015</v>
      </c>
      <c r="K52" s="30"/>
      <c r="L52" s="30">
        <f t="shared" si="13"/>
        <v>0</v>
      </c>
      <c r="M52" s="30"/>
      <c r="N52" s="30"/>
      <c r="O52"/>
    </row>
    <row r="53" spans="1:15" x14ac:dyDescent="0.25">
      <c r="A53">
        <v>23.64</v>
      </c>
      <c r="B53" s="17">
        <v>1.982</v>
      </c>
      <c r="C53">
        <f t="shared" si="1"/>
        <v>23.618186290126211</v>
      </c>
      <c r="D53"/>
      <c r="E53" s="29"/>
      <c r="F53"/>
      <c r="G53"/>
      <c r="I53"/>
      <c r="J53"/>
      <c r="K53"/>
      <c r="L53"/>
      <c r="M53"/>
      <c r="N53"/>
      <c r="O53"/>
    </row>
    <row r="54" spans="1:15" x14ac:dyDescent="0.25">
      <c r="A54">
        <v>23.64</v>
      </c>
      <c r="B54" s="17">
        <v>1.9850000000000001</v>
      </c>
      <c r="C54">
        <f t="shared" si="1"/>
        <v>23.656203635628877</v>
      </c>
      <c r="D54"/>
      <c r="E54" t="s">
        <v>74</v>
      </c>
      <c r="F54" cm="1">
        <f t="array" ref="F54">MAX(ABS(F43:K52))</f>
        <v>0.15532709753952645</v>
      </c>
      <c r="G54" t="s">
        <v>81</v>
      </c>
      <c r="I54"/>
      <c r="J54"/>
      <c r="K54"/>
      <c r="L54"/>
      <c r="M54"/>
      <c r="N54"/>
      <c r="O54"/>
    </row>
    <row r="55" spans="1:15" x14ac:dyDescent="0.25">
      <c r="A55">
        <v>23.64</v>
      </c>
      <c r="B55" s="17">
        <v>1.982</v>
      </c>
      <c r="C55">
        <f t="shared" si="1"/>
        <v>23.618186290126211</v>
      </c>
      <c r="D55"/>
      <c r="E55" t="s">
        <v>77</v>
      </c>
      <c r="F55" s="30">
        <f>MAX(L43:M52)</f>
        <v>3.8017345502666444E-2</v>
      </c>
      <c r="G55" t="s">
        <v>81</v>
      </c>
      <c r="I55"/>
      <c r="J55"/>
      <c r="K55"/>
      <c r="L55"/>
      <c r="M55"/>
      <c r="N55"/>
      <c r="O55"/>
    </row>
    <row r="56" spans="1:15" x14ac:dyDescent="0.25">
      <c r="A56">
        <v>23.64</v>
      </c>
      <c r="B56" s="17">
        <v>1.9850000000000001</v>
      </c>
      <c r="C56">
        <f t="shared" si="1"/>
        <v>23.656203635628877</v>
      </c>
      <c r="D56"/>
      <c r="E56" t="s">
        <v>83</v>
      </c>
      <c r="F56">
        <f>0.001*F19</f>
        <v>1.2672448500887921E-2</v>
      </c>
      <c r="G56" t="s">
        <v>81</v>
      </c>
      <c r="I56"/>
      <c r="J56"/>
      <c r="K56"/>
      <c r="L56"/>
      <c r="M56"/>
      <c r="N56"/>
      <c r="O56"/>
    </row>
    <row r="57" spans="1:15" x14ac:dyDescent="0.25">
      <c r="A57">
        <v>23.64</v>
      </c>
      <c r="B57" s="17">
        <v>1.982</v>
      </c>
      <c r="C57">
        <f t="shared" si="1"/>
        <v>23.618186290126211</v>
      </c>
      <c r="D57"/>
      <c r="E57"/>
      <c r="F57"/>
      <c r="G57"/>
      <c r="I57"/>
      <c r="J57"/>
      <c r="K57"/>
      <c r="L57" s="29">
        <v>0</v>
      </c>
      <c r="M57" s="29">
        <v>0</v>
      </c>
      <c r="N57"/>
      <c r="O57"/>
    </row>
    <row r="58" spans="1:15" x14ac:dyDescent="0.25">
      <c r="A58">
        <v>27.64</v>
      </c>
      <c r="B58" s="17">
        <v>2.3039999999999998</v>
      </c>
      <c r="C58">
        <f t="shared" si="1"/>
        <v>27.698714707412122</v>
      </c>
      <c r="D58"/>
      <c r="E58" s="34" t="s">
        <v>85</v>
      </c>
      <c r="F58" s="29" t="s">
        <v>86</v>
      </c>
      <c r="G58" s="21" t="s">
        <v>87</v>
      </c>
      <c r="H58" s="29" t="s">
        <v>88</v>
      </c>
      <c r="I58" s="29"/>
      <c r="J58" s="29"/>
      <c r="K58" s="29"/>
      <c r="L58" s="29">
        <v>0</v>
      </c>
      <c r="M58" s="29">
        <v>3.801734550266378E-2</v>
      </c>
      <c r="N58"/>
    </row>
    <row r="59" spans="1:15" x14ac:dyDescent="0.25">
      <c r="A59">
        <v>27.64</v>
      </c>
      <c r="B59" s="17">
        <v>2.3010000000000002</v>
      </c>
      <c r="C59">
        <f t="shared" si="1"/>
        <v>27.66069736190946</v>
      </c>
      <c r="D59"/>
      <c r="E59" s="29">
        <f t="shared" ref="E59:E66" si="22">E44</f>
        <v>3.6400000000000006</v>
      </c>
      <c r="F59" s="30">
        <f>F44-G44</f>
        <v>0</v>
      </c>
      <c r="G59" s="30">
        <f>H44-I44</f>
        <v>-3.801734550266378E-2</v>
      </c>
      <c r="H59" s="30">
        <f>J44-K44</f>
        <v>-3.801734550266378E-2</v>
      </c>
      <c r="I59" s="30"/>
      <c r="J59" s="30"/>
      <c r="K59" s="30"/>
      <c r="L59" s="29">
        <v>3.8017345502661115E-2</v>
      </c>
      <c r="M59" s="29">
        <v>3.8017345502662891E-2</v>
      </c>
      <c r="N59"/>
    </row>
    <row r="60" spans="1:15" x14ac:dyDescent="0.25">
      <c r="A60">
        <v>27.64</v>
      </c>
      <c r="B60" s="17">
        <v>2.3010000000000002</v>
      </c>
      <c r="C60">
        <f t="shared" si="1"/>
        <v>27.66069736190946</v>
      </c>
      <c r="D60"/>
      <c r="E60" s="29">
        <f t="shared" si="22"/>
        <v>7.6400000000000006</v>
      </c>
      <c r="F60" s="30">
        <f t="shared" ref="F60:F66" si="23">F45-G45</f>
        <v>0</v>
      </c>
      <c r="G60" s="30">
        <f t="shared" ref="G60:G66" si="24">H45-I45</f>
        <v>0</v>
      </c>
      <c r="H60" s="30">
        <f t="shared" ref="H60:H66" si="25">J45-K45</f>
        <v>-3.8017345502662891E-2</v>
      </c>
      <c r="I60" s="30"/>
      <c r="J60" s="30"/>
      <c r="K60" s="30"/>
      <c r="L60" s="29">
        <v>3.8017345502662891E-2</v>
      </c>
      <c r="M60" s="29">
        <v>3.8017345502661115E-2</v>
      </c>
      <c r="N60"/>
    </row>
    <row r="61" spans="1:15" x14ac:dyDescent="0.25">
      <c r="A61">
        <v>27.64</v>
      </c>
      <c r="B61" s="17">
        <v>2.3010000000000002</v>
      </c>
      <c r="C61">
        <f t="shared" si="1"/>
        <v>27.66069736190946</v>
      </c>
      <c r="D61"/>
      <c r="E61" s="29">
        <f t="shared" si="22"/>
        <v>11.64</v>
      </c>
      <c r="F61" s="30">
        <f t="shared" si="23"/>
        <v>0</v>
      </c>
      <c r="G61" s="30">
        <f t="shared" si="24"/>
        <v>3.8017345502661115E-2</v>
      </c>
      <c r="H61" s="30">
        <f t="shared" si="25"/>
        <v>0</v>
      </c>
      <c r="I61" s="30"/>
      <c r="J61" s="30"/>
      <c r="K61" s="30"/>
      <c r="L61" s="29">
        <v>3.8017345502666444E-2</v>
      </c>
      <c r="M61" s="29">
        <v>3.8017345502662891E-2</v>
      </c>
      <c r="N61"/>
    </row>
    <row r="62" spans="1:15" x14ac:dyDescent="0.25">
      <c r="A62">
        <v>27.64</v>
      </c>
      <c r="B62" s="17">
        <v>2.3039999999999998</v>
      </c>
      <c r="C62">
        <f t="shared" si="1"/>
        <v>27.698714707412122</v>
      </c>
      <c r="D62"/>
      <c r="E62" s="29">
        <f t="shared" si="22"/>
        <v>15.64</v>
      </c>
      <c r="F62" s="30">
        <f t="shared" si="23"/>
        <v>3.8017345502662891E-2</v>
      </c>
      <c r="G62" s="30">
        <f t="shared" si="24"/>
        <v>0</v>
      </c>
      <c r="H62" s="30">
        <f t="shared" si="25"/>
        <v>-3.8017345502662891E-2</v>
      </c>
      <c r="I62" s="30"/>
      <c r="J62" s="30"/>
      <c r="K62" s="30"/>
      <c r="L62" s="29">
        <v>0</v>
      </c>
      <c r="M62" s="29">
        <v>3.8017345502666444E-2</v>
      </c>
      <c r="N62"/>
    </row>
    <row r="63" spans="1:15" x14ac:dyDescent="0.25">
      <c r="A63">
        <v>27.64</v>
      </c>
      <c r="B63" s="17">
        <v>2.3010000000000002</v>
      </c>
      <c r="C63">
        <f t="shared" si="1"/>
        <v>27.66069736190946</v>
      </c>
      <c r="D63"/>
      <c r="E63" s="29">
        <f t="shared" si="22"/>
        <v>19.64</v>
      </c>
      <c r="F63" s="30">
        <f t="shared" si="23"/>
        <v>0</v>
      </c>
      <c r="G63" s="30">
        <f t="shared" si="24"/>
        <v>0</v>
      </c>
      <c r="H63" s="30">
        <f t="shared" si="25"/>
        <v>3.8017345502666444E-2</v>
      </c>
      <c r="I63" s="30"/>
      <c r="J63" s="30"/>
      <c r="K63" s="30"/>
      <c r="L63" s="29">
        <v>3.8017345502662891E-2</v>
      </c>
      <c r="M63" s="29">
        <v>0</v>
      </c>
      <c r="N63"/>
    </row>
    <row r="64" spans="1:15" x14ac:dyDescent="0.25">
      <c r="A64">
        <v>31.64</v>
      </c>
      <c r="B64" s="17">
        <v>2.617</v>
      </c>
      <c r="C64">
        <f t="shared" si="1"/>
        <v>31.665191088190042</v>
      </c>
      <c r="D64"/>
      <c r="E64" s="29">
        <f t="shared" si="22"/>
        <v>23.64</v>
      </c>
      <c r="F64" s="30">
        <f t="shared" si="23"/>
        <v>3.8017345502666444E-2</v>
      </c>
      <c r="G64" s="30">
        <f t="shared" si="24"/>
        <v>3.8017345502666444E-2</v>
      </c>
      <c r="H64" s="30">
        <f t="shared" si="25"/>
        <v>3.8017345502666444E-2</v>
      </c>
      <c r="I64" s="30"/>
      <c r="J64" s="30"/>
      <c r="K64" s="30"/>
      <c r="L64" s="29">
        <v>0</v>
      </c>
      <c r="M64" s="29">
        <v>0</v>
      </c>
      <c r="N64"/>
    </row>
    <row r="65" spans="1:15" x14ac:dyDescent="0.25">
      <c r="A65">
        <v>31.64</v>
      </c>
      <c r="B65" s="17">
        <v>2.6139999999999999</v>
      </c>
      <c r="C65">
        <f t="shared" si="1"/>
        <v>31.627173742687376</v>
      </c>
      <c r="D65"/>
      <c r="E65" s="29">
        <f t="shared" si="22"/>
        <v>27.64</v>
      </c>
      <c r="F65" s="30">
        <f t="shared" si="23"/>
        <v>3.8017345502662891E-2</v>
      </c>
      <c r="G65" s="30">
        <f t="shared" si="24"/>
        <v>0</v>
      </c>
      <c r="H65" s="30">
        <f t="shared" si="25"/>
        <v>3.8017345502662891E-2</v>
      </c>
      <c r="I65" s="30"/>
      <c r="J65" s="30"/>
      <c r="K65" s="30"/>
      <c r="L65" s="29">
        <v>0</v>
      </c>
      <c r="M65" s="29">
        <v>3.8017345502666444E-2</v>
      </c>
      <c r="N65"/>
    </row>
    <row r="66" spans="1:15" x14ac:dyDescent="0.25">
      <c r="A66">
        <v>31.64</v>
      </c>
      <c r="B66" s="17">
        <v>2.617</v>
      </c>
      <c r="C66">
        <f t="shared" si="1"/>
        <v>31.665191088190042</v>
      </c>
      <c r="D66"/>
      <c r="E66" s="29">
        <f t="shared" si="22"/>
        <v>31.64</v>
      </c>
      <c r="F66" s="30">
        <f t="shared" si="23"/>
        <v>3.8017345502666444E-2</v>
      </c>
      <c r="G66" s="30">
        <f t="shared" si="24"/>
        <v>3.8017345502666444E-2</v>
      </c>
      <c r="H66" s="30">
        <f t="shared" si="25"/>
        <v>0</v>
      </c>
      <c r="I66" s="30"/>
      <c r="J66" s="30"/>
      <c r="K66" s="30"/>
      <c r="L66"/>
      <c r="M66"/>
      <c r="N66"/>
    </row>
    <row r="67" spans="1:15" x14ac:dyDescent="0.25">
      <c r="A67">
        <v>31.64</v>
      </c>
      <c r="B67" s="17">
        <v>2.6139999999999999</v>
      </c>
      <c r="C67">
        <f t="shared" si="1"/>
        <v>31.627173742687376</v>
      </c>
      <c r="D67"/>
      <c r="L67"/>
      <c r="M67"/>
      <c r="N67"/>
    </row>
    <row r="68" spans="1:15" x14ac:dyDescent="0.25">
      <c r="A68">
        <v>31.64</v>
      </c>
      <c r="B68" s="17">
        <v>2.617</v>
      </c>
      <c r="C68">
        <f t="shared" si="1"/>
        <v>31.665191088190042</v>
      </c>
      <c r="D68"/>
      <c r="E68" s="29" t="s">
        <v>89</v>
      </c>
      <c r="F68" s="30">
        <f>MAX(F59:H66)</f>
        <v>3.8017345502666444E-2</v>
      </c>
      <c r="G68" s="30" t="s">
        <v>81</v>
      </c>
      <c r="H68" s="30" t="s">
        <v>95</v>
      </c>
      <c r="I68" s="35">
        <f>F68/F26</f>
        <v>9.7231062666666116E-4</v>
      </c>
      <c r="J68" s="30"/>
      <c r="K68" s="30"/>
      <c r="L68"/>
      <c r="M68"/>
      <c r="N68"/>
    </row>
    <row r="69" spans="1:15" x14ac:dyDescent="0.25">
      <c r="A69">
        <v>31.64</v>
      </c>
      <c r="B69" s="17">
        <v>2.617</v>
      </c>
      <c r="C69">
        <f t="shared" si="1"/>
        <v>31.665191088190042</v>
      </c>
      <c r="D69"/>
      <c r="G69"/>
      <c r="H69"/>
      <c r="I69"/>
      <c r="J69"/>
      <c r="K69"/>
      <c r="L69"/>
      <c r="M69"/>
      <c r="N69"/>
    </row>
    <row r="70" spans="1:15" x14ac:dyDescent="0.25">
      <c r="A70">
        <v>39.099999999999994</v>
      </c>
      <c r="B70" s="20">
        <v>3.194</v>
      </c>
      <c r="C70">
        <f t="shared" si="1"/>
        <v>38.977193873202374</v>
      </c>
      <c r="D70"/>
      <c r="E70" t="s">
        <v>91</v>
      </c>
      <c r="F70" t="s">
        <v>92</v>
      </c>
      <c r="G70" t="s">
        <v>93</v>
      </c>
      <c r="H70" t="s">
        <v>94</v>
      </c>
      <c r="I70"/>
      <c r="J70"/>
      <c r="K70"/>
      <c r="L70"/>
      <c r="M70"/>
      <c r="N70"/>
    </row>
    <row r="71" spans="1:15" x14ac:dyDescent="0.25">
      <c r="A71">
        <v>39.099999999999994</v>
      </c>
      <c r="B71" s="20">
        <v>3.194</v>
      </c>
      <c r="C71">
        <f t="shared" si="1"/>
        <v>38.977193873202374</v>
      </c>
      <c r="D71"/>
      <c r="E71" s="29">
        <f t="shared" ref="E71:E80" si="26">E43</f>
        <v>0</v>
      </c>
      <c r="F71" s="30">
        <f>AVERAGE(F43:K43)</f>
        <v>-0.15532709753952645</v>
      </c>
      <c r="G71">
        <f>E71*$L$71 + $M$71</f>
        <v>-1.4859322498762515E-2</v>
      </c>
      <c r="H71" s="30">
        <f>G71-F71</f>
        <v>0.14046777504076394</v>
      </c>
      <c r="I71"/>
      <c r="J71"/>
      <c r="K71"/>
      <c r="L71" cm="1">
        <f t="array" ref="L71:M75">LINEST(F71:F80,E71:E80, TRUE, TRUE)</f>
        <v>5.2861018859881214E-5</v>
      </c>
      <c r="M71">
        <v>-1.4859322498762515E-2</v>
      </c>
      <c r="N71"/>
    </row>
    <row r="72" spans="1:15" x14ac:dyDescent="0.25">
      <c r="A72">
        <v>39.099999999999994</v>
      </c>
      <c r="B72" s="20">
        <v>3.194</v>
      </c>
      <c r="C72">
        <f t="shared" si="1"/>
        <v>38.977193873202374</v>
      </c>
      <c r="D72"/>
      <c r="E72" s="29">
        <f t="shared" si="26"/>
        <v>3.6400000000000006</v>
      </c>
      <c r="F72" s="30">
        <f t="shared" ref="F72:F80" si="27">AVERAGE(F44:K44)</f>
        <v>-1.893744427492668E-2</v>
      </c>
      <c r="G72">
        <f t="shared" ref="G72:G80" si="28">E72*$L$71 + $M$71</f>
        <v>-1.4666908390112548E-2</v>
      </c>
      <c r="H72" s="30">
        <f t="shared" ref="H72:H80" si="29">G72-F72</f>
        <v>4.2705358848141323E-3</v>
      </c>
      <c r="I72"/>
      <c r="J72"/>
      <c r="K72"/>
      <c r="L72">
        <v>1.958511020042502E-3</v>
      </c>
      <c r="M72">
        <v>4.2415067611600327E-2</v>
      </c>
      <c r="N72"/>
    </row>
    <row r="73" spans="1:15" x14ac:dyDescent="0.25">
      <c r="A73"/>
      <c r="B73"/>
      <c r="C73"/>
      <c r="D73"/>
      <c r="E73" s="29">
        <f t="shared" si="26"/>
        <v>7.6400000000000006</v>
      </c>
      <c r="F73" s="30">
        <f t="shared" si="27"/>
        <v>5.5254748760540075E-2</v>
      </c>
      <c r="G73">
        <f t="shared" si="28"/>
        <v>-1.4455464314673023E-2</v>
      </c>
      <c r="H73" s="30">
        <f t="shared" si="29"/>
        <v>-6.9710213075213093E-2</v>
      </c>
      <c r="I73"/>
      <c r="J73"/>
      <c r="K73"/>
      <c r="L73">
        <v>9.1051999623993586E-5</v>
      </c>
      <c r="M73">
        <v>7.4378100480823175E-2</v>
      </c>
      <c r="N73"/>
      <c r="O73"/>
    </row>
    <row r="74" spans="1:15" x14ac:dyDescent="0.25">
      <c r="A74"/>
      <c r="B74"/>
      <c r="C74"/>
      <c r="D74"/>
      <c r="E74" s="29">
        <f t="shared" si="26"/>
        <v>11.64</v>
      </c>
      <c r="F74" s="30">
        <f t="shared" si="27"/>
        <v>3.440357803934635E-2</v>
      </c>
      <c r="G74">
        <f t="shared" si="28"/>
        <v>-1.4244020239233497E-2</v>
      </c>
      <c r="H74" s="30">
        <f t="shared" si="29"/>
        <v>-4.8647598278579847E-2</v>
      </c>
      <c r="I74"/>
      <c r="J74"/>
      <c r="K74"/>
      <c r="L74">
        <v>7.2848232676449136E-4</v>
      </c>
      <c r="M74">
        <v>8</v>
      </c>
      <c r="N74"/>
      <c r="O74"/>
    </row>
    <row r="75" spans="1:15" x14ac:dyDescent="0.25">
      <c r="A75"/>
      <c r="B75"/>
      <c r="C75"/>
      <c r="D75"/>
      <c r="E75" s="29">
        <f t="shared" si="26"/>
        <v>15.64</v>
      </c>
      <c r="F75" s="30">
        <f t="shared" si="27"/>
        <v>3.2561080069485847E-2</v>
      </c>
      <c r="G75">
        <f t="shared" si="28"/>
        <v>-1.4032576163793973E-2</v>
      </c>
      <c r="H75" s="30">
        <f t="shared" si="29"/>
        <v>-4.6593656233279823E-2</v>
      </c>
      <c r="I75"/>
      <c r="J75"/>
      <c r="K75"/>
      <c r="L75">
        <v>4.0300384138436396E-6</v>
      </c>
      <c r="M75">
        <v>4.4256814649083424E-2</v>
      </c>
      <c r="N75"/>
      <c r="O75"/>
    </row>
    <row r="76" spans="1:15" x14ac:dyDescent="0.25">
      <c r="A76"/>
      <c r="B76"/>
      <c r="C76"/>
      <c r="D76"/>
      <c r="E76" s="29">
        <f t="shared" si="26"/>
        <v>19.64</v>
      </c>
      <c r="F76" s="30">
        <f t="shared" si="27"/>
        <v>-7.2987634030390325E-3</v>
      </c>
      <c r="G76">
        <f t="shared" si="28"/>
        <v>-1.3821132088354449E-2</v>
      </c>
      <c r="H76" s="30">
        <f t="shared" si="29"/>
        <v>-6.5223686853154161E-3</v>
      </c>
      <c r="I76"/>
      <c r="J76"/>
      <c r="K76"/>
      <c r="L76"/>
      <c r="M76"/>
      <c r="N76"/>
      <c r="O76"/>
    </row>
    <row r="77" spans="1:15" x14ac:dyDescent="0.25">
      <c r="A77"/>
      <c r="B77"/>
      <c r="C77"/>
      <c r="D77"/>
      <c r="E77" s="29">
        <f t="shared" si="26"/>
        <v>23.64</v>
      </c>
      <c r="F77" s="30">
        <f t="shared" si="27"/>
        <v>-2.8050371224566106E-3</v>
      </c>
      <c r="G77">
        <f t="shared" si="28"/>
        <v>-1.3609688012914923E-2</v>
      </c>
      <c r="H77" s="30">
        <f t="shared" si="29"/>
        <v>-1.0804650890458312E-2</v>
      </c>
      <c r="I77"/>
      <c r="J77"/>
      <c r="K77"/>
      <c r="L77"/>
      <c r="M77"/>
      <c r="N77"/>
      <c r="O77"/>
    </row>
    <row r="78" spans="1:15" x14ac:dyDescent="0.25">
      <c r="A78"/>
      <c r="B78"/>
      <c r="C78"/>
      <c r="D78"/>
      <c r="E78" s="29">
        <f t="shared" si="26"/>
        <v>27.64</v>
      </c>
      <c r="F78" s="30">
        <f t="shared" si="27"/>
        <v>3.3369810410346666E-2</v>
      </c>
      <c r="G78">
        <f t="shared" si="28"/>
        <v>-1.3398243937475398E-2</v>
      </c>
      <c r="H78" s="30">
        <f t="shared" si="29"/>
        <v>-4.6768054347822066E-2</v>
      </c>
      <c r="I78"/>
      <c r="J78"/>
      <c r="K78"/>
      <c r="L78"/>
      <c r="M78"/>
      <c r="N78"/>
      <c r="O78"/>
    </row>
    <row r="79" spans="1:15" x14ac:dyDescent="0.25">
      <c r="A79"/>
      <c r="B79"/>
      <c r="C79"/>
      <c r="D79"/>
      <c r="E79" s="29">
        <f t="shared" si="26"/>
        <v>31.64</v>
      </c>
      <c r="F79" s="30">
        <f t="shared" si="27"/>
        <v>1.2518639689152641E-2</v>
      </c>
      <c r="G79">
        <f t="shared" si="28"/>
        <v>-1.3186799862035874E-2</v>
      </c>
      <c r="H79" s="30">
        <f t="shared" si="29"/>
        <v>-2.5705439551188515E-2</v>
      </c>
      <c r="I79"/>
      <c r="J79"/>
      <c r="K79"/>
      <c r="L79"/>
      <c r="M79"/>
      <c r="N79"/>
      <c r="O79"/>
    </row>
    <row r="80" spans="1:15" x14ac:dyDescent="0.25">
      <c r="A80"/>
      <c r="B80"/>
      <c r="C80"/>
      <c r="D80"/>
      <c r="E80" s="29">
        <f t="shared" si="26"/>
        <v>39.099999999999994</v>
      </c>
      <c r="F80" s="30">
        <f t="shared" si="27"/>
        <v>-0.12280612679762015</v>
      </c>
      <c r="G80">
        <f t="shared" si="28"/>
        <v>-1.279245666134116E-2</v>
      </c>
      <c r="H80" s="30">
        <f t="shared" si="29"/>
        <v>0.110013670136279</v>
      </c>
      <c r="I80"/>
      <c r="J80"/>
      <c r="K80"/>
      <c r="L80"/>
      <c r="M80"/>
      <c r="N80"/>
      <c r="O80"/>
    </row>
    <row r="81" spans="1: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5">
      <c r="A83"/>
      <c r="B83"/>
      <c r="C83"/>
      <c r="D83"/>
      <c r="E83" t="s">
        <v>90</v>
      </c>
      <c r="F83" s="30">
        <f>MAX(H71:H80)</f>
        <v>0.14046777504076394</v>
      </c>
      <c r="G83"/>
      <c r="H83"/>
      <c r="I83"/>
      <c r="J83"/>
      <c r="K83"/>
      <c r="L83"/>
      <c r="M83"/>
      <c r="N83"/>
      <c r="O83"/>
    </row>
    <row r="84" spans="1: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5">
      <c r="A85">
        <v>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5">
      <c r="A86" s="38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5">
      <c r="A87" t="str">
        <f t="shared" ref="A87:D91" si="30">E19</f>
        <v>slope</v>
      </c>
      <c r="B87" s="34">
        <f t="shared" si="30"/>
        <v>12.672448500887921</v>
      </c>
      <c r="C87" s="34">
        <f t="shared" si="30"/>
        <v>-1.4986066386336461</v>
      </c>
      <c r="D87" t="str">
        <f t="shared" si="30"/>
        <v>intercept</v>
      </c>
      <c r="E87"/>
      <c r="F87"/>
      <c r="G87"/>
      <c r="H87"/>
      <c r="I87"/>
      <c r="J87"/>
      <c r="K87"/>
      <c r="L87"/>
      <c r="M87"/>
      <c r="N87"/>
      <c r="O87"/>
    </row>
    <row r="88" spans="1:15" x14ac:dyDescent="0.25">
      <c r="A88" t="str">
        <f t="shared" si="30"/>
        <v>standard err slope</v>
      </c>
      <c r="B88" s="30">
        <f t="shared" si="30"/>
        <v>9.2285207594737621E-3</v>
      </c>
      <c r="C88" s="30">
        <f t="shared" si="30"/>
        <v>1.6152135395924142E-2</v>
      </c>
      <c r="D88" t="str">
        <f t="shared" si="30"/>
        <v>standard err int</v>
      </c>
      <c r="E88"/>
      <c r="F88"/>
      <c r="G88"/>
      <c r="H88"/>
      <c r="I88"/>
      <c r="J88"/>
      <c r="K88"/>
      <c r="L88"/>
      <c r="M88"/>
      <c r="N88"/>
      <c r="O88"/>
    </row>
    <row r="89" spans="1:15" x14ac:dyDescent="0.25">
      <c r="A89" t="str">
        <f t="shared" si="30"/>
        <v>r^2</v>
      </c>
      <c r="B89" s="30">
        <f t="shared" si="30"/>
        <v>0.99997242379592899</v>
      </c>
      <c r="C89" s="30">
        <f t="shared" si="30"/>
        <v>5.800562919739867E-2</v>
      </c>
      <c r="D89" t="str">
        <f t="shared" si="30"/>
        <v>standard err y</v>
      </c>
      <c r="E89"/>
      <c r="F89"/>
      <c r="G89"/>
      <c r="H89"/>
      <c r="I89"/>
      <c r="J89"/>
      <c r="K89"/>
      <c r="L89"/>
      <c r="M89"/>
      <c r="N89"/>
      <c r="O89"/>
    </row>
    <row r="90" spans="1:15" x14ac:dyDescent="0.25">
      <c r="A90"/>
      <c r="B90" s="30">
        <f t="shared" si="30"/>
        <v>1885631.7535061738</v>
      </c>
      <c r="C90" s="30">
        <f t="shared" si="30"/>
        <v>52</v>
      </c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5">
      <c r="A91"/>
      <c r="B91" s="30">
        <f t="shared" si="30"/>
        <v>6344.4965713763659</v>
      </c>
      <c r="C91" s="30">
        <f t="shared" si="30"/>
        <v>0.17496195696647768</v>
      </c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5">
      <c r="A92" s="31" t="str">
        <f t="shared" ref="A92:C93" si="31">E25</f>
        <v>sensitivity</v>
      </c>
      <c r="B92" s="49">
        <f t="shared" si="31"/>
        <v>7.8911348499852499E-2</v>
      </c>
      <c r="C92" t="str">
        <f t="shared" si="31"/>
        <v>V/mm</v>
      </c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5">
      <c r="A93" s="31" t="str">
        <f t="shared" si="31"/>
        <v>span</v>
      </c>
      <c r="B93" s="34">
        <f t="shared" si="31"/>
        <v>39.099999999999994</v>
      </c>
      <c r="C93" t="str">
        <f t="shared" si="31"/>
        <v>mm</v>
      </c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5">
      <c r="A95" s="38" t="s">
        <v>100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5">
      <c r="A96" t="str">
        <f t="shared" ref="A96:A119" si="32">E29</f>
        <v>Converted V-&gt;mm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5">
      <c r="A97"/>
      <c r="B97" t="str">
        <f t="shared" ref="B97:B119" si="33">F30</f>
        <v>Up 1</v>
      </c>
      <c r="C97" t="str">
        <f t="shared" ref="C97:C118" si="34">G30</f>
        <v>Down 1</v>
      </c>
      <c r="D97" t="str">
        <f t="shared" ref="D97:D119" si="35">H30</f>
        <v>Up 2</v>
      </c>
      <c r="E97" t="str">
        <f t="shared" ref="E97:E118" si="36">I30</f>
        <v>Down 2</v>
      </c>
      <c r="F97" t="str">
        <f t="shared" ref="F97:F119" si="37">J30</f>
        <v>Up 3</v>
      </c>
      <c r="G97" t="str">
        <f t="shared" ref="G97:G118" si="38">K30</f>
        <v>Down 3</v>
      </c>
      <c r="H97"/>
      <c r="I97"/>
      <c r="J97"/>
      <c r="K97"/>
      <c r="L97"/>
      <c r="M97"/>
      <c r="N97"/>
      <c r="O97"/>
    </row>
    <row r="98" spans="1:15" x14ac:dyDescent="0.25">
      <c r="A98">
        <f t="shared" si="32"/>
        <v>0</v>
      </c>
      <c r="B98"/>
      <c r="C98" s="29">
        <f t="shared" si="34"/>
        <v>-0.15532709753952645</v>
      </c>
      <c r="D98" s="30"/>
      <c r="E98" s="29">
        <f t="shared" si="36"/>
        <v>-0.15532709753952645</v>
      </c>
      <c r="F98" s="30"/>
      <c r="G98" s="29">
        <f t="shared" si="38"/>
        <v>-0.15532709753952645</v>
      </c>
      <c r="H98"/>
      <c r="I98"/>
      <c r="J98"/>
      <c r="K98"/>
      <c r="L98"/>
      <c r="M98"/>
      <c r="N98"/>
      <c r="O98"/>
    </row>
    <row r="99" spans="1:15" x14ac:dyDescent="0.25">
      <c r="A99">
        <f t="shared" si="32"/>
        <v>3.6400000000000006</v>
      </c>
      <c r="B99" s="29">
        <f t="shared" si="33"/>
        <v>3.608390107224186</v>
      </c>
      <c r="C99" s="29">
        <f t="shared" si="34"/>
        <v>3.608390107224186</v>
      </c>
      <c r="D99" s="29">
        <f t="shared" si="35"/>
        <v>3.608390107224186</v>
      </c>
      <c r="E99" s="29">
        <f t="shared" si="36"/>
        <v>3.6464074527268497</v>
      </c>
      <c r="F99" s="29">
        <f t="shared" si="37"/>
        <v>3.608390107224186</v>
      </c>
      <c r="G99" s="29">
        <f t="shared" si="38"/>
        <v>3.6464074527268497</v>
      </c>
      <c r="H99"/>
      <c r="I99"/>
      <c r="J99"/>
      <c r="K99"/>
      <c r="L99"/>
      <c r="M99"/>
      <c r="N99"/>
      <c r="O99"/>
    </row>
    <row r="100" spans="1:15" x14ac:dyDescent="0.25">
      <c r="A100">
        <f t="shared" si="32"/>
        <v>7.6400000000000006</v>
      </c>
      <c r="B100" s="29">
        <f t="shared" si="33"/>
        <v>7.6889185245100968</v>
      </c>
      <c r="C100" s="29">
        <f t="shared" si="34"/>
        <v>7.6889185245100968</v>
      </c>
      <c r="D100" s="29">
        <f t="shared" si="35"/>
        <v>7.6889185245100968</v>
      </c>
      <c r="E100" s="29">
        <f t="shared" si="36"/>
        <v>7.6889185245100968</v>
      </c>
      <c r="F100" s="29">
        <f t="shared" si="37"/>
        <v>7.6889185245100968</v>
      </c>
      <c r="G100" s="29">
        <f t="shared" si="38"/>
        <v>7.7269358700127597</v>
      </c>
      <c r="H100"/>
      <c r="I100"/>
      <c r="J100"/>
      <c r="K100"/>
      <c r="L100"/>
      <c r="M100"/>
      <c r="N100"/>
      <c r="O100"/>
    </row>
    <row r="101" spans="1:15" x14ac:dyDescent="0.25">
      <c r="A101">
        <f t="shared" si="32"/>
        <v>11.64</v>
      </c>
      <c r="B101" s="29">
        <f t="shared" si="33"/>
        <v>11.693412250790677</v>
      </c>
      <c r="C101" s="29">
        <f t="shared" si="34"/>
        <v>11.693412250790677</v>
      </c>
      <c r="D101" s="29">
        <f t="shared" si="35"/>
        <v>11.693412250790677</v>
      </c>
      <c r="E101" s="29">
        <f t="shared" si="36"/>
        <v>11.655394905288016</v>
      </c>
      <c r="F101" s="29">
        <f t="shared" si="37"/>
        <v>11.655394905288016</v>
      </c>
      <c r="G101" s="29">
        <f t="shared" si="38"/>
        <v>11.655394905288016</v>
      </c>
      <c r="H101"/>
      <c r="I101"/>
      <c r="J101"/>
      <c r="K101"/>
      <c r="L101"/>
      <c r="M101"/>
      <c r="N101"/>
      <c r="O101"/>
    </row>
    <row r="102" spans="1:15" x14ac:dyDescent="0.25">
      <c r="A102">
        <f t="shared" si="32"/>
        <v>15.64</v>
      </c>
      <c r="B102" s="29">
        <f t="shared" si="33"/>
        <v>15.697905977071262</v>
      </c>
      <c r="C102" s="29">
        <f t="shared" si="34"/>
        <v>15.659888631568599</v>
      </c>
      <c r="D102" s="29">
        <f t="shared" si="35"/>
        <v>15.659888631568599</v>
      </c>
      <c r="E102" s="29">
        <f t="shared" si="36"/>
        <v>15.659888631568599</v>
      </c>
      <c r="F102" s="29">
        <f t="shared" si="37"/>
        <v>15.659888631568599</v>
      </c>
      <c r="G102" s="29">
        <f t="shared" si="38"/>
        <v>15.697905977071262</v>
      </c>
      <c r="H102"/>
      <c r="I102"/>
      <c r="J102"/>
      <c r="K102"/>
      <c r="L102"/>
      <c r="M102"/>
      <c r="N102"/>
      <c r="O102"/>
    </row>
    <row r="103" spans="1:15" x14ac:dyDescent="0.25">
      <c r="A103">
        <f t="shared" si="32"/>
        <v>19.64</v>
      </c>
      <c r="B103" s="29">
        <f t="shared" si="33"/>
        <v>19.651709909348295</v>
      </c>
      <c r="C103" s="29">
        <f t="shared" si="34"/>
        <v>19.651709909348295</v>
      </c>
      <c r="D103" s="29">
        <f t="shared" si="35"/>
        <v>19.613692563845628</v>
      </c>
      <c r="E103" s="29">
        <f t="shared" si="36"/>
        <v>19.613692563845628</v>
      </c>
      <c r="F103" s="29">
        <f t="shared" si="37"/>
        <v>19.651709909348295</v>
      </c>
      <c r="G103" s="29">
        <f t="shared" si="38"/>
        <v>19.613692563845628</v>
      </c>
      <c r="H103"/>
      <c r="I103"/>
      <c r="J103"/>
      <c r="K103"/>
      <c r="L103"/>
      <c r="M103"/>
      <c r="N103"/>
      <c r="O103"/>
    </row>
    <row r="104" spans="1:15" x14ac:dyDescent="0.25">
      <c r="A104">
        <f t="shared" si="32"/>
        <v>23.64</v>
      </c>
      <c r="B104" s="29">
        <f t="shared" si="33"/>
        <v>23.656203635628877</v>
      </c>
      <c r="C104" s="29">
        <f t="shared" si="34"/>
        <v>23.618186290126211</v>
      </c>
      <c r="D104" s="29">
        <f t="shared" si="35"/>
        <v>23.656203635628877</v>
      </c>
      <c r="E104" s="29">
        <f t="shared" si="36"/>
        <v>23.618186290126211</v>
      </c>
      <c r="F104" s="29">
        <f t="shared" si="37"/>
        <v>23.656203635628877</v>
      </c>
      <c r="G104" s="29">
        <f t="shared" si="38"/>
        <v>23.618186290126211</v>
      </c>
      <c r="H104"/>
      <c r="I104"/>
      <c r="J104"/>
      <c r="K104"/>
      <c r="L104"/>
      <c r="M104"/>
      <c r="N104"/>
      <c r="O104"/>
    </row>
    <row r="105" spans="1:15" x14ac:dyDescent="0.25">
      <c r="A105">
        <f t="shared" si="32"/>
        <v>27.64</v>
      </c>
      <c r="B105" s="29">
        <f t="shared" si="33"/>
        <v>27.698714707412122</v>
      </c>
      <c r="C105" s="29">
        <f t="shared" si="34"/>
        <v>27.66069736190946</v>
      </c>
      <c r="D105" s="29">
        <f t="shared" si="35"/>
        <v>27.66069736190946</v>
      </c>
      <c r="E105" s="29">
        <f t="shared" si="36"/>
        <v>27.66069736190946</v>
      </c>
      <c r="F105" s="29">
        <f t="shared" si="37"/>
        <v>27.698714707412122</v>
      </c>
      <c r="G105" s="29">
        <f t="shared" si="38"/>
        <v>27.66069736190946</v>
      </c>
      <c r="H105"/>
      <c r="I105"/>
      <c r="J105"/>
      <c r="K105"/>
      <c r="L105"/>
      <c r="M105"/>
      <c r="N105"/>
      <c r="O105"/>
    </row>
    <row r="106" spans="1:15" x14ac:dyDescent="0.25">
      <c r="A106">
        <f t="shared" si="32"/>
        <v>31.64</v>
      </c>
      <c r="B106" s="29">
        <f t="shared" si="33"/>
        <v>31.665191088190042</v>
      </c>
      <c r="C106" s="29">
        <f t="shared" si="34"/>
        <v>31.627173742687376</v>
      </c>
      <c r="D106" s="29">
        <f t="shared" si="35"/>
        <v>31.665191088190042</v>
      </c>
      <c r="E106" s="29">
        <f t="shared" si="36"/>
        <v>31.627173742687376</v>
      </c>
      <c r="F106" s="29">
        <f t="shared" si="37"/>
        <v>31.665191088190042</v>
      </c>
      <c r="G106" s="29">
        <f t="shared" si="38"/>
        <v>31.665191088190042</v>
      </c>
      <c r="H106"/>
      <c r="I106"/>
      <c r="J106"/>
      <c r="K106"/>
      <c r="L106"/>
      <c r="M106"/>
      <c r="N106"/>
      <c r="O106"/>
    </row>
    <row r="107" spans="1:15" x14ac:dyDescent="0.25">
      <c r="A107">
        <f t="shared" si="32"/>
        <v>39.099999999999994</v>
      </c>
      <c r="B107" s="29">
        <f t="shared" si="33"/>
        <v>38.977193873202374</v>
      </c>
      <c r="C107" s="30"/>
      <c r="D107" s="29">
        <f t="shared" si="35"/>
        <v>38.977193873202374</v>
      </c>
      <c r="E107" s="30"/>
      <c r="F107" s="29">
        <f t="shared" si="37"/>
        <v>38.977193873202374</v>
      </c>
      <c r="G107" s="30"/>
      <c r="H107"/>
      <c r="I107"/>
      <c r="J107"/>
      <c r="K107"/>
      <c r="L107"/>
      <c r="M107"/>
      <c r="N107"/>
      <c r="O107"/>
    </row>
    <row r="108" spans="1: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5">
      <c r="A109" s="36" t="str">
        <f t="shared" si="32"/>
        <v>deviation table</v>
      </c>
      <c r="B109" s="36" t="str">
        <f t="shared" si="33"/>
        <v>Up 1</v>
      </c>
      <c r="C109" s="36" t="str">
        <f t="shared" si="34"/>
        <v>Down 1</v>
      </c>
      <c r="D109" s="36" t="str">
        <f t="shared" si="35"/>
        <v>Up 2</v>
      </c>
      <c r="E109" s="36" t="str">
        <f t="shared" si="36"/>
        <v>Down 2</v>
      </c>
      <c r="F109" s="36" t="str">
        <f t="shared" si="37"/>
        <v>Up 3</v>
      </c>
      <c r="G109" s="36" t="str">
        <f t="shared" si="38"/>
        <v>Down 3</v>
      </c>
      <c r="H109" s="36" t="str">
        <f t="shared" ref="H109:H119" si="39">L42</f>
        <v>max dev up</v>
      </c>
      <c r="I109" s="36" t="str">
        <f t="shared" ref="I109:I118" si="40">M42</f>
        <v>max dev down</v>
      </c>
      <c r="J109"/>
      <c r="K109"/>
      <c r="L109"/>
      <c r="M109"/>
      <c r="N109"/>
      <c r="O109"/>
    </row>
    <row r="110" spans="1:15" x14ac:dyDescent="0.25">
      <c r="A110" s="50">
        <f t="shared" si="32"/>
        <v>0</v>
      </c>
      <c r="B110" s="50"/>
      <c r="C110" s="50">
        <f t="shared" si="34"/>
        <v>-0.15532709753952645</v>
      </c>
      <c r="D110" s="50"/>
      <c r="E110" s="50">
        <f t="shared" si="36"/>
        <v>-0.15532709753952645</v>
      </c>
      <c r="F110" s="50"/>
      <c r="G110" s="50">
        <f t="shared" si="38"/>
        <v>-0.15532709753952645</v>
      </c>
      <c r="H110" s="50"/>
      <c r="I110" s="50">
        <f t="shared" si="40"/>
        <v>0</v>
      </c>
      <c r="J110"/>
      <c r="K110"/>
      <c r="L110"/>
      <c r="M110"/>
      <c r="N110"/>
      <c r="O110"/>
    </row>
    <row r="111" spans="1:15" x14ac:dyDescent="0.25">
      <c r="A111" s="50">
        <f t="shared" si="32"/>
        <v>3.6400000000000006</v>
      </c>
      <c r="B111" s="50">
        <f t="shared" si="33"/>
        <v>-3.1609892775814608E-2</v>
      </c>
      <c r="C111" s="50">
        <f t="shared" si="34"/>
        <v>-3.1609892775814608E-2</v>
      </c>
      <c r="D111" s="50">
        <f t="shared" si="35"/>
        <v>-3.1609892775814608E-2</v>
      </c>
      <c r="E111" s="50">
        <f t="shared" si="36"/>
        <v>6.4074527268491721E-3</v>
      </c>
      <c r="F111" s="50">
        <f t="shared" si="37"/>
        <v>-3.1609892775814608E-2</v>
      </c>
      <c r="G111" s="50">
        <f t="shared" si="38"/>
        <v>6.4074527268491721E-3</v>
      </c>
      <c r="H111" s="50">
        <f t="shared" si="39"/>
        <v>0</v>
      </c>
      <c r="I111" s="50">
        <f t="shared" si="40"/>
        <v>3.801734550266378E-2</v>
      </c>
      <c r="J111"/>
      <c r="K111"/>
      <c r="L111"/>
      <c r="M111"/>
      <c r="N111"/>
      <c r="O111"/>
    </row>
    <row r="112" spans="1:15" x14ac:dyDescent="0.25">
      <c r="A112" s="50">
        <f t="shared" si="32"/>
        <v>7.6400000000000006</v>
      </c>
      <c r="B112" s="50">
        <f t="shared" si="33"/>
        <v>4.8918524510096262E-2</v>
      </c>
      <c r="C112" s="50">
        <f t="shared" si="34"/>
        <v>4.8918524510096262E-2</v>
      </c>
      <c r="D112" s="50">
        <f t="shared" si="35"/>
        <v>4.8918524510096262E-2</v>
      </c>
      <c r="E112" s="50">
        <f t="shared" si="36"/>
        <v>4.8918524510096262E-2</v>
      </c>
      <c r="F112" s="50">
        <f t="shared" si="37"/>
        <v>4.8918524510096262E-2</v>
      </c>
      <c r="G112" s="50">
        <f t="shared" si="38"/>
        <v>8.6935870012759153E-2</v>
      </c>
      <c r="H112" s="50">
        <f t="shared" si="39"/>
        <v>0</v>
      </c>
      <c r="I112" s="50">
        <f t="shared" si="40"/>
        <v>3.8017345502662891E-2</v>
      </c>
      <c r="J112"/>
      <c r="K112"/>
      <c r="L112"/>
      <c r="M112"/>
      <c r="N112"/>
      <c r="O112"/>
    </row>
    <row r="113" spans="1:15" x14ac:dyDescent="0.25">
      <c r="A113" s="50">
        <f t="shared" si="32"/>
        <v>11.64</v>
      </c>
      <c r="B113" s="50">
        <f t="shared" si="33"/>
        <v>5.3412250790676907E-2</v>
      </c>
      <c r="C113" s="50">
        <f t="shared" si="34"/>
        <v>5.3412250790676907E-2</v>
      </c>
      <c r="D113" s="50">
        <f t="shared" si="35"/>
        <v>5.3412250790676907E-2</v>
      </c>
      <c r="E113" s="50">
        <f t="shared" si="36"/>
        <v>1.5394905288015792E-2</v>
      </c>
      <c r="F113" s="50">
        <f t="shared" si="37"/>
        <v>1.5394905288015792E-2</v>
      </c>
      <c r="G113" s="50">
        <f t="shared" si="38"/>
        <v>1.5394905288015792E-2</v>
      </c>
      <c r="H113" s="50">
        <f t="shared" si="39"/>
        <v>3.8017345502661115E-2</v>
      </c>
      <c r="I113" s="50">
        <f t="shared" si="40"/>
        <v>3.8017345502661115E-2</v>
      </c>
      <c r="J113"/>
      <c r="K113"/>
      <c r="L113"/>
      <c r="M113"/>
      <c r="N113"/>
      <c r="O113"/>
    </row>
    <row r="114" spans="1:15" x14ac:dyDescent="0.25">
      <c r="A114" s="50">
        <f t="shared" si="32"/>
        <v>15.64</v>
      </c>
      <c r="B114" s="50">
        <f t="shared" si="33"/>
        <v>5.7905977071261105E-2</v>
      </c>
      <c r="C114" s="50">
        <f t="shared" si="34"/>
        <v>1.9888631568598214E-2</v>
      </c>
      <c r="D114" s="50">
        <f t="shared" si="35"/>
        <v>1.9888631568598214E-2</v>
      </c>
      <c r="E114" s="50">
        <f t="shared" si="36"/>
        <v>1.9888631568598214E-2</v>
      </c>
      <c r="F114" s="50">
        <f t="shared" si="37"/>
        <v>1.9888631568598214E-2</v>
      </c>
      <c r="G114" s="50">
        <f t="shared" si="38"/>
        <v>5.7905977071261105E-2</v>
      </c>
      <c r="H114" s="50">
        <f t="shared" si="39"/>
        <v>3.8017345502662891E-2</v>
      </c>
      <c r="I114" s="50">
        <f t="shared" si="40"/>
        <v>3.8017345502662891E-2</v>
      </c>
      <c r="J114"/>
      <c r="K114"/>
      <c r="L114"/>
      <c r="M114"/>
      <c r="N114"/>
      <c r="O114"/>
    </row>
    <row r="115" spans="1:15" x14ac:dyDescent="0.25">
      <c r="A115" s="50">
        <f t="shared" si="32"/>
        <v>19.64</v>
      </c>
      <c r="B115" s="50">
        <f t="shared" si="33"/>
        <v>1.170990934829419E-2</v>
      </c>
      <c r="C115" s="50">
        <f t="shared" si="34"/>
        <v>1.170990934829419E-2</v>
      </c>
      <c r="D115" s="50">
        <f t="shared" si="35"/>
        <v>-2.6307436154372255E-2</v>
      </c>
      <c r="E115" s="50">
        <f t="shared" si="36"/>
        <v>-2.6307436154372255E-2</v>
      </c>
      <c r="F115" s="50">
        <f t="shared" si="37"/>
        <v>1.170990934829419E-2</v>
      </c>
      <c r="G115" s="50">
        <f t="shared" si="38"/>
        <v>-2.6307436154372255E-2</v>
      </c>
      <c r="H115" s="50">
        <f t="shared" si="39"/>
        <v>3.8017345502666444E-2</v>
      </c>
      <c r="I115" s="50">
        <f t="shared" si="40"/>
        <v>3.8017345502666444E-2</v>
      </c>
      <c r="J115"/>
      <c r="K115"/>
      <c r="L115"/>
      <c r="M115"/>
      <c r="N115"/>
      <c r="O115"/>
    </row>
    <row r="116" spans="1:15" x14ac:dyDescent="0.25">
      <c r="A116" s="50">
        <f t="shared" si="32"/>
        <v>23.64</v>
      </c>
      <c r="B116" s="50">
        <f t="shared" si="33"/>
        <v>1.6203635628876611E-2</v>
      </c>
      <c r="C116" s="50">
        <f t="shared" si="34"/>
        <v>-2.1813709873789833E-2</v>
      </c>
      <c r="D116" s="50">
        <f t="shared" si="35"/>
        <v>1.6203635628876611E-2</v>
      </c>
      <c r="E116" s="50">
        <f t="shared" si="36"/>
        <v>-2.1813709873789833E-2</v>
      </c>
      <c r="F116" s="50">
        <f t="shared" si="37"/>
        <v>1.6203635628876611E-2</v>
      </c>
      <c r="G116" s="50">
        <f t="shared" si="38"/>
        <v>-2.1813709873789833E-2</v>
      </c>
      <c r="H116" s="50">
        <f t="shared" si="39"/>
        <v>0</v>
      </c>
      <c r="I116" s="50">
        <f t="shared" si="40"/>
        <v>0</v>
      </c>
      <c r="J116"/>
      <c r="K116"/>
      <c r="L116"/>
      <c r="M116"/>
      <c r="N116"/>
      <c r="O116"/>
    </row>
    <row r="117" spans="1:15" x14ac:dyDescent="0.25">
      <c r="A117" s="50">
        <f t="shared" si="32"/>
        <v>27.64</v>
      </c>
      <c r="B117" s="50">
        <f t="shared" si="33"/>
        <v>5.8714707412121925E-2</v>
      </c>
      <c r="C117" s="50">
        <f t="shared" si="34"/>
        <v>2.0697361909459033E-2</v>
      </c>
      <c r="D117" s="50">
        <f t="shared" si="35"/>
        <v>2.0697361909459033E-2</v>
      </c>
      <c r="E117" s="50">
        <f t="shared" si="36"/>
        <v>2.0697361909459033E-2</v>
      </c>
      <c r="F117" s="50">
        <f t="shared" si="37"/>
        <v>5.8714707412121925E-2</v>
      </c>
      <c r="G117" s="50">
        <f t="shared" si="38"/>
        <v>2.0697361909459033E-2</v>
      </c>
      <c r="H117" s="50">
        <f t="shared" si="39"/>
        <v>3.8017345502662891E-2</v>
      </c>
      <c r="I117" s="50">
        <f t="shared" si="40"/>
        <v>0</v>
      </c>
      <c r="J117"/>
      <c r="K117"/>
      <c r="L117"/>
      <c r="M117"/>
      <c r="N117"/>
      <c r="O117"/>
    </row>
    <row r="118" spans="1:15" x14ac:dyDescent="0.25">
      <c r="A118" s="50">
        <f t="shared" si="32"/>
        <v>31.64</v>
      </c>
      <c r="B118" s="50">
        <f t="shared" si="33"/>
        <v>2.5191088190041455E-2</v>
      </c>
      <c r="C118" s="50">
        <f t="shared" si="34"/>
        <v>-1.2826257312624989E-2</v>
      </c>
      <c r="D118" s="50">
        <f t="shared" si="35"/>
        <v>2.5191088190041455E-2</v>
      </c>
      <c r="E118" s="50">
        <f t="shared" si="36"/>
        <v>-1.2826257312624989E-2</v>
      </c>
      <c r="F118" s="50">
        <f t="shared" si="37"/>
        <v>2.5191088190041455E-2</v>
      </c>
      <c r="G118" s="50">
        <f t="shared" si="38"/>
        <v>2.5191088190041455E-2</v>
      </c>
      <c r="H118" s="50">
        <f t="shared" si="39"/>
        <v>0</v>
      </c>
      <c r="I118" s="50">
        <f t="shared" si="40"/>
        <v>3.8017345502666444E-2</v>
      </c>
      <c r="J118"/>
      <c r="K118"/>
      <c r="L118"/>
      <c r="M118"/>
      <c r="N118"/>
      <c r="O118"/>
    </row>
    <row r="119" spans="1:15" x14ac:dyDescent="0.25">
      <c r="A119" s="50">
        <f t="shared" si="32"/>
        <v>39.099999999999994</v>
      </c>
      <c r="B119" s="50">
        <f t="shared" si="33"/>
        <v>-0.12280612679762015</v>
      </c>
      <c r="C119" s="50"/>
      <c r="D119" s="50">
        <f t="shared" si="35"/>
        <v>-0.12280612679762015</v>
      </c>
      <c r="E119" s="50"/>
      <c r="F119" s="50">
        <f t="shared" si="37"/>
        <v>-0.12280612679762015</v>
      </c>
      <c r="G119" s="50"/>
      <c r="H119" s="50">
        <f t="shared" si="39"/>
        <v>0</v>
      </c>
      <c r="I119" s="50"/>
      <c r="J119"/>
      <c r="K119"/>
      <c r="L119"/>
      <c r="M119"/>
      <c r="N119"/>
      <c r="O119"/>
    </row>
    <row r="120" spans="1: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5">
      <c r="A121" t="s">
        <v>64</v>
      </c>
      <c r="B121" s="51">
        <f t="shared" ref="B121:C125" si="41">L71</f>
        <v>5.2861018859881214E-5</v>
      </c>
      <c r="C121" s="51">
        <f t="shared" si="41"/>
        <v>-1.4859322498762515E-2</v>
      </c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5">
      <c r="A122" t="s">
        <v>66</v>
      </c>
      <c r="B122">
        <f t="shared" si="41"/>
        <v>1.958511020042502E-3</v>
      </c>
      <c r="C122">
        <f t="shared" si="41"/>
        <v>4.2415067611600327E-2</v>
      </c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5">
      <c r="A123" t="s">
        <v>68</v>
      </c>
      <c r="B123">
        <f t="shared" si="41"/>
        <v>9.1051999623993586E-5</v>
      </c>
      <c r="C123">
        <f t="shared" si="41"/>
        <v>7.4378100480823175E-2</v>
      </c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5">
      <c r="A124" t="s">
        <v>122</v>
      </c>
      <c r="B124">
        <f t="shared" si="41"/>
        <v>7.2848232676449136E-4</v>
      </c>
      <c r="C124">
        <f t="shared" si="41"/>
        <v>8</v>
      </c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5">
      <c r="A125" t="s">
        <v>123</v>
      </c>
      <c r="B125">
        <f t="shared" si="41"/>
        <v>4.0300384138436396E-6</v>
      </c>
      <c r="C125">
        <f t="shared" si="41"/>
        <v>4.4256814649083424E-2</v>
      </c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5">
      <c r="A127" s="31" t="str">
        <f t="shared" ref="A127:A137" si="42">E70</f>
        <v>linear regression stats</v>
      </c>
      <c r="B127" s="31" t="str">
        <f t="shared" ref="B127:B137" si="43">F70</f>
        <v xml:space="preserve">mean deviation </v>
      </c>
      <c r="C127" s="31" t="str">
        <f t="shared" ref="C127:C137" si="44">G70</f>
        <v>independent fit</v>
      </c>
      <c r="D127" s="31" t="str">
        <f t="shared" ref="D127:D137" si="45">H70</f>
        <v>diff from ind</v>
      </c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5">
      <c r="A128" s="34">
        <f t="shared" si="42"/>
        <v>0</v>
      </c>
      <c r="B128" s="34">
        <f t="shared" si="43"/>
        <v>-0.15532709753952645</v>
      </c>
      <c r="C128" s="33">
        <f t="shared" si="44"/>
        <v>-1.4859322498762515E-2</v>
      </c>
      <c r="D128" s="34">
        <f t="shared" si="45"/>
        <v>0.14046777504076394</v>
      </c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5">
      <c r="A129" s="34">
        <f t="shared" si="42"/>
        <v>3.6400000000000006</v>
      </c>
      <c r="B129" s="34">
        <f t="shared" si="43"/>
        <v>-1.893744427492668E-2</v>
      </c>
      <c r="C129" s="33">
        <f t="shared" si="44"/>
        <v>-1.4666908390112548E-2</v>
      </c>
      <c r="D129" s="34">
        <f t="shared" si="45"/>
        <v>4.2705358848141323E-3</v>
      </c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5">
      <c r="A130" s="34">
        <f t="shared" si="42"/>
        <v>7.6400000000000006</v>
      </c>
      <c r="B130" s="34">
        <f t="shared" si="43"/>
        <v>5.5254748760540075E-2</v>
      </c>
      <c r="C130" s="33">
        <f t="shared" si="44"/>
        <v>-1.4455464314673023E-2</v>
      </c>
      <c r="D130" s="34">
        <f t="shared" si="45"/>
        <v>-6.9710213075213093E-2</v>
      </c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5">
      <c r="A131" s="34">
        <f t="shared" si="42"/>
        <v>11.64</v>
      </c>
      <c r="B131" s="34">
        <f t="shared" si="43"/>
        <v>3.440357803934635E-2</v>
      </c>
      <c r="C131" s="33">
        <f t="shared" si="44"/>
        <v>-1.4244020239233497E-2</v>
      </c>
      <c r="D131" s="34">
        <f t="shared" si="45"/>
        <v>-4.8647598278579847E-2</v>
      </c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5">
      <c r="A132" s="34">
        <f t="shared" si="42"/>
        <v>15.64</v>
      </c>
      <c r="B132" s="34">
        <f t="shared" si="43"/>
        <v>3.2561080069485847E-2</v>
      </c>
      <c r="C132" s="33">
        <f t="shared" si="44"/>
        <v>-1.4032576163793973E-2</v>
      </c>
      <c r="D132" s="34">
        <f t="shared" si="45"/>
        <v>-4.6593656233279823E-2</v>
      </c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5">
      <c r="A133" s="34">
        <f t="shared" si="42"/>
        <v>19.64</v>
      </c>
      <c r="B133" s="34">
        <f t="shared" si="43"/>
        <v>-7.2987634030390325E-3</v>
      </c>
      <c r="C133" s="33">
        <f t="shared" si="44"/>
        <v>-1.3821132088354449E-2</v>
      </c>
      <c r="D133" s="34">
        <f t="shared" si="45"/>
        <v>-6.5223686853154161E-3</v>
      </c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5">
      <c r="A134" s="34">
        <f t="shared" si="42"/>
        <v>23.64</v>
      </c>
      <c r="B134" s="34">
        <f t="shared" si="43"/>
        <v>-2.8050371224566106E-3</v>
      </c>
      <c r="C134" s="33">
        <f t="shared" si="44"/>
        <v>-1.3609688012914923E-2</v>
      </c>
      <c r="D134" s="34">
        <f t="shared" si="45"/>
        <v>-1.0804650890458312E-2</v>
      </c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5">
      <c r="A135" s="34">
        <f t="shared" si="42"/>
        <v>27.64</v>
      </c>
      <c r="B135" s="34">
        <f t="shared" si="43"/>
        <v>3.3369810410346666E-2</v>
      </c>
      <c r="C135" s="33">
        <f t="shared" si="44"/>
        <v>-1.3398243937475398E-2</v>
      </c>
      <c r="D135" s="34">
        <f t="shared" si="45"/>
        <v>-4.6768054347822066E-2</v>
      </c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5">
      <c r="A136" s="34">
        <f t="shared" si="42"/>
        <v>31.64</v>
      </c>
      <c r="B136" s="34">
        <f t="shared" si="43"/>
        <v>1.2518639689152641E-2</v>
      </c>
      <c r="C136" s="33">
        <f t="shared" si="44"/>
        <v>-1.3186799862035874E-2</v>
      </c>
      <c r="D136" s="34">
        <f t="shared" si="45"/>
        <v>-2.5705439551188515E-2</v>
      </c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5">
      <c r="A137" s="34">
        <f t="shared" si="42"/>
        <v>39.099999999999994</v>
      </c>
      <c r="B137" s="34">
        <f t="shared" si="43"/>
        <v>-0.12280612679762015</v>
      </c>
      <c r="C137" s="33">
        <f t="shared" si="44"/>
        <v>-1.279245666134116E-2</v>
      </c>
      <c r="D137" s="34">
        <f t="shared" si="45"/>
        <v>0.110013670136279</v>
      </c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5">
      <c r="A139" s="34" t="str">
        <f t="shared" ref="A139:A147" si="46">E58</f>
        <v>hystersis table</v>
      </c>
      <c r="B139" s="34" t="str">
        <f t="shared" ref="B139:B147" si="47">F58</f>
        <v>up 1 - down 1</v>
      </c>
      <c r="C139" s="37" t="str">
        <f t="shared" ref="C139:C147" si="48">G58</f>
        <v>up 2 - down 2</v>
      </c>
      <c r="D139" s="34" t="str">
        <f t="shared" ref="D139:D147" si="49">H58</f>
        <v>up 3 - down 3</v>
      </c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5">
      <c r="A140" s="34">
        <f t="shared" si="46"/>
        <v>3.6400000000000006</v>
      </c>
      <c r="B140" s="34">
        <f t="shared" si="47"/>
        <v>0</v>
      </c>
      <c r="C140" s="34">
        <f t="shared" si="48"/>
        <v>-3.801734550266378E-2</v>
      </c>
      <c r="D140" s="34">
        <f t="shared" si="49"/>
        <v>-3.801734550266378E-2</v>
      </c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5">
      <c r="A141" s="34">
        <f t="shared" si="46"/>
        <v>7.6400000000000006</v>
      </c>
      <c r="B141" s="34">
        <f t="shared" si="47"/>
        <v>0</v>
      </c>
      <c r="C141" s="34">
        <f t="shared" si="48"/>
        <v>0</v>
      </c>
      <c r="D141" s="34">
        <f t="shared" si="49"/>
        <v>-3.8017345502662891E-2</v>
      </c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5">
      <c r="A142" s="34">
        <f t="shared" si="46"/>
        <v>11.64</v>
      </c>
      <c r="B142" s="34">
        <f t="shared" si="47"/>
        <v>0</v>
      </c>
      <c r="C142" s="34">
        <f t="shared" si="48"/>
        <v>3.8017345502661115E-2</v>
      </c>
      <c r="D142" s="34">
        <f t="shared" si="49"/>
        <v>0</v>
      </c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5">
      <c r="A143" s="34">
        <f t="shared" si="46"/>
        <v>15.64</v>
      </c>
      <c r="B143" s="34">
        <f t="shared" si="47"/>
        <v>3.8017345502662891E-2</v>
      </c>
      <c r="C143" s="34">
        <f t="shared" si="48"/>
        <v>0</v>
      </c>
      <c r="D143" s="34">
        <f t="shared" si="49"/>
        <v>-3.8017345502662891E-2</v>
      </c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5">
      <c r="A144" s="34">
        <f t="shared" si="46"/>
        <v>19.64</v>
      </c>
      <c r="B144" s="34">
        <f t="shared" si="47"/>
        <v>0</v>
      </c>
      <c r="C144" s="34">
        <f t="shared" si="48"/>
        <v>0</v>
      </c>
      <c r="D144" s="34">
        <f t="shared" si="49"/>
        <v>3.8017345502666444E-2</v>
      </c>
      <c r="E144"/>
      <c r="F144"/>
      <c r="G144"/>
      <c r="H144"/>
      <c r="I144"/>
      <c r="J144"/>
      <c r="K144"/>
      <c r="L144"/>
      <c r="M144"/>
      <c r="N144"/>
      <c r="O144"/>
    </row>
    <row r="145" spans="1:4" x14ac:dyDescent="0.25">
      <c r="A145" s="34">
        <f t="shared" si="46"/>
        <v>23.64</v>
      </c>
      <c r="B145" s="34">
        <f t="shared" si="47"/>
        <v>3.8017345502666444E-2</v>
      </c>
      <c r="C145" s="34">
        <f t="shared" si="48"/>
        <v>3.8017345502666444E-2</v>
      </c>
      <c r="D145" s="34">
        <f t="shared" si="49"/>
        <v>3.8017345502666444E-2</v>
      </c>
    </row>
    <row r="146" spans="1:4" x14ac:dyDescent="0.25">
      <c r="A146" s="34">
        <f t="shared" si="46"/>
        <v>27.64</v>
      </c>
      <c r="B146" s="34">
        <f t="shared" si="47"/>
        <v>3.8017345502662891E-2</v>
      </c>
      <c r="C146" s="34">
        <f t="shared" si="48"/>
        <v>0</v>
      </c>
      <c r="D146" s="34">
        <f t="shared" si="49"/>
        <v>3.8017345502662891E-2</v>
      </c>
    </row>
    <row r="147" spans="1:4" x14ac:dyDescent="0.25">
      <c r="A147" s="34">
        <f t="shared" si="46"/>
        <v>31.64</v>
      </c>
      <c r="B147" s="34">
        <f t="shared" si="47"/>
        <v>3.8017345502666444E-2</v>
      </c>
      <c r="C147" s="34">
        <f t="shared" si="48"/>
        <v>3.8017345502666444E-2</v>
      </c>
      <c r="D147" s="34">
        <f t="shared" si="49"/>
        <v>0</v>
      </c>
    </row>
    <row r="149" spans="1:4" x14ac:dyDescent="0.25">
      <c r="A149" s="39" t="s">
        <v>101</v>
      </c>
    </row>
    <row r="151" spans="1:4" x14ac:dyDescent="0.25">
      <c r="B151" s="3" t="s">
        <v>102</v>
      </c>
      <c r="C151" s="3" t="s">
        <v>103</v>
      </c>
    </row>
    <row r="152" spans="1:4" x14ac:dyDescent="0.25">
      <c r="B152" s="3" t="s">
        <v>7</v>
      </c>
      <c r="C152" s="3" t="s">
        <v>104</v>
      </c>
    </row>
    <row r="153" spans="1:4" x14ac:dyDescent="0.25">
      <c r="A153" s="3" t="s">
        <v>105</v>
      </c>
      <c r="B153" s="21">
        <f>F54</f>
        <v>0.15532709753952645</v>
      </c>
      <c r="C153" s="21">
        <f>B153/$B$93*100</f>
        <v>0.39725600393740784</v>
      </c>
    </row>
    <row r="154" spans="1:4" x14ac:dyDescent="0.25">
      <c r="A154" s="3" t="s">
        <v>77</v>
      </c>
      <c r="B154" s="21">
        <f>F55</f>
        <v>3.8017345502666444E-2</v>
      </c>
      <c r="C154" s="52">
        <f t="shared" ref="C154:C155" si="50">B154/$B$93*100</f>
        <v>9.7231062666666118E-2</v>
      </c>
    </row>
    <row r="155" spans="1:4" x14ac:dyDescent="0.25">
      <c r="A155" s="3" t="s">
        <v>90</v>
      </c>
      <c r="B155" s="21">
        <f>F83</f>
        <v>0.14046777504076394</v>
      </c>
      <c r="C155" s="21">
        <f t="shared" si="50"/>
        <v>0.3592526215876316</v>
      </c>
    </row>
    <row r="156" spans="1:4" x14ac:dyDescent="0.25">
      <c r="A156" s="3" t="s">
        <v>83</v>
      </c>
      <c r="B156" s="21">
        <f>3.3/(2^10*B92)</f>
        <v>4.0838945364189583E-2</v>
      </c>
      <c r="C156" s="40">
        <f>B156/B93</f>
        <v>1.0444743059895036E-3</v>
      </c>
    </row>
    <row r="157" spans="1:4" x14ac:dyDescent="0.25">
      <c r="A157" s="3" t="s">
        <v>89</v>
      </c>
      <c r="B157" s="40">
        <f>F68</f>
        <v>3.8017345502666444E-2</v>
      </c>
      <c r="C157" s="53">
        <f>B157/B93</f>
        <v>9.7231062666666116E-4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1470-895B-2C48-91C6-DD3DC8C93A51}">
  <dimension ref="A1:R111"/>
  <sheetViews>
    <sheetView topLeftCell="A38" zoomScale="97" zoomScaleNormal="130" workbookViewId="0">
      <selection activeCell="B75" sqref="B75"/>
    </sheetView>
  </sheetViews>
  <sheetFormatPr defaultColWidth="10.85546875" defaultRowHeight="15.75" x14ac:dyDescent="0.25"/>
  <cols>
    <col min="1" max="1" width="15.28515625" style="3" customWidth="1"/>
    <col min="2" max="2" width="13.85546875" style="3" customWidth="1"/>
    <col min="3" max="3" width="12.5703125" style="3" customWidth="1"/>
    <col min="4" max="4" width="12.42578125" style="3" customWidth="1"/>
    <col min="5" max="5" width="15.42578125" style="3" customWidth="1"/>
    <col min="6" max="6" width="14" style="3" customWidth="1"/>
    <col min="7" max="7" width="12.85546875" style="3" customWidth="1"/>
    <col min="8" max="16384" width="10.85546875" style="3"/>
  </cols>
  <sheetData>
    <row r="1" spans="1:18" x14ac:dyDescent="0.25">
      <c r="A1" s="5" t="s">
        <v>44</v>
      </c>
      <c r="B1" s="6"/>
      <c r="C1" s="6"/>
      <c r="D1" s="6"/>
      <c r="E1" s="6"/>
      <c r="F1" s="6"/>
      <c r="G1" s="6"/>
    </row>
    <row r="3" spans="1:18" ht="78.75" x14ac:dyDescent="0.25">
      <c r="A3" s="4" t="s">
        <v>9</v>
      </c>
      <c r="B3" s="4" t="s">
        <v>52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 spans="1:18" x14ac:dyDescent="0.25">
      <c r="A4" s="7" t="s">
        <v>7</v>
      </c>
      <c r="B4" s="7" t="s">
        <v>7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</row>
    <row r="5" spans="1:18" x14ac:dyDescent="0.25">
      <c r="A5" s="19">
        <v>29.12</v>
      </c>
      <c r="B5" s="19">
        <f>A5-$A$5</f>
        <v>0</v>
      </c>
      <c r="C5" s="17">
        <v>3.2189999999999999</v>
      </c>
      <c r="D5" s="17">
        <v>3.2189999999999999</v>
      </c>
      <c r="E5" s="17">
        <v>3.2160000000000002</v>
      </c>
      <c r="F5" s="17">
        <v>3.2189999999999999</v>
      </c>
      <c r="G5" s="17">
        <v>3.2189999999999999</v>
      </c>
      <c r="H5" s="21"/>
    </row>
    <row r="6" spans="1:18" x14ac:dyDescent="0.25">
      <c r="A6" s="23">
        <v>29.5</v>
      </c>
      <c r="B6" s="19">
        <f t="shared" ref="B6:B11" si="0">A6-$A$5</f>
        <v>0.37999999999999901</v>
      </c>
      <c r="C6" s="17">
        <v>2.746</v>
      </c>
      <c r="D6" s="17">
        <v>2.7360000000000002</v>
      </c>
      <c r="E6" s="17">
        <v>2.746</v>
      </c>
      <c r="F6" s="17">
        <v>2.746</v>
      </c>
      <c r="G6" s="17">
        <v>2.7549999999999999</v>
      </c>
    </row>
    <row r="7" spans="1:18" x14ac:dyDescent="0.25">
      <c r="A7" s="23">
        <v>30</v>
      </c>
      <c r="B7" s="19">
        <f t="shared" si="0"/>
        <v>0.87999999999999901</v>
      </c>
      <c r="C7" s="17">
        <v>2.2850000000000001</v>
      </c>
      <c r="D7" s="17">
        <v>2.2749999999999999</v>
      </c>
      <c r="E7" s="17">
        <v>2.282</v>
      </c>
      <c r="F7" s="17">
        <v>2.2850000000000001</v>
      </c>
      <c r="G7" s="17">
        <v>2.2949999999999999</v>
      </c>
    </row>
    <row r="8" spans="1:18" x14ac:dyDescent="0.25">
      <c r="A8" s="23">
        <v>30.5</v>
      </c>
      <c r="B8" s="19">
        <f t="shared" si="0"/>
        <v>1.379999999999999</v>
      </c>
      <c r="C8" s="17">
        <v>1.95</v>
      </c>
      <c r="D8" s="17">
        <v>1.9590000000000001</v>
      </c>
      <c r="E8" s="17">
        <v>1.94</v>
      </c>
      <c r="F8" s="17">
        <v>1.9430000000000001</v>
      </c>
      <c r="G8" s="17">
        <v>1.9430000000000001</v>
      </c>
    </row>
    <row r="9" spans="1:18" x14ac:dyDescent="0.25">
      <c r="A9" s="23">
        <v>31</v>
      </c>
      <c r="B9" s="19">
        <f t="shared" si="0"/>
        <v>1.879999999999999</v>
      </c>
      <c r="C9" s="3">
        <v>1.679</v>
      </c>
      <c r="D9" s="3">
        <v>1.679</v>
      </c>
      <c r="E9" s="3">
        <v>1.6890000000000001</v>
      </c>
      <c r="F9" s="3">
        <v>1.6919999999999999</v>
      </c>
      <c r="G9" s="3">
        <v>1.698</v>
      </c>
    </row>
    <row r="10" spans="1:18" x14ac:dyDescent="0.25">
      <c r="A10" s="23">
        <v>31.5</v>
      </c>
      <c r="B10" s="19">
        <f t="shared" si="0"/>
        <v>2.379999999999999</v>
      </c>
      <c r="C10" s="17">
        <v>1.4950000000000001</v>
      </c>
      <c r="D10" s="17">
        <v>1.4890000000000001</v>
      </c>
      <c r="E10" s="17">
        <v>1.4890000000000001</v>
      </c>
      <c r="F10" s="17">
        <v>1.492</v>
      </c>
      <c r="G10" s="17">
        <v>1.4950000000000001</v>
      </c>
    </row>
    <row r="11" spans="1:18" x14ac:dyDescent="0.25">
      <c r="A11" s="19">
        <v>32</v>
      </c>
      <c r="B11" s="19">
        <f t="shared" si="0"/>
        <v>2.879999999999999</v>
      </c>
      <c r="C11" s="27">
        <v>1.3540000000000001</v>
      </c>
      <c r="D11" s="9">
        <v>1.3340000000000001</v>
      </c>
      <c r="E11" s="27">
        <v>1.3440000000000001</v>
      </c>
      <c r="F11" s="27">
        <v>1.3540000000000001</v>
      </c>
      <c r="G11" s="27">
        <v>1.347</v>
      </c>
    </row>
    <row r="12" spans="1:18" x14ac:dyDescent="0.25">
      <c r="A12" s="22"/>
    </row>
    <row r="14" spans="1:18" x14ac:dyDescent="0.25">
      <c r="B14" s="21"/>
    </row>
    <row r="15" spans="1:18" x14ac:dyDescent="0.25">
      <c r="A15" s="3" t="s">
        <v>60</v>
      </c>
    </row>
    <row r="16" spans="1:18" x14ac:dyDescent="0.25">
      <c r="A16" t="s">
        <v>9</v>
      </c>
      <c r="B16" t="s">
        <v>52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s="3" t="s">
        <v>106</v>
      </c>
      <c r="I16"/>
      <c r="J16"/>
      <c r="K16"/>
      <c r="L16"/>
      <c r="M16"/>
      <c r="N16"/>
      <c r="O16"/>
      <c r="P16"/>
      <c r="Q16"/>
      <c r="R16"/>
    </row>
    <row r="17" spans="1:18" x14ac:dyDescent="0.25">
      <c r="A17" t="s">
        <v>7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s="3" t="s">
        <v>8</v>
      </c>
      <c r="I17"/>
      <c r="J17"/>
      <c r="K17"/>
      <c r="L17"/>
      <c r="M17"/>
      <c r="N17"/>
      <c r="O17"/>
      <c r="P17"/>
      <c r="Q17"/>
      <c r="R17"/>
    </row>
    <row r="18" spans="1:18" x14ac:dyDescent="0.25">
      <c r="A18">
        <v>29.12</v>
      </c>
      <c r="B18">
        <v>0</v>
      </c>
      <c r="C18">
        <v>3.2189999999999999</v>
      </c>
      <c r="D18">
        <v>3.2189999999999999</v>
      </c>
      <c r="E18">
        <v>3.2160000000000002</v>
      </c>
      <c r="F18">
        <v>3.2189999999999999</v>
      </c>
      <c r="G18">
        <v>3.2189999999999999</v>
      </c>
      <c r="H18" s="30">
        <f>AVERAGE(C18:G18)</f>
        <v>3.2183999999999999</v>
      </c>
      <c r="I18"/>
      <c r="J18" t="s">
        <v>126</v>
      </c>
      <c r="K18" s="3" t="s">
        <v>125</v>
      </c>
      <c r="L18"/>
      <c r="M18"/>
      <c r="N18"/>
      <c r="O18"/>
      <c r="P18"/>
      <c r="Q18"/>
      <c r="R18"/>
    </row>
    <row r="19" spans="1:18" x14ac:dyDescent="0.25">
      <c r="A19">
        <v>29.5</v>
      </c>
      <c r="B19">
        <v>0.37999999999999901</v>
      </c>
      <c r="C19">
        <v>2.746</v>
      </c>
      <c r="D19">
        <v>2.7360000000000002</v>
      </c>
      <c r="E19">
        <v>2.746</v>
      </c>
      <c r="F19">
        <v>2.746</v>
      </c>
      <c r="G19">
        <v>2.7549999999999999</v>
      </c>
      <c r="H19" s="30">
        <f t="shared" ref="H19:H24" si="1">AVERAGE(C19:G19)</f>
        <v>2.7458</v>
      </c>
      <c r="I19"/>
      <c r="J19" s="44">
        <v>0</v>
      </c>
      <c r="K19" s="44">
        <v>3.2189999999999999</v>
      </c>
      <c r="L19" s="29">
        <f>$B$26*K19^3+$C$26*K19^2+$D$26*K19+$E$26</f>
        <v>-5.8968227852140842E-3</v>
      </c>
      <c r="M19"/>
      <c r="N19"/>
      <c r="O19"/>
      <c r="P19"/>
      <c r="Q19"/>
      <c r="R19"/>
    </row>
    <row r="20" spans="1:18" x14ac:dyDescent="0.25">
      <c r="A20">
        <v>30</v>
      </c>
      <c r="B20">
        <v>0.87999999999999901</v>
      </c>
      <c r="C20">
        <v>2.2850000000000001</v>
      </c>
      <c r="D20">
        <v>2.2749999999999999</v>
      </c>
      <c r="E20">
        <v>2.282</v>
      </c>
      <c r="F20">
        <v>2.2850000000000001</v>
      </c>
      <c r="G20">
        <v>2.2949999999999999</v>
      </c>
      <c r="H20" s="30">
        <f t="shared" si="1"/>
        <v>2.2844000000000002</v>
      </c>
      <c r="I20"/>
      <c r="J20" s="44">
        <v>0</v>
      </c>
      <c r="K20" s="44">
        <v>3.2189999999999999</v>
      </c>
      <c r="L20" s="29">
        <f t="shared" ref="L20:L53" si="2">$B$26*K20^3+$C$26*K20^2+$D$26*K20+$E$26</f>
        <v>-5.8968227852140842E-3</v>
      </c>
      <c r="M20"/>
      <c r="N20"/>
      <c r="O20"/>
      <c r="P20"/>
      <c r="Q20"/>
      <c r="R20"/>
    </row>
    <row r="21" spans="1:18" x14ac:dyDescent="0.25">
      <c r="A21">
        <v>30.5</v>
      </c>
      <c r="B21">
        <v>1.379999999999999</v>
      </c>
      <c r="C21">
        <v>1.95</v>
      </c>
      <c r="D21">
        <v>1.9590000000000001</v>
      </c>
      <c r="E21">
        <v>1.94</v>
      </c>
      <c r="F21">
        <v>1.9430000000000001</v>
      </c>
      <c r="G21">
        <v>1.9430000000000001</v>
      </c>
      <c r="H21" s="30">
        <f t="shared" si="1"/>
        <v>1.9469999999999998</v>
      </c>
      <c r="I21"/>
      <c r="J21" s="44">
        <v>0</v>
      </c>
      <c r="K21" s="44">
        <v>3.2160000000000002</v>
      </c>
      <c r="L21" s="29">
        <f t="shared" si="2"/>
        <v>-3.1100832878649953E-3</v>
      </c>
      <c r="M21"/>
      <c r="N21"/>
      <c r="O21"/>
      <c r="P21"/>
      <c r="Q21"/>
      <c r="R21"/>
    </row>
    <row r="22" spans="1:18" x14ac:dyDescent="0.25">
      <c r="A22">
        <v>31</v>
      </c>
      <c r="B22">
        <v>1.879999999999999</v>
      </c>
      <c r="C22">
        <v>1.679</v>
      </c>
      <c r="D22">
        <v>1.679</v>
      </c>
      <c r="E22">
        <v>1.6890000000000001</v>
      </c>
      <c r="F22">
        <v>1.6919999999999999</v>
      </c>
      <c r="G22">
        <v>1.698</v>
      </c>
      <c r="H22" s="30">
        <f t="shared" si="1"/>
        <v>1.6874000000000002</v>
      </c>
      <c r="I22"/>
      <c r="J22" s="44">
        <v>0</v>
      </c>
      <c r="K22" s="44">
        <v>3.2189999999999999</v>
      </c>
      <c r="L22" s="29">
        <f t="shared" si="2"/>
        <v>-5.8968227852140842E-3</v>
      </c>
      <c r="M22"/>
      <c r="N22"/>
      <c r="O22"/>
      <c r="P22"/>
      <c r="Q22"/>
      <c r="R22"/>
    </row>
    <row r="23" spans="1:18" x14ac:dyDescent="0.25">
      <c r="A23">
        <v>31.5</v>
      </c>
      <c r="B23">
        <v>2.379999999999999</v>
      </c>
      <c r="C23">
        <v>1.4950000000000001</v>
      </c>
      <c r="D23">
        <v>1.4890000000000001</v>
      </c>
      <c r="E23">
        <v>1.4890000000000001</v>
      </c>
      <c r="F23">
        <v>1.492</v>
      </c>
      <c r="G23">
        <v>1.4950000000000001</v>
      </c>
      <c r="H23" s="30">
        <f t="shared" si="1"/>
        <v>1.492</v>
      </c>
      <c r="I23"/>
      <c r="J23" s="44">
        <v>0</v>
      </c>
      <c r="K23" s="44">
        <v>3.2189999999999999</v>
      </c>
      <c r="L23" s="29">
        <f t="shared" si="2"/>
        <v>-5.8968227852140842E-3</v>
      </c>
      <c r="M23"/>
      <c r="N23"/>
      <c r="O23"/>
      <c r="P23"/>
      <c r="Q23"/>
      <c r="R23"/>
    </row>
    <row r="24" spans="1:18" x14ac:dyDescent="0.25">
      <c r="A24">
        <v>32</v>
      </c>
      <c r="B24">
        <v>2.879999999999999</v>
      </c>
      <c r="C24">
        <v>1.3540000000000001</v>
      </c>
      <c r="D24">
        <v>1.3340000000000001</v>
      </c>
      <c r="E24">
        <v>1.3440000000000001</v>
      </c>
      <c r="F24">
        <v>1.3540000000000001</v>
      </c>
      <c r="G24">
        <v>1.347</v>
      </c>
      <c r="H24" s="30">
        <f t="shared" si="1"/>
        <v>1.3466</v>
      </c>
      <c r="I24"/>
      <c r="J24">
        <v>0.37999999999999901</v>
      </c>
      <c r="K24">
        <v>2.746</v>
      </c>
      <c r="L24" s="29">
        <f t="shared" si="2"/>
        <v>0.39880144709500698</v>
      </c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>
        <v>0.37999999999999901</v>
      </c>
      <c r="K25">
        <v>2.7360000000000002</v>
      </c>
      <c r="L25" s="29">
        <f t="shared" si="2"/>
        <v>0.4073941184468417</v>
      </c>
      <c r="M25"/>
      <c r="N25"/>
      <c r="O25"/>
      <c r="P25"/>
      <c r="Q25"/>
      <c r="R25"/>
    </row>
    <row r="26" spans="1:18" x14ac:dyDescent="0.25">
      <c r="A26"/>
      <c r="B26" s="34" cm="1">
        <f t="array" ref="B26:E30">LINEST(J19:J53,K19:K53^{1,2,3}, TRUE, TRUE)</f>
        <v>-0.34079703439950132</v>
      </c>
      <c r="C26" s="34">
        <v>2.9728697291139201</v>
      </c>
      <c r="D26" s="34">
        <v>-9.4752232982505564</v>
      </c>
      <c r="E26" s="34">
        <v>11.057423823094759</v>
      </c>
      <c r="F26"/>
      <c r="G26"/>
      <c r="H26"/>
      <c r="I26"/>
      <c r="J26">
        <v>0.37999999999999901</v>
      </c>
      <c r="K26">
        <v>2.746</v>
      </c>
      <c r="L26" s="29">
        <f t="shared" si="2"/>
        <v>0.39880144709500698</v>
      </c>
      <c r="M26"/>
      <c r="N26"/>
      <c r="O26"/>
      <c r="P26"/>
      <c r="Q26"/>
      <c r="R26"/>
    </row>
    <row r="27" spans="1:18" x14ac:dyDescent="0.25">
      <c r="A27"/>
      <c r="B27">
        <v>2.5474976442518022E-2</v>
      </c>
      <c r="C27">
        <v>0.17424560969728292</v>
      </c>
      <c r="D27">
        <v>0.38154519601934023</v>
      </c>
      <c r="E27">
        <v>0.26669566164286568</v>
      </c>
      <c r="F27"/>
      <c r="G27"/>
      <c r="H27"/>
      <c r="I27"/>
      <c r="J27">
        <v>0.37999999999999901</v>
      </c>
      <c r="K27">
        <v>2.746</v>
      </c>
      <c r="L27" s="29">
        <f t="shared" si="2"/>
        <v>0.39880144709500698</v>
      </c>
      <c r="M27"/>
      <c r="N27"/>
      <c r="O27"/>
      <c r="P27"/>
      <c r="Q27"/>
      <c r="R27"/>
    </row>
    <row r="28" spans="1:18" x14ac:dyDescent="0.25">
      <c r="A28"/>
      <c r="B28">
        <v>0.99945181439800412</v>
      </c>
      <c r="C28">
        <v>2.42524311179994E-2</v>
      </c>
      <c r="D28" t="e">
        <v>#N/A</v>
      </c>
      <c r="E28" t="e">
        <v>#N/A</v>
      </c>
      <c r="F28"/>
      <c r="G28"/>
      <c r="H28"/>
      <c r="I28"/>
      <c r="J28">
        <v>0.37999999999999901</v>
      </c>
      <c r="K28">
        <v>2.7549999999999999</v>
      </c>
      <c r="L28" s="29">
        <f t="shared" si="2"/>
        <v>0.39109638177755812</v>
      </c>
      <c r="M28"/>
      <c r="N28"/>
      <c r="O28"/>
      <c r="P28"/>
      <c r="Q28"/>
      <c r="R28"/>
    </row>
    <row r="29" spans="1:18" x14ac:dyDescent="0.25">
      <c r="A29"/>
      <c r="B29">
        <v>18839.730031536226</v>
      </c>
      <c r="C29">
        <v>31</v>
      </c>
      <c r="D29" t="e">
        <v>#N/A</v>
      </c>
      <c r="E29" t="e">
        <v>#N/A</v>
      </c>
      <c r="F29"/>
      <c r="G29"/>
      <c r="H29"/>
      <c r="I29"/>
      <c r="J29" s="44">
        <v>0.87999999999999901</v>
      </c>
      <c r="K29" s="44">
        <v>2.2850000000000001</v>
      </c>
      <c r="L29" s="29">
        <f t="shared" si="2"/>
        <v>0.86268161727921999</v>
      </c>
      <c r="M29"/>
      <c r="N29"/>
      <c r="O29"/>
      <c r="P29"/>
      <c r="Q29"/>
      <c r="R29"/>
    </row>
    <row r="30" spans="1:18" x14ac:dyDescent="0.25">
      <c r="A30"/>
      <c r="B30">
        <v>33.243480692845147</v>
      </c>
      <c r="C30">
        <v>1.8233592869132474E-2</v>
      </c>
      <c r="D30" t="e">
        <v>#N/A</v>
      </c>
      <c r="E30" t="e">
        <v>#N/A</v>
      </c>
      <c r="F30"/>
      <c r="G30"/>
      <c r="H30"/>
      <c r="I30"/>
      <c r="J30" s="44">
        <v>0.87999999999999901</v>
      </c>
      <c r="K30" s="44">
        <v>2.2749999999999999</v>
      </c>
      <c r="L30" s="29">
        <f t="shared" si="2"/>
        <v>0.87501905492205978</v>
      </c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 s="44">
        <v>0.87999999999999901</v>
      </c>
      <c r="K31" s="44">
        <v>2.282</v>
      </c>
      <c r="L31" s="29">
        <f t="shared" si="2"/>
        <v>0.86636938470725688</v>
      </c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 s="44">
        <v>0.87999999999999901</v>
      </c>
      <c r="K32" s="44">
        <v>2.2850000000000001</v>
      </c>
      <c r="L32" s="29">
        <f t="shared" si="2"/>
        <v>0.86268161727921999</v>
      </c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 s="44">
        <v>0.87999999999999901</v>
      </c>
      <c r="K33" s="44">
        <v>2.2949999999999999</v>
      </c>
      <c r="L33" s="29">
        <f t="shared" si="2"/>
        <v>0.8504715208480409</v>
      </c>
      <c r="M33"/>
      <c r="N33"/>
      <c r="O33"/>
      <c r="P33"/>
      <c r="Q33"/>
      <c r="R33"/>
    </row>
    <row r="34" spans="1:18" x14ac:dyDescent="0.25">
      <c r="A34"/>
      <c r="B34" t="s">
        <v>107</v>
      </c>
      <c r="C34"/>
      <c r="D34"/>
      <c r="E34"/>
      <c r="F34"/>
      <c r="G34"/>
      <c r="H34"/>
      <c r="I34"/>
      <c r="J34">
        <v>1.379999999999999</v>
      </c>
      <c r="K34">
        <v>1.95</v>
      </c>
      <c r="L34" s="29">
        <f t="shared" si="2"/>
        <v>1.3581081260188519</v>
      </c>
      <c r="M34"/>
      <c r="N34"/>
      <c r="O34"/>
      <c r="P34"/>
      <c r="Q34"/>
      <c r="R34"/>
    </row>
    <row r="35" spans="1:18" x14ac:dyDescent="0.25">
      <c r="A35"/>
      <c r="B35" t="s">
        <v>108</v>
      </c>
      <c r="C35" t="s">
        <v>109</v>
      </c>
      <c r="D35"/>
      <c r="E35"/>
      <c r="F35"/>
      <c r="G35"/>
      <c r="H35"/>
      <c r="I35"/>
      <c r="J35">
        <v>1.379999999999999</v>
      </c>
      <c r="K35">
        <v>1.9590000000000001</v>
      </c>
      <c r="L35" s="29">
        <f t="shared" si="2"/>
        <v>1.342269131629557</v>
      </c>
      <c r="M35"/>
      <c r="N35"/>
      <c r="O35"/>
      <c r="P35"/>
      <c r="Q35"/>
      <c r="R35"/>
    </row>
    <row r="36" spans="1:18" x14ac:dyDescent="0.25">
      <c r="A36"/>
      <c r="B36">
        <v>3.2183999999999999</v>
      </c>
      <c r="C36">
        <f>$B$26*B36^3+$C$26*B36^2+$D$26*B36+$E$26</f>
        <v>-5.3390184340180724E-3</v>
      </c>
      <c r="D36"/>
      <c r="E36"/>
      <c r="F36"/>
      <c r="G36"/>
      <c r="H36"/>
      <c r="I36"/>
      <c r="J36">
        <v>1.379999999999999</v>
      </c>
      <c r="K36">
        <v>1.94</v>
      </c>
      <c r="L36" s="29">
        <f t="shared" si="2"/>
        <v>1.3758931227698632</v>
      </c>
      <c r="M36"/>
      <c r="N36"/>
      <c r="O36"/>
      <c r="P36"/>
      <c r="Q36"/>
      <c r="R36"/>
    </row>
    <row r="37" spans="1:18" x14ac:dyDescent="0.25">
      <c r="A37"/>
      <c r="B37">
        <v>2.7458</v>
      </c>
      <c r="C37">
        <f t="shared" ref="C37:C42" si="3">$B$26*B37^3+$C$26*B37^2+$D$26*B37+$E$26</f>
        <v>0.39897296955665951</v>
      </c>
      <c r="D37"/>
      <c r="E37"/>
      <c r="F37"/>
      <c r="G37"/>
      <c r="H37"/>
      <c r="I37"/>
      <c r="J37">
        <v>1.379999999999999</v>
      </c>
      <c r="K37">
        <v>1.9430000000000001</v>
      </c>
      <c r="L37" s="29">
        <f t="shared" si="2"/>
        <v>1.3705369387313802</v>
      </c>
      <c r="M37"/>
      <c r="N37"/>
      <c r="O37"/>
      <c r="P37"/>
      <c r="Q37"/>
      <c r="R37"/>
    </row>
    <row r="38" spans="1:18" x14ac:dyDescent="0.25">
      <c r="A38"/>
      <c r="B38">
        <v>2.2844000000000002</v>
      </c>
      <c r="C38">
        <f t="shared" si="3"/>
        <v>0.8634182521414111</v>
      </c>
      <c r="D38"/>
      <c r="E38"/>
      <c r="F38"/>
      <c r="G38"/>
      <c r="H38"/>
      <c r="I38"/>
      <c r="J38">
        <v>1.379999999999999</v>
      </c>
      <c r="K38">
        <v>1.9430000000000001</v>
      </c>
      <c r="L38" s="29">
        <f t="shared" si="2"/>
        <v>1.3705369387313802</v>
      </c>
      <c r="M38"/>
      <c r="N38"/>
      <c r="O38"/>
      <c r="P38"/>
      <c r="Q38"/>
      <c r="R38"/>
    </row>
    <row r="39" spans="1:18" x14ac:dyDescent="0.25">
      <c r="A39"/>
      <c r="B39">
        <v>1.9469999999999998</v>
      </c>
      <c r="C39">
        <f t="shared" si="3"/>
        <v>1.3634229686579289</v>
      </c>
      <c r="D39"/>
      <c r="E39"/>
      <c r="F39"/>
      <c r="G39"/>
      <c r="H39"/>
      <c r="I39"/>
      <c r="J39" s="44">
        <v>1.879999999999999</v>
      </c>
      <c r="K39" s="44">
        <v>1.679</v>
      </c>
      <c r="L39" s="29">
        <f t="shared" si="2"/>
        <v>1.9161153149227452</v>
      </c>
      <c r="M39"/>
      <c r="N39"/>
      <c r="O39"/>
      <c r="P39"/>
      <c r="Q39"/>
      <c r="R39"/>
    </row>
    <row r="40" spans="1:18" x14ac:dyDescent="0.25">
      <c r="A40"/>
      <c r="B40">
        <v>1.6874000000000002</v>
      </c>
      <c r="C40">
        <f t="shared" si="3"/>
        <v>1.8962580465386552</v>
      </c>
      <c r="D40"/>
      <c r="E40"/>
      <c r="F40"/>
      <c r="G40"/>
      <c r="H40"/>
      <c r="I40"/>
      <c r="J40" s="44">
        <v>1.879999999999999</v>
      </c>
      <c r="K40" s="44">
        <v>1.679</v>
      </c>
      <c r="L40" s="29">
        <f t="shared" si="2"/>
        <v>1.9161153149227452</v>
      </c>
      <c r="M40"/>
      <c r="N40"/>
      <c r="O40"/>
      <c r="P40"/>
      <c r="Q40"/>
      <c r="R40"/>
    </row>
    <row r="41" spans="1:18" x14ac:dyDescent="0.25">
      <c r="A41"/>
      <c r="B41">
        <v>1.492</v>
      </c>
      <c r="C41">
        <f t="shared" si="3"/>
        <v>2.406304016476609</v>
      </c>
      <c r="D41"/>
      <c r="E41"/>
      <c r="F41"/>
      <c r="G41"/>
      <c r="H41"/>
      <c r="I41"/>
      <c r="J41" s="44">
        <v>1.879999999999999</v>
      </c>
      <c r="K41" s="44">
        <v>1.6890000000000001</v>
      </c>
      <c r="L41" s="29">
        <f t="shared" si="2"/>
        <v>1.8924957097740176</v>
      </c>
      <c r="M41"/>
      <c r="N41"/>
      <c r="O41"/>
      <c r="P41"/>
      <c r="Q41"/>
      <c r="R41"/>
    </row>
    <row r="42" spans="1:18" x14ac:dyDescent="0.25">
      <c r="A42"/>
      <c r="B42">
        <v>1.3466</v>
      </c>
      <c r="C42">
        <f t="shared" si="3"/>
        <v>2.8567174341609078</v>
      </c>
      <c r="D42"/>
      <c r="E42"/>
      <c r="F42"/>
      <c r="G42"/>
      <c r="H42"/>
      <c r="I42"/>
      <c r="J42" s="44">
        <v>1.879999999999999</v>
      </c>
      <c r="K42" s="44">
        <v>1.6919999999999999</v>
      </c>
      <c r="L42" s="29">
        <f t="shared" si="2"/>
        <v>1.8854585172620641</v>
      </c>
      <c r="M42"/>
      <c r="N42"/>
      <c r="O42"/>
      <c r="P42"/>
      <c r="Q42"/>
      <c r="R42"/>
    </row>
    <row r="43" spans="1:18" x14ac:dyDescent="0.25">
      <c r="A43" s="41" t="s">
        <v>112</v>
      </c>
      <c r="B43"/>
      <c r="C43"/>
      <c r="D43"/>
      <c r="E43"/>
      <c r="F43"/>
      <c r="G43"/>
      <c r="H43"/>
      <c r="I43"/>
      <c r="J43" s="44">
        <v>1.879999999999999</v>
      </c>
      <c r="K43" s="44">
        <v>1.698</v>
      </c>
      <c r="L43" s="29">
        <f t="shared" si="2"/>
        <v>1.8714511981640953</v>
      </c>
      <c r="M43"/>
      <c r="N43"/>
      <c r="O43"/>
      <c r="P43"/>
      <c r="Q43"/>
      <c r="R43"/>
    </row>
    <row r="44" spans="1:18" x14ac:dyDescent="0.25">
      <c r="A44" t="s">
        <v>52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/>
      <c r="H44"/>
      <c r="I44"/>
      <c r="J44">
        <v>2.379999999999999</v>
      </c>
      <c r="K44">
        <v>1.4950000000000001</v>
      </c>
      <c r="L44" s="29">
        <f t="shared" si="2"/>
        <v>2.3976767702689408</v>
      </c>
      <c r="M44"/>
      <c r="N44"/>
      <c r="O44"/>
      <c r="P44"/>
      <c r="Q44"/>
      <c r="R44"/>
    </row>
    <row r="45" spans="1:18" x14ac:dyDescent="0.25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/>
      <c r="H45"/>
      <c r="I45"/>
      <c r="J45">
        <v>2.379999999999999</v>
      </c>
      <c r="K45">
        <v>1.4890000000000001</v>
      </c>
      <c r="L45" s="29">
        <f t="shared" si="2"/>
        <v>2.4149573170039318</v>
      </c>
      <c r="M45"/>
      <c r="N45"/>
      <c r="O45"/>
      <c r="P45"/>
      <c r="Q45"/>
      <c r="R45"/>
    </row>
    <row r="46" spans="1:18" x14ac:dyDescent="0.25">
      <c r="A46" s="29">
        <v>0</v>
      </c>
      <c r="B46" s="29">
        <f>$B$26*C18^3+$C$26*C18^2+$D$26*C18+$E$26</f>
        <v>-5.8968227852140842E-3</v>
      </c>
      <c r="C46" s="29">
        <f t="shared" ref="C46:F46" si="4">$B$26*D18^3+$C$26*D18^2+$D$26*D18+$E$26</f>
        <v>-5.8968227852140842E-3</v>
      </c>
      <c r="D46" s="29">
        <f t="shared" si="4"/>
        <v>-3.1100832878649953E-3</v>
      </c>
      <c r="E46" s="29">
        <f t="shared" si="4"/>
        <v>-5.8968227852140842E-3</v>
      </c>
      <c r="F46" s="29">
        <f t="shared" si="4"/>
        <v>-5.8968227852140842E-3</v>
      </c>
      <c r="G46"/>
      <c r="H46"/>
      <c r="I46"/>
      <c r="J46">
        <v>2.379999999999999</v>
      </c>
      <c r="K46">
        <v>1.4890000000000001</v>
      </c>
      <c r="L46" s="29">
        <f t="shared" si="2"/>
        <v>2.4149573170039318</v>
      </c>
      <c r="M46"/>
      <c r="N46"/>
      <c r="O46"/>
      <c r="P46"/>
      <c r="Q46"/>
      <c r="R46"/>
    </row>
    <row r="47" spans="1:18" x14ac:dyDescent="0.25">
      <c r="A47">
        <v>0.37999999999999901</v>
      </c>
      <c r="B47" s="29">
        <f t="shared" ref="B47:F47" si="5">$B$26*C19^3+$C$26*C19^2+$D$26*C19+$E$26</f>
        <v>0.39880144709500698</v>
      </c>
      <c r="C47" s="29">
        <f t="shared" si="5"/>
        <v>0.4073941184468417</v>
      </c>
      <c r="D47" s="29">
        <f t="shared" si="5"/>
        <v>0.39880144709500698</v>
      </c>
      <c r="E47" s="29">
        <f t="shared" si="5"/>
        <v>0.39880144709500698</v>
      </c>
      <c r="F47" s="29">
        <f t="shared" si="5"/>
        <v>0.39109638177755812</v>
      </c>
      <c r="G47"/>
      <c r="H47"/>
      <c r="I47"/>
      <c r="J47">
        <v>2.379999999999999</v>
      </c>
      <c r="K47">
        <v>1.492</v>
      </c>
      <c r="L47" s="29">
        <f t="shared" si="2"/>
        <v>2.406304016476609</v>
      </c>
      <c r="M47"/>
      <c r="N47"/>
      <c r="O47"/>
      <c r="P47"/>
      <c r="Q47"/>
      <c r="R47"/>
    </row>
    <row r="48" spans="1:18" x14ac:dyDescent="0.25">
      <c r="A48">
        <v>0.87999999999999901</v>
      </c>
      <c r="B48" s="29">
        <f t="shared" ref="B48:F48" si="6">$B$26*C20^3+$C$26*C20^2+$D$26*C20+$E$26</f>
        <v>0.86268161727921999</v>
      </c>
      <c r="C48" s="29">
        <f t="shared" si="6"/>
        <v>0.87501905492205978</v>
      </c>
      <c r="D48" s="29">
        <f t="shared" si="6"/>
        <v>0.86636938470725688</v>
      </c>
      <c r="E48" s="29">
        <f t="shared" si="6"/>
        <v>0.86268161727921999</v>
      </c>
      <c r="F48" s="29">
        <f t="shared" si="6"/>
        <v>0.8504715208480409</v>
      </c>
      <c r="G48"/>
      <c r="H48"/>
      <c r="I48"/>
      <c r="J48">
        <v>2.379999999999999</v>
      </c>
      <c r="K48">
        <v>1.4950000000000001</v>
      </c>
      <c r="L48" s="29">
        <f t="shared" si="2"/>
        <v>2.3976767702689408</v>
      </c>
      <c r="M48"/>
      <c r="N48"/>
      <c r="O48"/>
      <c r="P48"/>
      <c r="Q48"/>
      <c r="R48"/>
    </row>
    <row r="49" spans="1:18" x14ac:dyDescent="0.25">
      <c r="A49">
        <v>1.379999999999999</v>
      </c>
      <c r="B49" s="29">
        <f t="shared" ref="B49:F49" si="7">$B$26*C21^3+$C$26*C21^2+$D$26*C21+$E$26</f>
        <v>1.3581081260188519</v>
      </c>
      <c r="C49" s="29">
        <f t="shared" si="7"/>
        <v>1.342269131629557</v>
      </c>
      <c r="D49" s="29">
        <f t="shared" si="7"/>
        <v>1.3758931227698632</v>
      </c>
      <c r="E49" s="29">
        <f t="shared" si="7"/>
        <v>1.3705369387313802</v>
      </c>
      <c r="F49" s="29">
        <f t="shared" si="7"/>
        <v>1.3705369387313802</v>
      </c>
      <c r="G49"/>
      <c r="H49"/>
      <c r="I49"/>
      <c r="J49" s="44">
        <v>2.879999999999999</v>
      </c>
      <c r="K49" s="44">
        <v>1.3540000000000001</v>
      </c>
      <c r="L49" s="29">
        <f t="shared" si="2"/>
        <v>2.8322172774518908</v>
      </c>
      <c r="M49"/>
      <c r="N49"/>
      <c r="O49"/>
      <c r="P49"/>
      <c r="Q49"/>
      <c r="R49"/>
    </row>
    <row r="50" spans="1:18" x14ac:dyDescent="0.25">
      <c r="A50">
        <v>1.879999999999999</v>
      </c>
      <c r="B50" s="29">
        <f t="shared" ref="B50:F50" si="8">$B$26*C22^3+$C$26*C22^2+$D$26*C22+$E$26</f>
        <v>1.9161153149227452</v>
      </c>
      <c r="C50" s="29">
        <f t="shared" si="8"/>
        <v>1.9161153149227452</v>
      </c>
      <c r="D50" s="29">
        <f t="shared" si="8"/>
        <v>1.8924957097740176</v>
      </c>
      <c r="E50" s="29">
        <f t="shared" si="8"/>
        <v>1.8854585172620641</v>
      </c>
      <c r="F50" s="29">
        <f t="shared" si="8"/>
        <v>1.8714511981640953</v>
      </c>
      <c r="G50"/>
      <c r="H50"/>
      <c r="I50"/>
      <c r="J50" s="44">
        <v>2.879999999999999</v>
      </c>
      <c r="K50" s="44">
        <v>1.3340000000000001</v>
      </c>
      <c r="L50" s="29">
        <f t="shared" si="2"/>
        <v>2.8988365854895495</v>
      </c>
      <c r="M50"/>
      <c r="N50"/>
      <c r="O50"/>
      <c r="P50"/>
      <c r="Q50"/>
      <c r="R50"/>
    </row>
    <row r="51" spans="1:18" x14ac:dyDescent="0.25">
      <c r="A51">
        <v>2.379999999999999</v>
      </c>
      <c r="B51" s="29">
        <f t="shared" ref="B51:F51" si="9">$B$26*C23^3+$C$26*C23^2+$D$26*C23+$E$26</f>
        <v>2.3976767702689408</v>
      </c>
      <c r="C51" s="29">
        <f t="shared" si="9"/>
        <v>2.4149573170039318</v>
      </c>
      <c r="D51" s="29">
        <f t="shared" si="9"/>
        <v>2.4149573170039318</v>
      </c>
      <c r="E51" s="29">
        <f t="shared" si="9"/>
        <v>2.406304016476609</v>
      </c>
      <c r="F51" s="29">
        <f t="shared" si="9"/>
        <v>2.3976767702689408</v>
      </c>
      <c r="G51"/>
      <c r="H51"/>
      <c r="I51"/>
      <c r="J51" s="44">
        <v>2.879999999999999</v>
      </c>
      <c r="K51" s="44">
        <v>1.3440000000000001</v>
      </c>
      <c r="L51" s="29">
        <f t="shared" si="2"/>
        <v>2.8653670538620784</v>
      </c>
      <c r="M51"/>
      <c r="N51"/>
      <c r="O51"/>
      <c r="P51"/>
      <c r="Q51"/>
      <c r="R51"/>
    </row>
    <row r="52" spans="1:18" x14ac:dyDescent="0.25">
      <c r="A52">
        <v>2.879999999999999</v>
      </c>
      <c r="B52" s="29">
        <f t="shared" ref="B52:F52" si="10">$B$26*C24^3+$C$26*C24^2+$D$26*C24+$E$26</f>
        <v>2.8322172774518908</v>
      </c>
      <c r="C52" s="29">
        <f t="shared" si="10"/>
        <v>2.8988365854895495</v>
      </c>
      <c r="D52" s="29">
        <f t="shared" si="10"/>
        <v>2.8653670538620784</v>
      </c>
      <c r="E52" s="29">
        <f t="shared" si="10"/>
        <v>2.8322172774518908</v>
      </c>
      <c r="F52" s="29">
        <f t="shared" si="10"/>
        <v>2.8553886396788002</v>
      </c>
      <c r="G52"/>
      <c r="H52"/>
      <c r="I52"/>
      <c r="J52" s="44">
        <v>2.879999999999999</v>
      </c>
      <c r="K52" s="44">
        <v>1.3540000000000001</v>
      </c>
      <c r="L52" s="29">
        <f t="shared" si="2"/>
        <v>2.8322172774518908</v>
      </c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 s="44">
        <v>2.879999999999999</v>
      </c>
      <c r="K53" s="44">
        <v>1.347</v>
      </c>
      <c r="L53" s="29">
        <f t="shared" si="2"/>
        <v>2.8553886396788002</v>
      </c>
      <c r="M53"/>
      <c r="N53"/>
      <c r="O53"/>
      <c r="P53"/>
      <c r="Q53"/>
      <c r="R53"/>
    </row>
    <row r="54" spans="1:18" x14ac:dyDescent="0.25">
      <c r="A54" s="41" t="s">
        <v>73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 t="s">
        <v>52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>
        <v>0</v>
      </c>
      <c r="B57" s="29">
        <f>B46-$A46</f>
        <v>-5.8968227852140842E-3</v>
      </c>
      <c r="C57" s="29">
        <f t="shared" ref="C57:F57" si="11">C46-$A46</f>
        <v>-5.8968227852140842E-3</v>
      </c>
      <c r="D57" s="29">
        <f t="shared" si="11"/>
        <v>-3.1100832878649953E-3</v>
      </c>
      <c r="E57" s="29">
        <f t="shared" si="11"/>
        <v>-5.8968227852140842E-3</v>
      </c>
      <c r="F57" s="29">
        <f t="shared" si="11"/>
        <v>-5.8968227852140842E-3</v>
      </c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>
        <v>0.37999999999999901</v>
      </c>
      <c r="B58" s="29">
        <f t="shared" ref="B58:F58" si="12">B47-$A47</f>
        <v>1.8801447095007973E-2</v>
      </c>
      <c r="C58" s="29">
        <f t="shared" si="12"/>
        <v>2.7394118446842697E-2</v>
      </c>
      <c r="D58" s="29">
        <f t="shared" si="12"/>
        <v>1.8801447095007973E-2</v>
      </c>
      <c r="E58" s="29">
        <f t="shared" si="12"/>
        <v>1.8801447095007973E-2</v>
      </c>
      <c r="F58" s="29">
        <f t="shared" si="12"/>
        <v>1.1096381777559117E-2</v>
      </c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>
        <v>0.87999999999999901</v>
      </c>
      <c r="B59" s="29">
        <f t="shared" ref="B59:F59" si="13">B48-$A48</f>
        <v>-1.7318382720779013E-2</v>
      </c>
      <c r="C59" s="29">
        <f t="shared" si="13"/>
        <v>-4.980945077939225E-3</v>
      </c>
      <c r="D59" s="29">
        <f t="shared" si="13"/>
        <v>-1.3630615292742121E-2</v>
      </c>
      <c r="E59" s="29">
        <f t="shared" si="13"/>
        <v>-1.7318382720779013E-2</v>
      </c>
      <c r="F59" s="29">
        <f t="shared" si="13"/>
        <v>-2.9528479151958109E-2</v>
      </c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>
        <v>1.379999999999999</v>
      </c>
      <c r="B60" s="29">
        <f t="shared" ref="B60:F60" si="14">B49-$A49</f>
        <v>-2.1891873981147114E-2</v>
      </c>
      <c r="C60" s="29">
        <f t="shared" si="14"/>
        <v>-3.7730868370442039E-2</v>
      </c>
      <c r="D60" s="29">
        <f t="shared" si="14"/>
        <v>-4.1068772301358081E-3</v>
      </c>
      <c r="E60" s="29">
        <f t="shared" si="14"/>
        <v>-9.4630612686188442E-3</v>
      </c>
      <c r="F60" s="29">
        <f t="shared" si="14"/>
        <v>-9.4630612686188442E-3</v>
      </c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>
        <v>1.879999999999999</v>
      </c>
      <c r="B61" s="29">
        <f t="shared" ref="B61:F61" si="15">B50-$A50</f>
        <v>3.6115314922746222E-2</v>
      </c>
      <c r="C61" s="29">
        <f t="shared" si="15"/>
        <v>3.6115314922746222E-2</v>
      </c>
      <c r="D61" s="29">
        <f t="shared" si="15"/>
        <v>1.2495709774018593E-2</v>
      </c>
      <c r="E61" s="29">
        <f t="shared" si="15"/>
        <v>5.4585172620651434E-3</v>
      </c>
      <c r="F61" s="29">
        <f t="shared" si="15"/>
        <v>-8.5488018359036744E-3</v>
      </c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>
        <v>2.379999999999999</v>
      </c>
      <c r="B62" s="29">
        <f t="shared" ref="B62:F62" si="16">B51-$A51</f>
        <v>1.7676770268941766E-2</v>
      </c>
      <c r="C62" s="29">
        <f t="shared" si="16"/>
        <v>3.4957317003932786E-2</v>
      </c>
      <c r="D62" s="29">
        <f t="shared" si="16"/>
        <v>3.4957317003932786E-2</v>
      </c>
      <c r="E62" s="29">
        <f t="shared" si="16"/>
        <v>2.6304016476609959E-2</v>
      </c>
      <c r="F62" s="29">
        <f t="shared" si="16"/>
        <v>1.7676770268941766E-2</v>
      </c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>
        <v>2.879999999999999</v>
      </c>
      <c r="B63" s="29">
        <f t="shared" ref="B63:F63" si="17">B52-$A52</f>
        <v>-4.7782722548108225E-2</v>
      </c>
      <c r="C63" s="29">
        <f t="shared" si="17"/>
        <v>1.8836585489550473E-2</v>
      </c>
      <c r="D63" s="29">
        <f t="shared" si="17"/>
        <v>-1.4632946137920655E-2</v>
      </c>
      <c r="E63" s="29">
        <f t="shared" si="17"/>
        <v>-4.7782722548108225E-2</v>
      </c>
      <c r="F63" s="29">
        <f t="shared" si="17"/>
        <v>-2.4611360321198816E-2</v>
      </c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 t="s">
        <v>105</v>
      </c>
      <c r="B65" s="29">
        <f t="array" ref="B65">MAX(ABS(B57:F64))</f>
        <v>4.7782722548108225E-2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 s="41" t="s">
        <v>113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 s="29" cm="1">
        <f t="array" ref="A67:D71">LINEST(H18:H24,B18:B24^{1,2,3}, TRUE, TRUE)</f>
        <v>-4.0778331146351626E-2</v>
      </c>
      <c r="B67" s="29">
        <v>0.35664330477194106</v>
      </c>
      <c r="C67" s="29">
        <v>-1.3383059747179238</v>
      </c>
      <c r="D67" s="29">
        <v>3.2137899470424713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>
        <v>5.3771638911085645E-3</v>
      </c>
      <c r="B68">
        <v>2.3649377455587359E-2</v>
      </c>
      <c r="C68">
        <v>2.7725410940874141E-2</v>
      </c>
      <c r="D68">
        <v>8.0589730612030015E-3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>
        <v>0.99992200876384241</v>
      </c>
      <c r="B69">
        <v>8.5815422113331655E-3</v>
      </c>
      <c r="C69" t="e">
        <v>#N/A</v>
      </c>
      <c r="D69" t="e">
        <v>#N/A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>
        <v>12820.953456146945</v>
      </c>
      <c r="B70">
        <v>3</v>
      </c>
      <c r="C70" t="e">
        <v>#N/A</v>
      </c>
      <c r="D70" t="e">
        <v>#N/A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>
        <v>2.832515299971254</v>
      </c>
      <c r="B71">
        <v>2.2092860017467874E-4</v>
      </c>
      <c r="C71" t="e">
        <v>#N/A</v>
      </c>
      <c r="D71" t="e">
        <v>#N/A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 t="s">
        <v>110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>
        <f>3*A67</f>
        <v>-0.12233499343905488</v>
      </c>
      <c r="B74">
        <f>2*B67</f>
        <v>0.71328660954388212</v>
      </c>
      <c r="C74">
        <f>C67</f>
        <v>-1.3383059747179238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 t="s">
        <v>111</v>
      </c>
      <c r="B75" s="29">
        <f>A74*3^2+B74*3+C74</f>
        <v>-0.29946108703777141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B05A-7C0F-3C47-AB87-40F830A8ACAF}">
  <dimension ref="A2:I280"/>
  <sheetViews>
    <sheetView zoomScale="59" zoomScaleNormal="100" workbookViewId="0">
      <selection activeCell="H9" sqref="H9"/>
    </sheetView>
  </sheetViews>
  <sheetFormatPr defaultColWidth="10.85546875" defaultRowHeight="15.75" x14ac:dyDescent="0.25"/>
  <cols>
    <col min="1" max="1" width="17.42578125" style="3" customWidth="1"/>
    <col min="2" max="2" width="13.140625" style="3" bestFit="1" customWidth="1"/>
    <col min="3" max="8" width="10.85546875" style="3"/>
    <col min="9" max="9" width="13.42578125" style="3" customWidth="1"/>
    <col min="10" max="16384" width="10.85546875" style="3"/>
  </cols>
  <sheetData>
    <row r="2" spans="1:9" x14ac:dyDescent="0.25">
      <c r="A2" s="3" t="s">
        <v>28</v>
      </c>
      <c r="I2" s="3" t="s">
        <v>58</v>
      </c>
    </row>
    <row r="3" spans="1:9" ht="31.5" x14ac:dyDescent="0.25">
      <c r="A3" s="1" t="s">
        <v>11</v>
      </c>
      <c r="B3" s="3" t="s">
        <v>61</v>
      </c>
      <c r="C3" s="4" t="s">
        <v>57</v>
      </c>
      <c r="D3" s="3" t="s">
        <v>96</v>
      </c>
      <c r="E3" s="3" t="s">
        <v>124</v>
      </c>
      <c r="F3" s="3" t="s">
        <v>98</v>
      </c>
      <c r="H3"/>
      <c r="I3"/>
    </row>
    <row r="4" spans="1:9" x14ac:dyDescent="0.25">
      <c r="A4" s="9" t="s">
        <v>10</v>
      </c>
      <c r="B4" s="3" t="s">
        <v>62</v>
      </c>
      <c r="C4" s="9" t="s">
        <v>8</v>
      </c>
      <c r="D4" s="3" t="s">
        <v>97</v>
      </c>
      <c r="E4" s="3" t="s">
        <v>81</v>
      </c>
      <c r="H4"/>
      <c r="I4"/>
    </row>
    <row r="5" spans="1:9" x14ac:dyDescent="0.25">
      <c r="A5" s="3">
        <v>48756732</v>
      </c>
      <c r="B5" s="3">
        <f>A5-$A$5</f>
        <v>0</v>
      </c>
      <c r="C5" s="3">
        <v>1.8720000000000001</v>
      </c>
      <c r="D5" s="3">
        <f>B5/10^6</f>
        <v>0</v>
      </c>
      <c r="E5" s="3">
        <f>'Potentiometer cal'!$F$19*Motion!C5+'Potentiometer cal'!$G$19</f>
        <v>22.224216955028542</v>
      </c>
      <c r="H5"/>
      <c r="I5"/>
    </row>
    <row r="6" spans="1:9" x14ac:dyDescent="0.25">
      <c r="A6" s="3">
        <v>48773372</v>
      </c>
      <c r="B6" s="3">
        <f t="shared" ref="B6:B69" si="0">A6-$A$5</f>
        <v>16640</v>
      </c>
      <c r="C6" s="3">
        <v>1.9530000000000001</v>
      </c>
      <c r="D6" s="3">
        <f t="shared" ref="D6:D69" si="1">B6/10^6</f>
        <v>1.6639999999999999E-2</v>
      </c>
      <c r="E6" s="3">
        <f>'Potentiometer cal'!$F$19*Motion!C6+'Potentiometer cal'!$G$19</f>
        <v>23.250685283600465</v>
      </c>
      <c r="F6" s="3">
        <f>(E7-E5)/(D7-D5)</f>
        <v>63.971494836213097</v>
      </c>
    </row>
    <row r="7" spans="1:9" x14ac:dyDescent="0.25">
      <c r="A7" s="3">
        <v>48790012</v>
      </c>
      <c r="B7" s="3">
        <f t="shared" si="0"/>
        <v>33280</v>
      </c>
      <c r="C7" s="3">
        <v>2.04</v>
      </c>
      <c r="D7" s="3">
        <f t="shared" si="1"/>
        <v>3.3279999999999997E-2</v>
      </c>
      <c r="E7" s="3">
        <f>'Potentiometer cal'!$F$19*Motion!C7+'Potentiometer cal'!$G$19</f>
        <v>24.353188303177713</v>
      </c>
      <c r="F7" s="3">
        <f t="shared" ref="F7:F70" si="2">(E8-E6)/(D8-D6)</f>
        <v>55.213492566969471</v>
      </c>
    </row>
    <row r="8" spans="1:9" x14ac:dyDescent="0.25">
      <c r="A8" s="3">
        <v>48806652</v>
      </c>
      <c r="B8" s="3">
        <f t="shared" si="0"/>
        <v>49920</v>
      </c>
      <c r="C8" s="3">
        <v>2.0979999999999999</v>
      </c>
      <c r="D8" s="3">
        <f t="shared" si="1"/>
        <v>4.9919999999999999E-2</v>
      </c>
      <c r="E8" s="3">
        <f>'Potentiometer cal'!$F$19*Motion!C8+'Potentiometer cal'!$G$19</f>
        <v>25.088190316229209</v>
      </c>
      <c r="F8" s="3">
        <f t="shared" si="2"/>
        <v>40.362966979991469</v>
      </c>
    </row>
    <row r="9" spans="1:9" x14ac:dyDescent="0.25">
      <c r="A9" s="3">
        <v>48823292</v>
      </c>
      <c r="B9" s="3">
        <f t="shared" si="0"/>
        <v>66560</v>
      </c>
      <c r="C9" s="3">
        <v>2.1459999999999999</v>
      </c>
      <c r="D9" s="3">
        <f t="shared" si="1"/>
        <v>6.6559999999999994E-2</v>
      </c>
      <c r="E9" s="3">
        <f>'Potentiometer cal'!$F$19*Motion!C9+'Potentiometer cal'!$G$19</f>
        <v>25.69646784427183</v>
      </c>
      <c r="F9" s="3">
        <f t="shared" si="2"/>
        <v>54.071144444894493</v>
      </c>
    </row>
    <row r="10" spans="1:9" x14ac:dyDescent="0.25">
      <c r="A10" s="3">
        <v>48839932</v>
      </c>
      <c r="B10" s="3">
        <f t="shared" si="0"/>
        <v>83200</v>
      </c>
      <c r="C10" s="3">
        <v>2.2400000000000002</v>
      </c>
      <c r="D10" s="3">
        <f t="shared" si="1"/>
        <v>8.3199999999999996E-2</v>
      </c>
      <c r="E10" s="3">
        <f>'Potentiometer cal'!$F$19*Motion!C10+'Potentiometer cal'!$G$19</f>
        <v>26.887678003355298</v>
      </c>
      <c r="F10" s="3">
        <f t="shared" si="2"/>
        <v>62.829146714137877</v>
      </c>
    </row>
    <row r="11" spans="1:9" x14ac:dyDescent="0.25">
      <c r="A11" s="3">
        <v>48856572</v>
      </c>
      <c r="B11" s="3">
        <f t="shared" si="0"/>
        <v>99840</v>
      </c>
      <c r="C11" s="3">
        <v>2.3109999999999999</v>
      </c>
      <c r="D11" s="3">
        <f t="shared" si="1"/>
        <v>9.9839999999999998E-2</v>
      </c>
      <c r="E11" s="3">
        <f>'Potentiometer cal'!$F$19*Motion!C11+'Potentiometer cal'!$G$19</f>
        <v>27.787421846918338</v>
      </c>
      <c r="F11" s="3">
        <f t="shared" si="2"/>
        <v>57.498188811119995</v>
      </c>
    </row>
    <row r="12" spans="1:9" x14ac:dyDescent="0.25">
      <c r="A12" s="3">
        <v>48873212</v>
      </c>
      <c r="B12" s="3">
        <f t="shared" si="0"/>
        <v>116480</v>
      </c>
      <c r="C12" s="3">
        <v>2.391</v>
      </c>
      <c r="D12" s="3">
        <f t="shared" si="1"/>
        <v>0.11648</v>
      </c>
      <c r="E12" s="3">
        <f>'Potentiometer cal'!$F$19*Motion!C12+'Potentiometer cal'!$G$19</f>
        <v>28.801217726989371</v>
      </c>
      <c r="F12" s="3">
        <f t="shared" si="2"/>
        <v>58.640536933195229</v>
      </c>
    </row>
    <row r="13" spans="1:9" x14ac:dyDescent="0.25">
      <c r="A13" s="3">
        <v>48889852</v>
      </c>
      <c r="B13" s="3">
        <f t="shared" si="0"/>
        <v>133120</v>
      </c>
      <c r="C13" s="3">
        <v>2.4649999999999999</v>
      </c>
      <c r="D13" s="3">
        <f t="shared" si="1"/>
        <v>0.13311999999999999</v>
      </c>
      <c r="E13" s="3">
        <f>'Potentiometer cal'!$F$19*Motion!C13+'Potentiometer cal'!$G$19</f>
        <v>29.738978916055075</v>
      </c>
      <c r="F13" s="3">
        <f t="shared" si="2"/>
        <v>45.313142175650874</v>
      </c>
    </row>
    <row r="14" spans="1:9" x14ac:dyDescent="0.25">
      <c r="A14" s="3">
        <v>48906492</v>
      </c>
      <c r="B14" s="3">
        <f t="shared" si="0"/>
        <v>149760</v>
      </c>
      <c r="C14" s="3">
        <v>2.5099999999999998</v>
      </c>
      <c r="D14" s="3">
        <f t="shared" si="1"/>
        <v>0.14976</v>
      </c>
      <c r="E14" s="3">
        <f>'Potentiometer cal'!$F$19*Motion!C14+'Potentiometer cal'!$G$19</f>
        <v>30.309239098595032</v>
      </c>
      <c r="F14" s="3">
        <f t="shared" si="2"/>
        <v>28.177920344522555</v>
      </c>
    </row>
    <row r="15" spans="1:9" x14ac:dyDescent="0.25">
      <c r="A15" s="3">
        <v>48923132</v>
      </c>
      <c r="B15" s="3">
        <f t="shared" si="0"/>
        <v>166400</v>
      </c>
      <c r="C15" s="3">
        <v>2.5390000000000001</v>
      </c>
      <c r="D15" s="3">
        <f t="shared" si="1"/>
        <v>0.16639999999999999</v>
      </c>
      <c r="E15" s="3">
        <f>'Potentiometer cal'!$F$19*Motion!C15+'Potentiometer cal'!$G$19</f>
        <v>30.676740105120786</v>
      </c>
      <c r="F15" s="3">
        <f t="shared" si="2"/>
        <v>22.085397026787938</v>
      </c>
    </row>
    <row r="16" spans="1:9" x14ac:dyDescent="0.25">
      <c r="A16" s="3">
        <v>48939772</v>
      </c>
      <c r="B16" s="3">
        <f t="shared" si="0"/>
        <v>183040</v>
      </c>
      <c r="C16" s="3">
        <v>2.5680000000000001</v>
      </c>
      <c r="D16" s="3">
        <f t="shared" si="1"/>
        <v>0.18304000000000001</v>
      </c>
      <c r="E16" s="3">
        <f>'Potentiometer cal'!$F$19*Motion!C16+'Potentiometer cal'!$G$19</f>
        <v>31.044241111646535</v>
      </c>
      <c r="F16" s="3">
        <f t="shared" si="2"/>
        <v>18.658352660562105</v>
      </c>
    </row>
    <row r="17" spans="1:6" x14ac:dyDescent="0.25">
      <c r="A17" s="3">
        <v>48956412</v>
      </c>
      <c r="B17" s="3">
        <f t="shared" si="0"/>
        <v>199680</v>
      </c>
      <c r="C17" s="3">
        <v>2.5880000000000001</v>
      </c>
      <c r="D17" s="3">
        <f t="shared" si="1"/>
        <v>0.19968</v>
      </c>
      <c r="E17" s="3">
        <f>'Potentiometer cal'!$F$19*Motion!C17+'Potentiometer cal'!$G$19</f>
        <v>31.297690081664292</v>
      </c>
      <c r="F17" s="3">
        <f t="shared" si="2"/>
        <v>8.7580022692435016</v>
      </c>
    </row>
    <row r="18" spans="1:6" x14ac:dyDescent="0.25">
      <c r="A18" s="3">
        <v>48973052</v>
      </c>
      <c r="B18" s="3">
        <f t="shared" si="0"/>
        <v>216320</v>
      </c>
      <c r="C18" s="3">
        <v>2.5910000000000002</v>
      </c>
      <c r="D18" s="3">
        <f t="shared" si="1"/>
        <v>0.21632000000000001</v>
      </c>
      <c r="E18" s="3">
        <f>'Potentiometer cal'!$F$19*Motion!C18+'Potentiometer cal'!$G$19</f>
        <v>31.335707427166959</v>
      </c>
      <c r="F18" s="3">
        <f t="shared" si="2"/>
        <v>1.1423481220753138</v>
      </c>
    </row>
    <row r="19" spans="1:6" x14ac:dyDescent="0.25">
      <c r="A19" s="3">
        <v>48989692</v>
      </c>
      <c r="B19" s="3">
        <f t="shared" si="0"/>
        <v>232960</v>
      </c>
      <c r="C19" s="3">
        <v>2.5910000000000002</v>
      </c>
      <c r="D19" s="3">
        <f t="shared" si="1"/>
        <v>0.23296</v>
      </c>
      <c r="E19" s="3">
        <f>'Potentiometer cal'!$F$19*Motion!C19+'Potentiometer cal'!$G$19</f>
        <v>31.335707427166959</v>
      </c>
      <c r="F19" s="3">
        <f t="shared" si="2"/>
        <v>0</v>
      </c>
    </row>
    <row r="20" spans="1:6" x14ac:dyDescent="0.25">
      <c r="A20" s="3">
        <v>49006332</v>
      </c>
      <c r="B20" s="3">
        <f t="shared" si="0"/>
        <v>249600</v>
      </c>
      <c r="C20" s="3">
        <v>2.5910000000000002</v>
      </c>
      <c r="D20" s="3">
        <f t="shared" si="1"/>
        <v>0.24959999999999999</v>
      </c>
      <c r="E20" s="3">
        <f>'Potentiometer cal'!$F$19*Motion!C20+'Potentiometer cal'!$G$19</f>
        <v>31.335707427166959</v>
      </c>
      <c r="F20" s="3">
        <f t="shared" si="2"/>
        <v>-1.1423481220753147</v>
      </c>
    </row>
    <row r="21" spans="1:6" x14ac:dyDescent="0.25">
      <c r="A21" s="3">
        <v>49022972</v>
      </c>
      <c r="B21" s="3">
        <f t="shared" si="0"/>
        <v>266240</v>
      </c>
      <c r="C21" s="3">
        <v>2.5880000000000001</v>
      </c>
      <c r="D21" s="3">
        <f t="shared" si="1"/>
        <v>0.26623999999999998</v>
      </c>
      <c r="E21" s="3">
        <f>'Potentiometer cal'!$F$19*Motion!C21+'Potentiometer cal'!$G$19</f>
        <v>31.297690081664292</v>
      </c>
      <c r="F21" s="3">
        <f t="shared" si="2"/>
        <v>-17.135221831128625</v>
      </c>
    </row>
    <row r="22" spans="1:6" x14ac:dyDescent="0.25">
      <c r="A22" s="3">
        <v>49039612</v>
      </c>
      <c r="B22" s="3">
        <f t="shared" si="0"/>
        <v>282880</v>
      </c>
      <c r="C22" s="3">
        <v>2.5459999999999998</v>
      </c>
      <c r="D22" s="3">
        <f t="shared" si="1"/>
        <v>0.28288000000000002</v>
      </c>
      <c r="E22" s="3">
        <f>'Potentiometer cal'!$F$19*Motion!C22+'Potentiometer cal'!$G$19</f>
        <v>30.765447244626998</v>
      </c>
      <c r="F22" s="3">
        <f t="shared" si="2"/>
        <v>-29.701051173956103</v>
      </c>
    </row>
    <row r="23" spans="1:6" x14ac:dyDescent="0.25">
      <c r="A23" s="3">
        <v>49056252</v>
      </c>
      <c r="B23" s="3">
        <f t="shared" si="0"/>
        <v>299520</v>
      </c>
      <c r="C23" s="3">
        <v>2.5099999999999998</v>
      </c>
      <c r="D23" s="3">
        <f t="shared" si="1"/>
        <v>0.29952000000000001</v>
      </c>
      <c r="E23" s="3">
        <f>'Potentiometer cal'!$F$19*Motion!C23+'Potentiometer cal'!$G$19</f>
        <v>30.309239098595032</v>
      </c>
      <c r="F23" s="3">
        <f t="shared" si="2"/>
        <v>-41.886097809425181</v>
      </c>
    </row>
    <row r="24" spans="1:6" x14ac:dyDescent="0.25">
      <c r="A24" s="3">
        <v>49072892</v>
      </c>
      <c r="B24" s="3">
        <f t="shared" si="0"/>
        <v>316160</v>
      </c>
      <c r="C24" s="3">
        <v>2.4359999999999999</v>
      </c>
      <c r="D24" s="3">
        <f t="shared" si="1"/>
        <v>0.31616</v>
      </c>
      <c r="E24" s="3">
        <f>'Potentiometer cal'!$F$19*Motion!C24+'Potentiometer cal'!$G$19</f>
        <v>29.371477909529329</v>
      </c>
      <c r="F24" s="3">
        <f t="shared" si="2"/>
        <v>-56.355840689044726</v>
      </c>
    </row>
    <row r="25" spans="1:6" x14ac:dyDescent="0.25">
      <c r="A25" s="3">
        <v>49089532</v>
      </c>
      <c r="B25" s="3">
        <f t="shared" si="0"/>
        <v>332800</v>
      </c>
      <c r="C25" s="3">
        <v>2.3620000000000001</v>
      </c>
      <c r="D25" s="3">
        <f t="shared" si="1"/>
        <v>0.33279999999999998</v>
      </c>
      <c r="E25" s="3">
        <f>'Potentiometer cal'!$F$19*Motion!C25+'Potentiometer cal'!$G$19</f>
        <v>28.433716720463625</v>
      </c>
      <c r="F25" s="3">
        <f t="shared" si="2"/>
        <v>-47.597838419801434</v>
      </c>
    </row>
    <row r="26" spans="1:6" x14ac:dyDescent="0.25">
      <c r="A26" s="3">
        <v>49106172</v>
      </c>
      <c r="B26" s="3">
        <f t="shared" si="0"/>
        <v>349440</v>
      </c>
      <c r="C26" s="3">
        <v>2.3109999999999999</v>
      </c>
      <c r="D26" s="3">
        <f t="shared" si="1"/>
        <v>0.34943999999999997</v>
      </c>
      <c r="E26" s="3">
        <f>'Potentiometer cal'!$F$19*Motion!C26+'Potentiometer cal'!$G$19</f>
        <v>27.787421846918338</v>
      </c>
      <c r="F26" s="3">
        <f t="shared" si="2"/>
        <v>-36.555139906407554</v>
      </c>
    </row>
    <row r="27" spans="1:6" x14ac:dyDescent="0.25">
      <c r="A27" s="3">
        <v>49122812</v>
      </c>
      <c r="B27" s="3">
        <f t="shared" si="0"/>
        <v>366080</v>
      </c>
      <c r="C27" s="3">
        <v>2.266</v>
      </c>
      <c r="D27" s="3">
        <f t="shared" si="1"/>
        <v>0.36608000000000002</v>
      </c>
      <c r="E27" s="3">
        <f>'Potentiometer cal'!$F$19*Motion!C27+'Potentiometer cal'!$G$19</f>
        <v>27.217161664378381</v>
      </c>
      <c r="F27" s="3">
        <f t="shared" si="2"/>
        <v>-52.928796322819018</v>
      </c>
    </row>
    <row r="28" spans="1:6" x14ac:dyDescent="0.25">
      <c r="A28" s="3">
        <v>49139452</v>
      </c>
      <c r="B28" s="3">
        <f t="shared" si="0"/>
        <v>382720</v>
      </c>
      <c r="C28" s="3">
        <v>2.1720000000000002</v>
      </c>
      <c r="D28" s="3">
        <f t="shared" si="1"/>
        <v>0.38272</v>
      </c>
      <c r="E28" s="3">
        <f>'Potentiometer cal'!$F$19*Motion!C28+'Potentiometer cal'!$G$19</f>
        <v>26.02595150529492</v>
      </c>
      <c r="F28" s="3">
        <f t="shared" si="2"/>
        <v>-62.829146714137821</v>
      </c>
    </row>
    <row r="29" spans="1:6" x14ac:dyDescent="0.25">
      <c r="A29" s="3">
        <v>49156092</v>
      </c>
      <c r="B29" s="3">
        <f t="shared" si="0"/>
        <v>399360</v>
      </c>
      <c r="C29" s="3">
        <v>2.101</v>
      </c>
      <c r="D29" s="3">
        <f t="shared" si="1"/>
        <v>0.39935999999999999</v>
      </c>
      <c r="E29" s="3">
        <f>'Potentiometer cal'!$F$19*Motion!C29+'Potentiometer cal'!$G$19</f>
        <v>25.126207661731875</v>
      </c>
      <c r="F29" s="3">
        <f t="shared" si="2"/>
        <v>-62.448364006779563</v>
      </c>
    </row>
    <row r="30" spans="1:6" x14ac:dyDescent="0.25">
      <c r="A30" s="3">
        <v>49172732</v>
      </c>
      <c r="B30" s="3">
        <f t="shared" si="0"/>
        <v>416000</v>
      </c>
      <c r="C30" s="3">
        <v>2.008</v>
      </c>
      <c r="D30" s="3">
        <f t="shared" si="1"/>
        <v>0.41599999999999998</v>
      </c>
      <c r="E30" s="3">
        <f>'Potentiometer cal'!$F$19*Motion!C30+'Potentiometer cal'!$G$19</f>
        <v>23.947669951149297</v>
      </c>
      <c r="F30" s="3">
        <f t="shared" si="2"/>
        <v>-71.206366276022848</v>
      </c>
    </row>
    <row r="31" spans="1:6" x14ac:dyDescent="0.25">
      <c r="A31" s="3">
        <v>49189372</v>
      </c>
      <c r="B31" s="3">
        <f t="shared" si="0"/>
        <v>432640</v>
      </c>
      <c r="C31" s="3">
        <v>1.9139999999999999</v>
      </c>
      <c r="D31" s="3">
        <f t="shared" si="1"/>
        <v>0.43264000000000002</v>
      </c>
      <c r="E31" s="3">
        <f>'Potentiometer cal'!$F$19*Motion!C31+'Potentiometer cal'!$G$19</f>
        <v>22.756459792065833</v>
      </c>
      <c r="F31" s="3">
        <f t="shared" si="2"/>
        <v>-59.021319640553628</v>
      </c>
    </row>
    <row r="32" spans="1:6" x14ac:dyDescent="0.25">
      <c r="A32" s="3">
        <v>49206012</v>
      </c>
      <c r="B32" s="3">
        <f t="shared" si="0"/>
        <v>449280</v>
      </c>
      <c r="C32" s="3">
        <v>1.853</v>
      </c>
      <c r="D32" s="3">
        <f t="shared" si="1"/>
        <v>0.44928000000000001</v>
      </c>
      <c r="E32" s="3">
        <f>'Potentiometer cal'!$F$19*Motion!C32+'Potentiometer cal'!$G$19</f>
        <v>21.983440433511671</v>
      </c>
      <c r="F32" s="3">
        <f t="shared" si="2"/>
        <v>-44.170794053575705</v>
      </c>
    </row>
    <row r="33" spans="1:6" x14ac:dyDescent="0.25">
      <c r="A33" s="3">
        <v>49222652</v>
      </c>
      <c r="B33" s="3">
        <f t="shared" si="0"/>
        <v>465920</v>
      </c>
      <c r="C33" s="3">
        <v>1.798</v>
      </c>
      <c r="D33" s="3">
        <f t="shared" si="1"/>
        <v>0.46592</v>
      </c>
      <c r="E33" s="3">
        <f>'Potentiometer cal'!$F$19*Motion!C33+'Potentiometer cal'!$G$19</f>
        <v>21.286455765962835</v>
      </c>
      <c r="F33" s="3">
        <f t="shared" si="2"/>
        <v>-52.92879632281921</v>
      </c>
    </row>
    <row r="34" spans="1:6" x14ac:dyDescent="0.25">
      <c r="A34" s="3">
        <v>49239292</v>
      </c>
      <c r="B34" s="3">
        <f t="shared" si="0"/>
        <v>482560</v>
      </c>
      <c r="C34" s="3">
        <v>1.714</v>
      </c>
      <c r="D34" s="3">
        <f t="shared" si="1"/>
        <v>0.48255999999999999</v>
      </c>
      <c r="E34" s="3">
        <f>'Potentiometer cal'!$F$19*Motion!C34+'Potentiometer cal'!$G$19</f>
        <v>20.221970091888249</v>
      </c>
      <c r="F34" s="3">
        <f t="shared" si="2"/>
        <v>-54.071144444894422</v>
      </c>
    </row>
    <row r="35" spans="1:6" x14ac:dyDescent="0.25">
      <c r="A35" s="3">
        <v>49255932</v>
      </c>
      <c r="B35" s="3">
        <f t="shared" si="0"/>
        <v>499200</v>
      </c>
      <c r="C35" s="3">
        <v>1.6559999999999999</v>
      </c>
      <c r="D35" s="3">
        <f t="shared" si="1"/>
        <v>0.49919999999999998</v>
      </c>
      <c r="E35" s="3">
        <f>'Potentiometer cal'!$F$19*Motion!C35+'Potentiometer cal'!$G$19</f>
        <v>19.48696807883675</v>
      </c>
      <c r="F35" s="3">
        <f t="shared" si="2"/>
        <v>-44.170794053575705</v>
      </c>
    </row>
    <row r="36" spans="1:6" x14ac:dyDescent="0.25">
      <c r="A36" s="3">
        <v>49272572</v>
      </c>
      <c r="B36" s="3">
        <f t="shared" si="0"/>
        <v>515840</v>
      </c>
      <c r="C36" s="3">
        <v>1.5980000000000001</v>
      </c>
      <c r="D36" s="3">
        <f t="shared" si="1"/>
        <v>0.51583999999999997</v>
      </c>
      <c r="E36" s="3">
        <f>'Potentiometer cal'!$F$19*Motion!C36+'Potentiometer cal'!$G$19</f>
        <v>18.75196606578525</v>
      </c>
      <c r="F36" s="3">
        <f t="shared" si="2"/>
        <v>-41.50531510206681</v>
      </c>
    </row>
    <row r="37" spans="1:6" x14ac:dyDescent="0.25">
      <c r="A37" s="3">
        <v>49289212</v>
      </c>
      <c r="B37" s="3">
        <f t="shared" si="0"/>
        <v>532480</v>
      </c>
      <c r="C37" s="3">
        <v>1.5469999999999999</v>
      </c>
      <c r="D37" s="3">
        <f t="shared" si="1"/>
        <v>0.53247999999999995</v>
      </c>
      <c r="E37" s="3">
        <f>'Potentiometer cal'!$F$19*Motion!C37+'Potentiometer cal'!$G$19</f>
        <v>18.105671192239967</v>
      </c>
      <c r="F37" s="3">
        <f t="shared" si="2"/>
        <v>-30.462616588672784</v>
      </c>
    </row>
    <row r="38" spans="1:6" x14ac:dyDescent="0.25">
      <c r="A38" s="3">
        <v>49305852</v>
      </c>
      <c r="B38" s="3">
        <f t="shared" si="0"/>
        <v>549120</v>
      </c>
      <c r="C38" s="3">
        <v>1.518</v>
      </c>
      <c r="D38" s="3">
        <f t="shared" si="1"/>
        <v>0.54912000000000005</v>
      </c>
      <c r="E38" s="3">
        <f>'Potentiometer cal'!$F$19*Motion!C38+'Potentiometer cal'!$G$19</f>
        <v>17.738170185714218</v>
      </c>
      <c r="F38" s="3">
        <f t="shared" si="2"/>
        <v>-18.277569953203692</v>
      </c>
    </row>
    <row r="39" spans="1:6" x14ac:dyDescent="0.25">
      <c r="A39" s="3">
        <v>49322492</v>
      </c>
      <c r="B39" s="3">
        <f t="shared" si="0"/>
        <v>565760</v>
      </c>
      <c r="C39" s="3">
        <v>1.4990000000000001</v>
      </c>
      <c r="D39" s="3">
        <f t="shared" si="1"/>
        <v>0.56576000000000004</v>
      </c>
      <c r="E39" s="3">
        <f>'Potentiometer cal'!$F$19*Motion!C39+'Potentiometer cal'!$G$19</f>
        <v>17.497393664197347</v>
      </c>
      <c r="F39" s="3">
        <f t="shared" si="2"/>
        <v>-8.7580022692434021</v>
      </c>
    </row>
    <row r="40" spans="1:6" x14ac:dyDescent="0.25">
      <c r="A40" s="3">
        <v>49339132</v>
      </c>
      <c r="B40" s="3">
        <f t="shared" si="0"/>
        <v>582400</v>
      </c>
      <c r="C40" s="3">
        <v>1.4950000000000001</v>
      </c>
      <c r="D40" s="3">
        <f t="shared" si="1"/>
        <v>0.58240000000000003</v>
      </c>
      <c r="E40" s="3">
        <f>'Potentiometer cal'!$F$19*Motion!C40+'Potentiometer cal'!$G$19</f>
        <v>17.446703870193797</v>
      </c>
      <c r="F40" s="3">
        <f t="shared" si="2"/>
        <v>-1.523130829433575</v>
      </c>
    </row>
    <row r="41" spans="1:6" x14ac:dyDescent="0.25">
      <c r="A41" s="3">
        <v>49355772</v>
      </c>
      <c r="B41" s="3">
        <f t="shared" si="0"/>
        <v>599040</v>
      </c>
      <c r="C41" s="3">
        <v>1.4950000000000001</v>
      </c>
      <c r="D41" s="3">
        <f t="shared" si="1"/>
        <v>0.59904000000000002</v>
      </c>
      <c r="E41" s="3">
        <f>'Potentiometer cal'!$F$19*Motion!C41+'Potentiometer cal'!$G$19</f>
        <v>17.446703870193797</v>
      </c>
      <c r="F41" s="3">
        <f t="shared" si="2"/>
        <v>0</v>
      </c>
    </row>
    <row r="42" spans="1:6" x14ac:dyDescent="0.25">
      <c r="A42" s="3">
        <v>49372412</v>
      </c>
      <c r="B42" s="3">
        <f t="shared" si="0"/>
        <v>615680</v>
      </c>
      <c r="C42" s="3">
        <v>1.4950000000000001</v>
      </c>
      <c r="D42" s="3">
        <f t="shared" si="1"/>
        <v>0.61568000000000001</v>
      </c>
      <c r="E42" s="3">
        <f>'Potentiometer cal'!$F$19*Motion!C42+'Potentiometer cal'!$G$19</f>
        <v>17.446703870193797</v>
      </c>
      <c r="F42" s="3">
        <f t="shared" si="2"/>
        <v>0</v>
      </c>
    </row>
    <row r="43" spans="1:6" x14ac:dyDescent="0.25">
      <c r="A43" s="3">
        <v>49389052</v>
      </c>
      <c r="B43" s="3">
        <f t="shared" si="0"/>
        <v>632320</v>
      </c>
      <c r="C43" s="3">
        <v>1.4950000000000001</v>
      </c>
      <c r="D43" s="3">
        <f t="shared" si="1"/>
        <v>0.63231999999999999</v>
      </c>
      <c r="E43" s="3">
        <f>'Potentiometer cal'!$F$19*Motion!C43+'Potentiometer cal'!$G$19</f>
        <v>17.446703870193797</v>
      </c>
      <c r="F43" s="3">
        <f t="shared" si="2"/>
        <v>0</v>
      </c>
    </row>
    <row r="44" spans="1:6" x14ac:dyDescent="0.25">
      <c r="A44" s="3">
        <v>49405692</v>
      </c>
      <c r="B44" s="3">
        <f t="shared" si="0"/>
        <v>648960</v>
      </c>
      <c r="C44" s="3">
        <v>1.4950000000000001</v>
      </c>
      <c r="D44" s="3">
        <f t="shared" si="1"/>
        <v>0.64895999999999998</v>
      </c>
      <c r="E44" s="3">
        <f>'Potentiometer cal'!$F$19*Motion!C44+'Potentiometer cal'!$G$19</f>
        <v>17.446703870193797</v>
      </c>
      <c r="F44" s="3">
        <f t="shared" si="2"/>
        <v>1.523130829433575</v>
      </c>
    </row>
    <row r="45" spans="1:6" x14ac:dyDescent="0.25">
      <c r="A45" s="3">
        <v>49422332</v>
      </c>
      <c r="B45" s="3">
        <f t="shared" si="0"/>
        <v>665600</v>
      </c>
      <c r="C45" s="3">
        <v>1.4990000000000001</v>
      </c>
      <c r="D45" s="3">
        <f t="shared" si="1"/>
        <v>0.66559999999999997</v>
      </c>
      <c r="E45" s="3">
        <f>'Potentiometer cal'!$F$19*Motion!C45+'Potentiometer cal'!$G$19</f>
        <v>17.497393664197347</v>
      </c>
      <c r="F45" s="3">
        <f t="shared" si="2"/>
        <v>22.085397026787746</v>
      </c>
    </row>
    <row r="46" spans="1:6" x14ac:dyDescent="0.25">
      <c r="A46" s="3">
        <v>49438972</v>
      </c>
      <c r="B46" s="3">
        <f t="shared" si="0"/>
        <v>682240</v>
      </c>
      <c r="C46" s="3">
        <v>1.5529999999999999</v>
      </c>
      <c r="D46" s="3">
        <f t="shared" si="1"/>
        <v>0.68223999999999996</v>
      </c>
      <c r="E46" s="3">
        <f>'Potentiometer cal'!$F$19*Motion!C46+'Potentiometer cal'!$G$19</f>
        <v>18.181705883245293</v>
      </c>
      <c r="F46" s="3">
        <f t="shared" si="2"/>
        <v>37.697488028482717</v>
      </c>
    </row>
    <row r="47" spans="1:6" x14ac:dyDescent="0.25">
      <c r="A47" s="3">
        <v>49455612</v>
      </c>
      <c r="B47" s="3">
        <f t="shared" si="0"/>
        <v>698880</v>
      </c>
      <c r="C47" s="3">
        <v>1.5980000000000001</v>
      </c>
      <c r="D47" s="3">
        <f t="shared" si="1"/>
        <v>0.69887999999999995</v>
      </c>
      <c r="E47" s="3">
        <f>'Potentiometer cal'!$F$19*Motion!C47+'Potentiometer cal'!$G$19</f>
        <v>18.75196606578525</v>
      </c>
      <c r="F47" s="3">
        <f t="shared" si="2"/>
        <v>27.035572222447172</v>
      </c>
    </row>
    <row r="48" spans="1:6" x14ac:dyDescent="0.25">
      <c r="A48" s="3">
        <v>49472252</v>
      </c>
      <c r="B48" s="3">
        <f t="shared" si="0"/>
        <v>715520</v>
      </c>
      <c r="C48" s="3">
        <v>1.6240000000000001</v>
      </c>
      <c r="D48" s="3">
        <f t="shared" si="1"/>
        <v>0.71552000000000004</v>
      </c>
      <c r="E48" s="3">
        <f>'Potentiometer cal'!$F$19*Motion!C48+'Potentiometer cal'!$G$19</f>
        <v>19.081449726808337</v>
      </c>
      <c r="F48" s="3">
        <f t="shared" si="2"/>
        <v>23.608527856221453</v>
      </c>
    </row>
    <row r="49" spans="1:6" x14ac:dyDescent="0.25">
      <c r="A49" s="3">
        <v>49488892</v>
      </c>
      <c r="B49" s="3">
        <f t="shared" si="0"/>
        <v>732160</v>
      </c>
      <c r="C49" s="3">
        <v>1.66</v>
      </c>
      <c r="D49" s="3">
        <f t="shared" si="1"/>
        <v>0.73216000000000003</v>
      </c>
      <c r="E49" s="3">
        <f>'Potentiometer cal'!$F$19*Motion!C49+'Potentiometer cal'!$G$19</f>
        <v>19.537657872840303</v>
      </c>
      <c r="F49" s="3">
        <f t="shared" si="2"/>
        <v>27.035572222447264</v>
      </c>
    </row>
    <row r="50" spans="1:6" x14ac:dyDescent="0.25">
      <c r="A50" s="3">
        <v>49505532</v>
      </c>
      <c r="B50" s="3">
        <f t="shared" si="0"/>
        <v>748800</v>
      </c>
      <c r="C50" s="3">
        <v>1.6950000000000001</v>
      </c>
      <c r="D50" s="3">
        <f t="shared" si="1"/>
        <v>0.74880000000000002</v>
      </c>
      <c r="E50" s="3">
        <f>'Potentiometer cal'!$F$19*Motion!C50+'Potentiometer cal'!$G$19</f>
        <v>19.981193570371381</v>
      </c>
      <c r="F50" s="3">
        <f t="shared" si="2"/>
        <v>27.035572222447264</v>
      </c>
    </row>
    <row r="51" spans="1:6" x14ac:dyDescent="0.25">
      <c r="A51" s="3">
        <v>49522172</v>
      </c>
      <c r="B51" s="3">
        <f t="shared" si="0"/>
        <v>765440</v>
      </c>
      <c r="C51" s="3">
        <v>1.7310000000000001</v>
      </c>
      <c r="D51" s="3">
        <f t="shared" si="1"/>
        <v>0.76544000000000001</v>
      </c>
      <c r="E51" s="3">
        <f>'Potentiometer cal'!$F$19*Motion!C51+'Potentiometer cal'!$G$19</f>
        <v>20.437401716403347</v>
      </c>
      <c r="F51" s="3">
        <f t="shared" si="2"/>
        <v>29.320268466597572</v>
      </c>
    </row>
    <row r="52" spans="1:6" x14ac:dyDescent="0.25">
      <c r="A52" s="3">
        <v>49538812</v>
      </c>
      <c r="B52" s="3">
        <f t="shared" si="0"/>
        <v>782080</v>
      </c>
      <c r="C52" s="3">
        <v>1.772</v>
      </c>
      <c r="D52" s="3">
        <f t="shared" si="1"/>
        <v>0.78208</v>
      </c>
      <c r="E52" s="3">
        <f>'Potentiometer cal'!$F$19*Motion!C52+'Potentiometer cal'!$G$19</f>
        <v>20.956972104939748</v>
      </c>
      <c r="F52" s="3">
        <f t="shared" si="2"/>
        <v>26.654789515088684</v>
      </c>
    </row>
    <row r="53" spans="1:6" x14ac:dyDescent="0.25">
      <c r="A53" s="3">
        <v>49555452</v>
      </c>
      <c r="B53" s="3">
        <f t="shared" si="0"/>
        <v>798720</v>
      </c>
      <c r="C53" s="3">
        <v>1.8009999999999999</v>
      </c>
      <c r="D53" s="3">
        <f t="shared" si="1"/>
        <v>0.79871999999999999</v>
      </c>
      <c r="E53" s="3">
        <f>'Potentiometer cal'!$F$19*Motion!C53+'Potentiometer cal'!$G$19</f>
        <v>21.324473111465498</v>
      </c>
      <c r="F53" s="3">
        <f t="shared" si="2"/>
        <v>18.658352660562226</v>
      </c>
    </row>
    <row r="54" spans="1:6" x14ac:dyDescent="0.25">
      <c r="A54" s="3">
        <v>49572092</v>
      </c>
      <c r="B54" s="3">
        <f t="shared" si="0"/>
        <v>815360</v>
      </c>
      <c r="C54" s="3">
        <v>1.821</v>
      </c>
      <c r="D54" s="3">
        <f t="shared" si="1"/>
        <v>0.81535999999999997</v>
      </c>
      <c r="E54" s="3">
        <f>'Potentiometer cal'!$F$19*Motion!C54+'Potentiometer cal'!$G$19</f>
        <v>21.577922081483258</v>
      </c>
      <c r="F54" s="3">
        <f t="shared" si="2"/>
        <v>12.565829342827607</v>
      </c>
    </row>
    <row r="55" spans="1:6" x14ac:dyDescent="0.25">
      <c r="A55" s="3">
        <v>49588732</v>
      </c>
      <c r="B55" s="3">
        <f t="shared" si="0"/>
        <v>832000</v>
      </c>
      <c r="C55" s="3">
        <v>1.8340000000000001</v>
      </c>
      <c r="D55" s="3">
        <f t="shared" si="1"/>
        <v>0.83199999999999996</v>
      </c>
      <c r="E55" s="3">
        <f>'Potentiometer cal'!$F$19*Motion!C55+'Potentiometer cal'!$G$19</f>
        <v>21.7426639119948</v>
      </c>
      <c r="F55" s="3">
        <f t="shared" si="2"/>
        <v>8.3772195618850365</v>
      </c>
    </row>
    <row r="56" spans="1:6" x14ac:dyDescent="0.25">
      <c r="A56" s="3">
        <v>49605372</v>
      </c>
      <c r="B56" s="3">
        <f t="shared" si="0"/>
        <v>848640</v>
      </c>
      <c r="C56" s="3">
        <v>1.843</v>
      </c>
      <c r="D56" s="3">
        <f t="shared" si="1"/>
        <v>0.84863999999999995</v>
      </c>
      <c r="E56" s="3">
        <f>'Potentiometer cal'!$F$19*Motion!C56+'Potentiometer cal'!$G$19</f>
        <v>21.856715948502792</v>
      </c>
      <c r="F56" s="3">
        <f t="shared" si="2"/>
        <v>6.0925233177345994</v>
      </c>
    </row>
    <row r="57" spans="1:6" x14ac:dyDescent="0.25">
      <c r="A57" s="3">
        <v>49622012</v>
      </c>
      <c r="B57" s="3">
        <f t="shared" si="0"/>
        <v>865280</v>
      </c>
      <c r="C57" s="3">
        <v>1.85</v>
      </c>
      <c r="D57" s="3">
        <f t="shared" si="1"/>
        <v>0.86528000000000005</v>
      </c>
      <c r="E57" s="3">
        <f>'Potentiometer cal'!$F$19*Motion!C57+'Potentiometer cal'!$G$19</f>
        <v>21.945423088009008</v>
      </c>
      <c r="F57" s="3">
        <f t="shared" si="2"/>
        <v>1.5231308294335699</v>
      </c>
    </row>
    <row r="58" spans="1:6" x14ac:dyDescent="0.25">
      <c r="A58" s="3">
        <v>49638652</v>
      </c>
      <c r="B58" s="3">
        <f t="shared" si="0"/>
        <v>881920</v>
      </c>
      <c r="C58" s="3">
        <v>1.847</v>
      </c>
      <c r="D58" s="3">
        <f t="shared" si="1"/>
        <v>0.88192000000000004</v>
      </c>
      <c r="E58" s="3">
        <f>'Potentiometer cal'!$F$19*Motion!C58+'Potentiometer cal'!$G$19</f>
        <v>21.907405742506342</v>
      </c>
      <c r="F58" s="3">
        <f t="shared" si="2"/>
        <v>-1.1423481220753147</v>
      </c>
    </row>
    <row r="59" spans="1:6" x14ac:dyDescent="0.25">
      <c r="A59" s="3">
        <v>49655292</v>
      </c>
      <c r="B59" s="3">
        <f t="shared" si="0"/>
        <v>898560</v>
      </c>
      <c r="C59" s="3">
        <v>1.847</v>
      </c>
      <c r="D59" s="3">
        <f t="shared" si="1"/>
        <v>0.89856000000000003</v>
      </c>
      <c r="E59" s="3">
        <f>'Potentiometer cal'!$F$19*Motion!C59+'Potentiometer cal'!$G$19</f>
        <v>21.907405742506342</v>
      </c>
      <c r="F59" s="3">
        <f t="shared" si="2"/>
        <v>0</v>
      </c>
    </row>
    <row r="60" spans="1:6" x14ac:dyDescent="0.25">
      <c r="A60" s="3">
        <v>49671932</v>
      </c>
      <c r="B60" s="3">
        <f t="shared" si="0"/>
        <v>915200</v>
      </c>
      <c r="C60" s="3">
        <v>1.847</v>
      </c>
      <c r="D60" s="3">
        <f t="shared" si="1"/>
        <v>0.91520000000000001</v>
      </c>
      <c r="E60" s="3">
        <f>'Potentiometer cal'!$F$19*Motion!C60+'Potentiometer cal'!$G$19</f>
        <v>21.907405742506342</v>
      </c>
      <c r="F60" s="3">
        <f t="shared" si="2"/>
        <v>-4.9501751956593054</v>
      </c>
    </row>
    <row r="61" spans="1:6" x14ac:dyDescent="0.25">
      <c r="A61" s="3">
        <v>49688572</v>
      </c>
      <c r="B61" s="3">
        <f t="shared" si="0"/>
        <v>931840</v>
      </c>
      <c r="C61" s="3">
        <v>1.8340000000000001</v>
      </c>
      <c r="D61" s="3">
        <f t="shared" si="1"/>
        <v>0.93184</v>
      </c>
      <c r="E61" s="3">
        <f>'Potentiometer cal'!$F$19*Motion!C61+'Potentiometer cal'!$G$19</f>
        <v>21.7426639119948</v>
      </c>
      <c r="F61" s="3">
        <f t="shared" si="2"/>
        <v>-22.085397026787852</v>
      </c>
    </row>
    <row r="62" spans="1:6" x14ac:dyDescent="0.25">
      <c r="A62" s="3">
        <v>49705212</v>
      </c>
      <c r="B62" s="3">
        <f t="shared" si="0"/>
        <v>948480</v>
      </c>
      <c r="C62" s="3">
        <v>1.7889999999999999</v>
      </c>
      <c r="D62" s="3">
        <f t="shared" si="1"/>
        <v>0.94847999999999999</v>
      </c>
      <c r="E62" s="3">
        <f>'Potentiometer cal'!$F$19*Motion!C62+'Potentiometer cal'!$G$19</f>
        <v>21.172403729454842</v>
      </c>
      <c r="F62" s="3">
        <f t="shared" si="2"/>
        <v>-30.843399296031361</v>
      </c>
    </row>
    <row r="63" spans="1:6" x14ac:dyDescent="0.25">
      <c r="A63" s="3">
        <v>49721852</v>
      </c>
      <c r="B63" s="3">
        <f t="shared" si="0"/>
        <v>965120</v>
      </c>
      <c r="C63" s="3">
        <v>1.7529999999999999</v>
      </c>
      <c r="D63" s="3">
        <f t="shared" si="1"/>
        <v>0.96511999999999998</v>
      </c>
      <c r="E63" s="3">
        <f>'Potentiometer cal'!$F$19*Motion!C63+'Potentiometer cal'!$G$19</f>
        <v>20.716195583422877</v>
      </c>
      <c r="F63" s="3">
        <f t="shared" si="2"/>
        <v>-31.985747418106463</v>
      </c>
    </row>
    <row r="64" spans="1:6" x14ac:dyDescent="0.25">
      <c r="A64" s="3">
        <v>49738492</v>
      </c>
      <c r="B64" s="3">
        <f t="shared" si="0"/>
        <v>981760</v>
      </c>
      <c r="C64" s="3">
        <v>1.7050000000000001</v>
      </c>
      <c r="D64" s="3">
        <f t="shared" si="1"/>
        <v>0.98175999999999997</v>
      </c>
      <c r="E64" s="3">
        <f>'Potentiometer cal'!$F$19*Motion!C64+'Potentiometer cal'!$G$19</f>
        <v>20.10791805538026</v>
      </c>
      <c r="F64" s="3">
        <f t="shared" si="2"/>
        <v>-31.985747418106463</v>
      </c>
    </row>
    <row r="65" spans="1:6" x14ac:dyDescent="0.25">
      <c r="A65" s="3">
        <v>49755132</v>
      </c>
      <c r="B65" s="3">
        <f t="shared" si="0"/>
        <v>998400</v>
      </c>
      <c r="C65" s="3">
        <v>1.669</v>
      </c>
      <c r="D65" s="3">
        <f t="shared" si="1"/>
        <v>0.99839999999999995</v>
      </c>
      <c r="E65" s="3">
        <f>'Potentiometer cal'!$F$19*Motion!C65+'Potentiometer cal'!$G$19</f>
        <v>19.651709909348295</v>
      </c>
      <c r="F65" s="3">
        <f t="shared" si="2"/>
        <v>-22.085397026787852</v>
      </c>
    </row>
    <row r="66" spans="1:6" x14ac:dyDescent="0.25">
      <c r="A66" s="3">
        <v>49771772</v>
      </c>
      <c r="B66" s="3">
        <f t="shared" si="0"/>
        <v>1015040</v>
      </c>
      <c r="C66" s="3">
        <v>1.647</v>
      </c>
      <c r="D66" s="3">
        <f t="shared" si="1"/>
        <v>1.0150399999999999</v>
      </c>
      <c r="E66" s="3">
        <f>'Potentiometer cal'!$F$19*Motion!C66+'Potentiometer cal'!$G$19</f>
        <v>19.372916042328761</v>
      </c>
      <c r="F66" s="3">
        <f t="shared" si="2"/>
        <v>-20.562266197354276</v>
      </c>
    </row>
    <row r="67" spans="1:6" x14ac:dyDescent="0.25">
      <c r="A67" s="3">
        <v>49788412</v>
      </c>
      <c r="B67" s="3">
        <f t="shared" si="0"/>
        <v>1031680</v>
      </c>
      <c r="C67" s="3">
        <v>1.615</v>
      </c>
      <c r="D67" s="3">
        <f t="shared" si="1"/>
        <v>1.0316799999999999</v>
      </c>
      <c r="E67" s="3">
        <f>'Potentiometer cal'!$F$19*Motion!C67+'Potentiometer cal'!$G$19</f>
        <v>18.967397690300345</v>
      </c>
      <c r="F67" s="3">
        <f t="shared" si="2"/>
        <v>-25.893224100372056</v>
      </c>
    </row>
    <row r="68" spans="1:6" x14ac:dyDescent="0.25">
      <c r="A68" s="3">
        <v>49805052</v>
      </c>
      <c r="B68" s="3">
        <f t="shared" si="0"/>
        <v>1048320</v>
      </c>
      <c r="C68" s="3">
        <v>1.579</v>
      </c>
      <c r="D68" s="3">
        <f t="shared" si="1"/>
        <v>1.0483199999999999</v>
      </c>
      <c r="E68" s="3">
        <f>'Potentiometer cal'!$F$19*Motion!C68+'Potentiometer cal'!$G$19</f>
        <v>18.51118954426838</v>
      </c>
      <c r="F68" s="3">
        <f t="shared" si="2"/>
        <v>-25.893224100371949</v>
      </c>
    </row>
    <row r="69" spans="1:6" x14ac:dyDescent="0.25">
      <c r="A69" s="3">
        <v>49821692</v>
      </c>
      <c r="B69" s="3">
        <f t="shared" si="0"/>
        <v>1064960</v>
      </c>
      <c r="C69" s="3">
        <v>1.5469999999999999</v>
      </c>
      <c r="D69" s="3">
        <f t="shared" si="1"/>
        <v>1.0649599999999999</v>
      </c>
      <c r="E69" s="3">
        <f>'Potentiometer cal'!$F$19*Motion!C69+'Potentiometer cal'!$G$19</f>
        <v>18.105671192239967</v>
      </c>
      <c r="F69" s="3">
        <f t="shared" si="2"/>
        <v>-23.227745148863058</v>
      </c>
    </row>
    <row r="70" spans="1:6" x14ac:dyDescent="0.25">
      <c r="A70" s="3">
        <v>49838332</v>
      </c>
      <c r="B70" s="3">
        <f t="shared" ref="B70:B133" si="3">A70-$A$5</f>
        <v>1081600</v>
      </c>
      <c r="C70" s="3">
        <v>1.518</v>
      </c>
      <c r="D70" s="3">
        <f t="shared" ref="D70:D133" si="4">B70/10^6</f>
        <v>1.0815999999999999</v>
      </c>
      <c r="E70" s="3">
        <f>'Potentiometer cal'!$F$19*Motion!C70+'Potentiometer cal'!$G$19</f>
        <v>17.738170185714218</v>
      </c>
      <c r="F70" s="3">
        <f t="shared" si="2"/>
        <v>-19.800700782637197</v>
      </c>
    </row>
    <row r="71" spans="1:6" x14ac:dyDescent="0.25">
      <c r="A71" s="3">
        <v>49854972</v>
      </c>
      <c r="B71" s="3">
        <f t="shared" si="3"/>
        <v>1098240</v>
      </c>
      <c r="C71" s="3">
        <v>1.4950000000000001</v>
      </c>
      <c r="D71" s="3">
        <f t="shared" si="4"/>
        <v>1.0982400000000001</v>
      </c>
      <c r="E71" s="3">
        <f>'Potentiometer cal'!$F$19*Motion!C71+'Potentiometer cal'!$G$19</f>
        <v>17.446703870193797</v>
      </c>
      <c r="F71" s="3">
        <f t="shared" ref="F71:F134" si="5">(E72-E70)/(D72-D70)</f>
        <v>-13.708177464902723</v>
      </c>
    </row>
    <row r="72" spans="1:6" x14ac:dyDescent="0.25">
      <c r="A72" s="3">
        <v>49871612</v>
      </c>
      <c r="B72" s="3">
        <f t="shared" si="3"/>
        <v>1114880</v>
      </c>
      <c r="C72" s="3">
        <v>1.482</v>
      </c>
      <c r="D72" s="3">
        <f t="shared" si="4"/>
        <v>1.1148800000000001</v>
      </c>
      <c r="E72" s="3">
        <f>'Potentiometer cal'!$F$19*Motion!C72+'Potentiometer cal'!$G$19</f>
        <v>17.281962039682252</v>
      </c>
      <c r="F72" s="3">
        <f t="shared" si="5"/>
        <v>-6.0925233177346199</v>
      </c>
    </row>
    <row r="73" spans="1:6" x14ac:dyDescent="0.25">
      <c r="A73" s="3">
        <v>49888252</v>
      </c>
      <c r="B73" s="3">
        <f t="shared" si="3"/>
        <v>1131520</v>
      </c>
      <c r="C73" s="3">
        <v>1.4790000000000001</v>
      </c>
      <c r="D73" s="3">
        <f t="shared" si="4"/>
        <v>1.1315200000000001</v>
      </c>
      <c r="E73" s="3">
        <f>'Potentiometer cal'!$F$19*Motion!C73+'Potentiometer cal'!$G$19</f>
        <v>17.243944694179589</v>
      </c>
      <c r="F73" s="3">
        <f t="shared" si="5"/>
        <v>-1.1423481220752079</v>
      </c>
    </row>
    <row r="74" spans="1:6" x14ac:dyDescent="0.25">
      <c r="A74" s="3">
        <v>49904892</v>
      </c>
      <c r="B74" s="3">
        <f t="shared" si="3"/>
        <v>1148160</v>
      </c>
      <c r="C74" s="3">
        <v>1.4790000000000001</v>
      </c>
      <c r="D74" s="3">
        <f t="shared" si="4"/>
        <v>1.1481600000000001</v>
      </c>
      <c r="E74" s="3">
        <f>'Potentiometer cal'!$F$19*Motion!C74+'Potentiometer cal'!$G$19</f>
        <v>17.243944694179589</v>
      </c>
      <c r="F74" s="3">
        <f t="shared" si="5"/>
        <v>0</v>
      </c>
    </row>
    <row r="75" spans="1:6" x14ac:dyDescent="0.25">
      <c r="A75" s="3">
        <v>49921532</v>
      </c>
      <c r="B75" s="3">
        <f t="shared" si="3"/>
        <v>1164800</v>
      </c>
      <c r="C75" s="3">
        <v>1.4790000000000001</v>
      </c>
      <c r="D75" s="3">
        <f t="shared" si="4"/>
        <v>1.1648000000000001</v>
      </c>
      <c r="E75" s="3">
        <f>'Potentiometer cal'!$F$19*Motion!C75+'Potentiometer cal'!$G$19</f>
        <v>17.243944694179589</v>
      </c>
      <c r="F75" s="3">
        <f t="shared" si="5"/>
        <v>13.708177464902707</v>
      </c>
    </row>
    <row r="76" spans="1:6" x14ac:dyDescent="0.25">
      <c r="A76" s="3">
        <v>49938172</v>
      </c>
      <c r="B76" s="3">
        <f t="shared" si="3"/>
        <v>1181440</v>
      </c>
      <c r="C76" s="3">
        <v>1.5149999999999999</v>
      </c>
      <c r="D76" s="3">
        <f t="shared" si="4"/>
        <v>1.18144</v>
      </c>
      <c r="E76" s="3">
        <f>'Potentiometer cal'!$F$19*Motion!C76+'Potentiometer cal'!$G$19</f>
        <v>17.700152840211551</v>
      </c>
      <c r="F76" s="3">
        <f t="shared" si="5"/>
        <v>28.177920344522363</v>
      </c>
    </row>
    <row r="77" spans="1:6" x14ac:dyDescent="0.25">
      <c r="A77" s="3">
        <v>49954812</v>
      </c>
      <c r="B77" s="3">
        <f t="shared" si="3"/>
        <v>1198080</v>
      </c>
      <c r="C77" s="3">
        <v>1.5529999999999999</v>
      </c>
      <c r="D77" s="3">
        <f t="shared" si="4"/>
        <v>1.19808</v>
      </c>
      <c r="E77" s="3">
        <f>'Potentiometer cal'!$F$19*Motion!C77+'Potentiometer cal'!$G$19</f>
        <v>18.181705883245293</v>
      </c>
      <c r="F77" s="3">
        <f t="shared" si="5"/>
        <v>24.370093270938373</v>
      </c>
    </row>
    <row r="78" spans="1:6" x14ac:dyDescent="0.25">
      <c r="A78" s="3">
        <v>49971452</v>
      </c>
      <c r="B78" s="3">
        <f t="shared" si="3"/>
        <v>1214720</v>
      </c>
      <c r="C78" s="3">
        <v>1.579</v>
      </c>
      <c r="D78" s="3">
        <f t="shared" si="4"/>
        <v>1.21472</v>
      </c>
      <c r="E78" s="3">
        <f>'Potentiometer cal'!$F$19*Motion!C78+'Potentiometer cal'!$G$19</f>
        <v>18.51118954426838</v>
      </c>
      <c r="F78" s="3">
        <f t="shared" si="5"/>
        <v>28.17792034452247</v>
      </c>
    </row>
    <row r="79" spans="1:6" x14ac:dyDescent="0.25">
      <c r="A79" s="3">
        <v>49988092</v>
      </c>
      <c r="B79" s="3">
        <f t="shared" si="3"/>
        <v>1231360</v>
      </c>
      <c r="C79" s="3">
        <v>1.627</v>
      </c>
      <c r="D79" s="3">
        <f t="shared" si="4"/>
        <v>1.23136</v>
      </c>
      <c r="E79" s="3">
        <f>'Potentiometer cal'!$F$19*Motion!C79+'Potentiometer cal'!$G$19</f>
        <v>19.119467072311</v>
      </c>
      <c r="F79" s="3">
        <f t="shared" si="5"/>
        <v>45.313142175651016</v>
      </c>
    </row>
    <row r="80" spans="1:6" x14ac:dyDescent="0.25">
      <c r="A80" s="3">
        <v>50004732</v>
      </c>
      <c r="B80" s="3">
        <f t="shared" si="3"/>
        <v>1248000</v>
      </c>
      <c r="C80" s="3">
        <v>1.698</v>
      </c>
      <c r="D80" s="3">
        <f t="shared" si="4"/>
        <v>1.248</v>
      </c>
      <c r="E80" s="3">
        <f>'Potentiometer cal'!$F$19*Motion!C80+'Potentiometer cal'!$G$19</f>
        <v>20.019210915874044</v>
      </c>
      <c r="F80" s="3">
        <f t="shared" si="5"/>
        <v>50.644100078668686</v>
      </c>
    </row>
    <row r="81" spans="1:6" x14ac:dyDescent="0.25">
      <c r="A81" s="3">
        <v>50021372</v>
      </c>
      <c r="B81" s="3">
        <f t="shared" si="3"/>
        <v>1264640</v>
      </c>
      <c r="C81" s="3">
        <v>1.76</v>
      </c>
      <c r="D81" s="3">
        <f t="shared" si="4"/>
        <v>1.26464</v>
      </c>
      <c r="E81" s="3">
        <f>'Potentiometer cal'!$F$19*Motion!C81+'Potentiometer cal'!$G$19</f>
        <v>20.804902722929093</v>
      </c>
      <c r="F81" s="3">
        <f t="shared" si="5"/>
        <v>61.306015884704138</v>
      </c>
    </row>
    <row r="82" spans="1:6" x14ac:dyDescent="0.25">
      <c r="A82" s="3">
        <v>50038012</v>
      </c>
      <c r="B82" s="3">
        <f t="shared" si="3"/>
        <v>1281280</v>
      </c>
      <c r="C82" s="3">
        <v>1.859</v>
      </c>
      <c r="D82" s="3">
        <f t="shared" si="4"/>
        <v>1.28128</v>
      </c>
      <c r="E82" s="3">
        <f>'Potentiometer cal'!$F$19*Motion!C82+'Potentiometer cal'!$G$19</f>
        <v>22.059475124516997</v>
      </c>
      <c r="F82" s="3">
        <f t="shared" si="5"/>
        <v>72.348714398098167</v>
      </c>
    </row>
    <row r="83" spans="1:6" x14ac:dyDescent="0.25">
      <c r="A83" s="3">
        <v>50054652</v>
      </c>
      <c r="B83" s="3">
        <f t="shared" si="3"/>
        <v>1297920</v>
      </c>
      <c r="C83" s="3">
        <v>1.95</v>
      </c>
      <c r="D83" s="3">
        <f t="shared" si="4"/>
        <v>1.29792</v>
      </c>
      <c r="E83" s="3">
        <f>'Potentiometer cal'!$F$19*Motion!C83+'Potentiometer cal'!$G$19</f>
        <v>23.212667938097798</v>
      </c>
      <c r="F83" s="3">
        <f t="shared" si="5"/>
        <v>56.73662339640331</v>
      </c>
    </row>
    <row r="84" spans="1:6" x14ac:dyDescent="0.25">
      <c r="A84" s="3">
        <v>50071292</v>
      </c>
      <c r="B84" s="3">
        <f t="shared" si="3"/>
        <v>1314560</v>
      </c>
      <c r="C84" s="3">
        <v>2.008</v>
      </c>
      <c r="D84" s="3">
        <f t="shared" si="4"/>
        <v>1.31456</v>
      </c>
      <c r="E84" s="3">
        <f>'Potentiometer cal'!$F$19*Motion!C84+'Potentiometer cal'!$G$19</f>
        <v>23.947669951149297</v>
      </c>
      <c r="F84" s="3">
        <f t="shared" si="5"/>
        <v>46.455490297726222</v>
      </c>
    </row>
    <row r="85" spans="1:6" x14ac:dyDescent="0.25">
      <c r="A85" s="3">
        <v>50087932</v>
      </c>
      <c r="B85" s="3">
        <f t="shared" si="3"/>
        <v>1331200</v>
      </c>
      <c r="C85" s="3">
        <v>2.0720000000000001</v>
      </c>
      <c r="D85" s="3">
        <f t="shared" si="4"/>
        <v>1.3311999999999999</v>
      </c>
      <c r="E85" s="3">
        <f>'Potentiometer cal'!$F$19*Motion!C85+'Potentiometer cal'!$G$19</f>
        <v>24.758706655206126</v>
      </c>
      <c r="F85" s="3">
        <f t="shared" si="5"/>
        <v>60.163667762629039</v>
      </c>
    </row>
    <row r="86" spans="1:6" x14ac:dyDescent="0.25">
      <c r="A86" s="3">
        <v>50104572</v>
      </c>
      <c r="B86" s="3">
        <f t="shared" si="3"/>
        <v>1347840</v>
      </c>
      <c r="C86" s="3">
        <v>2.1659999999999999</v>
      </c>
      <c r="D86" s="3">
        <f t="shared" si="4"/>
        <v>1.3478399999999999</v>
      </c>
      <c r="E86" s="3">
        <f>'Potentiometer cal'!$F$19*Motion!C86+'Potentiometer cal'!$G$19</f>
        <v>25.94991681428959</v>
      </c>
      <c r="F86" s="3">
        <f t="shared" si="5"/>
        <v>62.829146714137927</v>
      </c>
    </row>
    <row r="87" spans="1:6" x14ac:dyDescent="0.25">
      <c r="A87" s="3">
        <v>50121212</v>
      </c>
      <c r="B87" s="3">
        <f t="shared" si="3"/>
        <v>1364480</v>
      </c>
      <c r="C87" s="3">
        <v>2.2370000000000001</v>
      </c>
      <c r="D87" s="3">
        <f t="shared" si="4"/>
        <v>1.3644799999999999</v>
      </c>
      <c r="E87" s="3">
        <f>'Potentiometer cal'!$F$19*Motion!C87+'Potentiometer cal'!$G$19</f>
        <v>26.849660657852635</v>
      </c>
      <c r="F87" s="3">
        <f t="shared" si="5"/>
        <v>60.163667762628933</v>
      </c>
    </row>
    <row r="88" spans="1:6" x14ac:dyDescent="0.25">
      <c r="A88" s="3">
        <v>50137852</v>
      </c>
      <c r="B88" s="3">
        <f t="shared" si="3"/>
        <v>1381120</v>
      </c>
      <c r="C88" s="3">
        <v>2.3239999999999998</v>
      </c>
      <c r="D88" s="3">
        <f t="shared" si="4"/>
        <v>1.3811199999999999</v>
      </c>
      <c r="E88" s="3">
        <f>'Potentiometer cal'!$F$19*Motion!C88+'Potentiometer cal'!$G$19</f>
        <v>27.95216367742988</v>
      </c>
      <c r="F88" s="3">
        <f t="shared" si="5"/>
        <v>59.782885055270562</v>
      </c>
    </row>
    <row r="89" spans="1:6" x14ac:dyDescent="0.25">
      <c r="A89" s="3">
        <v>50154492</v>
      </c>
      <c r="B89" s="3">
        <f t="shared" si="3"/>
        <v>1397760</v>
      </c>
      <c r="C89" s="3">
        <v>2.3940000000000001</v>
      </c>
      <c r="D89" s="3">
        <f t="shared" si="4"/>
        <v>1.3977599999999999</v>
      </c>
      <c r="E89" s="3">
        <f>'Potentiometer cal'!$F$19*Motion!C89+'Potentiometer cal'!$G$19</f>
        <v>28.839235072492038</v>
      </c>
      <c r="F89" s="3">
        <f t="shared" si="5"/>
        <v>44.170794053575406</v>
      </c>
    </row>
    <row r="90" spans="1:6" x14ac:dyDescent="0.25">
      <c r="A90" s="3">
        <v>50171132</v>
      </c>
      <c r="B90" s="3">
        <f t="shared" si="3"/>
        <v>1414400</v>
      </c>
      <c r="C90" s="3">
        <v>2.44</v>
      </c>
      <c r="D90" s="3">
        <f t="shared" si="4"/>
        <v>1.4144000000000001</v>
      </c>
      <c r="E90" s="3">
        <f>'Potentiometer cal'!$F$19*Motion!C90+'Potentiometer cal'!$G$19</f>
        <v>29.422167703532878</v>
      </c>
      <c r="F90" s="3">
        <f t="shared" si="5"/>
        <v>35.793574491690322</v>
      </c>
    </row>
    <row r="91" spans="1:6" x14ac:dyDescent="0.25">
      <c r="A91" s="3">
        <v>50187772</v>
      </c>
      <c r="B91" s="3">
        <f t="shared" si="3"/>
        <v>1431040</v>
      </c>
      <c r="C91" s="3">
        <v>2.488</v>
      </c>
      <c r="D91" s="3">
        <f t="shared" si="4"/>
        <v>1.4310400000000001</v>
      </c>
      <c r="E91" s="3">
        <f>'Potentiometer cal'!$F$19*Motion!C91+'Potentiometer cal'!$G$19</f>
        <v>30.030445231575499</v>
      </c>
      <c r="F91" s="3">
        <f t="shared" si="5"/>
        <v>33.128095540181988</v>
      </c>
    </row>
    <row r="92" spans="1:6" x14ac:dyDescent="0.25">
      <c r="A92" s="3">
        <v>50204412</v>
      </c>
      <c r="B92" s="3">
        <f t="shared" si="3"/>
        <v>1447680</v>
      </c>
      <c r="C92" s="3">
        <v>2.5270000000000001</v>
      </c>
      <c r="D92" s="3">
        <f t="shared" si="4"/>
        <v>1.4476800000000001</v>
      </c>
      <c r="E92" s="3">
        <f>'Potentiometer cal'!$F$19*Motion!C92+'Potentiometer cal'!$G$19</f>
        <v>30.524670723110134</v>
      </c>
      <c r="F92" s="3">
        <f t="shared" si="5"/>
        <v>25.893224100371949</v>
      </c>
    </row>
    <row r="93" spans="1:6" x14ac:dyDescent="0.25">
      <c r="A93" s="3">
        <v>50221052</v>
      </c>
      <c r="B93" s="3">
        <f t="shared" si="3"/>
        <v>1464320</v>
      </c>
      <c r="C93" s="3">
        <v>2.556</v>
      </c>
      <c r="D93" s="3">
        <f t="shared" si="4"/>
        <v>1.4643200000000001</v>
      </c>
      <c r="E93" s="3">
        <f>'Potentiometer cal'!$F$19*Motion!C93+'Potentiometer cal'!$G$19</f>
        <v>30.892171729635876</v>
      </c>
      <c r="F93" s="3">
        <f t="shared" si="5"/>
        <v>20.562266197353956</v>
      </c>
    </row>
    <row r="94" spans="1:6" x14ac:dyDescent="0.25">
      <c r="A94" s="3">
        <v>50237692</v>
      </c>
      <c r="B94" s="3">
        <f t="shared" si="3"/>
        <v>1480960</v>
      </c>
      <c r="C94" s="3">
        <v>2.581</v>
      </c>
      <c r="D94" s="3">
        <f t="shared" si="4"/>
        <v>1.4809600000000001</v>
      </c>
      <c r="E94" s="3">
        <f>'Potentiometer cal'!$F$19*Motion!C94+'Potentiometer cal'!$G$19</f>
        <v>31.208982942158073</v>
      </c>
      <c r="F94" s="3">
        <f t="shared" si="5"/>
        <v>14.469742879619655</v>
      </c>
    </row>
    <row r="95" spans="1:6" x14ac:dyDescent="0.25">
      <c r="A95" s="3">
        <v>50254332</v>
      </c>
      <c r="B95" s="3">
        <f t="shared" si="3"/>
        <v>1497600</v>
      </c>
      <c r="C95" s="3">
        <v>2.5939999999999999</v>
      </c>
      <c r="D95" s="3">
        <f t="shared" si="4"/>
        <v>1.4976</v>
      </c>
      <c r="E95" s="3">
        <f>'Potentiometer cal'!$F$19*Motion!C95+'Potentiometer cal'!$G$19</f>
        <v>31.373724772669618</v>
      </c>
      <c r="F95" s="3">
        <f t="shared" si="5"/>
        <v>8.7580022692435104</v>
      </c>
    </row>
    <row r="96" spans="1:6" x14ac:dyDescent="0.25">
      <c r="A96" s="3">
        <v>50270972</v>
      </c>
      <c r="B96" s="3">
        <f t="shared" si="3"/>
        <v>1514240</v>
      </c>
      <c r="C96" s="3">
        <v>2.6040000000000001</v>
      </c>
      <c r="D96" s="3">
        <f t="shared" si="4"/>
        <v>1.51424</v>
      </c>
      <c r="E96" s="3">
        <f>'Potentiometer cal'!$F$19*Motion!C96+'Potentiometer cal'!$G$19</f>
        <v>31.500449257678497</v>
      </c>
      <c r="F96" s="3">
        <f t="shared" si="5"/>
        <v>3.8078270735840976</v>
      </c>
    </row>
    <row r="97" spans="1:6" x14ac:dyDescent="0.25">
      <c r="A97" s="3">
        <v>50287612</v>
      </c>
      <c r="B97" s="3">
        <f t="shared" si="3"/>
        <v>1530880</v>
      </c>
      <c r="C97" s="3">
        <v>2.6040000000000001</v>
      </c>
      <c r="D97" s="3">
        <f t="shared" si="4"/>
        <v>1.53088</v>
      </c>
      <c r="E97" s="3">
        <f>'Potentiometer cal'!$F$19*Motion!C97+'Potentiometer cal'!$G$19</f>
        <v>31.500449257678497</v>
      </c>
      <c r="F97" s="3">
        <f t="shared" si="5"/>
        <v>0</v>
      </c>
    </row>
    <row r="98" spans="1:6" x14ac:dyDescent="0.25">
      <c r="A98" s="3">
        <v>50304252</v>
      </c>
      <c r="B98" s="3">
        <f t="shared" si="3"/>
        <v>1547520</v>
      </c>
      <c r="C98" s="3">
        <v>2.6040000000000001</v>
      </c>
      <c r="D98" s="3">
        <f t="shared" si="4"/>
        <v>1.54752</v>
      </c>
      <c r="E98" s="3">
        <f>'Potentiometer cal'!$F$19*Motion!C98+'Potentiometer cal'!$G$19</f>
        <v>31.500449257678497</v>
      </c>
      <c r="F98" s="3">
        <f t="shared" si="5"/>
        <v>-8.7580022692435104</v>
      </c>
    </row>
    <row r="99" spans="1:6" x14ac:dyDescent="0.25">
      <c r="A99" s="3">
        <v>50320892</v>
      </c>
      <c r="B99" s="3">
        <f t="shared" si="3"/>
        <v>1564160</v>
      </c>
      <c r="C99" s="3">
        <v>2.581</v>
      </c>
      <c r="D99" s="3">
        <f t="shared" si="4"/>
        <v>1.56416</v>
      </c>
      <c r="E99" s="3">
        <f>'Potentiometer cal'!$F$19*Motion!C99+'Potentiometer cal'!$G$19</f>
        <v>31.208982942158073</v>
      </c>
      <c r="F99" s="3">
        <f t="shared" si="5"/>
        <v>-34.270443662256987</v>
      </c>
    </row>
    <row r="100" spans="1:6" x14ac:dyDescent="0.25">
      <c r="A100" s="3">
        <v>50337532</v>
      </c>
      <c r="B100" s="3">
        <f t="shared" si="3"/>
        <v>1580800</v>
      </c>
      <c r="C100" s="3">
        <v>2.5139999999999998</v>
      </c>
      <c r="D100" s="3">
        <f t="shared" si="4"/>
        <v>1.5808</v>
      </c>
      <c r="E100" s="3">
        <f>'Potentiometer cal'!$F$19*Motion!C100+'Potentiometer cal'!$G$19</f>
        <v>30.359928892598585</v>
      </c>
      <c r="F100" s="3">
        <f t="shared" si="5"/>
        <v>-51.405665493385314</v>
      </c>
    </row>
    <row r="101" spans="1:6" x14ac:dyDescent="0.25">
      <c r="A101" s="3">
        <v>50354172</v>
      </c>
      <c r="B101" s="3">
        <f t="shared" si="3"/>
        <v>1597440</v>
      </c>
      <c r="C101" s="3">
        <v>2.4460000000000002</v>
      </c>
      <c r="D101" s="3">
        <f t="shared" si="4"/>
        <v>1.59744</v>
      </c>
      <c r="E101" s="3">
        <f>'Potentiometer cal'!$F$19*Motion!C101+'Potentiometer cal'!$G$19</f>
        <v>29.498202394538211</v>
      </c>
      <c r="F101" s="3">
        <f t="shared" si="5"/>
        <v>-43.028445931500492</v>
      </c>
    </row>
    <row r="102" spans="1:6" x14ac:dyDescent="0.25">
      <c r="A102" s="3">
        <v>50370812</v>
      </c>
      <c r="B102" s="3">
        <f t="shared" si="3"/>
        <v>1614080</v>
      </c>
      <c r="C102" s="3">
        <v>2.4009999999999998</v>
      </c>
      <c r="D102" s="3">
        <f t="shared" si="4"/>
        <v>1.61408</v>
      </c>
      <c r="E102" s="3">
        <f>'Potentiometer cal'!$F$19*Motion!C102+'Potentiometer cal'!$G$19</f>
        <v>28.92794221199825</v>
      </c>
      <c r="F102" s="3">
        <f t="shared" si="5"/>
        <v>-35.412791784332299</v>
      </c>
    </row>
    <row r="103" spans="1:6" x14ac:dyDescent="0.25">
      <c r="A103" s="3">
        <v>50387452</v>
      </c>
      <c r="B103" s="3">
        <f t="shared" si="3"/>
        <v>1630720</v>
      </c>
      <c r="C103" s="3">
        <v>2.3530000000000002</v>
      </c>
      <c r="D103" s="3">
        <f t="shared" si="4"/>
        <v>1.6307199999999999</v>
      </c>
      <c r="E103" s="3">
        <f>'Potentiometer cal'!$F$19*Motion!C103+'Potentiometer cal'!$G$19</f>
        <v>28.319664683955633</v>
      </c>
      <c r="F103" s="3">
        <f t="shared" si="5"/>
        <v>-52.928796322819103</v>
      </c>
    </row>
    <row r="104" spans="1:6" x14ac:dyDescent="0.25">
      <c r="A104" s="3">
        <v>50404092</v>
      </c>
      <c r="B104" s="3">
        <f t="shared" si="3"/>
        <v>1647360</v>
      </c>
      <c r="C104" s="3">
        <v>2.262</v>
      </c>
      <c r="D104" s="3">
        <f t="shared" si="4"/>
        <v>1.6473599999999999</v>
      </c>
      <c r="E104" s="3">
        <f>'Potentiometer cal'!$F$19*Motion!C104+'Potentiometer cal'!$G$19</f>
        <v>27.166471870374831</v>
      </c>
      <c r="F104" s="3">
        <f t="shared" si="5"/>
        <v>-70.064018153947757</v>
      </c>
    </row>
    <row r="105" spans="1:6" x14ac:dyDescent="0.25">
      <c r="A105" s="3">
        <v>50420732</v>
      </c>
      <c r="B105" s="3">
        <f t="shared" si="3"/>
        <v>1664000</v>
      </c>
      <c r="C105" s="3">
        <v>2.169</v>
      </c>
      <c r="D105" s="3">
        <f t="shared" si="4"/>
        <v>1.6639999999999999</v>
      </c>
      <c r="E105" s="3">
        <f>'Potentiometer cal'!$F$19*Motion!C105+'Potentiometer cal'!$G$19</f>
        <v>25.987934159792253</v>
      </c>
      <c r="F105" s="3">
        <f t="shared" si="5"/>
        <v>-77.29888959375748</v>
      </c>
    </row>
    <row r="106" spans="1:6" x14ac:dyDescent="0.25">
      <c r="A106" s="3">
        <v>50437372</v>
      </c>
      <c r="B106" s="3">
        <f t="shared" si="3"/>
        <v>1680640</v>
      </c>
      <c r="C106" s="3">
        <v>2.0590000000000002</v>
      </c>
      <c r="D106" s="3">
        <f t="shared" si="4"/>
        <v>1.6806399999999999</v>
      </c>
      <c r="E106" s="3">
        <f>'Potentiometer cal'!$F$19*Motion!C106+'Potentiometer cal'!$G$19</f>
        <v>24.593964824694584</v>
      </c>
      <c r="F106" s="3">
        <f t="shared" si="5"/>
        <v>-88.341588107151409</v>
      </c>
    </row>
    <row r="107" spans="1:6" x14ac:dyDescent="0.25">
      <c r="A107" s="3">
        <v>50454012</v>
      </c>
      <c r="B107" s="3">
        <f t="shared" si="3"/>
        <v>1697280</v>
      </c>
      <c r="C107" s="3">
        <v>1.9370000000000001</v>
      </c>
      <c r="D107" s="3">
        <f t="shared" si="4"/>
        <v>1.6972799999999999</v>
      </c>
      <c r="E107" s="3">
        <f>'Potentiometer cal'!$F$19*Motion!C107+'Potentiometer cal'!$G$19</f>
        <v>23.047926107586257</v>
      </c>
      <c r="F107" s="3">
        <f t="shared" si="5"/>
        <v>-79.583585837907464</v>
      </c>
    </row>
    <row r="108" spans="1:6" x14ac:dyDescent="0.25">
      <c r="A108" s="3">
        <v>50470652</v>
      </c>
      <c r="B108" s="3">
        <f t="shared" si="3"/>
        <v>1713920</v>
      </c>
      <c r="C108" s="3">
        <v>1.85</v>
      </c>
      <c r="D108" s="3">
        <f t="shared" si="4"/>
        <v>1.7139200000000001</v>
      </c>
      <c r="E108" s="3">
        <f>'Potentiometer cal'!$F$19*Motion!C108+'Potentiometer cal'!$G$19</f>
        <v>21.945423088009008</v>
      </c>
      <c r="F108" s="3">
        <f t="shared" si="5"/>
        <v>-70.064018153947288</v>
      </c>
    </row>
    <row r="109" spans="1:6" x14ac:dyDescent="0.25">
      <c r="A109" s="3">
        <v>50487292</v>
      </c>
      <c r="B109" s="3">
        <f t="shared" si="3"/>
        <v>1730560</v>
      </c>
      <c r="C109" s="3">
        <v>1.7529999999999999</v>
      </c>
      <c r="D109" s="3">
        <f t="shared" si="4"/>
        <v>1.7305600000000001</v>
      </c>
      <c r="E109" s="3">
        <f>'Potentiometer cal'!$F$19*Motion!C109+'Potentiometer cal'!$G$19</f>
        <v>20.716195583422877</v>
      </c>
      <c r="F109" s="3">
        <f t="shared" si="5"/>
        <v>-82.249064789416892</v>
      </c>
    </row>
    <row r="110" spans="1:6" x14ac:dyDescent="0.25">
      <c r="A110" s="3">
        <v>50503932</v>
      </c>
      <c r="B110" s="3">
        <f t="shared" si="3"/>
        <v>1747200</v>
      </c>
      <c r="C110" s="3">
        <v>1.6339999999999999</v>
      </c>
      <c r="D110" s="3">
        <f t="shared" si="4"/>
        <v>1.7472000000000001</v>
      </c>
      <c r="E110" s="3">
        <f>'Potentiometer cal'!$F$19*Motion!C110+'Potentiometer cal'!$G$19</f>
        <v>19.208174211817216</v>
      </c>
      <c r="F110" s="3">
        <f t="shared" si="5"/>
        <v>-87.19923998507609</v>
      </c>
    </row>
    <row r="111" spans="1:6" x14ac:dyDescent="0.25">
      <c r="A111" s="3">
        <v>50520572</v>
      </c>
      <c r="B111" s="3">
        <f t="shared" si="3"/>
        <v>1763840</v>
      </c>
      <c r="C111" s="3">
        <v>1.524</v>
      </c>
      <c r="D111" s="3">
        <f t="shared" si="4"/>
        <v>1.7638400000000001</v>
      </c>
      <c r="E111" s="3">
        <f>'Potentiometer cal'!$F$19*Motion!C111+'Potentiometer cal'!$G$19</f>
        <v>17.814204876719547</v>
      </c>
      <c r="F111" s="3">
        <f t="shared" si="5"/>
        <v>-89.483936229226615</v>
      </c>
    </row>
    <row r="112" spans="1:6" x14ac:dyDescent="0.25">
      <c r="A112" s="3">
        <v>50537212</v>
      </c>
      <c r="B112" s="3">
        <f t="shared" si="3"/>
        <v>1780480</v>
      </c>
      <c r="C112" s="3">
        <v>1.399</v>
      </c>
      <c r="D112" s="3">
        <f t="shared" si="4"/>
        <v>1.7804800000000001</v>
      </c>
      <c r="E112" s="3">
        <f>'Potentiometer cal'!$F$19*Motion!C112+'Potentiometer cal'!$G$19</f>
        <v>16.230148814108556</v>
      </c>
      <c r="F112" s="3">
        <f t="shared" si="5"/>
        <v>-89.483936229226714</v>
      </c>
    </row>
    <row r="113" spans="1:6" x14ac:dyDescent="0.25">
      <c r="A113" s="3">
        <v>50553852</v>
      </c>
      <c r="B113" s="3">
        <f t="shared" si="3"/>
        <v>1797120</v>
      </c>
      <c r="C113" s="3">
        <v>1.2889999999999999</v>
      </c>
      <c r="D113" s="3">
        <f t="shared" si="4"/>
        <v>1.7971200000000001</v>
      </c>
      <c r="E113" s="3">
        <f>'Potentiometer cal'!$F$19*Motion!C113+'Potentiometer cal'!$G$19</f>
        <v>14.836179479010884</v>
      </c>
      <c r="F113" s="3">
        <f t="shared" si="5"/>
        <v>-67.779321909797233</v>
      </c>
    </row>
    <row r="114" spans="1:6" x14ac:dyDescent="0.25">
      <c r="A114" s="3">
        <v>50570492</v>
      </c>
      <c r="B114" s="3">
        <f t="shared" si="3"/>
        <v>1813760</v>
      </c>
      <c r="C114" s="3">
        <v>1.2210000000000001</v>
      </c>
      <c r="D114" s="3">
        <f t="shared" si="4"/>
        <v>1.81376</v>
      </c>
      <c r="E114" s="3">
        <f>'Potentiometer cal'!$F$19*Motion!C114+'Potentiometer cal'!$G$19</f>
        <v>13.974452980950506</v>
      </c>
      <c r="F114" s="3">
        <f t="shared" si="5"/>
        <v>-47.978621127159798</v>
      </c>
    </row>
    <row r="115" spans="1:6" x14ac:dyDescent="0.25">
      <c r="A115" s="3">
        <v>50587132</v>
      </c>
      <c r="B115" s="3">
        <f t="shared" si="3"/>
        <v>1830400</v>
      </c>
      <c r="C115" s="3">
        <v>1.163</v>
      </c>
      <c r="D115" s="3">
        <f t="shared" si="4"/>
        <v>1.8304</v>
      </c>
      <c r="E115" s="3">
        <f>'Potentiometer cal'!$F$19*Motion!C115+'Potentiometer cal'!$G$19</f>
        <v>13.239450967899007</v>
      </c>
      <c r="F115" s="3">
        <f t="shared" si="5"/>
        <v>-44.170794053575754</v>
      </c>
    </row>
    <row r="116" spans="1:6" x14ac:dyDescent="0.25">
      <c r="A116" s="3">
        <v>50603772</v>
      </c>
      <c r="B116" s="3">
        <f t="shared" si="3"/>
        <v>1847040</v>
      </c>
      <c r="C116" s="3">
        <v>1.105</v>
      </c>
      <c r="D116" s="3">
        <f t="shared" si="4"/>
        <v>1.84704</v>
      </c>
      <c r="E116" s="3">
        <f>'Potentiometer cal'!$F$19*Motion!C116+'Potentiometer cal'!$G$19</f>
        <v>12.504448954847506</v>
      </c>
      <c r="F116" s="3">
        <f t="shared" si="5"/>
        <v>-38.078270735841187</v>
      </c>
    </row>
    <row r="117" spans="1:6" x14ac:dyDescent="0.25">
      <c r="A117" s="3">
        <v>50620412</v>
      </c>
      <c r="B117" s="3">
        <f t="shared" si="3"/>
        <v>1863680</v>
      </c>
      <c r="C117" s="3">
        <v>1.0629999999999999</v>
      </c>
      <c r="D117" s="3">
        <f t="shared" si="4"/>
        <v>1.86368</v>
      </c>
      <c r="E117" s="3">
        <f>'Potentiometer cal'!$F$19*Motion!C117+'Potentiometer cal'!$G$19</f>
        <v>11.972206117810213</v>
      </c>
      <c r="F117" s="3">
        <f t="shared" si="5"/>
        <v>-24.370093270938373</v>
      </c>
    </row>
    <row r="118" spans="1:6" x14ac:dyDescent="0.25">
      <c r="A118" s="3">
        <v>50637052</v>
      </c>
      <c r="B118" s="3">
        <f t="shared" si="3"/>
        <v>1880320</v>
      </c>
      <c r="C118" s="3">
        <v>1.0409999999999999</v>
      </c>
      <c r="D118" s="3">
        <f t="shared" si="4"/>
        <v>1.88032</v>
      </c>
      <c r="E118" s="3">
        <f>'Potentiometer cal'!$F$19*Motion!C118+'Potentiometer cal'!$G$19</f>
        <v>11.693412250790677</v>
      </c>
      <c r="F118" s="3">
        <f t="shared" si="5"/>
        <v>-13.327394757544395</v>
      </c>
    </row>
    <row r="119" spans="1:6" x14ac:dyDescent="0.25">
      <c r="A119" s="3">
        <v>50653692</v>
      </c>
      <c r="B119" s="3">
        <f t="shared" si="3"/>
        <v>1896960</v>
      </c>
      <c r="C119" s="3">
        <v>1.028</v>
      </c>
      <c r="D119" s="3">
        <f t="shared" si="4"/>
        <v>1.89696</v>
      </c>
      <c r="E119" s="3">
        <f>'Potentiometer cal'!$F$19*Motion!C119+'Potentiometer cal'!$G$19</f>
        <v>11.528670420279136</v>
      </c>
      <c r="F119" s="3">
        <f t="shared" si="5"/>
        <v>-7.2348714398097744</v>
      </c>
    </row>
    <row r="120" spans="1:6" x14ac:dyDescent="0.25">
      <c r="A120" s="3">
        <v>50670332</v>
      </c>
      <c r="B120" s="3">
        <f t="shared" si="3"/>
        <v>1913600</v>
      </c>
      <c r="C120" s="3">
        <v>1.022</v>
      </c>
      <c r="D120" s="3">
        <f t="shared" si="4"/>
        <v>1.9136</v>
      </c>
      <c r="E120" s="3">
        <f>'Potentiometer cal'!$F$19*Motion!C120+'Potentiometer cal'!$G$19</f>
        <v>11.452635729273808</v>
      </c>
      <c r="F120" s="3">
        <f t="shared" si="5"/>
        <v>-3.8078270735840976</v>
      </c>
    </row>
    <row r="121" spans="1:6" x14ac:dyDescent="0.25">
      <c r="A121" s="3">
        <v>50686972</v>
      </c>
      <c r="B121" s="3">
        <f t="shared" si="3"/>
        <v>1930240</v>
      </c>
      <c r="C121" s="3">
        <v>1.018</v>
      </c>
      <c r="D121" s="3">
        <f t="shared" si="4"/>
        <v>1.93024</v>
      </c>
      <c r="E121" s="3">
        <f>'Potentiometer cal'!$F$19*Motion!C121+'Potentiometer cal'!$G$19</f>
        <v>11.401945935270257</v>
      </c>
      <c r="F121" s="3">
        <f t="shared" si="5"/>
        <v>1.1423481220752079</v>
      </c>
    </row>
    <row r="122" spans="1:6" x14ac:dyDescent="0.25">
      <c r="A122" s="3">
        <v>50703612</v>
      </c>
      <c r="B122" s="3">
        <f t="shared" si="3"/>
        <v>1946880</v>
      </c>
      <c r="C122" s="3">
        <v>1.0249999999999999</v>
      </c>
      <c r="D122" s="3">
        <f t="shared" si="4"/>
        <v>1.9468799999999999</v>
      </c>
      <c r="E122" s="3">
        <f>'Potentiometer cal'!$F$19*Motion!C122+'Potentiometer cal'!$G$19</f>
        <v>11.490653074776471</v>
      </c>
      <c r="F122" s="3">
        <f t="shared" si="5"/>
        <v>15.992873709053285</v>
      </c>
    </row>
    <row r="123" spans="1:6" x14ac:dyDescent="0.25">
      <c r="A123" s="3">
        <v>50720252</v>
      </c>
      <c r="B123" s="3">
        <f t="shared" si="3"/>
        <v>1963520</v>
      </c>
      <c r="C123" s="3">
        <v>1.06</v>
      </c>
      <c r="D123" s="3">
        <f t="shared" si="4"/>
        <v>1.9635199999999999</v>
      </c>
      <c r="E123" s="3">
        <f>'Potentiometer cal'!$F$19*Motion!C123+'Potentiometer cal'!$G$19</f>
        <v>11.93418877230755</v>
      </c>
      <c r="F123" s="3">
        <f t="shared" si="5"/>
        <v>23.227745148863164</v>
      </c>
    </row>
    <row r="124" spans="1:6" x14ac:dyDescent="0.25">
      <c r="A124" s="3">
        <v>50736892</v>
      </c>
      <c r="B124" s="3">
        <f t="shared" si="3"/>
        <v>1980160</v>
      </c>
      <c r="C124" s="3">
        <v>1.0860000000000001</v>
      </c>
      <c r="D124" s="3">
        <f t="shared" si="4"/>
        <v>1.9801599999999999</v>
      </c>
      <c r="E124" s="3">
        <f>'Potentiometer cal'!$F$19*Motion!C124+'Potentiometer cal'!$G$19</f>
        <v>12.263672433330637</v>
      </c>
      <c r="F124" s="3">
        <f t="shared" si="5"/>
        <v>39.220618857916399</v>
      </c>
    </row>
    <row r="125" spans="1:6" x14ac:dyDescent="0.25">
      <c r="A125" s="3">
        <v>50753532</v>
      </c>
      <c r="B125" s="3">
        <f t="shared" si="3"/>
        <v>1996800</v>
      </c>
      <c r="C125" s="3">
        <v>1.163</v>
      </c>
      <c r="D125" s="3">
        <f t="shared" si="4"/>
        <v>1.9967999999999999</v>
      </c>
      <c r="E125" s="3">
        <f>'Potentiometer cal'!$F$19*Motion!C125+'Potentiometer cal'!$G$19</f>
        <v>13.239450967899007</v>
      </c>
      <c r="F125" s="3">
        <f t="shared" si="5"/>
        <v>57.498188811119711</v>
      </c>
    </row>
    <row r="126" spans="1:6" x14ac:dyDescent="0.25">
      <c r="A126" s="3">
        <v>50770172</v>
      </c>
      <c r="B126" s="3">
        <f t="shared" si="3"/>
        <v>2013440</v>
      </c>
      <c r="C126" s="3">
        <v>1.2370000000000001</v>
      </c>
      <c r="D126" s="3">
        <f t="shared" si="4"/>
        <v>2.0134400000000001</v>
      </c>
      <c r="E126" s="3">
        <f>'Potentiometer cal'!$F$19*Motion!C126+'Potentiometer cal'!$G$19</f>
        <v>14.177212156964712</v>
      </c>
      <c r="F126" s="3">
        <f t="shared" si="5"/>
        <v>57.878971518478515</v>
      </c>
    </row>
    <row r="127" spans="1:6" x14ac:dyDescent="0.25">
      <c r="A127" s="3">
        <v>50786812</v>
      </c>
      <c r="B127" s="3">
        <f t="shared" si="3"/>
        <v>2030080</v>
      </c>
      <c r="C127" s="3">
        <v>1.3149999999999999</v>
      </c>
      <c r="D127" s="3">
        <f t="shared" si="4"/>
        <v>2.0300799999999999</v>
      </c>
      <c r="E127" s="3">
        <f>'Potentiometer cal'!$F$19*Motion!C127+'Potentiometer cal'!$G$19</f>
        <v>15.165663140033971</v>
      </c>
      <c r="F127" s="3">
        <f t="shared" si="5"/>
        <v>70.0640181539477</v>
      </c>
    </row>
    <row r="128" spans="1:6" x14ac:dyDescent="0.25">
      <c r="A128" s="3">
        <v>50803452</v>
      </c>
      <c r="B128" s="3">
        <f t="shared" si="3"/>
        <v>2046720</v>
      </c>
      <c r="C128" s="3">
        <v>1.421</v>
      </c>
      <c r="D128" s="3">
        <f t="shared" si="4"/>
        <v>2.0467200000000001</v>
      </c>
      <c r="E128" s="3">
        <f>'Potentiometer cal'!$F$19*Motion!C128+'Potentiometer cal'!$G$19</f>
        <v>16.50894268112809</v>
      </c>
      <c r="F128" s="3">
        <f t="shared" si="5"/>
        <v>70.064018153947643</v>
      </c>
    </row>
    <row r="129" spans="1:6" x14ac:dyDescent="0.25">
      <c r="A129" s="3">
        <v>50820092</v>
      </c>
      <c r="B129" s="3">
        <f t="shared" si="3"/>
        <v>2063360</v>
      </c>
      <c r="C129" s="3">
        <v>1.4990000000000001</v>
      </c>
      <c r="D129" s="3">
        <f t="shared" si="4"/>
        <v>2.0633599999999999</v>
      </c>
      <c r="E129" s="3">
        <f>'Potentiometer cal'!$F$19*Motion!C129+'Potentiometer cal'!$G$19</f>
        <v>17.497393664197347</v>
      </c>
      <c r="F129" s="3">
        <f t="shared" si="5"/>
        <v>47.978621127159798</v>
      </c>
    </row>
    <row r="130" spans="1:6" x14ac:dyDescent="0.25">
      <c r="A130" s="3">
        <v>50836732</v>
      </c>
      <c r="B130" s="3">
        <f t="shared" si="3"/>
        <v>2080000</v>
      </c>
      <c r="C130" s="3">
        <v>1.5469999999999999</v>
      </c>
      <c r="D130" s="3">
        <f t="shared" si="4"/>
        <v>2.08</v>
      </c>
      <c r="E130" s="3">
        <f>'Potentiometer cal'!$F$19*Motion!C130+'Potentiometer cal'!$G$19</f>
        <v>18.105671192239967</v>
      </c>
      <c r="F130" s="3">
        <f t="shared" si="5"/>
        <v>57.498188811120045</v>
      </c>
    </row>
    <row r="131" spans="1:6" x14ac:dyDescent="0.25">
      <c r="A131" s="3">
        <v>50853372</v>
      </c>
      <c r="B131" s="3">
        <f t="shared" si="3"/>
        <v>2096640</v>
      </c>
      <c r="C131" s="3">
        <v>1.65</v>
      </c>
      <c r="D131" s="3">
        <f t="shared" si="4"/>
        <v>2.0966399999999998</v>
      </c>
      <c r="E131" s="3">
        <f>'Potentiometer cal'!$F$19*Motion!C131+'Potentiometer cal'!$G$19</f>
        <v>19.41093338783142</v>
      </c>
      <c r="F131" s="3">
        <f t="shared" si="5"/>
        <v>74.633410642248691</v>
      </c>
    </row>
    <row r="132" spans="1:6" x14ac:dyDescent="0.25">
      <c r="A132" s="3">
        <v>50870012</v>
      </c>
      <c r="B132" s="3">
        <f t="shared" si="3"/>
        <v>2113280</v>
      </c>
      <c r="C132" s="3">
        <v>1.7430000000000001</v>
      </c>
      <c r="D132" s="3">
        <f t="shared" si="4"/>
        <v>2.11328</v>
      </c>
      <c r="E132" s="3">
        <f>'Potentiometer cal'!$F$19*Motion!C132+'Potentiometer cal'!$G$19</f>
        <v>20.589471098414002</v>
      </c>
      <c r="F132" s="3">
        <f t="shared" si="5"/>
        <v>68.540887324514188</v>
      </c>
    </row>
    <row r="133" spans="1:6" x14ac:dyDescent="0.25">
      <c r="A133" s="3">
        <v>50886652</v>
      </c>
      <c r="B133" s="3">
        <f t="shared" si="3"/>
        <v>2129920</v>
      </c>
      <c r="C133" s="3">
        <v>1.83</v>
      </c>
      <c r="D133" s="3">
        <f t="shared" si="4"/>
        <v>2.1299199999999998</v>
      </c>
      <c r="E133" s="3">
        <f>'Potentiometer cal'!$F$19*Motion!C133+'Potentiometer cal'!$G$19</f>
        <v>21.691974117991251</v>
      </c>
      <c r="F133" s="3">
        <f t="shared" si="5"/>
        <v>70.064018153947643</v>
      </c>
    </row>
    <row r="134" spans="1:6" x14ac:dyDescent="0.25">
      <c r="A134" s="3">
        <v>50903292</v>
      </c>
      <c r="B134" s="3">
        <f t="shared" ref="B134:B197" si="6">A134-$A$5</f>
        <v>2146560</v>
      </c>
      <c r="C134" s="3">
        <v>1.927</v>
      </c>
      <c r="D134" s="3">
        <f t="shared" ref="D134:D197" si="7">B134/10^6</f>
        <v>2.14656</v>
      </c>
      <c r="E134" s="3">
        <f>'Potentiometer cal'!$F$19*Motion!C134+'Potentiometer cal'!$G$19</f>
        <v>22.921201622577378</v>
      </c>
      <c r="F134" s="3">
        <f t="shared" si="5"/>
        <v>63.971494836213033</v>
      </c>
    </row>
    <row r="135" spans="1:6" x14ac:dyDescent="0.25">
      <c r="A135" s="3">
        <v>50919932</v>
      </c>
      <c r="B135" s="3">
        <f t="shared" si="6"/>
        <v>2163200</v>
      </c>
      <c r="C135" s="3">
        <v>1.998</v>
      </c>
      <c r="D135" s="3">
        <f t="shared" si="7"/>
        <v>2.1631999999999998</v>
      </c>
      <c r="E135" s="3">
        <f>'Potentiometer cal'!$F$19*Motion!C135+'Potentiometer cal'!$G$19</f>
        <v>23.820945466140419</v>
      </c>
      <c r="F135" s="3">
        <f t="shared" ref="F135:F198" si="8">(E136-E134)/(D136-D134)</f>
        <v>40.362966979991498</v>
      </c>
    </row>
    <row r="136" spans="1:6" x14ac:dyDescent="0.25">
      <c r="A136" s="3">
        <v>50936572</v>
      </c>
      <c r="B136" s="3">
        <f t="shared" si="6"/>
        <v>2179840</v>
      </c>
      <c r="C136" s="3">
        <v>2.0329999999999999</v>
      </c>
      <c r="D136" s="3">
        <f t="shared" si="7"/>
        <v>2.17984</v>
      </c>
      <c r="E136" s="3">
        <f>'Potentiometer cal'!$F$19*Motion!C136+'Potentiometer cal'!$G$19</f>
        <v>24.264481163671494</v>
      </c>
      <c r="F136" s="3">
        <f t="shared" si="8"/>
        <v>33.128095540181334</v>
      </c>
    </row>
    <row r="137" spans="1:6" x14ac:dyDescent="0.25">
      <c r="A137" s="3">
        <v>50953212</v>
      </c>
      <c r="B137" s="3">
        <f t="shared" si="6"/>
        <v>2196480</v>
      </c>
      <c r="C137" s="3">
        <v>2.085</v>
      </c>
      <c r="D137" s="3">
        <f t="shared" si="7"/>
        <v>2.1964800000000002</v>
      </c>
      <c r="E137" s="3">
        <f>'Potentiometer cal'!$F$19*Motion!C137+'Potentiometer cal'!$G$19</f>
        <v>24.923448485717667</v>
      </c>
      <c r="F137" s="3">
        <f t="shared" si="8"/>
        <v>36.935922613765982</v>
      </c>
    </row>
    <row r="138" spans="1:6" x14ac:dyDescent="0.25">
      <c r="A138" s="3">
        <v>50969852</v>
      </c>
      <c r="B138" s="3">
        <f t="shared" si="6"/>
        <v>2213120</v>
      </c>
      <c r="C138" s="3">
        <v>2.13</v>
      </c>
      <c r="D138" s="3">
        <f t="shared" si="7"/>
        <v>2.21312</v>
      </c>
      <c r="E138" s="3">
        <f>'Potentiometer cal'!$F$19*Motion!C138+'Potentiometer cal'!$G$19</f>
        <v>25.493708668257625</v>
      </c>
      <c r="F138" s="3">
        <f t="shared" si="8"/>
        <v>30.843399296031361</v>
      </c>
    </row>
    <row r="139" spans="1:6" x14ac:dyDescent="0.25">
      <c r="A139" s="3">
        <v>50986492</v>
      </c>
      <c r="B139" s="3">
        <f t="shared" si="6"/>
        <v>2229760</v>
      </c>
      <c r="C139" s="3">
        <v>2.1659999999999999</v>
      </c>
      <c r="D139" s="3">
        <f t="shared" si="7"/>
        <v>2.2297600000000002</v>
      </c>
      <c r="E139" s="3">
        <f>'Potentiometer cal'!$F$19*Motion!C139+'Potentiometer cal'!$G$19</f>
        <v>25.94991681428959</v>
      </c>
      <c r="F139" s="3">
        <f t="shared" si="8"/>
        <v>23.227745148863058</v>
      </c>
    </row>
    <row r="140" spans="1:6" x14ac:dyDescent="0.25">
      <c r="A140" s="3">
        <v>51003132</v>
      </c>
      <c r="B140" s="3">
        <f t="shared" si="6"/>
        <v>2246400</v>
      </c>
      <c r="C140" s="3">
        <v>2.1909999999999998</v>
      </c>
      <c r="D140" s="3">
        <f t="shared" si="7"/>
        <v>2.2464</v>
      </c>
      <c r="E140" s="3">
        <f>'Potentiometer cal'!$F$19*Motion!C140+'Potentiometer cal'!$G$19</f>
        <v>26.266728026811787</v>
      </c>
      <c r="F140" s="3">
        <f t="shared" si="8"/>
        <v>17.13522183112844</v>
      </c>
    </row>
    <row r="141" spans="1:6" x14ac:dyDescent="0.25">
      <c r="A141" s="3">
        <v>51019772</v>
      </c>
      <c r="B141" s="3">
        <f t="shared" si="6"/>
        <v>2263040</v>
      </c>
      <c r="C141" s="3">
        <v>2.2109999999999999</v>
      </c>
      <c r="D141" s="3">
        <f t="shared" si="7"/>
        <v>2.2630400000000002</v>
      </c>
      <c r="E141" s="3">
        <f>'Potentiometer cal'!$F$19*Motion!C141+'Potentiometer cal'!$G$19</f>
        <v>26.520176996829544</v>
      </c>
      <c r="F141" s="3">
        <f t="shared" si="8"/>
        <v>11.042698513394033</v>
      </c>
    </row>
    <row r="142" spans="1:6" x14ac:dyDescent="0.25">
      <c r="A142" s="3">
        <v>51036412</v>
      </c>
      <c r="B142" s="3">
        <f t="shared" si="6"/>
        <v>2279680</v>
      </c>
      <c r="C142" s="3">
        <v>2.2200000000000002</v>
      </c>
      <c r="D142" s="3">
        <f t="shared" si="7"/>
        <v>2.2796799999999999</v>
      </c>
      <c r="E142" s="3">
        <f>'Potentiometer cal'!$F$19*Motion!C142+'Potentiometer cal'!$G$19</f>
        <v>26.63422903333754</v>
      </c>
      <c r="F142" s="3">
        <f t="shared" si="8"/>
        <v>3.4270443662258372</v>
      </c>
    </row>
    <row r="143" spans="1:6" x14ac:dyDescent="0.25">
      <c r="A143" s="3">
        <v>51053052</v>
      </c>
      <c r="B143" s="3">
        <f t="shared" si="6"/>
        <v>2296320</v>
      </c>
      <c r="C143" s="3">
        <v>2.2200000000000002</v>
      </c>
      <c r="D143" s="3">
        <f t="shared" si="7"/>
        <v>2.2963200000000001</v>
      </c>
      <c r="E143" s="3">
        <f>'Potentiometer cal'!$F$19*Motion!C143+'Potentiometer cal'!$G$19</f>
        <v>26.63422903333754</v>
      </c>
      <c r="F143" s="3">
        <f t="shared" si="8"/>
        <v>0</v>
      </c>
    </row>
    <row r="144" spans="1:6" x14ac:dyDescent="0.25">
      <c r="A144" s="3">
        <v>51069692</v>
      </c>
      <c r="B144" s="3">
        <f t="shared" si="6"/>
        <v>2312960</v>
      </c>
      <c r="C144" s="3">
        <v>2.2200000000000002</v>
      </c>
      <c r="D144" s="3">
        <f t="shared" si="7"/>
        <v>2.3129599999999999</v>
      </c>
      <c r="E144" s="3">
        <f>'Potentiometer cal'!$F$19*Motion!C144+'Potentiometer cal'!$G$19</f>
        <v>26.63422903333754</v>
      </c>
      <c r="F144" s="3">
        <f t="shared" si="8"/>
        <v>0</v>
      </c>
    </row>
    <row r="145" spans="1:6" x14ac:dyDescent="0.25">
      <c r="A145" s="3">
        <v>51086332</v>
      </c>
      <c r="B145" s="3">
        <f t="shared" si="6"/>
        <v>2329600</v>
      </c>
      <c r="C145" s="3">
        <v>2.2200000000000002</v>
      </c>
      <c r="D145" s="3">
        <f t="shared" si="7"/>
        <v>2.3296000000000001</v>
      </c>
      <c r="E145" s="3">
        <f>'Potentiometer cal'!$F$19*Motion!C145+'Potentiometer cal'!$G$19</f>
        <v>26.63422903333754</v>
      </c>
      <c r="F145" s="3">
        <f t="shared" si="8"/>
        <v>-11.042698513394033</v>
      </c>
    </row>
    <row r="146" spans="1:6" x14ac:dyDescent="0.25">
      <c r="A146" s="3">
        <v>51102972</v>
      </c>
      <c r="B146" s="3">
        <f t="shared" si="6"/>
        <v>2346240</v>
      </c>
      <c r="C146" s="3">
        <v>2.1909999999999998</v>
      </c>
      <c r="D146" s="3">
        <f t="shared" si="7"/>
        <v>2.3462399999999999</v>
      </c>
      <c r="E146" s="3">
        <f>'Potentiometer cal'!$F$19*Motion!C146+'Potentiometer cal'!$G$19</f>
        <v>26.266728026811787</v>
      </c>
      <c r="F146" s="3">
        <f t="shared" si="8"/>
        <v>-20.562266197354276</v>
      </c>
    </row>
    <row r="147" spans="1:6" x14ac:dyDescent="0.25">
      <c r="A147" s="3">
        <v>51119612</v>
      </c>
      <c r="B147" s="3">
        <f t="shared" si="6"/>
        <v>2362880</v>
      </c>
      <c r="C147" s="3">
        <v>2.1659999999999999</v>
      </c>
      <c r="D147" s="3">
        <f t="shared" si="7"/>
        <v>2.3628800000000001</v>
      </c>
      <c r="E147" s="3">
        <f>'Potentiometer cal'!$F$19*Motion!C147+'Potentiometer cal'!$G$19</f>
        <v>25.94991681428959</v>
      </c>
      <c r="F147" s="3">
        <f t="shared" si="8"/>
        <v>-15.612091001694864</v>
      </c>
    </row>
    <row r="148" spans="1:6" x14ac:dyDescent="0.25">
      <c r="A148" s="3">
        <v>51136252</v>
      </c>
      <c r="B148" s="3">
        <f t="shared" si="6"/>
        <v>2379520</v>
      </c>
      <c r="C148" s="3">
        <v>2.15</v>
      </c>
      <c r="D148" s="3">
        <f t="shared" si="7"/>
        <v>2.3795199999999999</v>
      </c>
      <c r="E148" s="3">
        <f>'Potentiometer cal'!$F$19*Motion!C148+'Potentiometer cal'!$G$19</f>
        <v>25.747157638275382</v>
      </c>
      <c r="F148" s="3">
        <f t="shared" si="8"/>
        <v>-19.800700782637435</v>
      </c>
    </row>
    <row r="149" spans="1:6" x14ac:dyDescent="0.25">
      <c r="A149" s="3">
        <v>51152892</v>
      </c>
      <c r="B149" s="3">
        <f t="shared" si="6"/>
        <v>2396160</v>
      </c>
      <c r="C149" s="3">
        <v>2.1139999999999999</v>
      </c>
      <c r="D149" s="3">
        <f t="shared" si="7"/>
        <v>2.3961600000000001</v>
      </c>
      <c r="E149" s="3">
        <f>'Potentiometer cal'!$F$19*Motion!C149+'Potentiometer cal'!$G$19</f>
        <v>25.290949492243417</v>
      </c>
      <c r="F149" s="3">
        <f t="shared" si="8"/>
        <v>-25.893224100372056</v>
      </c>
    </row>
    <row r="150" spans="1:6" x14ac:dyDescent="0.25">
      <c r="A150" s="3">
        <v>51169532</v>
      </c>
      <c r="B150" s="3">
        <f t="shared" si="6"/>
        <v>2412800</v>
      </c>
      <c r="C150" s="3">
        <v>2.0819999999999999</v>
      </c>
      <c r="D150" s="3">
        <f t="shared" si="7"/>
        <v>2.4127999999999998</v>
      </c>
      <c r="E150" s="3">
        <f>'Potentiometer cal'!$F$19*Motion!C150+'Potentiometer cal'!$G$19</f>
        <v>24.885431140215001</v>
      </c>
      <c r="F150" s="3">
        <f t="shared" si="8"/>
        <v>-24.370093270938373</v>
      </c>
    </row>
    <row r="151" spans="1:6" x14ac:dyDescent="0.25">
      <c r="A151" s="3">
        <v>51186172</v>
      </c>
      <c r="B151" s="3">
        <f t="shared" si="6"/>
        <v>2429440</v>
      </c>
      <c r="C151" s="3">
        <v>2.0499999999999998</v>
      </c>
      <c r="D151" s="3">
        <f t="shared" si="7"/>
        <v>2.42944</v>
      </c>
      <c r="E151" s="3">
        <f>'Potentiometer cal'!$F$19*Motion!C151+'Potentiometer cal'!$G$19</f>
        <v>24.479912788186589</v>
      </c>
      <c r="F151" s="3">
        <f t="shared" si="8"/>
        <v>-28.177920344522363</v>
      </c>
    </row>
    <row r="152" spans="1:6" x14ac:dyDescent="0.25">
      <c r="A152" s="3">
        <v>51202812</v>
      </c>
      <c r="B152" s="3">
        <f t="shared" si="6"/>
        <v>2446080</v>
      </c>
      <c r="C152" s="3">
        <v>2.008</v>
      </c>
      <c r="D152" s="3">
        <f t="shared" si="7"/>
        <v>2.4460799999999998</v>
      </c>
      <c r="E152" s="3">
        <f>'Potentiometer cal'!$F$19*Motion!C152+'Potentiometer cal'!$G$19</f>
        <v>23.947669951149297</v>
      </c>
      <c r="F152" s="3">
        <f t="shared" si="8"/>
        <v>-25.893224100371949</v>
      </c>
    </row>
    <row r="153" spans="1:6" x14ac:dyDescent="0.25">
      <c r="A153" s="3">
        <v>51219452</v>
      </c>
      <c r="B153" s="3">
        <f t="shared" si="6"/>
        <v>2462720</v>
      </c>
      <c r="C153" s="3">
        <v>1.982</v>
      </c>
      <c r="D153" s="3">
        <f t="shared" si="7"/>
        <v>2.46272</v>
      </c>
      <c r="E153" s="3">
        <f>'Potentiometer cal'!$F$19*Motion!C153+'Potentiometer cal'!$G$19</f>
        <v>23.618186290126211</v>
      </c>
      <c r="F153" s="3">
        <f t="shared" si="8"/>
        <v>-17.13522183112844</v>
      </c>
    </row>
    <row r="154" spans="1:6" x14ac:dyDescent="0.25">
      <c r="A154" s="3">
        <v>51236092</v>
      </c>
      <c r="B154" s="3">
        <f t="shared" si="6"/>
        <v>2479360</v>
      </c>
      <c r="C154" s="3">
        <v>1.9630000000000001</v>
      </c>
      <c r="D154" s="3">
        <f t="shared" si="7"/>
        <v>2.4793599999999998</v>
      </c>
      <c r="E154" s="3">
        <f>'Potentiometer cal'!$F$19*Motion!C154+'Potentiometer cal'!$G$19</f>
        <v>23.377409768609343</v>
      </c>
      <c r="F154" s="3">
        <f t="shared" si="8"/>
        <v>-15.992873709053232</v>
      </c>
    </row>
    <row r="155" spans="1:6" x14ac:dyDescent="0.25">
      <c r="A155" s="3">
        <v>51252732</v>
      </c>
      <c r="B155" s="3">
        <f t="shared" si="6"/>
        <v>2496000</v>
      </c>
      <c r="C155" s="3">
        <v>1.94</v>
      </c>
      <c r="D155" s="3">
        <f t="shared" si="7"/>
        <v>2.496</v>
      </c>
      <c r="E155" s="3">
        <f>'Potentiometer cal'!$F$19*Motion!C155+'Potentiometer cal'!$G$19</f>
        <v>23.08594345308892</v>
      </c>
      <c r="F155" s="3">
        <f t="shared" si="8"/>
        <v>-14.850525586977932</v>
      </c>
    </row>
    <row r="156" spans="1:6" x14ac:dyDescent="0.25">
      <c r="A156" s="3">
        <v>51269372</v>
      </c>
      <c r="B156" s="3">
        <f t="shared" si="6"/>
        <v>2512640</v>
      </c>
      <c r="C156" s="3">
        <v>1.9239999999999999</v>
      </c>
      <c r="D156" s="3">
        <f t="shared" si="7"/>
        <v>2.5126400000000002</v>
      </c>
      <c r="E156" s="3">
        <f>'Potentiometer cal'!$F$19*Motion!C156+'Potentiometer cal'!$G$19</f>
        <v>22.883184277074712</v>
      </c>
      <c r="F156" s="3">
        <f t="shared" si="8"/>
        <v>-8.7580022692434021</v>
      </c>
    </row>
    <row r="157" spans="1:6" x14ac:dyDescent="0.25">
      <c r="A157" s="3">
        <v>51286012</v>
      </c>
      <c r="B157" s="3">
        <f t="shared" si="6"/>
        <v>2529280</v>
      </c>
      <c r="C157" s="3">
        <v>1.917</v>
      </c>
      <c r="D157" s="3">
        <f t="shared" si="7"/>
        <v>2.52928</v>
      </c>
      <c r="E157" s="3">
        <f>'Potentiometer cal'!$F$19*Motion!C157+'Potentiometer cal'!$G$19</f>
        <v>22.794477137568499</v>
      </c>
      <c r="F157" s="3">
        <f t="shared" si="8"/>
        <v>-4.9501751956593054</v>
      </c>
    </row>
    <row r="158" spans="1:6" x14ac:dyDescent="0.25">
      <c r="A158" s="3">
        <v>51302652</v>
      </c>
      <c r="B158" s="3">
        <f t="shared" si="6"/>
        <v>2545920</v>
      </c>
      <c r="C158" s="3">
        <v>1.911</v>
      </c>
      <c r="D158" s="3">
        <f t="shared" si="7"/>
        <v>2.5459200000000002</v>
      </c>
      <c r="E158" s="3">
        <f>'Potentiometer cal'!$F$19*Motion!C158+'Potentiometer cal'!$G$19</f>
        <v>22.71844244656317</v>
      </c>
      <c r="F158" s="3">
        <f t="shared" si="8"/>
        <v>-3.4270443662257306</v>
      </c>
    </row>
    <row r="159" spans="1:6" x14ac:dyDescent="0.25">
      <c r="A159" s="3">
        <v>51319292</v>
      </c>
      <c r="B159" s="3">
        <f t="shared" si="6"/>
        <v>2562560</v>
      </c>
      <c r="C159" s="3">
        <v>1.9079999999999999</v>
      </c>
      <c r="D159" s="3">
        <f t="shared" si="7"/>
        <v>2.5625599999999999</v>
      </c>
      <c r="E159" s="3">
        <f>'Potentiometer cal'!$F$19*Motion!C159+'Potentiometer cal'!$G$19</f>
        <v>22.680425101060507</v>
      </c>
      <c r="F159" s="3">
        <f t="shared" si="8"/>
        <v>-2.2846962441504157</v>
      </c>
    </row>
    <row r="160" spans="1:6" x14ac:dyDescent="0.25">
      <c r="A160" s="3">
        <v>51335932</v>
      </c>
      <c r="B160" s="3">
        <f t="shared" si="6"/>
        <v>2579200</v>
      </c>
      <c r="C160" s="3">
        <v>1.905</v>
      </c>
      <c r="D160" s="3">
        <f t="shared" si="7"/>
        <v>2.5792000000000002</v>
      </c>
      <c r="E160" s="3">
        <f>'Potentiometer cal'!$F$19*Motion!C160+'Potentiometer cal'!$G$19</f>
        <v>22.642407755557844</v>
      </c>
      <c r="F160" s="3">
        <f t="shared" si="8"/>
        <v>-1.1423481220752079</v>
      </c>
    </row>
    <row r="161" spans="1:6" x14ac:dyDescent="0.25">
      <c r="A161" s="3">
        <v>51352572</v>
      </c>
      <c r="B161" s="3">
        <f t="shared" si="6"/>
        <v>2595840</v>
      </c>
      <c r="C161" s="3">
        <v>1.905</v>
      </c>
      <c r="D161" s="3">
        <f t="shared" si="7"/>
        <v>2.5958399999999999</v>
      </c>
      <c r="E161" s="3">
        <f>'Potentiometer cal'!$F$19*Motion!C161+'Potentiometer cal'!$G$19</f>
        <v>22.642407755557844</v>
      </c>
      <c r="F161" s="3">
        <f t="shared" si="8"/>
        <v>0</v>
      </c>
    </row>
    <row r="162" spans="1:6" x14ac:dyDescent="0.25">
      <c r="A162" s="3">
        <v>51369212</v>
      </c>
      <c r="B162" s="3">
        <f t="shared" si="6"/>
        <v>2612480</v>
      </c>
      <c r="C162" s="3">
        <v>1.905</v>
      </c>
      <c r="D162" s="3">
        <f t="shared" si="7"/>
        <v>2.6124800000000001</v>
      </c>
      <c r="E162" s="3">
        <f>'Potentiometer cal'!$F$19*Motion!C162+'Potentiometer cal'!$G$19</f>
        <v>22.642407755557844</v>
      </c>
      <c r="F162" s="3">
        <f t="shared" si="8"/>
        <v>11.042698513393818</v>
      </c>
    </row>
    <row r="163" spans="1:6" x14ac:dyDescent="0.25">
      <c r="A163" s="3">
        <v>51385852</v>
      </c>
      <c r="B163" s="3">
        <f t="shared" si="6"/>
        <v>2629120</v>
      </c>
      <c r="C163" s="3">
        <v>1.9339999999999999</v>
      </c>
      <c r="D163" s="3">
        <f t="shared" si="7"/>
        <v>2.6291199999999999</v>
      </c>
      <c r="E163" s="3">
        <f>'Potentiometer cal'!$F$19*Motion!C163+'Potentiometer cal'!$G$19</f>
        <v>23.00990876208359</v>
      </c>
      <c r="F163" s="3">
        <f t="shared" si="8"/>
        <v>28.17792034452247</v>
      </c>
    </row>
    <row r="164" spans="1:6" x14ac:dyDescent="0.25">
      <c r="A164" s="3">
        <v>51402492</v>
      </c>
      <c r="B164" s="3">
        <f t="shared" si="6"/>
        <v>2645760</v>
      </c>
      <c r="C164" s="3">
        <v>1.9790000000000001</v>
      </c>
      <c r="D164" s="3">
        <f t="shared" si="7"/>
        <v>2.6457600000000001</v>
      </c>
      <c r="E164" s="3">
        <f>'Potentiometer cal'!$F$19*Motion!C164+'Potentiometer cal'!$G$19</f>
        <v>23.580168944623551</v>
      </c>
      <c r="F164" s="3">
        <f t="shared" si="8"/>
        <v>28.17792034452247</v>
      </c>
    </row>
    <row r="165" spans="1:6" x14ac:dyDescent="0.25">
      <c r="A165" s="3">
        <v>51419132</v>
      </c>
      <c r="B165" s="3">
        <f t="shared" si="6"/>
        <v>2662400</v>
      </c>
      <c r="C165" s="3">
        <v>2.008</v>
      </c>
      <c r="D165" s="3">
        <f t="shared" si="7"/>
        <v>2.6623999999999999</v>
      </c>
      <c r="E165" s="3">
        <f>'Potentiometer cal'!$F$19*Motion!C165+'Potentiometer cal'!$G$19</f>
        <v>23.947669951149297</v>
      </c>
      <c r="F165" s="3">
        <f t="shared" si="8"/>
        <v>18.277569953203752</v>
      </c>
    </row>
    <row r="166" spans="1:6" x14ac:dyDescent="0.25">
      <c r="A166" s="3">
        <v>51435772</v>
      </c>
      <c r="B166" s="3">
        <f t="shared" si="6"/>
        <v>2679040</v>
      </c>
      <c r="C166" s="3">
        <v>2.0270000000000001</v>
      </c>
      <c r="D166" s="3">
        <f t="shared" si="7"/>
        <v>2.6790400000000001</v>
      </c>
      <c r="E166" s="3">
        <f>'Potentiometer cal'!$F$19*Motion!C166+'Potentiometer cal'!$G$19</f>
        <v>24.188446472666172</v>
      </c>
      <c r="F166" s="3">
        <f t="shared" si="8"/>
        <v>19.419918075279067</v>
      </c>
    </row>
    <row r="167" spans="1:6" x14ac:dyDescent="0.25">
      <c r="A167" s="3">
        <v>51452412</v>
      </c>
      <c r="B167" s="3">
        <f t="shared" si="6"/>
        <v>2695680</v>
      </c>
      <c r="C167" s="3">
        <v>2.0590000000000002</v>
      </c>
      <c r="D167" s="3">
        <f t="shared" si="7"/>
        <v>2.6956799999999999</v>
      </c>
      <c r="E167" s="3">
        <f>'Potentiometer cal'!$F$19*Motion!C167+'Potentiometer cal'!$G$19</f>
        <v>24.593964824694584</v>
      </c>
      <c r="F167" s="3">
        <f t="shared" si="8"/>
        <v>29.320268466597572</v>
      </c>
    </row>
    <row r="168" spans="1:6" x14ac:dyDescent="0.25">
      <c r="A168" s="3">
        <v>51469052</v>
      </c>
      <c r="B168" s="3">
        <f t="shared" si="6"/>
        <v>2712320</v>
      </c>
      <c r="C168" s="3">
        <v>2.1040000000000001</v>
      </c>
      <c r="D168" s="3">
        <f t="shared" si="7"/>
        <v>2.7123200000000001</v>
      </c>
      <c r="E168" s="3">
        <f>'Potentiometer cal'!$F$19*Motion!C168+'Potentiometer cal'!$G$19</f>
        <v>25.164225007234538</v>
      </c>
      <c r="F168" s="3">
        <f t="shared" si="8"/>
        <v>29.701051173956046</v>
      </c>
    </row>
    <row r="169" spans="1:6" x14ac:dyDescent="0.25">
      <c r="A169" s="3">
        <v>51485692</v>
      </c>
      <c r="B169" s="3">
        <f t="shared" si="6"/>
        <v>2728960</v>
      </c>
      <c r="C169" s="3">
        <v>2.137</v>
      </c>
      <c r="D169" s="3">
        <f t="shared" si="7"/>
        <v>2.7289599999999998</v>
      </c>
      <c r="E169" s="3">
        <f>'Potentiometer cal'!$F$19*Motion!C169+'Potentiometer cal'!$G$19</f>
        <v>25.582415807763841</v>
      </c>
      <c r="F169" s="3">
        <f t="shared" si="8"/>
        <v>24.75087597829674</v>
      </c>
    </row>
    <row r="170" spans="1:6" x14ac:dyDescent="0.25">
      <c r="A170" s="3">
        <v>51502332</v>
      </c>
      <c r="B170" s="3">
        <f t="shared" si="6"/>
        <v>2745600</v>
      </c>
      <c r="C170" s="3">
        <v>2.169</v>
      </c>
      <c r="D170" s="3">
        <f t="shared" si="7"/>
        <v>2.7456</v>
      </c>
      <c r="E170" s="3">
        <f>'Potentiometer cal'!$F$19*Motion!C170+'Potentiometer cal'!$G$19</f>
        <v>25.987934159792253</v>
      </c>
      <c r="F170" s="3">
        <f t="shared" si="8"/>
        <v>20.56226619735417</v>
      </c>
    </row>
    <row r="171" spans="1:6" x14ac:dyDescent="0.25">
      <c r="A171" s="3">
        <v>51518972</v>
      </c>
      <c r="B171" s="3">
        <f t="shared" si="6"/>
        <v>2762240</v>
      </c>
      <c r="C171" s="3">
        <v>2.1909999999999998</v>
      </c>
      <c r="D171" s="3">
        <f t="shared" si="7"/>
        <v>2.7622399999999998</v>
      </c>
      <c r="E171" s="3">
        <f>'Potentiometer cal'!$F$19*Motion!C171+'Potentiometer cal'!$G$19</f>
        <v>26.266728026811787</v>
      </c>
      <c r="F171" s="3">
        <f t="shared" si="8"/>
        <v>13.327394757544448</v>
      </c>
    </row>
    <row r="172" spans="1:6" x14ac:dyDescent="0.25">
      <c r="A172" s="3">
        <v>51535612</v>
      </c>
      <c r="B172" s="3">
        <f t="shared" si="6"/>
        <v>2778880</v>
      </c>
      <c r="C172" s="3">
        <v>2.2040000000000002</v>
      </c>
      <c r="D172" s="3">
        <f t="shared" si="7"/>
        <v>2.77888</v>
      </c>
      <c r="E172" s="3">
        <f>'Potentiometer cal'!$F$19*Motion!C172+'Potentiometer cal'!$G$19</f>
        <v>26.431469857323332</v>
      </c>
      <c r="F172" s="3">
        <f t="shared" si="8"/>
        <v>8.7580022692435104</v>
      </c>
    </row>
    <row r="173" spans="1:6" x14ac:dyDescent="0.25">
      <c r="A173" s="3">
        <v>51552252</v>
      </c>
      <c r="B173" s="3">
        <f t="shared" si="6"/>
        <v>2795520</v>
      </c>
      <c r="C173" s="3">
        <v>2.214</v>
      </c>
      <c r="D173" s="3">
        <f t="shared" si="7"/>
        <v>2.7955199999999998</v>
      </c>
      <c r="E173" s="3">
        <f>'Potentiometer cal'!$F$19*Motion!C173+'Potentiometer cal'!$G$19</f>
        <v>26.558194342332211</v>
      </c>
      <c r="F173" s="3">
        <f t="shared" si="8"/>
        <v>7.6156541471683017</v>
      </c>
    </row>
    <row r="174" spans="1:6" x14ac:dyDescent="0.25">
      <c r="A174" s="3">
        <v>51568892</v>
      </c>
      <c r="B174" s="3">
        <f t="shared" si="6"/>
        <v>2812160</v>
      </c>
      <c r="C174" s="3">
        <v>2.2240000000000002</v>
      </c>
      <c r="D174" s="3">
        <f t="shared" si="7"/>
        <v>2.81216</v>
      </c>
      <c r="E174" s="3">
        <f>'Potentiometer cal'!$F$19*Motion!C174+'Potentiometer cal'!$G$19</f>
        <v>26.684918827341093</v>
      </c>
      <c r="F174" s="3">
        <f t="shared" si="8"/>
        <v>4.9501751956592397</v>
      </c>
    </row>
    <row r="175" spans="1:6" x14ac:dyDescent="0.25">
      <c r="A175" s="3">
        <v>51585532</v>
      </c>
      <c r="B175" s="3">
        <f t="shared" si="6"/>
        <v>2828800</v>
      </c>
      <c r="C175" s="3">
        <v>2.2269999999999999</v>
      </c>
      <c r="D175" s="3">
        <f t="shared" si="7"/>
        <v>2.8288000000000002</v>
      </c>
      <c r="E175" s="3">
        <f>'Potentiometer cal'!$F$19*Motion!C175+'Potentiometer cal'!$G$19</f>
        <v>26.722936172843752</v>
      </c>
      <c r="F175" s="3">
        <f t="shared" si="8"/>
        <v>0</v>
      </c>
    </row>
    <row r="176" spans="1:6" x14ac:dyDescent="0.25">
      <c r="A176" s="3">
        <v>51602172</v>
      </c>
      <c r="B176" s="3">
        <f t="shared" si="6"/>
        <v>2845440</v>
      </c>
      <c r="C176" s="3">
        <v>2.2240000000000002</v>
      </c>
      <c r="D176" s="3">
        <f t="shared" si="7"/>
        <v>2.84544</v>
      </c>
      <c r="E176" s="3">
        <f>'Potentiometer cal'!$F$19*Motion!C176+'Potentiometer cal'!$G$19</f>
        <v>26.684918827341093</v>
      </c>
      <c r="F176" s="3">
        <f t="shared" si="8"/>
        <v>-4.9501751956593054</v>
      </c>
    </row>
    <row r="177" spans="1:6" x14ac:dyDescent="0.25">
      <c r="A177" s="3">
        <v>51618812</v>
      </c>
      <c r="B177" s="3">
        <f t="shared" si="6"/>
        <v>2862080</v>
      </c>
      <c r="C177" s="3">
        <v>2.214</v>
      </c>
      <c r="D177" s="3">
        <f t="shared" si="7"/>
        <v>2.8620800000000002</v>
      </c>
      <c r="E177" s="3">
        <f>'Potentiometer cal'!$F$19*Motion!C177+'Potentiometer cal'!$G$19</f>
        <v>26.558194342332211</v>
      </c>
      <c r="F177" s="3">
        <f t="shared" si="8"/>
        <v>-8.7580022692435104</v>
      </c>
    </row>
    <row r="178" spans="1:6" x14ac:dyDescent="0.25">
      <c r="A178" s="3">
        <v>51635452</v>
      </c>
      <c r="B178" s="3">
        <f t="shared" si="6"/>
        <v>2878720</v>
      </c>
      <c r="C178" s="3">
        <v>2.2010000000000001</v>
      </c>
      <c r="D178" s="3">
        <f t="shared" si="7"/>
        <v>2.8787199999999999</v>
      </c>
      <c r="E178" s="3">
        <f>'Potentiometer cal'!$F$19*Motion!C178+'Potentiometer cal'!$G$19</f>
        <v>26.393452511820669</v>
      </c>
      <c r="F178" s="3">
        <f t="shared" si="8"/>
        <v>-20.94304890471275</v>
      </c>
    </row>
    <row r="179" spans="1:6" x14ac:dyDescent="0.25">
      <c r="A179" s="3">
        <v>51652092</v>
      </c>
      <c r="B179" s="3">
        <f t="shared" si="6"/>
        <v>2895360</v>
      </c>
      <c r="C179" s="3">
        <v>2.1589999999999998</v>
      </c>
      <c r="D179" s="3">
        <f t="shared" si="7"/>
        <v>2.8953600000000002</v>
      </c>
      <c r="E179" s="3">
        <f>'Potentiometer cal'!$F$19*Motion!C179+'Potentiometer cal'!$G$19</f>
        <v>25.861209674783371</v>
      </c>
      <c r="F179" s="3">
        <f t="shared" si="8"/>
        <v>-36.935922613765982</v>
      </c>
    </row>
    <row r="180" spans="1:6" x14ac:dyDescent="0.25">
      <c r="A180" s="3">
        <v>51668732</v>
      </c>
      <c r="B180" s="3">
        <f t="shared" si="6"/>
        <v>2912000</v>
      </c>
      <c r="C180" s="3">
        <v>2.1040000000000001</v>
      </c>
      <c r="D180" s="3">
        <f t="shared" si="7"/>
        <v>2.9119999999999999</v>
      </c>
      <c r="E180" s="3">
        <f>'Potentiometer cal'!$F$19*Motion!C180+'Potentiometer cal'!$G$19</f>
        <v>25.164225007234538</v>
      </c>
      <c r="F180" s="3">
        <f t="shared" si="8"/>
        <v>-46.455490297726115</v>
      </c>
    </row>
    <row r="181" spans="1:6" x14ac:dyDescent="0.25">
      <c r="A181" s="3">
        <v>51685372</v>
      </c>
      <c r="B181" s="3">
        <f t="shared" si="6"/>
        <v>2928640</v>
      </c>
      <c r="C181" s="3">
        <v>2.0369999999999999</v>
      </c>
      <c r="D181" s="3">
        <f t="shared" si="7"/>
        <v>2.9286400000000001</v>
      </c>
      <c r="E181" s="3">
        <f>'Potentiometer cal'!$F$19*Motion!C181+'Potentiometer cal'!$G$19</f>
        <v>24.315170957675047</v>
      </c>
      <c r="F181" s="3">
        <f t="shared" si="8"/>
        <v>-58.640536933195357</v>
      </c>
    </row>
    <row r="182" spans="1:6" x14ac:dyDescent="0.25">
      <c r="A182" s="3">
        <v>51702012</v>
      </c>
      <c r="B182" s="3">
        <f t="shared" si="6"/>
        <v>2945280</v>
      </c>
      <c r="C182" s="3">
        <v>1.95</v>
      </c>
      <c r="D182" s="3">
        <f t="shared" si="7"/>
        <v>2.9452799999999999</v>
      </c>
      <c r="E182" s="3">
        <f>'Potentiometer cal'!$F$19*Motion!C182+'Potentiometer cal'!$G$19</f>
        <v>23.212667938097798</v>
      </c>
      <c r="F182" s="3">
        <f t="shared" si="8"/>
        <v>-55.213492566969627</v>
      </c>
    </row>
    <row r="183" spans="1:6" x14ac:dyDescent="0.25">
      <c r="A183" s="3">
        <v>51718652</v>
      </c>
      <c r="B183" s="3">
        <f t="shared" si="6"/>
        <v>2961920</v>
      </c>
      <c r="C183" s="3">
        <v>1.8919999999999999</v>
      </c>
      <c r="D183" s="3">
        <f t="shared" si="7"/>
        <v>2.9619200000000001</v>
      </c>
      <c r="E183" s="3">
        <f>'Potentiometer cal'!$F$19*Motion!C183+'Potentiometer cal'!$G$19</f>
        <v>22.477665925046299</v>
      </c>
      <c r="F183" s="3">
        <f t="shared" si="8"/>
        <v>-36.935922613765875</v>
      </c>
    </row>
    <row r="184" spans="1:6" x14ac:dyDescent="0.25">
      <c r="A184" s="3">
        <v>51735292</v>
      </c>
      <c r="B184" s="3">
        <f t="shared" si="6"/>
        <v>2978560</v>
      </c>
      <c r="C184" s="3">
        <v>1.853</v>
      </c>
      <c r="D184" s="3">
        <f t="shared" si="7"/>
        <v>2.9785599999999999</v>
      </c>
      <c r="E184" s="3">
        <f>'Potentiometer cal'!$F$19*Motion!C184+'Potentiometer cal'!$G$19</f>
        <v>21.983440433511671</v>
      </c>
      <c r="F184" s="3">
        <f t="shared" si="8"/>
        <v>-49.120969249235117</v>
      </c>
    </row>
    <row r="185" spans="1:6" x14ac:dyDescent="0.25">
      <c r="A185" s="3">
        <v>51751932</v>
      </c>
      <c r="B185" s="3">
        <f t="shared" si="6"/>
        <v>2995200</v>
      </c>
      <c r="C185" s="3">
        <v>1.7629999999999999</v>
      </c>
      <c r="D185" s="3">
        <f t="shared" si="7"/>
        <v>2.9952000000000001</v>
      </c>
      <c r="E185" s="3">
        <f>'Potentiometer cal'!$F$19*Motion!C185+'Potentiometer cal'!$G$19</f>
        <v>20.842920068431756</v>
      </c>
      <c r="F185" s="3">
        <f t="shared" si="8"/>
        <v>-70.064018153947643</v>
      </c>
    </row>
    <row r="186" spans="1:6" x14ac:dyDescent="0.25">
      <c r="A186" s="3">
        <v>51768572</v>
      </c>
      <c r="B186" s="3">
        <f t="shared" si="6"/>
        <v>3011840</v>
      </c>
      <c r="C186" s="3">
        <v>1.669</v>
      </c>
      <c r="D186" s="3">
        <f t="shared" si="7"/>
        <v>3.0118399999999999</v>
      </c>
      <c r="E186" s="3">
        <f>'Potentiometer cal'!$F$19*Motion!C186+'Potentiometer cal'!$G$19</f>
        <v>19.651709909348295</v>
      </c>
      <c r="F186" s="3">
        <f t="shared" si="8"/>
        <v>-68.921670031872338</v>
      </c>
    </row>
    <row r="187" spans="1:6" x14ac:dyDescent="0.25">
      <c r="A187" s="3">
        <v>51785212</v>
      </c>
      <c r="B187" s="3">
        <f t="shared" si="6"/>
        <v>3028480</v>
      </c>
      <c r="C187" s="3">
        <v>1.5820000000000001</v>
      </c>
      <c r="D187" s="3">
        <f t="shared" si="7"/>
        <v>3.0284800000000001</v>
      </c>
      <c r="E187" s="3">
        <f>'Potentiometer cal'!$F$19*Motion!C187+'Potentiometer cal'!$G$19</f>
        <v>18.549206889771046</v>
      </c>
      <c r="F187" s="3">
        <f t="shared" si="8"/>
        <v>-78.441237715832798</v>
      </c>
    </row>
    <row r="188" spans="1:6" x14ac:dyDescent="0.25">
      <c r="A188" s="3">
        <v>51801852</v>
      </c>
      <c r="B188" s="3">
        <f t="shared" si="6"/>
        <v>3045120</v>
      </c>
      <c r="C188" s="3">
        <v>1.4630000000000001</v>
      </c>
      <c r="D188" s="3">
        <f t="shared" si="7"/>
        <v>3.0451199999999998</v>
      </c>
      <c r="E188" s="3">
        <f>'Potentiometer cal'!$F$19*Motion!C188+'Potentiometer cal'!$G$19</f>
        <v>17.041185518165381</v>
      </c>
      <c r="F188" s="3">
        <f t="shared" si="8"/>
        <v>-77.298889593757579</v>
      </c>
    </row>
    <row r="189" spans="1:6" x14ac:dyDescent="0.25">
      <c r="A189" s="3">
        <v>51818492</v>
      </c>
      <c r="B189" s="3">
        <f t="shared" si="6"/>
        <v>3061760</v>
      </c>
      <c r="C189" s="3">
        <v>1.379</v>
      </c>
      <c r="D189" s="3">
        <f t="shared" si="7"/>
        <v>3.06176</v>
      </c>
      <c r="E189" s="3">
        <f>'Potentiometer cal'!$F$19*Motion!C189+'Potentiometer cal'!$G$19</f>
        <v>15.976699844090795</v>
      </c>
      <c r="F189" s="3">
        <f t="shared" si="8"/>
        <v>-50.263317371310322</v>
      </c>
    </row>
    <row r="190" spans="1:6" x14ac:dyDescent="0.25">
      <c r="A190" s="3">
        <v>51835132</v>
      </c>
      <c r="B190" s="3">
        <f t="shared" si="6"/>
        <v>3078400</v>
      </c>
      <c r="C190" s="3">
        <v>1.331</v>
      </c>
      <c r="D190" s="3">
        <f t="shared" si="7"/>
        <v>3.0783999999999998</v>
      </c>
      <c r="E190" s="3">
        <f>'Potentiometer cal'!$F$19*Motion!C190+'Potentiometer cal'!$G$19</f>
        <v>15.368422316048175</v>
      </c>
      <c r="F190" s="3">
        <f t="shared" si="8"/>
        <v>-49.12096924923501</v>
      </c>
    </row>
    <row r="191" spans="1:6" x14ac:dyDescent="0.25">
      <c r="A191" s="3">
        <v>51851772</v>
      </c>
      <c r="B191" s="3">
        <f t="shared" si="6"/>
        <v>3095040</v>
      </c>
      <c r="C191" s="3">
        <v>1.25</v>
      </c>
      <c r="D191" s="3">
        <f t="shared" si="7"/>
        <v>3.09504</v>
      </c>
      <c r="E191" s="3">
        <f>'Potentiometer cal'!$F$19*Motion!C191+'Potentiometer cal'!$G$19</f>
        <v>14.341953987476256</v>
      </c>
      <c r="F191" s="3">
        <f t="shared" si="8"/>
        <v>-57.878971518478465</v>
      </c>
    </row>
    <row r="192" spans="1:6" x14ac:dyDescent="0.25">
      <c r="A192" s="3">
        <v>51868412</v>
      </c>
      <c r="B192" s="3">
        <f t="shared" si="6"/>
        <v>3111680</v>
      </c>
      <c r="C192" s="3">
        <v>1.179</v>
      </c>
      <c r="D192" s="3">
        <f t="shared" si="7"/>
        <v>3.1116799999999998</v>
      </c>
      <c r="E192" s="3">
        <f>'Potentiometer cal'!$F$19*Motion!C192+'Potentiometer cal'!$G$19</f>
        <v>13.442210143913213</v>
      </c>
      <c r="F192" s="3">
        <f t="shared" si="8"/>
        <v>-46.455490297726278</v>
      </c>
    </row>
    <row r="193" spans="1:6" x14ac:dyDescent="0.25">
      <c r="A193" s="3">
        <v>51885052</v>
      </c>
      <c r="B193" s="3">
        <f t="shared" si="6"/>
        <v>3128320</v>
      </c>
      <c r="C193" s="3">
        <v>1.1279999999999999</v>
      </c>
      <c r="D193" s="3">
        <f t="shared" si="7"/>
        <v>3.12832</v>
      </c>
      <c r="E193" s="3">
        <f>'Potentiometer cal'!$F$19*Motion!C193+'Potentiometer cal'!$G$19</f>
        <v>12.795915270367926</v>
      </c>
      <c r="F193" s="3">
        <f t="shared" si="8"/>
        <v>-37.697488028482212</v>
      </c>
    </row>
    <row r="194" spans="1:6" x14ac:dyDescent="0.25">
      <c r="A194" s="3">
        <v>51901692</v>
      </c>
      <c r="B194" s="3">
        <f t="shared" si="6"/>
        <v>3144960</v>
      </c>
      <c r="C194" s="3">
        <v>1.08</v>
      </c>
      <c r="D194" s="3">
        <f t="shared" si="7"/>
        <v>3.1449600000000002</v>
      </c>
      <c r="E194" s="3">
        <f>'Potentiometer cal'!$F$19*Motion!C194+'Potentiometer cal'!$G$19</f>
        <v>12.187637742325309</v>
      </c>
      <c r="F194" s="3">
        <f t="shared" si="8"/>
        <v>-31.985747418106463</v>
      </c>
    </row>
    <row r="195" spans="1:6" x14ac:dyDescent="0.25">
      <c r="A195" s="3">
        <v>51918332</v>
      </c>
      <c r="B195" s="3">
        <f t="shared" si="6"/>
        <v>3161600</v>
      </c>
      <c r="C195" s="3">
        <v>1.044</v>
      </c>
      <c r="D195" s="3">
        <f t="shared" si="7"/>
        <v>3.1616</v>
      </c>
      <c r="E195" s="3">
        <f>'Potentiometer cal'!$F$19*Motion!C195+'Potentiometer cal'!$G$19</f>
        <v>11.731429596293344</v>
      </c>
      <c r="F195" s="3">
        <f t="shared" si="8"/>
        <v>-22.085397026787906</v>
      </c>
    </row>
    <row r="196" spans="1:6" x14ac:dyDescent="0.25">
      <c r="A196" s="3">
        <v>51934972</v>
      </c>
      <c r="B196" s="3">
        <f t="shared" si="6"/>
        <v>3178240</v>
      </c>
      <c r="C196" s="3">
        <v>1.022</v>
      </c>
      <c r="D196" s="3">
        <f t="shared" si="7"/>
        <v>3.1782400000000002</v>
      </c>
      <c r="E196" s="3">
        <f>'Potentiometer cal'!$F$19*Motion!C196+'Potentiometer cal'!$G$19</f>
        <v>11.452635729273808</v>
      </c>
      <c r="F196" s="3">
        <f t="shared" si="8"/>
        <v>-9.9003503913187174</v>
      </c>
    </row>
    <row r="197" spans="1:6" x14ac:dyDescent="0.25">
      <c r="A197" s="3">
        <v>51951612</v>
      </c>
      <c r="B197" s="3">
        <f t="shared" si="6"/>
        <v>3194880</v>
      </c>
      <c r="C197" s="3">
        <v>1.018</v>
      </c>
      <c r="D197" s="3">
        <f t="shared" si="7"/>
        <v>3.1948799999999999</v>
      </c>
      <c r="E197" s="3">
        <f>'Potentiometer cal'!$F$19*Motion!C197+'Potentiometer cal'!$G$19</f>
        <v>11.401945935270257</v>
      </c>
      <c r="F197" s="3">
        <f t="shared" si="8"/>
        <v>-1.5231308294336283</v>
      </c>
    </row>
    <row r="198" spans="1:6" x14ac:dyDescent="0.25">
      <c r="A198" s="3">
        <v>51968252</v>
      </c>
      <c r="B198" s="3">
        <f t="shared" ref="B198:B216" si="9">A198-$A$5</f>
        <v>3211520</v>
      </c>
      <c r="C198" s="3">
        <v>1.018</v>
      </c>
      <c r="D198" s="3">
        <f t="shared" ref="D198:D216" si="10">B198/10^6</f>
        <v>3.2115200000000002</v>
      </c>
      <c r="E198" s="3">
        <f>'Potentiometer cal'!$F$19*Motion!C198+'Potentiometer cal'!$G$19</f>
        <v>11.401945935270257</v>
      </c>
      <c r="F198" s="3">
        <f t="shared" si="8"/>
        <v>0</v>
      </c>
    </row>
    <row r="199" spans="1:6" x14ac:dyDescent="0.25">
      <c r="A199" s="3">
        <v>51984892</v>
      </c>
      <c r="B199" s="3">
        <f t="shared" si="9"/>
        <v>3228160</v>
      </c>
      <c r="C199" s="3">
        <v>1.018</v>
      </c>
      <c r="D199" s="3">
        <f t="shared" si="10"/>
        <v>3.2281599999999999</v>
      </c>
      <c r="E199" s="3">
        <f>'Potentiometer cal'!$F$19*Motion!C199+'Potentiometer cal'!$G$19</f>
        <v>11.401945935270257</v>
      </c>
      <c r="F199" s="3">
        <f t="shared" ref="F199:F216" si="11">(E200-E198)/(D200-D198)</f>
        <v>0</v>
      </c>
    </row>
    <row r="200" spans="1:6" x14ac:dyDescent="0.25">
      <c r="A200" s="3">
        <v>52001532</v>
      </c>
      <c r="B200" s="3">
        <f t="shared" si="9"/>
        <v>3244800</v>
      </c>
      <c r="C200" s="3">
        <v>1.018</v>
      </c>
      <c r="D200" s="3">
        <f t="shared" si="10"/>
        <v>3.2448000000000001</v>
      </c>
      <c r="E200" s="3">
        <f>'Potentiometer cal'!$F$19*Motion!C200+'Potentiometer cal'!$G$19</f>
        <v>11.401945935270257</v>
      </c>
      <c r="F200" s="3">
        <f t="shared" si="11"/>
        <v>15.992873709053285</v>
      </c>
    </row>
    <row r="201" spans="1:6" x14ac:dyDescent="0.25">
      <c r="A201" s="3">
        <v>52018172</v>
      </c>
      <c r="B201" s="3">
        <f t="shared" si="9"/>
        <v>3261440</v>
      </c>
      <c r="C201" s="3">
        <v>1.06</v>
      </c>
      <c r="D201" s="3">
        <f t="shared" si="10"/>
        <v>3.2614399999999999</v>
      </c>
      <c r="E201" s="3">
        <f>'Potentiometer cal'!$F$19*Motion!C201+'Potentiometer cal'!$G$19</f>
        <v>11.93418877230755</v>
      </c>
      <c r="F201" s="3">
        <f t="shared" si="11"/>
        <v>36.935922613765875</v>
      </c>
    </row>
    <row r="202" spans="1:6" x14ac:dyDescent="0.25">
      <c r="A202" s="3">
        <v>52034812</v>
      </c>
      <c r="B202" s="3">
        <f t="shared" si="9"/>
        <v>3278080</v>
      </c>
      <c r="C202" s="3">
        <v>1.115</v>
      </c>
      <c r="D202" s="3">
        <f t="shared" si="10"/>
        <v>3.2780800000000001</v>
      </c>
      <c r="E202" s="3">
        <f>'Potentiometer cal'!$F$19*Motion!C202+'Potentiometer cal'!$G$19</f>
        <v>12.631173439856385</v>
      </c>
      <c r="F202" s="3">
        <f t="shared" si="11"/>
        <v>54.071144444894365</v>
      </c>
    </row>
    <row r="203" spans="1:6" x14ac:dyDescent="0.25">
      <c r="A203" s="3">
        <v>52051452</v>
      </c>
      <c r="B203" s="3">
        <f t="shared" si="9"/>
        <v>3294720</v>
      </c>
      <c r="C203" s="3">
        <v>1.202</v>
      </c>
      <c r="D203" s="3">
        <f t="shared" si="10"/>
        <v>3.2947199999999999</v>
      </c>
      <c r="E203" s="3">
        <f>'Potentiometer cal'!$F$19*Motion!C203+'Potentiometer cal'!$G$19</f>
        <v>13.733676459433633</v>
      </c>
      <c r="F203" s="3">
        <f t="shared" si="11"/>
        <v>72.348714398098124</v>
      </c>
    </row>
    <row r="204" spans="1:6" x14ac:dyDescent="0.25">
      <c r="A204" s="3">
        <v>52068092</v>
      </c>
      <c r="B204" s="3">
        <f t="shared" si="9"/>
        <v>3311360</v>
      </c>
      <c r="C204" s="3">
        <v>1.3049999999999999</v>
      </c>
      <c r="D204" s="3">
        <f t="shared" si="10"/>
        <v>3.3113600000000001</v>
      </c>
      <c r="E204" s="3">
        <f>'Potentiometer cal'!$F$19*Motion!C204+'Potentiometer cal'!$G$19</f>
        <v>15.038938655025088</v>
      </c>
      <c r="F204" s="3">
        <f t="shared" si="11"/>
        <v>71.206366276022905</v>
      </c>
    </row>
    <row r="205" spans="1:6" x14ac:dyDescent="0.25">
      <c r="A205" s="3">
        <v>52084732</v>
      </c>
      <c r="B205" s="3">
        <f t="shared" si="9"/>
        <v>3328000</v>
      </c>
      <c r="C205" s="3">
        <v>1.389</v>
      </c>
      <c r="D205" s="3">
        <f t="shared" si="10"/>
        <v>3.3279999999999998</v>
      </c>
      <c r="E205" s="3">
        <f>'Potentiometer cal'!$F$19*Motion!C205+'Potentiometer cal'!$G$19</f>
        <v>16.103424329099674</v>
      </c>
      <c r="F205" s="3">
        <f t="shared" si="11"/>
        <v>52.92879632281921</v>
      </c>
    </row>
    <row r="206" spans="1:6" x14ac:dyDescent="0.25">
      <c r="A206" s="3">
        <v>52101372</v>
      </c>
      <c r="B206" s="3">
        <f t="shared" si="9"/>
        <v>3344640</v>
      </c>
      <c r="C206" s="3">
        <v>1.444</v>
      </c>
      <c r="D206" s="3">
        <f t="shared" si="10"/>
        <v>3.3446400000000001</v>
      </c>
      <c r="E206" s="3">
        <f>'Potentiometer cal'!$F$19*Motion!C206+'Potentiometer cal'!$G$19</f>
        <v>16.80040899664851</v>
      </c>
      <c r="F206" s="3">
        <f t="shared" si="11"/>
        <v>60.163667762629039</v>
      </c>
    </row>
    <row r="207" spans="1:6" x14ac:dyDescent="0.25">
      <c r="A207" s="3">
        <v>52118012</v>
      </c>
      <c r="B207" s="3">
        <f t="shared" si="9"/>
        <v>3361280</v>
      </c>
      <c r="C207" s="3">
        <v>1.5469999999999999</v>
      </c>
      <c r="D207" s="3">
        <f t="shared" si="10"/>
        <v>3.3612799999999998</v>
      </c>
      <c r="E207" s="3">
        <f>'Potentiometer cal'!$F$19*Motion!C207+'Potentiometer cal'!$G$19</f>
        <v>18.105671192239967</v>
      </c>
      <c r="F207" s="3">
        <f t="shared" si="11"/>
        <v>85.676109155642621</v>
      </c>
    </row>
    <row r="208" spans="1:6" x14ac:dyDescent="0.25">
      <c r="A208" s="3">
        <v>52134652</v>
      </c>
      <c r="B208" s="3">
        <f t="shared" si="9"/>
        <v>3377920</v>
      </c>
      <c r="C208" s="3">
        <v>1.669</v>
      </c>
      <c r="D208" s="3">
        <f t="shared" si="10"/>
        <v>3.37792</v>
      </c>
      <c r="E208" s="3">
        <f>'Potentiometer cal'!$F$19*Motion!C208+'Potentiometer cal'!$G$19</f>
        <v>19.651709909348295</v>
      </c>
      <c r="F208" s="3">
        <f t="shared" si="11"/>
        <v>77.29888959375748</v>
      </c>
    </row>
    <row r="209" spans="1:6" x14ac:dyDescent="0.25">
      <c r="A209" s="3">
        <v>52151292</v>
      </c>
      <c r="B209" s="3">
        <f t="shared" si="9"/>
        <v>3394560</v>
      </c>
      <c r="C209" s="3">
        <v>1.75</v>
      </c>
      <c r="D209" s="3">
        <f t="shared" si="10"/>
        <v>3.3945599999999998</v>
      </c>
      <c r="E209" s="3">
        <f>'Potentiometer cal'!$F$19*Motion!C209+'Potentiometer cal'!$G$19</f>
        <v>20.678178237920214</v>
      </c>
      <c r="F209" s="3">
        <f t="shared" si="11"/>
        <v>50.263317371310215</v>
      </c>
    </row>
    <row r="210" spans="1:6" x14ac:dyDescent="0.25">
      <c r="A210" s="3">
        <v>52167932</v>
      </c>
      <c r="B210" s="3">
        <f t="shared" si="9"/>
        <v>3411200</v>
      </c>
      <c r="C210" s="3">
        <v>1.8009999999999999</v>
      </c>
      <c r="D210" s="3">
        <f t="shared" si="10"/>
        <v>3.4112</v>
      </c>
      <c r="E210" s="3">
        <f>'Potentiometer cal'!$F$19*Motion!C210+'Potentiometer cal'!$G$19</f>
        <v>21.324473111465498</v>
      </c>
      <c r="F210" s="3">
        <f t="shared" si="11"/>
        <v>30.462616588672585</v>
      </c>
    </row>
    <row r="211" spans="1:6" x14ac:dyDescent="0.25">
      <c r="A211" s="3">
        <v>52184572</v>
      </c>
      <c r="B211" s="3">
        <f t="shared" si="9"/>
        <v>3427840</v>
      </c>
      <c r="C211" s="3">
        <v>1.83</v>
      </c>
      <c r="D211" s="3">
        <f t="shared" si="10"/>
        <v>3.4278400000000002</v>
      </c>
      <c r="E211" s="3">
        <f>'Potentiometer cal'!$F$19*Motion!C211+'Potentiometer cal'!$G$19</f>
        <v>21.691974117991251</v>
      </c>
      <c r="F211" s="3">
        <f t="shared" si="11"/>
        <v>18.658352660562226</v>
      </c>
    </row>
    <row r="212" spans="1:6" x14ac:dyDescent="0.25">
      <c r="A212" s="3">
        <v>52201212</v>
      </c>
      <c r="B212" s="3">
        <f t="shared" si="9"/>
        <v>3444480</v>
      </c>
      <c r="C212" s="3">
        <v>1.85</v>
      </c>
      <c r="D212" s="3">
        <f t="shared" si="10"/>
        <v>3.44448</v>
      </c>
      <c r="E212" s="3">
        <f>'Potentiometer cal'!$F$19*Motion!C212+'Potentiometer cal'!$G$19</f>
        <v>21.945423088009008</v>
      </c>
      <c r="F212" s="3">
        <f t="shared" si="11"/>
        <v>11.042698513393818</v>
      </c>
    </row>
    <row r="213" spans="1:6" x14ac:dyDescent="0.25">
      <c r="A213" s="3">
        <v>52217852</v>
      </c>
      <c r="B213" s="3">
        <f t="shared" si="9"/>
        <v>3461120</v>
      </c>
      <c r="C213" s="3">
        <v>1.859</v>
      </c>
      <c r="D213" s="3">
        <f t="shared" si="10"/>
        <v>3.4611200000000002</v>
      </c>
      <c r="E213" s="3">
        <f>'Potentiometer cal'!$F$19*Motion!C213+'Potentiometer cal'!$G$19</f>
        <v>22.059475124516997</v>
      </c>
      <c r="F213" s="3">
        <f t="shared" si="11"/>
        <v>7.2348714398098277</v>
      </c>
    </row>
    <row r="214" spans="1:6" x14ac:dyDescent="0.25">
      <c r="A214" s="3">
        <v>52234492</v>
      </c>
      <c r="B214" s="3">
        <f t="shared" si="9"/>
        <v>3477760</v>
      </c>
      <c r="C214" s="3">
        <v>1.869</v>
      </c>
      <c r="D214" s="3">
        <f t="shared" si="10"/>
        <v>3.47776</v>
      </c>
      <c r="E214" s="3">
        <f>'Potentiometer cal'!$F$19*Motion!C214+'Potentiometer cal'!$G$19</f>
        <v>22.186199609525879</v>
      </c>
      <c r="F214" s="3">
        <f t="shared" si="11"/>
        <v>3.8078270735842041</v>
      </c>
    </row>
    <row r="215" spans="1:6" x14ac:dyDescent="0.25">
      <c r="A215" s="3">
        <v>52251132</v>
      </c>
      <c r="B215" s="3">
        <f t="shared" si="9"/>
        <v>3494400</v>
      </c>
      <c r="C215" s="3">
        <v>1.869</v>
      </c>
      <c r="D215" s="3">
        <f t="shared" si="10"/>
        <v>3.4944000000000002</v>
      </c>
      <c r="E215" s="3">
        <f>'Potentiometer cal'!$F$19*Motion!C215+'Potentiometer cal'!$G$19</f>
        <v>22.186199609525879</v>
      </c>
      <c r="F215" s="3">
        <f t="shared" si="11"/>
        <v>1.1423481220752079</v>
      </c>
    </row>
    <row r="216" spans="1:6" x14ac:dyDescent="0.25">
      <c r="A216" s="3">
        <v>52267772</v>
      </c>
      <c r="B216" s="3">
        <f t="shared" si="9"/>
        <v>3511040</v>
      </c>
      <c r="C216" s="3">
        <v>1.8720000000000001</v>
      </c>
      <c r="D216" s="3">
        <f t="shared" si="10"/>
        <v>3.5110399999999999</v>
      </c>
      <c r="E216" s="3">
        <f>'Potentiometer cal'!$F$19*Motion!C216+'Potentiometer cal'!$G$19</f>
        <v>22.224216955028542</v>
      </c>
      <c r="F216" s="3">
        <f t="shared" si="11"/>
        <v>6.349072690454979</v>
      </c>
    </row>
    <row r="280" spans="1:1" x14ac:dyDescent="0.25">
      <c r="A280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9C96-DF02-FD4B-8F50-F3EE187D16C6}">
  <dimension ref="A1:T124"/>
  <sheetViews>
    <sheetView zoomScaleNormal="100" workbookViewId="0">
      <selection activeCell="M20" sqref="M20"/>
    </sheetView>
  </sheetViews>
  <sheetFormatPr defaultColWidth="10.85546875" defaultRowHeight="15.75" x14ac:dyDescent="0.25"/>
  <cols>
    <col min="1" max="1" width="12.42578125" style="3" customWidth="1"/>
    <col min="2" max="2" width="12.5703125" style="3" bestFit="1" customWidth="1"/>
    <col min="3" max="3" width="11.5703125" style="3" customWidth="1"/>
    <col min="4" max="4" width="10.85546875" style="3"/>
    <col min="5" max="5" width="11.5703125" style="3" customWidth="1"/>
    <col min="6" max="16384" width="10.85546875" style="3"/>
  </cols>
  <sheetData>
    <row r="1" spans="1:20" x14ac:dyDescent="0.25">
      <c r="A1" s="3" t="s">
        <v>29</v>
      </c>
    </row>
    <row r="2" spans="1:20" x14ac:dyDescent="0.25">
      <c r="A2" s="4"/>
      <c r="B2" s="4"/>
      <c r="C2" s="1"/>
      <c r="D2" s="1"/>
      <c r="E2" s="1"/>
      <c r="F2" s="1"/>
      <c r="G2" s="1"/>
      <c r="H2" s="1" t="s">
        <v>63</v>
      </c>
      <c r="I2" s="1"/>
    </row>
    <row r="3" spans="1:20" ht="63" x14ac:dyDescent="0.25">
      <c r="A3" s="7" t="s">
        <v>37</v>
      </c>
      <c r="B3" s="7" t="s">
        <v>45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4" t="s">
        <v>114</v>
      </c>
      <c r="I3" s="18" t="s">
        <v>118</v>
      </c>
      <c r="K3"/>
      <c r="L3"/>
      <c r="M3"/>
      <c r="N3"/>
    </row>
    <row r="4" spans="1:20" x14ac:dyDescent="0.25">
      <c r="A4" s="43">
        <v>100</v>
      </c>
      <c r="B4" s="44">
        <v>120</v>
      </c>
      <c r="C4" s="45">
        <v>0</v>
      </c>
      <c r="D4" s="44">
        <v>603</v>
      </c>
      <c r="E4" s="44">
        <v>116</v>
      </c>
      <c r="F4" s="44">
        <v>0</v>
      </c>
      <c r="G4" s="44">
        <v>410</v>
      </c>
      <c r="H4" s="47">
        <f>B4-A4</f>
        <v>20</v>
      </c>
      <c r="I4" s="47">
        <f>E4-B4</f>
        <v>-4</v>
      </c>
      <c r="L4"/>
      <c r="M4"/>
      <c r="N4"/>
    </row>
    <row r="5" spans="1:20" x14ac:dyDescent="0.25">
      <c r="A5" s="43">
        <v>100</v>
      </c>
      <c r="B5" s="44">
        <v>120</v>
      </c>
      <c r="C5" s="45">
        <v>0</v>
      </c>
      <c r="D5" s="44">
        <v>579</v>
      </c>
      <c r="E5" s="44">
        <v>117</v>
      </c>
      <c r="F5" s="44">
        <v>0</v>
      </c>
      <c r="G5" s="44">
        <v>399</v>
      </c>
      <c r="H5" s="47">
        <f t="shared" ref="H5:H68" si="0">B5-A5</f>
        <v>20</v>
      </c>
      <c r="I5" s="47">
        <f t="shared" ref="I5:I68" si="1">E5-B5</f>
        <v>-3</v>
      </c>
      <c r="L5"/>
      <c r="M5"/>
      <c r="N5"/>
    </row>
    <row r="6" spans="1:20" x14ac:dyDescent="0.25">
      <c r="A6" s="43">
        <v>100</v>
      </c>
      <c r="B6" s="44">
        <v>120</v>
      </c>
      <c r="C6" s="45">
        <v>0</v>
      </c>
      <c r="D6" s="44">
        <v>600</v>
      </c>
      <c r="E6" s="44">
        <v>116</v>
      </c>
      <c r="F6" s="44">
        <v>0</v>
      </c>
      <c r="G6" s="44">
        <v>394</v>
      </c>
      <c r="H6" s="47">
        <f t="shared" si="0"/>
        <v>20</v>
      </c>
      <c r="I6" s="47">
        <f t="shared" si="1"/>
        <v>-4</v>
      </c>
      <c r="L6"/>
      <c r="M6"/>
      <c r="N6"/>
    </row>
    <row r="7" spans="1:20" x14ac:dyDescent="0.25">
      <c r="A7" s="43">
        <v>100</v>
      </c>
      <c r="B7" s="45">
        <v>120</v>
      </c>
      <c r="C7" s="45">
        <v>0</v>
      </c>
      <c r="D7" s="45">
        <v>583</v>
      </c>
      <c r="E7" s="45">
        <v>117</v>
      </c>
      <c r="F7" s="46">
        <v>0</v>
      </c>
      <c r="G7" s="45">
        <v>399</v>
      </c>
      <c r="H7" s="47">
        <f t="shared" si="0"/>
        <v>20</v>
      </c>
      <c r="I7" s="47">
        <f t="shared" si="1"/>
        <v>-3</v>
      </c>
      <c r="L7"/>
      <c r="M7"/>
      <c r="N7"/>
    </row>
    <row r="8" spans="1:20" x14ac:dyDescent="0.25">
      <c r="A8" s="43">
        <v>100</v>
      </c>
      <c r="B8" s="45">
        <v>120</v>
      </c>
      <c r="C8" s="45">
        <v>0</v>
      </c>
      <c r="D8" s="45">
        <v>600</v>
      </c>
      <c r="E8" s="45">
        <v>116</v>
      </c>
      <c r="F8" s="46">
        <v>0</v>
      </c>
      <c r="G8" s="45">
        <v>388</v>
      </c>
      <c r="H8" s="47">
        <f t="shared" si="0"/>
        <v>20</v>
      </c>
      <c r="I8" s="47">
        <f t="shared" si="1"/>
        <v>-4</v>
      </c>
    </row>
    <row r="9" spans="1:20" x14ac:dyDescent="0.25">
      <c r="A9" s="43">
        <v>100</v>
      </c>
      <c r="B9" s="45">
        <v>120</v>
      </c>
      <c r="C9" s="45">
        <v>0</v>
      </c>
      <c r="D9" s="45">
        <v>583</v>
      </c>
      <c r="E9" s="45">
        <v>116</v>
      </c>
      <c r="F9" s="46">
        <v>0</v>
      </c>
      <c r="G9" s="45">
        <v>404</v>
      </c>
      <c r="H9" s="47">
        <f t="shared" si="0"/>
        <v>20</v>
      </c>
      <c r="I9" s="47">
        <f t="shared" si="1"/>
        <v>-4</v>
      </c>
      <c r="P9" s="32"/>
      <c r="Q9" s="32" t="s">
        <v>117</v>
      </c>
      <c r="R9" s="32"/>
      <c r="S9" s="32" t="s">
        <v>119</v>
      </c>
      <c r="T9" s="32"/>
    </row>
    <row r="10" spans="1:20" x14ac:dyDescent="0.25">
      <c r="A10" s="43">
        <v>100</v>
      </c>
      <c r="B10" s="45">
        <v>120</v>
      </c>
      <c r="C10" s="45">
        <v>0</v>
      </c>
      <c r="D10" s="45">
        <v>602</v>
      </c>
      <c r="E10" s="45">
        <v>116</v>
      </c>
      <c r="F10" s="46">
        <v>0</v>
      </c>
      <c r="G10" s="45">
        <v>392</v>
      </c>
      <c r="H10" s="47">
        <f t="shared" si="0"/>
        <v>20</v>
      </c>
      <c r="I10" s="47">
        <f t="shared" si="1"/>
        <v>-4</v>
      </c>
      <c r="P10" s="32"/>
      <c r="Q10" s="32" t="s">
        <v>115</v>
      </c>
      <c r="R10" s="32" t="s">
        <v>116</v>
      </c>
      <c r="S10" s="32" t="s">
        <v>115</v>
      </c>
      <c r="T10" s="32" t="s">
        <v>116</v>
      </c>
    </row>
    <row r="11" spans="1:20" x14ac:dyDescent="0.25">
      <c r="A11" s="43">
        <v>100</v>
      </c>
      <c r="B11" s="45">
        <v>121</v>
      </c>
      <c r="C11" s="45">
        <v>0</v>
      </c>
      <c r="D11" s="45">
        <v>585</v>
      </c>
      <c r="E11" s="45">
        <v>115</v>
      </c>
      <c r="F11" s="46">
        <v>0</v>
      </c>
      <c r="G11" s="45">
        <v>394</v>
      </c>
      <c r="H11" s="47">
        <f t="shared" si="0"/>
        <v>21</v>
      </c>
      <c r="I11" s="47">
        <f t="shared" si="1"/>
        <v>-6</v>
      </c>
      <c r="P11" s="32">
        <v>100</v>
      </c>
      <c r="Q11" s="32" cm="1">
        <f t="array" ref="Q11">MAX(ABS(H4:H13))</f>
        <v>21</v>
      </c>
      <c r="R11" s="32">
        <f>MAX(H4:H13)-MIN(H4:H13)</f>
        <v>2</v>
      </c>
      <c r="S11" s="32" cm="1">
        <f t="array" ref="S11">MAX(ABS(I4:I13))</f>
        <v>6</v>
      </c>
      <c r="T11" s="32">
        <f>MAX(I4:I13)-MIN(I4:I13)</f>
        <v>3</v>
      </c>
    </row>
    <row r="12" spans="1:20" x14ac:dyDescent="0.25">
      <c r="A12" s="43">
        <v>100</v>
      </c>
      <c r="B12" s="45">
        <v>120</v>
      </c>
      <c r="C12" s="45">
        <v>0</v>
      </c>
      <c r="D12" s="45">
        <v>602</v>
      </c>
      <c r="E12" s="45">
        <v>117</v>
      </c>
      <c r="F12" s="46">
        <v>0</v>
      </c>
      <c r="G12" s="45">
        <v>394</v>
      </c>
      <c r="H12" s="47">
        <f t="shared" si="0"/>
        <v>20</v>
      </c>
      <c r="I12" s="47">
        <f t="shared" si="1"/>
        <v>-3</v>
      </c>
      <c r="J12"/>
      <c r="P12" s="32">
        <v>200</v>
      </c>
      <c r="Q12" s="32" cm="1">
        <f t="array" ref="Q12">MAX(ABS(H14:H23))</f>
        <v>24</v>
      </c>
      <c r="R12" s="32">
        <f>MAX(H14:H23)-MIN(H14:H23)</f>
        <v>2</v>
      </c>
      <c r="S12" s="32" cm="1">
        <f t="array" ref="S12">MAX(ABS(I14:I23))</f>
        <v>9</v>
      </c>
      <c r="T12" s="32">
        <f>MAX(I14:I23)-MIN(I14:I23)</f>
        <v>2</v>
      </c>
    </row>
    <row r="13" spans="1:20" x14ac:dyDescent="0.25">
      <c r="A13" s="43">
        <v>100</v>
      </c>
      <c r="B13" s="45">
        <v>119</v>
      </c>
      <c r="C13" s="45">
        <v>0</v>
      </c>
      <c r="D13" s="45">
        <v>581</v>
      </c>
      <c r="E13" s="45">
        <v>116</v>
      </c>
      <c r="F13" s="46">
        <v>0</v>
      </c>
      <c r="G13" s="45">
        <v>386</v>
      </c>
      <c r="H13" s="47">
        <f t="shared" si="0"/>
        <v>19</v>
      </c>
      <c r="I13" s="47">
        <f t="shared" si="1"/>
        <v>-3</v>
      </c>
      <c r="J13"/>
      <c r="P13" s="32">
        <v>300</v>
      </c>
      <c r="Q13" s="32">
        <f t="array" ref="Q13">MAX(ABS(H24:H33))</f>
        <v>23</v>
      </c>
      <c r="R13" s="32">
        <f>MAX(H24:H33)-MIN(H24:H33)</f>
        <v>3</v>
      </c>
      <c r="S13" s="32" cm="1">
        <f t="array" ref="S13">MAX(ABS(I24:I33))</f>
        <v>7</v>
      </c>
      <c r="T13" s="32">
        <f>MAX(I24:I33)-MIN(I24:I33)</f>
        <v>8</v>
      </c>
    </row>
    <row r="14" spans="1:20" x14ac:dyDescent="0.25">
      <c r="A14" s="42">
        <v>200</v>
      </c>
      <c r="B14">
        <v>223</v>
      </c>
      <c r="C14">
        <v>0</v>
      </c>
      <c r="D14">
        <v>157</v>
      </c>
      <c r="E14">
        <v>214</v>
      </c>
      <c r="F14">
        <v>0</v>
      </c>
      <c r="G14">
        <v>47</v>
      </c>
      <c r="H14" s="48">
        <f t="shared" si="0"/>
        <v>23</v>
      </c>
      <c r="I14" s="48">
        <f t="shared" si="1"/>
        <v>-9</v>
      </c>
      <c r="P14" s="32">
        <v>400</v>
      </c>
      <c r="Q14" s="32">
        <f t="array" ref="Q14">MAX(ABS(H34:H43))</f>
        <v>24</v>
      </c>
      <c r="R14" s="32">
        <f>MAX(H34:H43)-MIN(H34:H43)</f>
        <v>3</v>
      </c>
      <c r="S14" s="32" cm="1">
        <f t="array" ref="S14">MAX(ABS(I34:I43))</f>
        <v>35</v>
      </c>
      <c r="T14" s="32">
        <f>MAX(I34:I43)-MIN(I34:I43)</f>
        <v>15</v>
      </c>
    </row>
    <row r="15" spans="1:20" x14ac:dyDescent="0.25">
      <c r="A15" s="42">
        <v>200</v>
      </c>
      <c r="B15">
        <v>223</v>
      </c>
      <c r="C15">
        <v>0</v>
      </c>
      <c r="D15">
        <v>157</v>
      </c>
      <c r="E15">
        <v>216</v>
      </c>
      <c r="F15">
        <v>0</v>
      </c>
      <c r="G15">
        <v>47</v>
      </c>
      <c r="H15" s="48">
        <f t="shared" si="0"/>
        <v>23</v>
      </c>
      <c r="I15" s="48">
        <f t="shared" si="1"/>
        <v>-7</v>
      </c>
      <c r="J15"/>
      <c r="P15" s="32">
        <v>500</v>
      </c>
      <c r="Q15" s="32">
        <f t="array" ref="Q15">MAX(ABS(H44:H53))</f>
        <v>28</v>
      </c>
      <c r="R15" s="32">
        <f>MAX(H44:H53)-MIN(H44:H53)</f>
        <v>5</v>
      </c>
      <c r="S15" s="32">
        <f t="array" ref="S15">MAX(ABS(I44:I53))</f>
        <v>125</v>
      </c>
      <c r="T15" s="32">
        <f>MAX(I44:I53)-MIN(I44:I53)</f>
        <v>116</v>
      </c>
    </row>
    <row r="16" spans="1:20" x14ac:dyDescent="0.25">
      <c r="A16" s="42">
        <v>200</v>
      </c>
      <c r="B16">
        <v>223</v>
      </c>
      <c r="C16">
        <v>0</v>
      </c>
      <c r="D16">
        <v>156</v>
      </c>
      <c r="E16">
        <v>216</v>
      </c>
      <c r="F16">
        <v>0</v>
      </c>
      <c r="G16">
        <v>47</v>
      </c>
      <c r="H16" s="48">
        <f t="shared" si="0"/>
        <v>23</v>
      </c>
      <c r="I16" s="48">
        <f t="shared" si="1"/>
        <v>-7</v>
      </c>
      <c r="J16"/>
      <c r="P16" s="32">
        <v>600</v>
      </c>
      <c r="Q16" s="32">
        <f t="array" ref="Q16">MAX(ABS(H54:H63))</f>
        <v>33</v>
      </c>
      <c r="R16" s="32">
        <f>MAX(H54:H63)-MIN(H54:H63)</f>
        <v>11</v>
      </c>
      <c r="S16" s="32">
        <f t="array" ref="S16">MAX(ABS(I54:I63))</f>
        <v>267</v>
      </c>
      <c r="T16" s="32">
        <f>MAX(I54:I63)-MIN(I54:I63)</f>
        <v>307</v>
      </c>
    </row>
    <row r="17" spans="1:20" x14ac:dyDescent="0.25">
      <c r="A17" s="42">
        <v>200</v>
      </c>
      <c r="B17" s="3">
        <v>224</v>
      </c>
      <c r="C17" s="10">
        <v>0</v>
      </c>
      <c r="D17" s="3">
        <v>155</v>
      </c>
      <c r="E17" s="3">
        <v>216</v>
      </c>
      <c r="F17" s="10">
        <v>0</v>
      </c>
      <c r="G17" s="3">
        <v>47</v>
      </c>
      <c r="H17" s="48">
        <f t="shared" si="0"/>
        <v>24</v>
      </c>
      <c r="I17" s="48">
        <f t="shared" si="1"/>
        <v>-8</v>
      </c>
      <c r="J17"/>
      <c r="P17" s="32">
        <v>700</v>
      </c>
      <c r="Q17" s="32">
        <f t="array" ref="Q17">MAX(ABS(H64:H73))</f>
        <v>36</v>
      </c>
      <c r="R17" s="32">
        <f>MAX(H64:H73)-MIN(H64:H73)</f>
        <v>14</v>
      </c>
      <c r="S17" s="32">
        <f t="array" ref="S17">MAX(ABS(I64:I73))</f>
        <v>285</v>
      </c>
      <c r="T17" s="32">
        <f>MAX(I64:I73)-MIN(I64:I73)</f>
        <v>358</v>
      </c>
    </row>
    <row r="18" spans="1:20" x14ac:dyDescent="0.25">
      <c r="A18" s="42">
        <v>200</v>
      </c>
      <c r="B18" s="3">
        <v>223</v>
      </c>
      <c r="C18" s="10">
        <v>0</v>
      </c>
      <c r="D18" s="3">
        <v>157</v>
      </c>
      <c r="E18" s="3">
        <v>215</v>
      </c>
      <c r="F18" s="10">
        <v>0</v>
      </c>
      <c r="G18" s="3">
        <v>47</v>
      </c>
      <c r="H18" s="48">
        <f t="shared" si="0"/>
        <v>23</v>
      </c>
      <c r="I18" s="48">
        <f t="shared" si="1"/>
        <v>-8</v>
      </c>
      <c r="J18"/>
      <c r="P18" s="32">
        <v>800</v>
      </c>
      <c r="Q18" s="32">
        <f t="array" ref="Q18">MAX(ABS(H74:H83))</f>
        <v>41</v>
      </c>
      <c r="R18" s="32">
        <f>MAX(H74:H83)-MIN(H74:H83)</f>
        <v>27</v>
      </c>
      <c r="S18" s="32">
        <f t="array" ref="S18">MAX(ABS(I74:I83))</f>
        <v>255</v>
      </c>
      <c r="T18" s="32">
        <f>MAX(I74:I83)-MIN(I74:I83)</f>
        <v>392</v>
      </c>
    </row>
    <row r="19" spans="1:20" x14ac:dyDescent="0.25">
      <c r="A19" s="42">
        <v>200</v>
      </c>
      <c r="B19" s="3">
        <v>223</v>
      </c>
      <c r="C19" s="10">
        <v>0</v>
      </c>
      <c r="D19" s="3">
        <v>157</v>
      </c>
      <c r="E19" s="3">
        <v>214</v>
      </c>
      <c r="F19" s="10">
        <v>0</v>
      </c>
      <c r="G19" s="3">
        <v>47</v>
      </c>
      <c r="H19" s="48">
        <f t="shared" si="0"/>
        <v>23</v>
      </c>
      <c r="I19" s="48">
        <f t="shared" si="1"/>
        <v>-9</v>
      </c>
      <c r="J19"/>
      <c r="P19" s="32">
        <v>900</v>
      </c>
      <c r="Q19" s="32">
        <f t="array" ref="Q19">MAX(ABS(H84:H93))</f>
        <v>69</v>
      </c>
      <c r="R19" s="32">
        <f>MAX(H84:H93)-MIN(H84:H93)</f>
        <v>73</v>
      </c>
      <c r="S19" s="32">
        <f t="array" ref="S19">MAX(ABS(I84:I93))</f>
        <v>258</v>
      </c>
      <c r="T19" s="32">
        <f>MAX(I84:I93)-MIN(I84:I93)</f>
        <v>470</v>
      </c>
    </row>
    <row r="20" spans="1:20" x14ac:dyDescent="0.25">
      <c r="A20" s="42">
        <v>200</v>
      </c>
      <c r="B20" s="3">
        <v>223</v>
      </c>
      <c r="C20" s="10">
        <v>0</v>
      </c>
      <c r="D20" s="3">
        <v>156</v>
      </c>
      <c r="E20" s="3">
        <v>215</v>
      </c>
      <c r="F20" s="10">
        <v>0</v>
      </c>
      <c r="G20" s="3">
        <v>47</v>
      </c>
      <c r="H20" s="48">
        <f t="shared" si="0"/>
        <v>23</v>
      </c>
      <c r="I20" s="48">
        <f t="shared" si="1"/>
        <v>-8</v>
      </c>
      <c r="J20"/>
      <c r="P20" s="32">
        <v>1000</v>
      </c>
      <c r="Q20" s="32">
        <f t="array" ref="Q20">MAX(ABS(H94:H103))</f>
        <v>70</v>
      </c>
      <c r="R20" s="32">
        <f>MAX(H94:H103)-MIN(H94:H103)</f>
        <v>135</v>
      </c>
      <c r="S20" s="32">
        <f t="array" ref="S20">MAX(ABS(I94:I103))</f>
        <v>168</v>
      </c>
      <c r="T20" s="32">
        <f>MAX(I94:I103)-MIN(I94:I103)</f>
        <v>253</v>
      </c>
    </row>
    <row r="21" spans="1:20" x14ac:dyDescent="0.25">
      <c r="A21" s="42">
        <v>200</v>
      </c>
      <c r="B21" s="3">
        <v>223</v>
      </c>
      <c r="C21" s="10">
        <v>0</v>
      </c>
      <c r="D21" s="3">
        <v>155</v>
      </c>
      <c r="E21" s="3">
        <v>216</v>
      </c>
      <c r="F21" s="10">
        <v>0</v>
      </c>
      <c r="G21" s="3">
        <v>48</v>
      </c>
      <c r="H21" s="48">
        <f t="shared" si="0"/>
        <v>23</v>
      </c>
      <c r="I21" s="48">
        <f t="shared" si="1"/>
        <v>-7</v>
      </c>
      <c r="J21"/>
    </row>
    <row r="22" spans="1:20" x14ac:dyDescent="0.25">
      <c r="A22" s="42">
        <v>200</v>
      </c>
      <c r="B22" s="3">
        <v>222</v>
      </c>
      <c r="C22" s="10">
        <v>0</v>
      </c>
      <c r="D22" s="3">
        <v>156</v>
      </c>
      <c r="E22" s="3">
        <v>215</v>
      </c>
      <c r="F22" s="10">
        <v>0</v>
      </c>
      <c r="G22" s="3">
        <v>47</v>
      </c>
      <c r="H22" s="48">
        <f t="shared" si="0"/>
        <v>22</v>
      </c>
      <c r="I22" s="48">
        <f t="shared" si="1"/>
        <v>-7</v>
      </c>
      <c r="J22"/>
    </row>
    <row r="23" spans="1:20" x14ac:dyDescent="0.25">
      <c r="A23" s="42">
        <v>200</v>
      </c>
      <c r="B23" s="3">
        <v>223</v>
      </c>
      <c r="C23" s="10">
        <v>0</v>
      </c>
      <c r="D23" s="3">
        <v>155</v>
      </c>
      <c r="E23" s="3">
        <v>216</v>
      </c>
      <c r="F23" s="10">
        <v>0</v>
      </c>
      <c r="G23" s="3">
        <v>47</v>
      </c>
      <c r="H23" s="48">
        <f t="shared" si="0"/>
        <v>23</v>
      </c>
      <c r="I23" s="48">
        <f t="shared" si="1"/>
        <v>-7</v>
      </c>
    </row>
    <row r="24" spans="1:20" x14ac:dyDescent="0.25">
      <c r="A24" s="43">
        <v>300</v>
      </c>
      <c r="B24" s="44">
        <v>323</v>
      </c>
      <c r="C24" s="45">
        <v>0</v>
      </c>
      <c r="D24" s="44">
        <v>67</v>
      </c>
      <c r="E24" s="44">
        <v>316</v>
      </c>
      <c r="F24" s="44">
        <v>0</v>
      </c>
      <c r="G24" s="44">
        <v>12</v>
      </c>
      <c r="H24" s="47">
        <f t="shared" si="0"/>
        <v>23</v>
      </c>
      <c r="I24" s="47">
        <f t="shared" si="1"/>
        <v>-7</v>
      </c>
    </row>
    <row r="25" spans="1:20" x14ac:dyDescent="0.25">
      <c r="A25" s="43">
        <v>300</v>
      </c>
      <c r="B25" s="44">
        <v>322</v>
      </c>
      <c r="C25" s="45">
        <v>0</v>
      </c>
      <c r="D25" s="44">
        <v>66</v>
      </c>
      <c r="E25" s="44">
        <v>321</v>
      </c>
      <c r="F25" s="44">
        <v>0</v>
      </c>
      <c r="G25" s="44">
        <v>12</v>
      </c>
      <c r="H25" s="47">
        <f t="shared" si="0"/>
        <v>22</v>
      </c>
      <c r="I25" s="47">
        <f t="shared" si="1"/>
        <v>-1</v>
      </c>
    </row>
    <row r="26" spans="1:20" x14ac:dyDescent="0.25">
      <c r="A26" s="43">
        <v>300</v>
      </c>
      <c r="B26" s="44">
        <v>322</v>
      </c>
      <c r="C26" s="45">
        <v>0</v>
      </c>
      <c r="D26" s="44">
        <v>66</v>
      </c>
      <c r="E26" s="44">
        <v>316</v>
      </c>
      <c r="F26" s="44">
        <v>0</v>
      </c>
      <c r="G26" s="44">
        <v>12</v>
      </c>
      <c r="H26" s="47">
        <f t="shared" si="0"/>
        <v>22</v>
      </c>
      <c r="I26" s="47">
        <f t="shared" si="1"/>
        <v>-6</v>
      </c>
    </row>
    <row r="27" spans="1:20" x14ac:dyDescent="0.25">
      <c r="A27" s="43">
        <v>300</v>
      </c>
      <c r="B27" s="45">
        <v>321</v>
      </c>
      <c r="C27" s="45">
        <v>0</v>
      </c>
      <c r="D27" s="45">
        <v>65</v>
      </c>
      <c r="E27" s="45">
        <v>321</v>
      </c>
      <c r="F27" s="46">
        <v>0</v>
      </c>
      <c r="G27" s="45">
        <v>12</v>
      </c>
      <c r="H27" s="47">
        <f t="shared" si="0"/>
        <v>21</v>
      </c>
      <c r="I27" s="47">
        <f t="shared" si="1"/>
        <v>0</v>
      </c>
    </row>
    <row r="28" spans="1:20" x14ac:dyDescent="0.25">
      <c r="A28" s="43">
        <v>300</v>
      </c>
      <c r="B28" s="45">
        <v>321</v>
      </c>
      <c r="C28" s="45">
        <v>0</v>
      </c>
      <c r="D28" s="45">
        <v>66</v>
      </c>
      <c r="E28" s="45">
        <v>316</v>
      </c>
      <c r="F28" s="46">
        <v>0</v>
      </c>
      <c r="G28" s="45">
        <v>12</v>
      </c>
      <c r="H28" s="47">
        <f t="shared" si="0"/>
        <v>21</v>
      </c>
      <c r="I28" s="47">
        <f t="shared" si="1"/>
        <v>-5</v>
      </c>
    </row>
    <row r="29" spans="1:20" x14ac:dyDescent="0.25">
      <c r="A29" s="43">
        <v>300</v>
      </c>
      <c r="B29" s="45">
        <v>321</v>
      </c>
      <c r="C29" s="45">
        <v>0</v>
      </c>
      <c r="D29" s="45">
        <v>65</v>
      </c>
      <c r="E29" s="45">
        <v>322</v>
      </c>
      <c r="F29" s="46">
        <v>0</v>
      </c>
      <c r="G29" s="45">
        <v>12</v>
      </c>
      <c r="H29" s="47">
        <f t="shared" si="0"/>
        <v>21</v>
      </c>
      <c r="I29" s="47">
        <f t="shared" si="1"/>
        <v>1</v>
      </c>
    </row>
    <row r="30" spans="1:20" x14ac:dyDescent="0.25">
      <c r="A30" s="43">
        <v>300</v>
      </c>
      <c r="B30" s="45">
        <v>320</v>
      </c>
      <c r="C30" s="45">
        <v>0</v>
      </c>
      <c r="D30" s="45">
        <v>67</v>
      </c>
      <c r="E30" s="45">
        <v>317</v>
      </c>
      <c r="F30" s="46">
        <v>0</v>
      </c>
      <c r="G30" s="45">
        <v>12</v>
      </c>
      <c r="H30" s="47">
        <f t="shared" si="0"/>
        <v>20</v>
      </c>
      <c r="I30" s="47">
        <f t="shared" si="1"/>
        <v>-3</v>
      </c>
    </row>
    <row r="31" spans="1:20" x14ac:dyDescent="0.25">
      <c r="A31" s="43">
        <v>300</v>
      </c>
      <c r="B31" s="45">
        <v>322</v>
      </c>
      <c r="C31" s="45">
        <v>0</v>
      </c>
      <c r="D31" s="45">
        <v>67</v>
      </c>
      <c r="E31" s="45">
        <v>322</v>
      </c>
      <c r="F31" s="46">
        <v>0</v>
      </c>
      <c r="G31" s="45">
        <v>11</v>
      </c>
      <c r="H31" s="47">
        <f t="shared" si="0"/>
        <v>22</v>
      </c>
      <c r="I31" s="47">
        <f t="shared" si="1"/>
        <v>0</v>
      </c>
    </row>
    <row r="32" spans="1:20" x14ac:dyDescent="0.25">
      <c r="A32" s="43">
        <v>300</v>
      </c>
      <c r="B32" s="45">
        <v>322</v>
      </c>
      <c r="C32" s="45">
        <v>0</v>
      </c>
      <c r="D32" s="45">
        <v>67</v>
      </c>
      <c r="E32" s="45">
        <v>315</v>
      </c>
      <c r="F32" s="46">
        <v>0</v>
      </c>
      <c r="G32" s="45">
        <v>12</v>
      </c>
      <c r="H32" s="47">
        <f t="shared" si="0"/>
        <v>22</v>
      </c>
      <c r="I32" s="47">
        <f t="shared" si="1"/>
        <v>-7</v>
      </c>
    </row>
    <row r="33" spans="1:14" x14ac:dyDescent="0.25">
      <c r="A33" s="43">
        <v>300</v>
      </c>
      <c r="B33" s="45">
        <v>322</v>
      </c>
      <c r="C33" s="45">
        <v>0</v>
      </c>
      <c r="D33" s="45">
        <v>67</v>
      </c>
      <c r="E33" s="45">
        <v>315</v>
      </c>
      <c r="F33" s="46">
        <v>0</v>
      </c>
      <c r="G33" s="45">
        <v>12</v>
      </c>
      <c r="H33" s="47">
        <f t="shared" si="0"/>
        <v>22</v>
      </c>
      <c r="I33" s="47">
        <f t="shared" si="1"/>
        <v>-7</v>
      </c>
    </row>
    <row r="34" spans="1:14" x14ac:dyDescent="0.25">
      <c r="A34" s="42">
        <v>400</v>
      </c>
      <c r="B34">
        <v>422</v>
      </c>
      <c r="C34">
        <v>0</v>
      </c>
      <c r="D34">
        <v>32</v>
      </c>
      <c r="E34">
        <v>446</v>
      </c>
      <c r="F34">
        <v>0</v>
      </c>
      <c r="G34">
        <v>6</v>
      </c>
      <c r="H34" s="48">
        <f t="shared" si="0"/>
        <v>22</v>
      </c>
      <c r="I34" s="48">
        <f t="shared" si="1"/>
        <v>24</v>
      </c>
    </row>
    <row r="35" spans="1:14" x14ac:dyDescent="0.25">
      <c r="A35" s="42">
        <v>400</v>
      </c>
      <c r="B35">
        <v>423</v>
      </c>
      <c r="C35">
        <v>0</v>
      </c>
      <c r="D35">
        <v>32</v>
      </c>
      <c r="E35">
        <v>452</v>
      </c>
      <c r="F35">
        <v>0</v>
      </c>
      <c r="G35">
        <v>5</v>
      </c>
      <c r="H35" s="48">
        <f t="shared" si="0"/>
        <v>23</v>
      </c>
      <c r="I35" s="48">
        <f t="shared" si="1"/>
        <v>29</v>
      </c>
    </row>
    <row r="36" spans="1:14" x14ac:dyDescent="0.25">
      <c r="A36" s="42">
        <v>400</v>
      </c>
      <c r="B36">
        <v>423</v>
      </c>
      <c r="C36">
        <v>0</v>
      </c>
      <c r="D36">
        <v>32</v>
      </c>
      <c r="E36">
        <v>452</v>
      </c>
      <c r="F36">
        <v>0</v>
      </c>
      <c r="G36">
        <v>6</v>
      </c>
      <c r="H36" s="48">
        <f t="shared" si="0"/>
        <v>23</v>
      </c>
      <c r="I36" s="48">
        <f t="shared" si="1"/>
        <v>29</v>
      </c>
    </row>
    <row r="37" spans="1:14" x14ac:dyDescent="0.25">
      <c r="A37" s="42">
        <v>400</v>
      </c>
      <c r="B37" s="3">
        <v>424</v>
      </c>
      <c r="C37" s="10">
        <v>0</v>
      </c>
      <c r="D37" s="3">
        <v>32</v>
      </c>
      <c r="E37" s="3">
        <v>445</v>
      </c>
      <c r="F37" s="10">
        <v>0</v>
      </c>
      <c r="G37" s="3">
        <v>5</v>
      </c>
      <c r="H37" s="48">
        <f t="shared" si="0"/>
        <v>24</v>
      </c>
      <c r="I37" s="48">
        <f t="shared" si="1"/>
        <v>21</v>
      </c>
    </row>
    <row r="38" spans="1:14" x14ac:dyDescent="0.25">
      <c r="A38" s="42">
        <v>400</v>
      </c>
      <c r="B38" s="3">
        <v>421</v>
      </c>
      <c r="C38" s="10">
        <v>0</v>
      </c>
      <c r="D38" s="3">
        <v>32</v>
      </c>
      <c r="E38" s="3">
        <v>447</v>
      </c>
      <c r="F38" s="10">
        <v>0</v>
      </c>
      <c r="G38" s="3">
        <v>6</v>
      </c>
      <c r="H38" s="48">
        <f t="shared" si="0"/>
        <v>21</v>
      </c>
      <c r="I38" s="48">
        <f t="shared" si="1"/>
        <v>26</v>
      </c>
    </row>
    <row r="39" spans="1:14" x14ac:dyDescent="0.25">
      <c r="A39" s="42">
        <v>400</v>
      </c>
      <c r="B39" s="3">
        <v>422</v>
      </c>
      <c r="C39" s="10">
        <v>0</v>
      </c>
      <c r="D39" s="3">
        <v>33</v>
      </c>
      <c r="E39" s="3">
        <v>457</v>
      </c>
      <c r="F39" s="10">
        <v>0</v>
      </c>
      <c r="G39" s="3">
        <v>5</v>
      </c>
      <c r="H39" s="48">
        <f t="shared" si="0"/>
        <v>22</v>
      </c>
      <c r="I39" s="48">
        <f t="shared" si="1"/>
        <v>35</v>
      </c>
    </row>
    <row r="40" spans="1:14" x14ac:dyDescent="0.25">
      <c r="A40" s="42">
        <v>400</v>
      </c>
      <c r="B40" s="3">
        <v>422</v>
      </c>
      <c r="C40" s="10">
        <v>0</v>
      </c>
      <c r="D40" s="3">
        <v>33</v>
      </c>
      <c r="E40" s="3">
        <v>442</v>
      </c>
      <c r="F40" s="10">
        <v>0</v>
      </c>
      <c r="G40" s="3">
        <v>7</v>
      </c>
      <c r="H40" s="48">
        <f t="shared" si="0"/>
        <v>22</v>
      </c>
      <c r="I40" s="48">
        <f t="shared" si="1"/>
        <v>20</v>
      </c>
    </row>
    <row r="41" spans="1:14" x14ac:dyDescent="0.25">
      <c r="A41" s="42">
        <v>400</v>
      </c>
      <c r="B41" s="3">
        <v>424</v>
      </c>
      <c r="C41" s="10">
        <v>0</v>
      </c>
      <c r="D41" s="3">
        <v>32</v>
      </c>
      <c r="E41" s="3">
        <v>454</v>
      </c>
      <c r="F41" s="10">
        <v>0</v>
      </c>
      <c r="G41" s="3">
        <v>5</v>
      </c>
      <c r="H41" s="48">
        <f t="shared" si="0"/>
        <v>24</v>
      </c>
      <c r="I41" s="48">
        <f t="shared" si="1"/>
        <v>30</v>
      </c>
    </row>
    <row r="42" spans="1:14" x14ac:dyDescent="0.25">
      <c r="A42" s="42">
        <v>400</v>
      </c>
      <c r="B42" s="3">
        <v>422</v>
      </c>
      <c r="C42" s="10">
        <v>0</v>
      </c>
      <c r="D42" s="3">
        <v>32</v>
      </c>
      <c r="E42" s="3">
        <v>446</v>
      </c>
      <c r="F42" s="10">
        <v>0</v>
      </c>
      <c r="G42" s="3">
        <v>6</v>
      </c>
      <c r="H42" s="48">
        <f t="shared" si="0"/>
        <v>22</v>
      </c>
      <c r="I42" s="48">
        <f t="shared" si="1"/>
        <v>24</v>
      </c>
    </row>
    <row r="43" spans="1:14" x14ac:dyDescent="0.25">
      <c r="A43" s="42">
        <v>400</v>
      </c>
      <c r="B43" s="3">
        <v>423</v>
      </c>
      <c r="C43" s="10">
        <v>0</v>
      </c>
      <c r="D43" s="3">
        <v>32</v>
      </c>
      <c r="E43" s="3">
        <v>455</v>
      </c>
      <c r="F43" s="10">
        <v>0</v>
      </c>
      <c r="G43" s="3">
        <v>5</v>
      </c>
      <c r="H43" s="48">
        <f t="shared" si="0"/>
        <v>23</v>
      </c>
      <c r="I43" s="48">
        <f t="shared" si="1"/>
        <v>32</v>
      </c>
      <c r="L43" s="3" t="s">
        <v>37</v>
      </c>
      <c r="M43" s="3" t="s">
        <v>114</v>
      </c>
      <c r="N43" s="3" t="s">
        <v>118</v>
      </c>
    </row>
    <row r="44" spans="1:14" x14ac:dyDescent="0.25">
      <c r="A44" s="43">
        <v>500</v>
      </c>
      <c r="B44" s="44">
        <v>525</v>
      </c>
      <c r="C44" s="45">
        <v>0</v>
      </c>
      <c r="D44" s="44">
        <v>16</v>
      </c>
      <c r="E44" s="44">
        <v>618</v>
      </c>
      <c r="F44" s="44">
        <v>2</v>
      </c>
      <c r="G44" s="44">
        <v>3</v>
      </c>
      <c r="H44" s="47">
        <f t="shared" si="0"/>
        <v>25</v>
      </c>
      <c r="I44" s="47">
        <f t="shared" si="1"/>
        <v>93</v>
      </c>
      <c r="L44" s="3">
        <v>100</v>
      </c>
      <c r="M44" s="3">
        <v>20</v>
      </c>
      <c r="N44" s="3">
        <v>-4</v>
      </c>
    </row>
    <row r="45" spans="1:14" x14ac:dyDescent="0.25">
      <c r="A45" s="43">
        <v>500</v>
      </c>
      <c r="B45" s="44">
        <v>527</v>
      </c>
      <c r="C45" s="45">
        <v>0</v>
      </c>
      <c r="D45" s="44">
        <v>17</v>
      </c>
      <c r="E45" s="44">
        <v>536</v>
      </c>
      <c r="F45" s="44">
        <v>2</v>
      </c>
      <c r="G45" s="44">
        <v>3</v>
      </c>
      <c r="H45" s="47">
        <f t="shared" si="0"/>
        <v>27</v>
      </c>
      <c r="I45" s="47">
        <f t="shared" si="1"/>
        <v>9</v>
      </c>
      <c r="L45" s="3">
        <v>100</v>
      </c>
      <c r="M45" s="3">
        <v>20</v>
      </c>
      <c r="N45" s="3">
        <v>-3</v>
      </c>
    </row>
    <row r="46" spans="1:14" x14ac:dyDescent="0.25">
      <c r="A46" s="43">
        <v>500</v>
      </c>
      <c r="B46" s="44">
        <v>524</v>
      </c>
      <c r="C46" s="45">
        <v>0</v>
      </c>
      <c r="D46" s="44">
        <v>17</v>
      </c>
      <c r="E46" s="44">
        <v>648</v>
      </c>
      <c r="F46" s="44">
        <v>2</v>
      </c>
      <c r="G46" s="44">
        <v>3</v>
      </c>
      <c r="H46" s="47">
        <f t="shared" si="0"/>
        <v>24</v>
      </c>
      <c r="I46" s="47">
        <f t="shared" si="1"/>
        <v>124</v>
      </c>
      <c r="L46" s="3">
        <v>100</v>
      </c>
      <c r="M46" s="3">
        <v>20</v>
      </c>
      <c r="N46" s="3">
        <v>-4</v>
      </c>
    </row>
    <row r="47" spans="1:14" x14ac:dyDescent="0.25">
      <c r="A47" s="43">
        <v>500</v>
      </c>
      <c r="B47" s="45">
        <v>527</v>
      </c>
      <c r="C47" s="45">
        <v>0</v>
      </c>
      <c r="D47" s="45">
        <v>17</v>
      </c>
      <c r="E47" s="45">
        <v>545</v>
      </c>
      <c r="F47" s="46">
        <v>2</v>
      </c>
      <c r="G47" s="45">
        <v>3</v>
      </c>
      <c r="H47" s="47">
        <f t="shared" si="0"/>
        <v>27</v>
      </c>
      <c r="I47" s="47">
        <f t="shared" si="1"/>
        <v>18</v>
      </c>
      <c r="L47" s="3">
        <v>100</v>
      </c>
      <c r="M47" s="3">
        <v>20</v>
      </c>
      <c r="N47" s="3">
        <v>-3</v>
      </c>
    </row>
    <row r="48" spans="1:14" x14ac:dyDescent="0.25">
      <c r="A48" s="43">
        <v>500</v>
      </c>
      <c r="B48" s="45">
        <v>524</v>
      </c>
      <c r="C48" s="45">
        <v>0</v>
      </c>
      <c r="D48" s="45">
        <v>17</v>
      </c>
      <c r="E48" s="45">
        <v>639</v>
      </c>
      <c r="F48" s="46">
        <v>2</v>
      </c>
      <c r="G48" s="45">
        <v>3</v>
      </c>
      <c r="H48" s="47">
        <f t="shared" si="0"/>
        <v>24</v>
      </c>
      <c r="I48" s="47">
        <f t="shared" si="1"/>
        <v>115</v>
      </c>
      <c r="L48" s="3">
        <v>100</v>
      </c>
      <c r="M48" s="3">
        <v>20</v>
      </c>
      <c r="N48" s="3">
        <v>-4</v>
      </c>
    </row>
    <row r="49" spans="1:14" x14ac:dyDescent="0.25">
      <c r="A49" s="43">
        <v>500</v>
      </c>
      <c r="B49" s="45">
        <v>525</v>
      </c>
      <c r="C49" s="45">
        <v>0</v>
      </c>
      <c r="D49" s="45">
        <v>17</v>
      </c>
      <c r="E49" s="45">
        <v>553</v>
      </c>
      <c r="F49" s="46">
        <v>2</v>
      </c>
      <c r="G49" s="45">
        <v>3</v>
      </c>
      <c r="H49" s="47">
        <f t="shared" si="0"/>
        <v>25</v>
      </c>
      <c r="I49" s="47">
        <f t="shared" si="1"/>
        <v>28</v>
      </c>
      <c r="L49" s="3">
        <v>100</v>
      </c>
      <c r="M49" s="3">
        <v>20</v>
      </c>
      <c r="N49" s="3">
        <v>-4</v>
      </c>
    </row>
    <row r="50" spans="1:14" x14ac:dyDescent="0.25">
      <c r="A50" s="43">
        <v>500</v>
      </c>
      <c r="B50" s="45">
        <v>528</v>
      </c>
      <c r="C50" s="45">
        <v>0</v>
      </c>
      <c r="D50" s="45">
        <v>18</v>
      </c>
      <c r="E50" s="45">
        <v>653</v>
      </c>
      <c r="F50" s="46">
        <v>2</v>
      </c>
      <c r="G50" s="45">
        <v>3</v>
      </c>
      <c r="H50" s="47">
        <f t="shared" si="0"/>
        <v>28</v>
      </c>
      <c r="I50" s="47">
        <f t="shared" si="1"/>
        <v>125</v>
      </c>
      <c r="L50" s="3">
        <v>100</v>
      </c>
      <c r="M50" s="3">
        <v>20</v>
      </c>
      <c r="N50" s="3">
        <v>-4</v>
      </c>
    </row>
    <row r="51" spans="1:14" x14ac:dyDescent="0.25">
      <c r="A51" s="43">
        <v>500</v>
      </c>
      <c r="B51" s="45">
        <v>524</v>
      </c>
      <c r="C51" s="45">
        <v>0</v>
      </c>
      <c r="D51" s="45">
        <v>17</v>
      </c>
      <c r="E51" s="45">
        <v>546</v>
      </c>
      <c r="F51" s="46">
        <v>2</v>
      </c>
      <c r="G51" s="45">
        <v>3</v>
      </c>
      <c r="H51" s="47">
        <f t="shared" si="0"/>
        <v>24</v>
      </c>
      <c r="I51" s="47">
        <f t="shared" si="1"/>
        <v>22</v>
      </c>
      <c r="L51" s="3">
        <v>100</v>
      </c>
      <c r="M51" s="3">
        <v>21</v>
      </c>
      <c r="N51" s="3">
        <v>-6</v>
      </c>
    </row>
    <row r="52" spans="1:14" x14ac:dyDescent="0.25">
      <c r="A52" s="43">
        <v>500</v>
      </c>
      <c r="B52" s="45">
        <v>523</v>
      </c>
      <c r="C52" s="45">
        <v>0</v>
      </c>
      <c r="D52" s="45">
        <v>17</v>
      </c>
      <c r="E52" s="45">
        <v>635</v>
      </c>
      <c r="F52" s="46">
        <v>2</v>
      </c>
      <c r="G52" s="45">
        <v>3</v>
      </c>
      <c r="H52" s="47">
        <f t="shared" si="0"/>
        <v>23</v>
      </c>
      <c r="I52" s="47">
        <f t="shared" si="1"/>
        <v>112</v>
      </c>
      <c r="L52" s="3">
        <v>100</v>
      </c>
      <c r="M52" s="3">
        <v>20</v>
      </c>
      <c r="N52" s="3">
        <v>-3</v>
      </c>
    </row>
    <row r="53" spans="1:14" x14ac:dyDescent="0.25">
      <c r="A53" s="43">
        <v>500</v>
      </c>
      <c r="B53" s="45">
        <v>524</v>
      </c>
      <c r="C53" s="45">
        <v>0</v>
      </c>
      <c r="D53" s="45">
        <v>17</v>
      </c>
      <c r="E53" s="45">
        <v>545</v>
      </c>
      <c r="F53" s="46">
        <v>2</v>
      </c>
      <c r="G53" s="45">
        <v>3</v>
      </c>
      <c r="H53" s="47">
        <f t="shared" si="0"/>
        <v>24</v>
      </c>
      <c r="I53" s="47">
        <f t="shared" si="1"/>
        <v>21</v>
      </c>
      <c r="L53" s="3">
        <v>100</v>
      </c>
      <c r="M53" s="3">
        <v>19</v>
      </c>
      <c r="N53" s="3">
        <v>-3</v>
      </c>
    </row>
    <row r="54" spans="1:14" x14ac:dyDescent="0.25">
      <c r="A54" s="42">
        <v>600</v>
      </c>
      <c r="B54">
        <v>630</v>
      </c>
      <c r="C54">
        <v>0</v>
      </c>
      <c r="D54">
        <v>10</v>
      </c>
      <c r="E54">
        <v>846</v>
      </c>
      <c r="F54">
        <v>2</v>
      </c>
      <c r="G54">
        <v>2</v>
      </c>
      <c r="H54" s="48">
        <f t="shared" si="0"/>
        <v>30</v>
      </c>
      <c r="I54" s="48">
        <f t="shared" si="1"/>
        <v>216</v>
      </c>
    </row>
    <row r="55" spans="1:14" x14ac:dyDescent="0.25">
      <c r="A55" s="42">
        <v>600</v>
      </c>
      <c r="B55">
        <v>623</v>
      </c>
      <c r="C55">
        <v>0</v>
      </c>
      <c r="D55">
        <v>10</v>
      </c>
      <c r="E55">
        <v>594</v>
      </c>
      <c r="F55">
        <v>2</v>
      </c>
      <c r="G55">
        <v>2</v>
      </c>
      <c r="H55" s="48">
        <f t="shared" si="0"/>
        <v>23</v>
      </c>
      <c r="I55" s="48">
        <f t="shared" si="1"/>
        <v>-29</v>
      </c>
    </row>
    <row r="56" spans="1:14" x14ac:dyDescent="0.25">
      <c r="A56" s="42">
        <v>600</v>
      </c>
      <c r="B56">
        <v>628</v>
      </c>
      <c r="C56">
        <v>0</v>
      </c>
      <c r="D56">
        <v>10</v>
      </c>
      <c r="E56">
        <v>875</v>
      </c>
      <c r="F56">
        <v>2</v>
      </c>
      <c r="G56">
        <v>2</v>
      </c>
      <c r="H56" s="48">
        <f t="shared" si="0"/>
        <v>28</v>
      </c>
      <c r="I56" s="48">
        <f t="shared" si="1"/>
        <v>247</v>
      </c>
    </row>
    <row r="57" spans="1:14" x14ac:dyDescent="0.25">
      <c r="A57" s="42">
        <v>600</v>
      </c>
      <c r="B57" s="3">
        <v>626</v>
      </c>
      <c r="C57" s="10">
        <v>0</v>
      </c>
      <c r="D57" s="3">
        <v>10</v>
      </c>
      <c r="E57" s="3">
        <v>590</v>
      </c>
      <c r="F57" s="10">
        <v>2</v>
      </c>
      <c r="G57" s="3">
        <v>2</v>
      </c>
      <c r="H57" s="48">
        <f t="shared" si="0"/>
        <v>26</v>
      </c>
      <c r="I57" s="48">
        <f t="shared" si="1"/>
        <v>-36</v>
      </c>
    </row>
    <row r="58" spans="1:14" x14ac:dyDescent="0.25">
      <c r="A58" s="42">
        <v>600</v>
      </c>
      <c r="B58" s="3">
        <v>633</v>
      </c>
      <c r="C58" s="10">
        <v>0</v>
      </c>
      <c r="D58" s="3">
        <v>10</v>
      </c>
      <c r="E58" s="3">
        <v>897</v>
      </c>
      <c r="F58" s="10">
        <v>2</v>
      </c>
      <c r="G58" s="3">
        <v>2</v>
      </c>
      <c r="H58" s="48">
        <f t="shared" si="0"/>
        <v>33</v>
      </c>
      <c r="I58" s="48">
        <f t="shared" si="1"/>
        <v>264</v>
      </c>
    </row>
    <row r="59" spans="1:14" x14ac:dyDescent="0.25">
      <c r="A59" s="42">
        <v>600</v>
      </c>
      <c r="B59" s="3">
        <v>622</v>
      </c>
      <c r="C59" s="10">
        <v>0</v>
      </c>
      <c r="D59" s="3">
        <v>10</v>
      </c>
      <c r="E59" s="3">
        <v>600</v>
      </c>
      <c r="F59" s="10">
        <v>2</v>
      </c>
      <c r="G59" s="3">
        <v>1</v>
      </c>
      <c r="H59" s="48">
        <f t="shared" si="0"/>
        <v>22</v>
      </c>
      <c r="I59" s="48">
        <f t="shared" si="1"/>
        <v>-22</v>
      </c>
    </row>
    <row r="60" spans="1:14" x14ac:dyDescent="0.25">
      <c r="A60" s="42">
        <v>600</v>
      </c>
      <c r="B60" s="3">
        <v>631</v>
      </c>
      <c r="C60" s="10">
        <v>0</v>
      </c>
      <c r="D60" s="3">
        <v>10</v>
      </c>
      <c r="E60" s="3">
        <v>879</v>
      </c>
      <c r="F60" s="10">
        <v>2</v>
      </c>
      <c r="G60" s="3">
        <v>2</v>
      </c>
      <c r="H60" s="48">
        <f t="shared" si="0"/>
        <v>31</v>
      </c>
      <c r="I60" s="48">
        <f t="shared" si="1"/>
        <v>248</v>
      </c>
    </row>
    <row r="61" spans="1:14" x14ac:dyDescent="0.25">
      <c r="A61" s="42">
        <v>600</v>
      </c>
      <c r="B61" s="3">
        <v>628</v>
      </c>
      <c r="C61" s="10">
        <v>0</v>
      </c>
      <c r="D61" s="3">
        <v>10</v>
      </c>
      <c r="E61" s="3">
        <v>607</v>
      </c>
      <c r="F61" s="10">
        <v>2</v>
      </c>
      <c r="G61" s="3">
        <v>2</v>
      </c>
      <c r="H61" s="48">
        <f t="shared" si="0"/>
        <v>28</v>
      </c>
      <c r="I61" s="48">
        <f t="shared" si="1"/>
        <v>-21</v>
      </c>
    </row>
    <row r="62" spans="1:14" x14ac:dyDescent="0.25">
      <c r="A62" s="42">
        <v>600</v>
      </c>
      <c r="B62" s="3">
        <v>631</v>
      </c>
      <c r="C62" s="10">
        <v>0</v>
      </c>
      <c r="D62" s="3">
        <v>10</v>
      </c>
      <c r="E62" s="3">
        <v>898</v>
      </c>
      <c r="F62" s="10">
        <v>2</v>
      </c>
      <c r="G62" s="3">
        <v>2</v>
      </c>
      <c r="H62" s="48">
        <f t="shared" si="0"/>
        <v>31</v>
      </c>
      <c r="I62" s="48">
        <f t="shared" si="1"/>
        <v>267</v>
      </c>
    </row>
    <row r="63" spans="1:14" x14ac:dyDescent="0.25">
      <c r="A63" s="42">
        <v>600</v>
      </c>
      <c r="B63" s="3">
        <v>627</v>
      </c>
      <c r="C63" s="10">
        <v>0</v>
      </c>
      <c r="D63" s="3">
        <v>10</v>
      </c>
      <c r="E63" s="3">
        <v>587</v>
      </c>
      <c r="F63" s="10">
        <v>2</v>
      </c>
      <c r="G63" s="3">
        <v>2</v>
      </c>
      <c r="H63" s="48">
        <f t="shared" si="0"/>
        <v>27</v>
      </c>
      <c r="I63" s="48">
        <f t="shared" si="1"/>
        <v>-40</v>
      </c>
    </row>
    <row r="64" spans="1:14" x14ac:dyDescent="0.25">
      <c r="A64" s="43">
        <v>700</v>
      </c>
      <c r="B64" s="44">
        <v>722</v>
      </c>
      <c r="C64" s="45">
        <v>0</v>
      </c>
      <c r="D64" s="44">
        <v>6</v>
      </c>
      <c r="E64" s="44">
        <v>988</v>
      </c>
      <c r="F64" s="44">
        <v>2</v>
      </c>
      <c r="G64" s="44">
        <v>2</v>
      </c>
      <c r="H64" s="47">
        <f t="shared" si="0"/>
        <v>22</v>
      </c>
      <c r="I64" s="47">
        <f t="shared" si="1"/>
        <v>266</v>
      </c>
    </row>
    <row r="65" spans="1:9" x14ac:dyDescent="0.25">
      <c r="A65" s="43">
        <v>700</v>
      </c>
      <c r="B65" s="44">
        <v>736</v>
      </c>
      <c r="C65" s="45">
        <v>0</v>
      </c>
      <c r="D65" s="44">
        <v>6</v>
      </c>
      <c r="E65" s="44">
        <v>675</v>
      </c>
      <c r="F65" s="44">
        <v>2</v>
      </c>
      <c r="G65" s="44">
        <v>2</v>
      </c>
      <c r="H65" s="47">
        <f t="shared" si="0"/>
        <v>36</v>
      </c>
      <c r="I65" s="47">
        <f t="shared" si="1"/>
        <v>-61</v>
      </c>
    </row>
    <row r="66" spans="1:9" x14ac:dyDescent="0.25">
      <c r="A66" s="43">
        <v>700</v>
      </c>
      <c r="B66" s="44">
        <v>726</v>
      </c>
      <c r="C66" s="45">
        <v>0</v>
      </c>
      <c r="D66" s="44">
        <v>6</v>
      </c>
      <c r="E66" s="44">
        <v>1011</v>
      </c>
      <c r="F66" s="44">
        <v>2</v>
      </c>
      <c r="G66" s="44">
        <v>2</v>
      </c>
      <c r="H66" s="47">
        <f t="shared" si="0"/>
        <v>26</v>
      </c>
      <c r="I66" s="47">
        <f t="shared" si="1"/>
        <v>285</v>
      </c>
    </row>
    <row r="67" spans="1:9" x14ac:dyDescent="0.25">
      <c r="A67" s="43">
        <v>700</v>
      </c>
      <c r="B67" s="45">
        <v>732</v>
      </c>
      <c r="C67" s="45">
        <v>0</v>
      </c>
      <c r="D67" s="45">
        <v>6</v>
      </c>
      <c r="E67" s="45">
        <v>675</v>
      </c>
      <c r="F67" s="46">
        <v>2</v>
      </c>
      <c r="G67" s="45">
        <v>2</v>
      </c>
      <c r="H67" s="47">
        <f t="shared" si="0"/>
        <v>32</v>
      </c>
      <c r="I67" s="47">
        <f t="shared" si="1"/>
        <v>-57</v>
      </c>
    </row>
    <row r="68" spans="1:9" x14ac:dyDescent="0.25">
      <c r="A68" s="43">
        <v>700</v>
      </c>
      <c r="B68" s="45">
        <v>725</v>
      </c>
      <c r="C68" s="45">
        <v>0</v>
      </c>
      <c r="D68" s="45">
        <v>6</v>
      </c>
      <c r="E68" s="45">
        <v>1009</v>
      </c>
      <c r="F68" s="46">
        <v>2</v>
      </c>
      <c r="G68" s="45">
        <v>2</v>
      </c>
      <c r="H68" s="47">
        <f t="shared" si="0"/>
        <v>25</v>
      </c>
      <c r="I68" s="47">
        <f t="shared" si="1"/>
        <v>284</v>
      </c>
    </row>
    <row r="69" spans="1:9" x14ac:dyDescent="0.25">
      <c r="A69" s="43">
        <v>700</v>
      </c>
      <c r="B69" s="45">
        <v>733</v>
      </c>
      <c r="C69" s="45">
        <v>0</v>
      </c>
      <c r="D69" s="45">
        <v>6</v>
      </c>
      <c r="E69" s="45">
        <v>660</v>
      </c>
      <c r="F69" s="46">
        <v>2</v>
      </c>
      <c r="G69" s="45">
        <v>2</v>
      </c>
      <c r="H69" s="47">
        <f t="shared" ref="H69:H103" si="2">B69-A69</f>
        <v>33</v>
      </c>
      <c r="I69" s="47">
        <f t="shared" ref="I69:I103" si="3">E69-B69</f>
        <v>-73</v>
      </c>
    </row>
    <row r="70" spans="1:9" x14ac:dyDescent="0.25">
      <c r="A70" s="43">
        <v>700</v>
      </c>
      <c r="B70" s="45">
        <v>727</v>
      </c>
      <c r="C70" s="45">
        <v>0</v>
      </c>
      <c r="D70" s="45">
        <v>6</v>
      </c>
      <c r="E70" s="45">
        <v>996</v>
      </c>
      <c r="F70" s="46">
        <v>2</v>
      </c>
      <c r="G70" s="45">
        <v>2</v>
      </c>
      <c r="H70" s="47">
        <f t="shared" si="2"/>
        <v>27</v>
      </c>
      <c r="I70" s="47">
        <f t="shared" si="3"/>
        <v>269</v>
      </c>
    </row>
    <row r="71" spans="1:9" x14ac:dyDescent="0.25">
      <c r="A71" s="43">
        <v>700</v>
      </c>
      <c r="B71" s="45">
        <v>735</v>
      </c>
      <c r="C71" s="45">
        <v>0</v>
      </c>
      <c r="D71" s="45">
        <v>6</v>
      </c>
      <c r="E71" s="45">
        <v>696</v>
      </c>
      <c r="F71" s="46">
        <v>2</v>
      </c>
      <c r="G71" s="45">
        <v>2</v>
      </c>
      <c r="H71" s="47">
        <f t="shared" si="2"/>
        <v>35</v>
      </c>
      <c r="I71" s="47">
        <f t="shared" si="3"/>
        <v>-39</v>
      </c>
    </row>
    <row r="72" spans="1:9" x14ac:dyDescent="0.25">
      <c r="A72" s="43">
        <v>700</v>
      </c>
      <c r="B72" s="45">
        <v>732</v>
      </c>
      <c r="C72" s="45">
        <v>0</v>
      </c>
      <c r="D72" s="45">
        <v>6</v>
      </c>
      <c r="E72" s="45">
        <v>1008</v>
      </c>
      <c r="F72" s="46">
        <v>2</v>
      </c>
      <c r="G72" s="45">
        <v>1</v>
      </c>
      <c r="H72" s="47">
        <f t="shared" si="2"/>
        <v>32</v>
      </c>
      <c r="I72" s="47">
        <f t="shared" si="3"/>
        <v>276</v>
      </c>
    </row>
    <row r="73" spans="1:9" x14ac:dyDescent="0.25">
      <c r="A73" s="43">
        <v>700</v>
      </c>
      <c r="B73" s="45">
        <v>733</v>
      </c>
      <c r="C73" s="45">
        <v>0</v>
      </c>
      <c r="D73" s="45">
        <v>6</v>
      </c>
      <c r="E73" s="45">
        <v>708</v>
      </c>
      <c r="F73" s="46">
        <v>2</v>
      </c>
      <c r="G73" s="45">
        <v>2</v>
      </c>
      <c r="H73" s="47">
        <f t="shared" si="2"/>
        <v>33</v>
      </c>
      <c r="I73" s="47">
        <f t="shared" si="3"/>
        <v>-25</v>
      </c>
    </row>
    <row r="74" spans="1:9" x14ac:dyDescent="0.25">
      <c r="A74" s="42">
        <v>800</v>
      </c>
      <c r="B74">
        <v>823</v>
      </c>
      <c r="C74">
        <v>2</v>
      </c>
      <c r="D74">
        <v>4</v>
      </c>
      <c r="E74">
        <v>1078</v>
      </c>
      <c r="F74">
        <v>2</v>
      </c>
      <c r="G74">
        <v>2</v>
      </c>
      <c r="H74" s="48">
        <f t="shared" si="2"/>
        <v>23</v>
      </c>
      <c r="I74" s="48">
        <f t="shared" si="3"/>
        <v>255</v>
      </c>
    </row>
    <row r="75" spans="1:9" x14ac:dyDescent="0.25">
      <c r="A75" s="42">
        <v>800</v>
      </c>
      <c r="B75">
        <v>841</v>
      </c>
      <c r="C75">
        <v>0</v>
      </c>
      <c r="D75">
        <v>5</v>
      </c>
      <c r="E75">
        <v>704</v>
      </c>
      <c r="F75">
        <v>2</v>
      </c>
      <c r="G75">
        <v>2</v>
      </c>
      <c r="H75" s="48">
        <f t="shared" si="2"/>
        <v>41</v>
      </c>
      <c r="I75" s="48">
        <f t="shared" si="3"/>
        <v>-137</v>
      </c>
    </row>
    <row r="76" spans="1:9" x14ac:dyDescent="0.25">
      <c r="A76" s="42">
        <v>800</v>
      </c>
      <c r="B76">
        <v>826</v>
      </c>
      <c r="C76">
        <v>2</v>
      </c>
      <c r="D76">
        <v>4</v>
      </c>
      <c r="E76">
        <v>1066</v>
      </c>
      <c r="F76">
        <v>2</v>
      </c>
      <c r="G76">
        <v>1</v>
      </c>
      <c r="H76" s="48">
        <f t="shared" si="2"/>
        <v>26</v>
      </c>
      <c r="I76" s="48">
        <f t="shared" si="3"/>
        <v>240</v>
      </c>
    </row>
    <row r="77" spans="1:9" x14ac:dyDescent="0.25">
      <c r="A77" s="42">
        <v>800</v>
      </c>
      <c r="B77" s="3">
        <v>839</v>
      </c>
      <c r="C77" s="10">
        <v>2</v>
      </c>
      <c r="D77" s="3">
        <v>4</v>
      </c>
      <c r="E77" s="3">
        <v>715</v>
      </c>
      <c r="F77" s="10">
        <v>2</v>
      </c>
      <c r="G77" s="3">
        <v>1</v>
      </c>
      <c r="H77" s="48">
        <f t="shared" si="2"/>
        <v>39</v>
      </c>
      <c r="I77" s="48">
        <f t="shared" si="3"/>
        <v>-124</v>
      </c>
    </row>
    <row r="78" spans="1:9" x14ac:dyDescent="0.25">
      <c r="A78" s="42">
        <v>800</v>
      </c>
      <c r="B78" s="3">
        <v>816</v>
      </c>
      <c r="C78" s="10">
        <v>2</v>
      </c>
      <c r="D78" s="3">
        <v>4</v>
      </c>
      <c r="E78" s="3">
        <v>1038</v>
      </c>
      <c r="F78" s="10">
        <v>2</v>
      </c>
      <c r="G78" s="3">
        <v>2</v>
      </c>
      <c r="H78" s="48">
        <f t="shared" si="2"/>
        <v>16</v>
      </c>
      <c r="I78" s="48">
        <f t="shared" si="3"/>
        <v>222</v>
      </c>
    </row>
    <row r="79" spans="1:9" x14ac:dyDescent="0.25">
      <c r="A79" s="42">
        <v>800</v>
      </c>
      <c r="B79" s="3">
        <v>834</v>
      </c>
      <c r="C79" s="10">
        <v>0</v>
      </c>
      <c r="D79" s="3">
        <v>4</v>
      </c>
      <c r="E79" s="3">
        <v>717</v>
      </c>
      <c r="F79" s="10">
        <v>2</v>
      </c>
      <c r="G79" s="3">
        <v>1</v>
      </c>
      <c r="H79" s="48">
        <f t="shared" si="2"/>
        <v>34</v>
      </c>
      <c r="I79" s="48">
        <f t="shared" si="3"/>
        <v>-117</v>
      </c>
    </row>
    <row r="80" spans="1:9" x14ac:dyDescent="0.25">
      <c r="A80" s="42">
        <v>800</v>
      </c>
      <c r="B80" s="3">
        <v>814</v>
      </c>
      <c r="C80" s="10">
        <v>2</v>
      </c>
      <c r="D80" s="3">
        <v>4</v>
      </c>
      <c r="E80" s="3">
        <v>1058</v>
      </c>
      <c r="F80" s="10">
        <v>2</v>
      </c>
      <c r="G80" s="3">
        <v>1</v>
      </c>
      <c r="H80" s="48">
        <f t="shared" si="2"/>
        <v>14</v>
      </c>
      <c r="I80" s="48">
        <f t="shared" si="3"/>
        <v>244</v>
      </c>
    </row>
    <row r="81" spans="1:9" x14ac:dyDescent="0.25">
      <c r="A81" s="42">
        <v>800</v>
      </c>
      <c r="B81" s="3">
        <v>837</v>
      </c>
      <c r="C81" s="10">
        <v>2</v>
      </c>
      <c r="D81" s="3">
        <v>4</v>
      </c>
      <c r="E81" s="3">
        <v>702</v>
      </c>
      <c r="F81" s="10">
        <v>2</v>
      </c>
      <c r="G81" s="3">
        <v>2</v>
      </c>
      <c r="H81" s="48">
        <f t="shared" si="2"/>
        <v>37</v>
      </c>
      <c r="I81" s="48">
        <f t="shared" si="3"/>
        <v>-135</v>
      </c>
    </row>
    <row r="82" spans="1:9" x14ac:dyDescent="0.25">
      <c r="A82" s="42">
        <v>800</v>
      </c>
      <c r="B82" s="3">
        <v>826</v>
      </c>
      <c r="C82" s="10">
        <v>2</v>
      </c>
      <c r="D82" s="3">
        <v>4</v>
      </c>
      <c r="E82" s="3">
        <v>1067</v>
      </c>
      <c r="F82" s="10">
        <v>2</v>
      </c>
      <c r="G82" s="3">
        <v>2</v>
      </c>
      <c r="H82" s="48">
        <f t="shared" si="2"/>
        <v>26</v>
      </c>
      <c r="I82" s="48">
        <f t="shared" si="3"/>
        <v>241</v>
      </c>
    </row>
    <row r="83" spans="1:9" x14ac:dyDescent="0.25">
      <c r="A83" s="42">
        <v>800</v>
      </c>
      <c r="B83" s="3">
        <v>835</v>
      </c>
      <c r="C83" s="10">
        <v>2</v>
      </c>
      <c r="D83" s="3">
        <v>4</v>
      </c>
      <c r="E83" s="3">
        <v>741</v>
      </c>
      <c r="F83" s="10">
        <v>2</v>
      </c>
      <c r="G83" s="3">
        <v>1</v>
      </c>
      <c r="H83" s="48">
        <f t="shared" si="2"/>
        <v>35</v>
      </c>
      <c r="I83" s="48">
        <f t="shared" si="3"/>
        <v>-94</v>
      </c>
    </row>
    <row r="84" spans="1:9" x14ac:dyDescent="0.25">
      <c r="A84" s="43">
        <v>900</v>
      </c>
      <c r="B84" s="44">
        <v>968</v>
      </c>
      <c r="C84" s="45">
        <v>2</v>
      </c>
      <c r="D84" s="44">
        <v>4</v>
      </c>
      <c r="E84" s="44">
        <v>769</v>
      </c>
      <c r="F84" s="44">
        <v>2</v>
      </c>
      <c r="G84" s="44">
        <v>2</v>
      </c>
      <c r="H84" s="47">
        <f t="shared" si="2"/>
        <v>68</v>
      </c>
      <c r="I84" s="47">
        <f t="shared" si="3"/>
        <v>-199</v>
      </c>
    </row>
    <row r="85" spans="1:9" x14ac:dyDescent="0.25">
      <c r="A85" s="43">
        <v>900</v>
      </c>
      <c r="B85" s="44">
        <v>896</v>
      </c>
      <c r="C85" s="45">
        <v>2</v>
      </c>
      <c r="D85" s="44">
        <v>4</v>
      </c>
      <c r="E85" s="44">
        <v>1076</v>
      </c>
      <c r="F85" s="44">
        <v>2</v>
      </c>
      <c r="G85" s="44">
        <v>2</v>
      </c>
      <c r="H85" s="47">
        <f t="shared" si="2"/>
        <v>-4</v>
      </c>
      <c r="I85" s="47">
        <f t="shared" si="3"/>
        <v>180</v>
      </c>
    </row>
    <row r="86" spans="1:9" x14ac:dyDescent="0.25">
      <c r="A86" s="43">
        <v>900</v>
      </c>
      <c r="B86" s="44">
        <v>969</v>
      </c>
      <c r="C86" s="45">
        <v>2</v>
      </c>
      <c r="D86" s="44">
        <v>4</v>
      </c>
      <c r="E86" s="44">
        <v>794</v>
      </c>
      <c r="F86" s="44">
        <v>2</v>
      </c>
      <c r="G86" s="44">
        <v>1</v>
      </c>
      <c r="H86" s="47">
        <f t="shared" si="2"/>
        <v>69</v>
      </c>
      <c r="I86" s="47">
        <f t="shared" si="3"/>
        <v>-175</v>
      </c>
    </row>
    <row r="87" spans="1:9" x14ac:dyDescent="0.25">
      <c r="A87" s="43">
        <v>900</v>
      </c>
      <c r="B87" s="45">
        <v>908</v>
      </c>
      <c r="C87" s="45">
        <v>2</v>
      </c>
      <c r="D87" s="45">
        <v>4</v>
      </c>
      <c r="E87" s="45">
        <v>1087</v>
      </c>
      <c r="F87" s="46">
        <v>2</v>
      </c>
      <c r="G87" s="45">
        <v>2</v>
      </c>
      <c r="H87" s="47">
        <f t="shared" si="2"/>
        <v>8</v>
      </c>
      <c r="I87" s="47">
        <f t="shared" si="3"/>
        <v>179</v>
      </c>
    </row>
    <row r="88" spans="1:9" x14ac:dyDescent="0.25">
      <c r="A88" s="43">
        <v>900</v>
      </c>
      <c r="B88" s="45">
        <v>965</v>
      </c>
      <c r="C88" s="45">
        <v>2</v>
      </c>
      <c r="D88" s="45">
        <v>4</v>
      </c>
      <c r="E88" s="45">
        <v>737</v>
      </c>
      <c r="F88" s="46">
        <v>2</v>
      </c>
      <c r="G88" s="45">
        <v>1</v>
      </c>
      <c r="H88" s="47">
        <f t="shared" si="2"/>
        <v>65</v>
      </c>
      <c r="I88" s="47">
        <f t="shared" si="3"/>
        <v>-228</v>
      </c>
    </row>
    <row r="89" spans="1:9" x14ac:dyDescent="0.25">
      <c r="A89" s="43">
        <v>900</v>
      </c>
      <c r="B89" s="45">
        <v>902</v>
      </c>
      <c r="C89" s="45">
        <v>2</v>
      </c>
      <c r="D89" s="45">
        <v>4</v>
      </c>
      <c r="E89" s="45">
        <v>1103</v>
      </c>
      <c r="F89" s="46">
        <v>2</v>
      </c>
      <c r="G89" s="45">
        <v>1</v>
      </c>
      <c r="H89" s="47">
        <f t="shared" si="2"/>
        <v>2</v>
      </c>
      <c r="I89" s="47">
        <f t="shared" si="3"/>
        <v>201</v>
      </c>
    </row>
    <row r="90" spans="1:9" x14ac:dyDescent="0.25">
      <c r="A90" s="43">
        <v>900</v>
      </c>
      <c r="B90" s="45">
        <v>963</v>
      </c>
      <c r="C90" s="45">
        <v>2</v>
      </c>
      <c r="D90" s="45">
        <v>4</v>
      </c>
      <c r="E90" s="45">
        <v>779</v>
      </c>
      <c r="F90" s="46">
        <v>2</v>
      </c>
      <c r="G90" s="45">
        <v>1</v>
      </c>
      <c r="H90" s="47">
        <f t="shared" si="2"/>
        <v>63</v>
      </c>
      <c r="I90" s="47">
        <f t="shared" si="3"/>
        <v>-184</v>
      </c>
    </row>
    <row r="91" spans="1:9" x14ac:dyDescent="0.25">
      <c r="A91" s="43">
        <v>900</v>
      </c>
      <c r="B91" s="45">
        <v>904</v>
      </c>
      <c r="C91" s="45">
        <v>2</v>
      </c>
      <c r="D91" s="45">
        <v>4</v>
      </c>
      <c r="E91" s="45">
        <v>1112</v>
      </c>
      <c r="F91" s="46">
        <v>2</v>
      </c>
      <c r="G91" s="45">
        <v>1</v>
      </c>
      <c r="H91" s="47">
        <f t="shared" si="2"/>
        <v>4</v>
      </c>
      <c r="I91" s="47">
        <f t="shared" si="3"/>
        <v>208</v>
      </c>
    </row>
    <row r="92" spans="1:9" x14ac:dyDescent="0.25">
      <c r="A92" s="43">
        <v>900</v>
      </c>
      <c r="B92" s="45">
        <v>965</v>
      </c>
      <c r="C92" s="45">
        <v>2</v>
      </c>
      <c r="D92" s="45">
        <v>4</v>
      </c>
      <c r="E92" s="45">
        <v>707</v>
      </c>
      <c r="F92" s="46">
        <v>2</v>
      </c>
      <c r="G92" s="45">
        <v>2</v>
      </c>
      <c r="H92" s="47">
        <f t="shared" si="2"/>
        <v>65</v>
      </c>
      <c r="I92" s="47">
        <f t="shared" si="3"/>
        <v>-258</v>
      </c>
    </row>
    <row r="93" spans="1:9" x14ac:dyDescent="0.25">
      <c r="A93" s="43">
        <v>900</v>
      </c>
      <c r="B93" s="45">
        <v>897</v>
      </c>
      <c r="C93" s="45">
        <v>2</v>
      </c>
      <c r="D93" s="45">
        <v>4</v>
      </c>
      <c r="E93" s="45">
        <v>1109</v>
      </c>
      <c r="F93" s="46">
        <v>2</v>
      </c>
      <c r="G93" s="45">
        <v>1</v>
      </c>
      <c r="H93" s="47">
        <f t="shared" si="2"/>
        <v>-3</v>
      </c>
      <c r="I93" s="47">
        <f t="shared" si="3"/>
        <v>212</v>
      </c>
    </row>
    <row r="94" spans="1:9" x14ac:dyDescent="0.25">
      <c r="A94" s="42">
        <v>1000</v>
      </c>
      <c r="B94">
        <v>1067</v>
      </c>
      <c r="C94">
        <v>2</v>
      </c>
      <c r="D94">
        <v>2</v>
      </c>
      <c r="E94">
        <v>1147</v>
      </c>
      <c r="F94">
        <v>2</v>
      </c>
      <c r="G94">
        <v>1</v>
      </c>
      <c r="H94" s="48">
        <f t="shared" si="2"/>
        <v>67</v>
      </c>
      <c r="I94" s="48">
        <f t="shared" si="3"/>
        <v>80</v>
      </c>
    </row>
    <row r="95" spans="1:9" x14ac:dyDescent="0.25">
      <c r="A95" s="42">
        <v>1000</v>
      </c>
      <c r="B95">
        <v>967</v>
      </c>
      <c r="C95">
        <v>2</v>
      </c>
      <c r="D95">
        <v>3</v>
      </c>
      <c r="E95">
        <v>830</v>
      </c>
      <c r="F95">
        <v>2</v>
      </c>
      <c r="G95">
        <v>1</v>
      </c>
      <c r="H95" s="48">
        <f t="shared" si="2"/>
        <v>-33</v>
      </c>
      <c r="I95" s="48">
        <f t="shared" si="3"/>
        <v>-137</v>
      </c>
    </row>
    <row r="96" spans="1:9" x14ac:dyDescent="0.25">
      <c r="A96" s="42">
        <v>1000</v>
      </c>
      <c r="B96">
        <v>1069</v>
      </c>
      <c r="C96">
        <v>2</v>
      </c>
      <c r="D96">
        <v>3</v>
      </c>
      <c r="E96">
        <v>1154</v>
      </c>
      <c r="F96">
        <v>2</v>
      </c>
      <c r="G96">
        <v>1</v>
      </c>
      <c r="H96" s="48">
        <f t="shared" si="2"/>
        <v>69</v>
      </c>
      <c r="I96" s="48">
        <f t="shared" si="3"/>
        <v>85</v>
      </c>
    </row>
    <row r="97" spans="1:11" x14ac:dyDescent="0.25">
      <c r="A97" s="42">
        <v>1000</v>
      </c>
      <c r="B97" s="3">
        <v>935</v>
      </c>
      <c r="C97" s="10">
        <v>2</v>
      </c>
      <c r="D97" s="3">
        <v>3</v>
      </c>
      <c r="E97" s="3">
        <v>801</v>
      </c>
      <c r="F97" s="10">
        <v>2</v>
      </c>
      <c r="G97" s="3">
        <v>1</v>
      </c>
      <c r="H97" s="48">
        <f t="shared" si="2"/>
        <v>-65</v>
      </c>
      <c r="I97" s="48">
        <f t="shared" si="3"/>
        <v>-134</v>
      </c>
    </row>
    <row r="98" spans="1:11" x14ac:dyDescent="0.25">
      <c r="A98" s="42">
        <v>1000</v>
      </c>
      <c r="B98" s="3">
        <v>1068</v>
      </c>
      <c r="C98" s="10">
        <v>2</v>
      </c>
      <c r="D98" s="3">
        <v>3</v>
      </c>
      <c r="E98" s="3">
        <v>1133</v>
      </c>
      <c r="F98" s="10">
        <v>2</v>
      </c>
      <c r="G98" s="3">
        <v>1</v>
      </c>
      <c r="H98" s="48">
        <f t="shared" si="2"/>
        <v>68</v>
      </c>
      <c r="I98" s="48">
        <f t="shared" si="3"/>
        <v>65</v>
      </c>
    </row>
    <row r="99" spans="1:11" x14ac:dyDescent="0.25">
      <c r="A99" s="42">
        <v>1000</v>
      </c>
      <c r="B99" s="3">
        <v>976</v>
      </c>
      <c r="C99" s="10">
        <v>2</v>
      </c>
      <c r="D99" s="3">
        <v>3</v>
      </c>
      <c r="E99" s="3">
        <v>808</v>
      </c>
      <c r="F99" s="10">
        <v>2</v>
      </c>
      <c r="G99" s="3">
        <v>1</v>
      </c>
      <c r="H99" s="48">
        <f t="shared" si="2"/>
        <v>-24</v>
      </c>
      <c r="I99" s="48">
        <f t="shared" si="3"/>
        <v>-168</v>
      </c>
    </row>
    <row r="100" spans="1:11" x14ac:dyDescent="0.25">
      <c r="A100" s="42">
        <v>1000</v>
      </c>
      <c r="B100" s="3">
        <v>1070</v>
      </c>
      <c r="C100" s="10">
        <v>2</v>
      </c>
      <c r="D100" s="3">
        <v>3</v>
      </c>
      <c r="E100" s="3">
        <v>1147</v>
      </c>
      <c r="F100" s="10">
        <v>2</v>
      </c>
      <c r="G100" s="3">
        <v>1</v>
      </c>
      <c r="H100" s="48">
        <f t="shared" si="2"/>
        <v>70</v>
      </c>
      <c r="I100" s="48">
        <f t="shared" si="3"/>
        <v>77</v>
      </c>
    </row>
    <row r="101" spans="1:11" x14ac:dyDescent="0.25">
      <c r="A101" s="42">
        <v>1000</v>
      </c>
      <c r="B101" s="3">
        <v>953</v>
      </c>
      <c r="C101" s="10">
        <v>2</v>
      </c>
      <c r="D101" s="3">
        <v>3</v>
      </c>
      <c r="E101" s="3">
        <v>891</v>
      </c>
      <c r="F101" s="10">
        <v>2</v>
      </c>
      <c r="G101" s="3">
        <v>1</v>
      </c>
      <c r="H101" s="48">
        <f t="shared" si="2"/>
        <v>-47</v>
      </c>
      <c r="I101" s="48">
        <f t="shared" si="3"/>
        <v>-62</v>
      </c>
    </row>
    <row r="102" spans="1:11" x14ac:dyDescent="0.25">
      <c r="A102" s="42">
        <v>1000</v>
      </c>
      <c r="B102" s="3">
        <v>1070</v>
      </c>
      <c r="C102" s="10">
        <v>2</v>
      </c>
      <c r="D102" s="3">
        <v>3</v>
      </c>
      <c r="E102" s="3">
        <v>1148</v>
      </c>
      <c r="F102" s="10">
        <v>2</v>
      </c>
      <c r="G102" s="3">
        <v>1</v>
      </c>
      <c r="H102" s="48">
        <f t="shared" si="2"/>
        <v>70</v>
      </c>
      <c r="I102" s="48">
        <f t="shared" si="3"/>
        <v>78</v>
      </c>
    </row>
    <row r="103" spans="1:11" x14ac:dyDescent="0.25">
      <c r="A103" s="42">
        <v>1000</v>
      </c>
      <c r="B103" s="3">
        <v>959</v>
      </c>
      <c r="C103" s="10">
        <v>2</v>
      </c>
      <c r="D103" s="3">
        <v>3</v>
      </c>
      <c r="E103" s="3">
        <v>857</v>
      </c>
      <c r="F103" s="10">
        <v>2</v>
      </c>
      <c r="G103" s="3">
        <v>1</v>
      </c>
      <c r="H103" s="48">
        <f t="shared" si="2"/>
        <v>-41</v>
      </c>
      <c r="I103" s="48">
        <f t="shared" si="3"/>
        <v>-102</v>
      </c>
    </row>
    <row r="106" spans="1:11" x14ac:dyDescent="0.25">
      <c r="A106" s="3" t="s">
        <v>51</v>
      </c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/>
      <c r="B124"/>
      <c r="C124"/>
      <c r="D124"/>
      <c r="E124"/>
      <c r="F124"/>
      <c r="G124"/>
      <c r="H124"/>
      <c r="I124"/>
      <c r="J124"/>
      <c r="K1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 Info and Rubric</vt:lpstr>
      <vt:lpstr>Potentiometer cal</vt:lpstr>
      <vt:lpstr>Hall-effect cal</vt:lpstr>
      <vt:lpstr>Motion</vt:lpstr>
      <vt:lpstr>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Diep</cp:lastModifiedBy>
  <dcterms:modified xsi:type="dcterms:W3CDTF">2023-10-19T19:07:16Z</dcterms:modified>
</cp:coreProperties>
</file>