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B19BB9FC-DF52-46DB-8950-41CB016F0A6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tudent Info and Rubric" sheetId="4" r:id="rId1"/>
    <sheet name="Steady-state" sheetId="5" r:id="rId2"/>
    <sheet name="Transient" sheetId="9" r:id="rId3"/>
    <sheet name="Sheet1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9" l="1"/>
  <c r="L8" i="9"/>
  <c r="N8" i="9"/>
  <c r="P8" i="9" s="1"/>
  <c r="O8" i="9"/>
  <c r="J9" i="9"/>
  <c r="L9" i="9"/>
  <c r="M9" i="9"/>
  <c r="N9" i="9"/>
  <c r="O9" i="9"/>
  <c r="P9" i="9"/>
  <c r="J10" i="9"/>
  <c r="L10" i="9"/>
  <c r="M10" i="9" s="1"/>
  <c r="N10" i="9"/>
  <c r="P10" i="9" s="1"/>
  <c r="Q10" i="9" s="1"/>
  <c r="O10" i="9"/>
  <c r="J11" i="9"/>
  <c r="L11" i="9"/>
  <c r="M11" i="9" s="1"/>
  <c r="N11" i="9"/>
  <c r="P11" i="9" s="1"/>
  <c r="Q11" i="9" s="1"/>
  <c r="O11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S157" i="9"/>
  <c r="AS158" i="9"/>
  <c r="AS159" i="9"/>
  <c r="AS160" i="9"/>
  <c r="AS156" i="9"/>
  <c r="L49" i="5"/>
  <c r="AJ8" i="9"/>
  <c r="S21" i="10"/>
  <c r="S22" i="10"/>
  <c r="S23" i="10"/>
  <c r="S24" i="10"/>
  <c r="S25" i="10"/>
  <c r="S26" i="10"/>
  <c r="S27" i="10"/>
  <c r="S28" i="10"/>
  <c r="S33" i="10" s="1"/>
  <c r="S29" i="10"/>
  <c r="S20" i="10"/>
  <c r="R31" i="10"/>
  <c r="R30" i="10"/>
  <c r="R33" i="10" s="1"/>
  <c r="Q30" i="10"/>
  <c r="Q33" i="10" s="1"/>
  <c r="R29" i="10"/>
  <c r="R28" i="10"/>
  <c r="R27" i="10"/>
  <c r="R26" i="10"/>
  <c r="R25" i="10"/>
  <c r="R24" i="10"/>
  <c r="R23" i="10"/>
  <c r="R22" i="10"/>
  <c r="R21" i="10"/>
  <c r="R20" i="10"/>
  <c r="J33" i="10"/>
  <c r="J21" i="10"/>
  <c r="J22" i="10"/>
  <c r="J23" i="10"/>
  <c r="J24" i="10"/>
  <c r="J25" i="10"/>
  <c r="J26" i="10"/>
  <c r="J27" i="10"/>
  <c r="J28" i="10"/>
  <c r="J29" i="10"/>
  <c r="J20" i="10"/>
  <c r="I33" i="10"/>
  <c r="H33" i="10"/>
  <c r="I31" i="10"/>
  <c r="H31" i="10"/>
  <c r="I30" i="10"/>
  <c r="H30" i="10"/>
  <c r="I21" i="10"/>
  <c r="I22" i="10"/>
  <c r="I23" i="10"/>
  <c r="I24" i="10"/>
  <c r="I25" i="10"/>
  <c r="I26" i="10"/>
  <c r="I27" i="10"/>
  <c r="I28" i="10"/>
  <c r="I29" i="10"/>
  <c r="I20" i="10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8" i="9"/>
  <c r="R45" i="5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8" i="9"/>
  <c r="Q9" i="9" l="1"/>
  <c r="AP90" i="9"/>
  <c r="AP91" i="9"/>
  <c r="AO92" i="9"/>
  <c r="AP92" i="9"/>
  <c r="AQ92" i="9" s="1"/>
  <c r="AO93" i="9"/>
  <c r="AP93" i="9"/>
  <c r="AQ93" i="9" s="1"/>
  <c r="AO94" i="9"/>
  <c r="AP94" i="9"/>
  <c r="AQ94" i="9" s="1"/>
  <c r="U9" i="9" s="1"/>
  <c r="W9" i="9" s="1"/>
  <c r="AO95" i="9"/>
  <c r="AP95" i="9"/>
  <c r="AQ95" i="9" s="1"/>
  <c r="AB9" i="9" s="1"/>
  <c r="AD9" i="9" s="1"/>
  <c r="AO96" i="9"/>
  <c r="AP96" i="9"/>
  <c r="AQ96" i="9" s="1"/>
  <c r="AI14" i="9" s="1"/>
  <c r="AK14" i="9" s="1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8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2" i="9"/>
  <c r="J13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8" i="9"/>
  <c r="N73" i="5"/>
  <c r="M64" i="5"/>
  <c r="M74" i="5"/>
  <c r="M75" i="5"/>
  <c r="M76" i="5"/>
  <c r="M77" i="5"/>
  <c r="M73" i="5"/>
  <c r="L74" i="5"/>
  <c r="L75" i="5"/>
  <c r="L76" i="5"/>
  <c r="L77" i="5"/>
  <c r="L73" i="5"/>
  <c r="N76" i="5"/>
  <c r="N75" i="5"/>
  <c r="N74" i="5"/>
  <c r="N65" i="5"/>
  <c r="N66" i="5"/>
  <c r="N67" i="5"/>
  <c r="M65" i="5"/>
  <c r="M66" i="5"/>
  <c r="M67" i="5"/>
  <c r="M68" i="5"/>
  <c r="L65" i="5"/>
  <c r="L66" i="5"/>
  <c r="L67" i="5"/>
  <c r="L64" i="5"/>
  <c r="N64" i="5" s="1"/>
  <c r="Q55" i="5"/>
  <c r="Q56" i="5"/>
  <c r="Q57" i="5"/>
  <c r="Q58" i="5"/>
  <c r="Q54" i="5"/>
  <c r="O54" i="5"/>
  <c r="L54" i="5"/>
  <c r="R46" i="5"/>
  <c r="R47" i="5"/>
  <c r="R48" i="5"/>
  <c r="Q46" i="5"/>
  <c r="Q47" i="5"/>
  <c r="Q48" i="5"/>
  <c r="Q49" i="5"/>
  <c r="Q45" i="5"/>
  <c r="O55" i="5"/>
  <c r="O56" i="5"/>
  <c r="O57" i="5"/>
  <c r="O58" i="5"/>
  <c r="L55" i="5"/>
  <c r="L56" i="5"/>
  <c r="L57" i="5"/>
  <c r="L58" i="5"/>
  <c r="N58" i="5"/>
  <c r="N57" i="5"/>
  <c r="N56" i="5"/>
  <c r="N55" i="5"/>
  <c r="N54" i="5"/>
  <c r="O46" i="5"/>
  <c r="O47" i="5"/>
  <c r="O48" i="5"/>
  <c r="O49" i="5"/>
  <c r="R49" i="5" s="1"/>
  <c r="L68" i="5" s="1"/>
  <c r="N68" i="5" s="1"/>
  <c r="O45" i="5"/>
  <c r="N46" i="5"/>
  <c r="N47" i="5"/>
  <c r="N48" i="5"/>
  <c r="N49" i="5"/>
  <c r="N45" i="5"/>
  <c r="L47" i="5"/>
  <c r="L46" i="5"/>
  <c r="L48" i="5"/>
  <c r="L45" i="5"/>
  <c r="M38" i="5"/>
  <c r="O38" i="5" s="1"/>
  <c r="O27" i="5"/>
  <c r="O28" i="5"/>
  <c r="O29" i="5"/>
  <c r="O30" i="5"/>
  <c r="O26" i="5"/>
  <c r="N9" i="5"/>
  <c r="N10" i="5"/>
  <c r="N18" i="5"/>
  <c r="N19" i="5"/>
  <c r="L16" i="5"/>
  <c r="N16" i="5" s="1"/>
  <c r="L17" i="5"/>
  <c r="N17" i="5" s="1"/>
  <c r="L18" i="5"/>
  <c r="L19" i="5"/>
  <c r="L15" i="5"/>
  <c r="N15" i="5" s="1"/>
  <c r="L7" i="5"/>
  <c r="M36" i="5" s="1"/>
  <c r="O36" i="5" s="1"/>
  <c r="L8" i="5"/>
  <c r="M37" i="5" s="1"/>
  <c r="O37" i="5" s="1"/>
  <c r="L9" i="5"/>
  <c r="L10" i="5"/>
  <c r="M39" i="5" s="1"/>
  <c r="O39" i="5" s="1"/>
  <c r="L6" i="5"/>
  <c r="N6" i="5" s="1"/>
  <c r="C36" i="4"/>
  <c r="C35" i="4"/>
  <c r="C38" i="4"/>
  <c r="F14" i="9" l="1"/>
  <c r="F22" i="9"/>
  <c r="F30" i="9"/>
  <c r="F38" i="9"/>
  <c r="H38" i="9" s="1"/>
  <c r="F46" i="9"/>
  <c r="H46" i="9" s="1"/>
  <c r="I46" i="9" s="1"/>
  <c r="F54" i="9"/>
  <c r="H54" i="9" s="1"/>
  <c r="F62" i="9"/>
  <c r="H62" i="9" s="1"/>
  <c r="F70" i="9"/>
  <c r="H70" i="9" s="1"/>
  <c r="F78" i="9"/>
  <c r="F86" i="9"/>
  <c r="F94" i="9"/>
  <c r="F15" i="9"/>
  <c r="H15" i="9" s="1"/>
  <c r="F23" i="9"/>
  <c r="H23" i="9" s="1"/>
  <c r="I23" i="9" s="1"/>
  <c r="F31" i="9"/>
  <c r="H31" i="9" s="1"/>
  <c r="F39" i="9"/>
  <c r="F47" i="9"/>
  <c r="F55" i="9"/>
  <c r="F63" i="9"/>
  <c r="H63" i="9" s="1"/>
  <c r="F71" i="9"/>
  <c r="H71" i="9" s="1"/>
  <c r="F79" i="9"/>
  <c r="H79" i="9" s="1"/>
  <c r="F87" i="9"/>
  <c r="H87" i="9" s="1"/>
  <c r="F95" i="9"/>
  <c r="H95" i="9" s="1"/>
  <c r="F9" i="9"/>
  <c r="F17" i="9"/>
  <c r="F25" i="9"/>
  <c r="H25" i="9" s="1"/>
  <c r="I25" i="9" s="1"/>
  <c r="F33" i="9"/>
  <c r="H33" i="9" s="1"/>
  <c r="F41" i="9"/>
  <c r="H41" i="9" s="1"/>
  <c r="F49" i="9"/>
  <c r="H49" i="9" s="1"/>
  <c r="F57" i="9"/>
  <c r="F65" i="9"/>
  <c r="F73" i="9"/>
  <c r="F81" i="9"/>
  <c r="H81" i="9" s="1"/>
  <c r="F89" i="9"/>
  <c r="H89" i="9" s="1"/>
  <c r="F97" i="9"/>
  <c r="H97" i="9" s="1"/>
  <c r="F10" i="9"/>
  <c r="F18" i="9"/>
  <c r="F26" i="9"/>
  <c r="F34" i="9"/>
  <c r="F42" i="9"/>
  <c r="H42" i="9" s="1"/>
  <c r="F50" i="9"/>
  <c r="H50" i="9" s="1"/>
  <c r="F58" i="9"/>
  <c r="H58" i="9" s="1"/>
  <c r="F66" i="9"/>
  <c r="H66" i="9" s="1"/>
  <c r="F74" i="9"/>
  <c r="F82" i="9"/>
  <c r="F90" i="9"/>
  <c r="F98" i="9"/>
  <c r="H98" i="9" s="1"/>
  <c r="F11" i="9"/>
  <c r="H11" i="9" s="1"/>
  <c r="F19" i="9"/>
  <c r="H19" i="9" s="1"/>
  <c r="F27" i="9"/>
  <c r="F35" i="9"/>
  <c r="F43" i="9"/>
  <c r="F51" i="9"/>
  <c r="H51" i="9" s="1"/>
  <c r="F59" i="9"/>
  <c r="H59" i="9" s="1"/>
  <c r="F67" i="9"/>
  <c r="F75" i="9"/>
  <c r="H75" i="9" s="1"/>
  <c r="F83" i="9"/>
  <c r="H83" i="9" s="1"/>
  <c r="F91" i="9"/>
  <c r="F99" i="9"/>
  <c r="F12" i="9"/>
  <c r="H12" i="9" s="1"/>
  <c r="F20" i="9"/>
  <c r="H20" i="9" s="1"/>
  <c r="F28" i="9"/>
  <c r="H28" i="9" s="1"/>
  <c r="I28" i="9" s="1"/>
  <c r="F36" i="9"/>
  <c r="H36" i="9" s="1"/>
  <c r="F44" i="9"/>
  <c r="F52" i="9"/>
  <c r="F60" i="9"/>
  <c r="F68" i="9"/>
  <c r="H68" i="9" s="1"/>
  <c r="F76" i="9"/>
  <c r="H76" i="9" s="1"/>
  <c r="F84" i="9"/>
  <c r="H84" i="9" s="1"/>
  <c r="F92" i="9"/>
  <c r="H92" i="9" s="1"/>
  <c r="I92" i="9" s="1"/>
  <c r="F100" i="9"/>
  <c r="H100" i="9" s="1"/>
  <c r="F32" i="9"/>
  <c r="F64" i="9"/>
  <c r="F96" i="9"/>
  <c r="F37" i="9"/>
  <c r="F69" i="9"/>
  <c r="H69" i="9" s="1"/>
  <c r="F85" i="9"/>
  <c r="H85" i="9" s="1"/>
  <c r="F40" i="9"/>
  <c r="H40" i="9" s="1"/>
  <c r="F72" i="9"/>
  <c r="H72" i="9" s="1"/>
  <c r="F13" i="9"/>
  <c r="F45" i="9"/>
  <c r="F77" i="9"/>
  <c r="H77" i="9" s="1"/>
  <c r="F21" i="9"/>
  <c r="F16" i="9"/>
  <c r="H16" i="9" s="1"/>
  <c r="F48" i="9"/>
  <c r="H48" i="9" s="1"/>
  <c r="F80" i="9"/>
  <c r="H80" i="9" s="1"/>
  <c r="I80" i="9" s="1"/>
  <c r="F53" i="9"/>
  <c r="H53" i="9" s="1"/>
  <c r="I53" i="9" s="1"/>
  <c r="F24" i="9"/>
  <c r="F56" i="9"/>
  <c r="F88" i="9"/>
  <c r="F29" i="9"/>
  <c r="F61" i="9"/>
  <c r="H61" i="9" s="1"/>
  <c r="F93" i="9"/>
  <c r="H93" i="9" s="1"/>
  <c r="I93" i="9" s="1"/>
  <c r="AI99" i="9"/>
  <c r="AK99" i="9" s="1"/>
  <c r="AI51" i="9"/>
  <c r="AK51" i="9" s="1"/>
  <c r="AI35" i="9"/>
  <c r="AK35" i="9" s="1"/>
  <c r="AI91" i="9"/>
  <c r="AK91" i="9" s="1"/>
  <c r="AI27" i="9"/>
  <c r="AK27" i="9" s="1"/>
  <c r="AI90" i="9"/>
  <c r="AK90" i="9" s="1"/>
  <c r="AI26" i="9"/>
  <c r="AK26" i="9" s="1"/>
  <c r="AI83" i="9"/>
  <c r="AK83" i="9" s="1"/>
  <c r="AI19" i="9"/>
  <c r="AK19" i="9" s="1"/>
  <c r="AI67" i="9"/>
  <c r="AK67" i="9" s="1"/>
  <c r="AI59" i="9"/>
  <c r="AK59" i="9" s="1"/>
  <c r="AB32" i="9"/>
  <c r="AD32" i="9" s="1"/>
  <c r="AI58" i="9"/>
  <c r="AK58" i="9" s="1"/>
  <c r="AI82" i="9"/>
  <c r="AK82" i="9" s="1"/>
  <c r="AI50" i="9"/>
  <c r="AK50" i="9" s="1"/>
  <c r="AI18" i="9"/>
  <c r="AK18" i="9" s="1"/>
  <c r="AI75" i="9"/>
  <c r="AK75" i="9" s="1"/>
  <c r="AI43" i="9"/>
  <c r="AK43" i="9" s="1"/>
  <c r="AI11" i="9"/>
  <c r="AK11" i="9" s="1"/>
  <c r="AB96" i="9"/>
  <c r="AD96" i="9" s="1"/>
  <c r="AE96" i="9" s="1"/>
  <c r="AI74" i="9"/>
  <c r="AK74" i="9" s="1"/>
  <c r="AI42" i="9"/>
  <c r="AK42" i="9" s="1"/>
  <c r="AI10" i="9"/>
  <c r="AK10" i="9" s="1"/>
  <c r="U51" i="9"/>
  <c r="W51" i="9" s="1"/>
  <c r="AB71" i="9"/>
  <c r="AD71" i="9" s="1"/>
  <c r="U32" i="9"/>
  <c r="W32" i="9" s="1"/>
  <c r="AB64" i="9"/>
  <c r="AD64" i="9" s="1"/>
  <c r="AE64" i="9" s="1"/>
  <c r="AI98" i="9"/>
  <c r="AK98" i="9" s="1"/>
  <c r="AI66" i="9"/>
  <c r="AK66" i="9" s="1"/>
  <c r="AI34" i="9"/>
  <c r="AK34" i="9" s="1"/>
  <c r="AB39" i="9"/>
  <c r="AD39" i="9" s="1"/>
  <c r="U72" i="9"/>
  <c r="W72" i="9" s="1"/>
  <c r="AB79" i="9"/>
  <c r="AD79" i="9" s="1"/>
  <c r="AB47" i="9"/>
  <c r="AD47" i="9" s="1"/>
  <c r="AB15" i="9"/>
  <c r="AD15" i="9" s="1"/>
  <c r="AI93" i="9"/>
  <c r="AK93" i="9" s="1"/>
  <c r="AI85" i="9"/>
  <c r="AK85" i="9" s="1"/>
  <c r="AI77" i="9"/>
  <c r="AK77" i="9" s="1"/>
  <c r="AI69" i="9"/>
  <c r="AK69" i="9" s="1"/>
  <c r="AI61" i="9"/>
  <c r="AK61" i="9" s="1"/>
  <c r="AI53" i="9"/>
  <c r="AK53" i="9" s="1"/>
  <c r="AI45" i="9"/>
  <c r="AK45" i="9" s="1"/>
  <c r="AI37" i="9"/>
  <c r="AK37" i="9" s="1"/>
  <c r="AI29" i="9"/>
  <c r="AK29" i="9" s="1"/>
  <c r="AI21" i="9"/>
  <c r="AK21" i="9" s="1"/>
  <c r="AI13" i="9"/>
  <c r="AK13" i="9" s="1"/>
  <c r="U55" i="9"/>
  <c r="W55" i="9" s="1"/>
  <c r="AB72" i="9"/>
  <c r="AD72" i="9" s="1"/>
  <c r="AE72" i="9" s="1"/>
  <c r="AB40" i="9"/>
  <c r="AD40" i="9" s="1"/>
  <c r="AE40" i="9" s="1"/>
  <c r="AI8" i="9"/>
  <c r="AK8" i="9" s="1"/>
  <c r="AI100" i="9"/>
  <c r="AK100" i="9" s="1"/>
  <c r="AI92" i="9"/>
  <c r="AK92" i="9" s="1"/>
  <c r="AI84" i="9"/>
  <c r="AK84" i="9" s="1"/>
  <c r="AI76" i="9"/>
  <c r="AK76" i="9" s="1"/>
  <c r="AI68" i="9"/>
  <c r="AK68" i="9" s="1"/>
  <c r="AI60" i="9"/>
  <c r="AK60" i="9" s="1"/>
  <c r="AI52" i="9"/>
  <c r="AK52" i="9" s="1"/>
  <c r="AI44" i="9"/>
  <c r="AK44" i="9" s="1"/>
  <c r="AI36" i="9"/>
  <c r="AK36" i="9" s="1"/>
  <c r="AI28" i="9"/>
  <c r="AK28" i="9" s="1"/>
  <c r="AI20" i="9"/>
  <c r="AK20" i="9" s="1"/>
  <c r="AI12" i="9"/>
  <c r="AK12" i="9" s="1"/>
  <c r="U31" i="9"/>
  <c r="W31" i="9" s="1"/>
  <c r="AB95" i="9"/>
  <c r="AD95" i="9" s="1"/>
  <c r="AE95" i="9" s="1"/>
  <c r="AB63" i="9"/>
  <c r="AD63" i="9" s="1"/>
  <c r="AE63" i="9" s="1"/>
  <c r="AB31" i="9"/>
  <c r="AD31" i="9" s="1"/>
  <c r="AE31" i="9" s="1"/>
  <c r="AI97" i="9"/>
  <c r="AK97" i="9" s="1"/>
  <c r="AI89" i="9"/>
  <c r="AK89" i="9" s="1"/>
  <c r="AI81" i="9"/>
  <c r="AK81" i="9" s="1"/>
  <c r="AI73" i="9"/>
  <c r="AK73" i="9" s="1"/>
  <c r="AI65" i="9"/>
  <c r="AK65" i="9" s="1"/>
  <c r="AI57" i="9"/>
  <c r="AK57" i="9" s="1"/>
  <c r="AI49" i="9"/>
  <c r="AK49" i="9" s="1"/>
  <c r="AI41" i="9"/>
  <c r="AK41" i="9" s="1"/>
  <c r="AI33" i="9"/>
  <c r="AK33" i="9" s="1"/>
  <c r="AI25" i="9"/>
  <c r="AK25" i="9" s="1"/>
  <c r="AI17" i="9"/>
  <c r="AK17" i="9" s="1"/>
  <c r="AI9" i="9"/>
  <c r="AK9" i="9" s="1"/>
  <c r="U96" i="9"/>
  <c r="W96" i="9" s="1"/>
  <c r="U11" i="9"/>
  <c r="W11" i="9" s="1"/>
  <c r="AB88" i="9"/>
  <c r="AD88" i="9" s="1"/>
  <c r="AB56" i="9"/>
  <c r="AD56" i="9" s="1"/>
  <c r="AE56" i="9" s="1"/>
  <c r="AB24" i="9"/>
  <c r="AD24" i="9" s="1"/>
  <c r="AE24" i="9" s="1"/>
  <c r="AI96" i="9"/>
  <c r="AK96" i="9" s="1"/>
  <c r="AI88" i="9"/>
  <c r="AK88" i="9" s="1"/>
  <c r="AI80" i="9"/>
  <c r="AK80" i="9" s="1"/>
  <c r="AI72" i="9"/>
  <c r="AK72" i="9" s="1"/>
  <c r="AI64" i="9"/>
  <c r="AK64" i="9" s="1"/>
  <c r="AI56" i="9"/>
  <c r="AK56" i="9" s="1"/>
  <c r="AI48" i="9"/>
  <c r="AK48" i="9" s="1"/>
  <c r="AI40" i="9"/>
  <c r="AK40" i="9" s="1"/>
  <c r="AI32" i="9"/>
  <c r="AK32" i="9" s="1"/>
  <c r="AI24" i="9"/>
  <c r="AK24" i="9" s="1"/>
  <c r="AI16" i="9"/>
  <c r="AK16" i="9" s="1"/>
  <c r="U95" i="9"/>
  <c r="W95" i="9" s="1"/>
  <c r="AB8" i="9"/>
  <c r="AD8" i="9" s="1"/>
  <c r="AE9" i="9" s="1"/>
  <c r="AB87" i="9"/>
  <c r="AD87" i="9" s="1"/>
  <c r="AE87" i="9" s="1"/>
  <c r="AB55" i="9"/>
  <c r="AD55" i="9" s="1"/>
  <c r="AB23" i="9"/>
  <c r="AD23" i="9" s="1"/>
  <c r="AI95" i="9"/>
  <c r="AK95" i="9" s="1"/>
  <c r="AI87" i="9"/>
  <c r="AK87" i="9" s="1"/>
  <c r="AI79" i="9"/>
  <c r="AK79" i="9" s="1"/>
  <c r="AI71" i="9"/>
  <c r="AK71" i="9" s="1"/>
  <c r="AI63" i="9"/>
  <c r="AK63" i="9" s="1"/>
  <c r="AI55" i="9"/>
  <c r="AK55" i="9" s="1"/>
  <c r="AI47" i="9"/>
  <c r="AK47" i="9" s="1"/>
  <c r="AI39" i="9"/>
  <c r="AK39" i="9" s="1"/>
  <c r="AI31" i="9"/>
  <c r="AK31" i="9" s="1"/>
  <c r="AI23" i="9"/>
  <c r="AK23" i="9" s="1"/>
  <c r="AI15" i="9"/>
  <c r="AK15" i="9" s="1"/>
  <c r="U75" i="9"/>
  <c r="W75" i="9" s="1"/>
  <c r="AB80" i="9"/>
  <c r="AD80" i="9" s="1"/>
  <c r="AE80" i="9" s="1"/>
  <c r="AB48" i="9"/>
  <c r="AD48" i="9" s="1"/>
  <c r="AE48" i="9" s="1"/>
  <c r="AB16" i="9"/>
  <c r="AD16" i="9" s="1"/>
  <c r="AE16" i="9" s="1"/>
  <c r="AI94" i="9"/>
  <c r="AK94" i="9" s="1"/>
  <c r="AI86" i="9"/>
  <c r="AK86" i="9" s="1"/>
  <c r="AI78" i="9"/>
  <c r="AK78" i="9" s="1"/>
  <c r="AI70" i="9"/>
  <c r="AK70" i="9" s="1"/>
  <c r="AI62" i="9"/>
  <c r="AK62" i="9" s="1"/>
  <c r="AI54" i="9"/>
  <c r="AK54" i="9" s="1"/>
  <c r="AI46" i="9"/>
  <c r="AK46" i="9" s="1"/>
  <c r="AI38" i="9"/>
  <c r="AK38" i="9" s="1"/>
  <c r="AI30" i="9"/>
  <c r="AK30" i="9" s="1"/>
  <c r="AI22" i="9"/>
  <c r="AK22" i="9" s="1"/>
  <c r="U91" i="9"/>
  <c r="W91" i="9" s="1"/>
  <c r="U71" i="9"/>
  <c r="W71" i="9" s="1"/>
  <c r="U48" i="9"/>
  <c r="W48" i="9" s="1"/>
  <c r="U27" i="9"/>
  <c r="W27" i="9" s="1"/>
  <c r="AB94" i="9"/>
  <c r="AD94" i="9" s="1"/>
  <c r="AE94" i="9" s="1"/>
  <c r="AB86" i="9"/>
  <c r="AD86" i="9" s="1"/>
  <c r="AB78" i="9"/>
  <c r="AD78" i="9" s="1"/>
  <c r="AB70" i="9"/>
  <c r="AD70" i="9" s="1"/>
  <c r="AB62" i="9"/>
  <c r="AD62" i="9" s="1"/>
  <c r="AB54" i="9"/>
  <c r="AD54" i="9" s="1"/>
  <c r="AE54" i="9" s="1"/>
  <c r="AB46" i="9"/>
  <c r="AD46" i="9" s="1"/>
  <c r="AE46" i="9" s="1"/>
  <c r="AB38" i="9"/>
  <c r="AD38" i="9" s="1"/>
  <c r="AE38" i="9" s="1"/>
  <c r="AB30" i="9"/>
  <c r="AD30" i="9" s="1"/>
  <c r="AE30" i="9" s="1"/>
  <c r="AB22" i="9"/>
  <c r="AD22" i="9" s="1"/>
  <c r="AB14" i="9"/>
  <c r="AD14" i="9" s="1"/>
  <c r="U88" i="9"/>
  <c r="W88" i="9" s="1"/>
  <c r="X88" i="9" s="1"/>
  <c r="U67" i="9"/>
  <c r="W67" i="9" s="1"/>
  <c r="U47" i="9"/>
  <c r="W47" i="9" s="1"/>
  <c r="X47" i="9" s="1"/>
  <c r="U24" i="9"/>
  <c r="W24" i="9" s="1"/>
  <c r="AB93" i="9"/>
  <c r="AD93" i="9" s="1"/>
  <c r="AB85" i="9"/>
  <c r="AD85" i="9" s="1"/>
  <c r="AE85" i="9" s="1"/>
  <c r="AB77" i="9"/>
  <c r="AD77" i="9" s="1"/>
  <c r="AE77" i="9" s="1"/>
  <c r="AB69" i="9"/>
  <c r="AD69" i="9" s="1"/>
  <c r="AE69" i="9" s="1"/>
  <c r="AB61" i="9"/>
  <c r="AD61" i="9" s="1"/>
  <c r="AE61" i="9" s="1"/>
  <c r="AB53" i="9"/>
  <c r="AD53" i="9" s="1"/>
  <c r="AB45" i="9"/>
  <c r="AD45" i="9" s="1"/>
  <c r="AB37" i="9"/>
  <c r="AD37" i="9" s="1"/>
  <c r="AB29" i="9"/>
  <c r="AD29" i="9" s="1"/>
  <c r="AB21" i="9"/>
  <c r="AD21" i="9" s="1"/>
  <c r="AE21" i="9" s="1"/>
  <c r="AB13" i="9"/>
  <c r="AD13" i="9" s="1"/>
  <c r="AE13" i="9" s="1"/>
  <c r="U87" i="9"/>
  <c r="W87" i="9" s="1"/>
  <c r="U64" i="9"/>
  <c r="W64" i="9" s="1"/>
  <c r="U43" i="9"/>
  <c r="W43" i="9" s="1"/>
  <c r="U23" i="9"/>
  <c r="W23" i="9" s="1"/>
  <c r="AB100" i="9"/>
  <c r="AD100" i="9" s="1"/>
  <c r="AE100" i="9" s="1"/>
  <c r="AB92" i="9"/>
  <c r="AD92" i="9" s="1"/>
  <c r="AE92" i="9" s="1"/>
  <c r="AB84" i="9"/>
  <c r="AD84" i="9" s="1"/>
  <c r="AB76" i="9"/>
  <c r="AD76" i="9" s="1"/>
  <c r="AB68" i="9"/>
  <c r="AD68" i="9" s="1"/>
  <c r="AB60" i="9"/>
  <c r="AD60" i="9" s="1"/>
  <c r="AB52" i="9"/>
  <c r="AD52" i="9" s="1"/>
  <c r="AE52" i="9" s="1"/>
  <c r="AB44" i="9"/>
  <c r="AD44" i="9" s="1"/>
  <c r="AE44" i="9" s="1"/>
  <c r="AB36" i="9"/>
  <c r="AD36" i="9" s="1"/>
  <c r="AE36" i="9" s="1"/>
  <c r="AB28" i="9"/>
  <c r="AD28" i="9" s="1"/>
  <c r="AE28" i="9" s="1"/>
  <c r="AB20" i="9"/>
  <c r="AD20" i="9" s="1"/>
  <c r="AB12" i="9"/>
  <c r="AD12" i="9" s="1"/>
  <c r="U83" i="9"/>
  <c r="W83" i="9" s="1"/>
  <c r="X83" i="9" s="1"/>
  <c r="U63" i="9"/>
  <c r="W63" i="9" s="1"/>
  <c r="U40" i="9"/>
  <c r="W40" i="9" s="1"/>
  <c r="X40" i="9" s="1"/>
  <c r="U19" i="9"/>
  <c r="W19" i="9" s="1"/>
  <c r="AB99" i="9"/>
  <c r="AD99" i="9" s="1"/>
  <c r="AB91" i="9"/>
  <c r="AD91" i="9" s="1"/>
  <c r="AB83" i="9"/>
  <c r="AD83" i="9" s="1"/>
  <c r="AE83" i="9" s="1"/>
  <c r="AB75" i="9"/>
  <c r="AD75" i="9" s="1"/>
  <c r="AE75" i="9" s="1"/>
  <c r="AB67" i="9"/>
  <c r="AD67" i="9" s="1"/>
  <c r="AE67" i="9" s="1"/>
  <c r="AB59" i="9"/>
  <c r="AD59" i="9" s="1"/>
  <c r="AE59" i="9" s="1"/>
  <c r="AB51" i="9"/>
  <c r="AD51" i="9" s="1"/>
  <c r="AB43" i="9"/>
  <c r="AD43" i="9" s="1"/>
  <c r="AB35" i="9"/>
  <c r="AD35" i="9" s="1"/>
  <c r="AB27" i="9"/>
  <c r="AD27" i="9" s="1"/>
  <c r="AB19" i="9"/>
  <c r="AD19" i="9" s="1"/>
  <c r="AE19" i="9" s="1"/>
  <c r="AB11" i="9"/>
  <c r="AD11" i="9" s="1"/>
  <c r="AE11" i="9" s="1"/>
  <c r="U80" i="9"/>
  <c r="W80" i="9" s="1"/>
  <c r="U59" i="9"/>
  <c r="W59" i="9" s="1"/>
  <c r="U39" i="9"/>
  <c r="W39" i="9" s="1"/>
  <c r="U16" i="9"/>
  <c r="W16" i="9" s="1"/>
  <c r="X16" i="9" s="1"/>
  <c r="AB98" i="9"/>
  <c r="AD98" i="9" s="1"/>
  <c r="AE98" i="9" s="1"/>
  <c r="AB90" i="9"/>
  <c r="AD90" i="9" s="1"/>
  <c r="AB82" i="9"/>
  <c r="AD82" i="9" s="1"/>
  <c r="AB74" i="9"/>
  <c r="AD74" i="9" s="1"/>
  <c r="AB66" i="9"/>
  <c r="AD66" i="9" s="1"/>
  <c r="AB58" i="9"/>
  <c r="AD58" i="9" s="1"/>
  <c r="AE58" i="9" s="1"/>
  <c r="AB50" i="9"/>
  <c r="AD50" i="9" s="1"/>
  <c r="AE50" i="9" s="1"/>
  <c r="AB42" i="9"/>
  <c r="AD42" i="9" s="1"/>
  <c r="AE42" i="9" s="1"/>
  <c r="AB34" i="9"/>
  <c r="AD34" i="9" s="1"/>
  <c r="AE34" i="9" s="1"/>
  <c r="AB26" i="9"/>
  <c r="AD26" i="9" s="1"/>
  <c r="AB18" i="9"/>
  <c r="AD18" i="9" s="1"/>
  <c r="AB10" i="9"/>
  <c r="AD10" i="9" s="1"/>
  <c r="AE10" i="9" s="1"/>
  <c r="U8" i="9"/>
  <c r="W8" i="9" s="1"/>
  <c r="X9" i="9" s="1"/>
  <c r="U99" i="9"/>
  <c r="W99" i="9" s="1"/>
  <c r="X99" i="9" s="1"/>
  <c r="U79" i="9"/>
  <c r="W79" i="9" s="1"/>
  <c r="U56" i="9"/>
  <c r="W56" i="9" s="1"/>
  <c r="X56" i="9" s="1"/>
  <c r="U35" i="9"/>
  <c r="W35" i="9" s="1"/>
  <c r="U15" i="9"/>
  <c r="W15" i="9" s="1"/>
  <c r="AB97" i="9"/>
  <c r="AD97" i="9" s="1"/>
  <c r="AB89" i="9"/>
  <c r="AD89" i="9" s="1"/>
  <c r="AE89" i="9" s="1"/>
  <c r="AB81" i="9"/>
  <c r="AD81" i="9" s="1"/>
  <c r="AE81" i="9" s="1"/>
  <c r="AB73" i="9"/>
  <c r="AD73" i="9" s="1"/>
  <c r="AE73" i="9" s="1"/>
  <c r="AB65" i="9"/>
  <c r="AD65" i="9" s="1"/>
  <c r="AB57" i="9"/>
  <c r="AD57" i="9" s="1"/>
  <c r="AB49" i="9"/>
  <c r="AD49" i="9" s="1"/>
  <c r="AE49" i="9" s="1"/>
  <c r="AB41" i="9"/>
  <c r="AD41" i="9" s="1"/>
  <c r="AE41" i="9" s="1"/>
  <c r="AB33" i="9"/>
  <c r="AD33" i="9" s="1"/>
  <c r="AE33" i="9" s="1"/>
  <c r="AB25" i="9"/>
  <c r="AD25" i="9" s="1"/>
  <c r="AE25" i="9" s="1"/>
  <c r="AB17" i="9"/>
  <c r="AD17" i="9" s="1"/>
  <c r="AE17" i="9" s="1"/>
  <c r="U94" i="9"/>
  <c r="W94" i="9" s="1"/>
  <c r="U86" i="9"/>
  <c r="W86" i="9" s="1"/>
  <c r="X86" i="9" s="1"/>
  <c r="U78" i="9"/>
  <c r="W78" i="9" s="1"/>
  <c r="U70" i="9"/>
  <c r="W70" i="9" s="1"/>
  <c r="X70" i="9" s="1"/>
  <c r="U62" i="9"/>
  <c r="W62" i="9" s="1"/>
  <c r="U54" i="9"/>
  <c r="W54" i="9" s="1"/>
  <c r="U46" i="9"/>
  <c r="W46" i="9" s="1"/>
  <c r="U38" i="9"/>
  <c r="W38" i="9" s="1"/>
  <c r="U30" i="9"/>
  <c r="W30" i="9" s="1"/>
  <c r="U22" i="9"/>
  <c r="W22" i="9" s="1"/>
  <c r="X22" i="9" s="1"/>
  <c r="U14" i="9"/>
  <c r="W14" i="9" s="1"/>
  <c r="N40" i="9"/>
  <c r="P40" i="9" s="1"/>
  <c r="Q40" i="9" s="1"/>
  <c r="U93" i="9"/>
  <c r="W93" i="9" s="1"/>
  <c r="U85" i="9"/>
  <c r="W85" i="9" s="1"/>
  <c r="U77" i="9"/>
  <c r="W77" i="9" s="1"/>
  <c r="U69" i="9"/>
  <c r="W69" i="9" s="1"/>
  <c r="U61" i="9"/>
  <c r="W61" i="9" s="1"/>
  <c r="U53" i="9"/>
  <c r="W53" i="9" s="1"/>
  <c r="X53" i="9" s="1"/>
  <c r="U45" i="9"/>
  <c r="W45" i="9" s="1"/>
  <c r="X45" i="9" s="1"/>
  <c r="U37" i="9"/>
  <c r="W37" i="9" s="1"/>
  <c r="X37" i="9" s="1"/>
  <c r="U29" i="9"/>
  <c r="W29" i="9" s="1"/>
  <c r="U21" i="9"/>
  <c r="W21" i="9" s="1"/>
  <c r="U13" i="9"/>
  <c r="W13" i="9" s="1"/>
  <c r="U100" i="9"/>
  <c r="W100" i="9" s="1"/>
  <c r="U92" i="9"/>
  <c r="W92" i="9" s="1"/>
  <c r="X92" i="9" s="1"/>
  <c r="U84" i="9"/>
  <c r="W84" i="9" s="1"/>
  <c r="X84" i="9" s="1"/>
  <c r="U76" i="9"/>
  <c r="W76" i="9" s="1"/>
  <c r="U68" i="9"/>
  <c r="W68" i="9" s="1"/>
  <c r="X68" i="9" s="1"/>
  <c r="U60" i="9"/>
  <c r="W60" i="9" s="1"/>
  <c r="X60" i="9" s="1"/>
  <c r="U52" i="9"/>
  <c r="W52" i="9" s="1"/>
  <c r="X52" i="9" s="1"/>
  <c r="U44" i="9"/>
  <c r="W44" i="9" s="1"/>
  <c r="X44" i="9" s="1"/>
  <c r="U36" i="9"/>
  <c r="W36" i="9" s="1"/>
  <c r="U28" i="9"/>
  <c r="W28" i="9" s="1"/>
  <c r="X28" i="9" s="1"/>
  <c r="U20" i="9"/>
  <c r="W20" i="9" s="1"/>
  <c r="X20" i="9" s="1"/>
  <c r="U12" i="9"/>
  <c r="W12" i="9" s="1"/>
  <c r="X12" i="9" s="1"/>
  <c r="U98" i="9"/>
  <c r="W98" i="9" s="1"/>
  <c r="U90" i="9"/>
  <c r="W90" i="9" s="1"/>
  <c r="U82" i="9"/>
  <c r="W82" i="9" s="1"/>
  <c r="X82" i="9" s="1"/>
  <c r="U74" i="9"/>
  <c r="W74" i="9" s="1"/>
  <c r="U66" i="9"/>
  <c r="W66" i="9" s="1"/>
  <c r="X66" i="9" s="1"/>
  <c r="U58" i="9"/>
  <c r="W58" i="9" s="1"/>
  <c r="U50" i="9"/>
  <c r="W50" i="9" s="1"/>
  <c r="X50" i="9" s="1"/>
  <c r="U42" i="9"/>
  <c r="W42" i="9" s="1"/>
  <c r="U34" i="9"/>
  <c r="W34" i="9" s="1"/>
  <c r="U26" i="9"/>
  <c r="W26" i="9" s="1"/>
  <c r="U18" i="9"/>
  <c r="W18" i="9" s="1"/>
  <c r="X18" i="9" s="1"/>
  <c r="U10" i="9"/>
  <c r="W10" i="9" s="1"/>
  <c r="X10" i="9" s="1"/>
  <c r="U97" i="9"/>
  <c r="W97" i="9" s="1"/>
  <c r="X97" i="9" s="1"/>
  <c r="U89" i="9"/>
  <c r="W89" i="9" s="1"/>
  <c r="U81" i="9"/>
  <c r="W81" i="9" s="1"/>
  <c r="X81" i="9" s="1"/>
  <c r="U73" i="9"/>
  <c r="W73" i="9" s="1"/>
  <c r="U65" i="9"/>
  <c r="W65" i="9" s="1"/>
  <c r="X65" i="9" s="1"/>
  <c r="U57" i="9"/>
  <c r="W57" i="9" s="1"/>
  <c r="U49" i="9"/>
  <c r="W49" i="9" s="1"/>
  <c r="X49" i="9" s="1"/>
  <c r="U41" i="9"/>
  <c r="W41" i="9" s="1"/>
  <c r="U33" i="9"/>
  <c r="W33" i="9" s="1"/>
  <c r="X33" i="9" s="1"/>
  <c r="U25" i="9"/>
  <c r="W25" i="9" s="1"/>
  <c r="X25" i="9" s="1"/>
  <c r="U17" i="9"/>
  <c r="W17" i="9" s="1"/>
  <c r="H14" i="9"/>
  <c r="H99" i="9"/>
  <c r="H43" i="9"/>
  <c r="H67" i="9"/>
  <c r="H35" i="9"/>
  <c r="H27" i="9"/>
  <c r="H91" i="9"/>
  <c r="N96" i="9"/>
  <c r="P96" i="9" s="1"/>
  <c r="N80" i="9"/>
  <c r="P80" i="9" s="1"/>
  <c r="N64" i="9"/>
  <c r="P64" i="9" s="1"/>
  <c r="N16" i="9"/>
  <c r="P16" i="9" s="1"/>
  <c r="N95" i="9"/>
  <c r="P95" i="9" s="1"/>
  <c r="N87" i="9"/>
  <c r="P87" i="9" s="1"/>
  <c r="N79" i="9"/>
  <c r="P79" i="9" s="1"/>
  <c r="N71" i="9"/>
  <c r="P71" i="9" s="1"/>
  <c r="N63" i="9"/>
  <c r="P63" i="9" s="1"/>
  <c r="N15" i="9"/>
  <c r="P15" i="9" s="1"/>
  <c r="N94" i="9"/>
  <c r="P94" i="9" s="1"/>
  <c r="N86" i="9"/>
  <c r="P86" i="9" s="1"/>
  <c r="N78" i="9"/>
  <c r="P78" i="9" s="1"/>
  <c r="N70" i="9"/>
  <c r="P70" i="9" s="1"/>
  <c r="N62" i="9"/>
  <c r="P62" i="9" s="1"/>
  <c r="N54" i="9"/>
  <c r="P54" i="9" s="1"/>
  <c r="N46" i="9"/>
  <c r="P46" i="9" s="1"/>
  <c r="N38" i="9"/>
  <c r="P38" i="9" s="1"/>
  <c r="N30" i="9"/>
  <c r="P30" i="9" s="1"/>
  <c r="N22" i="9"/>
  <c r="P22" i="9" s="1"/>
  <c r="N14" i="9"/>
  <c r="P14" i="9" s="1"/>
  <c r="N88" i="9"/>
  <c r="P88" i="9" s="1"/>
  <c r="N72" i="9"/>
  <c r="P72" i="9" s="1"/>
  <c r="N56" i="9"/>
  <c r="P56" i="9" s="1"/>
  <c r="N24" i="9"/>
  <c r="P24" i="9" s="1"/>
  <c r="N39" i="9"/>
  <c r="P39" i="9" s="1"/>
  <c r="N93" i="9"/>
  <c r="P93" i="9" s="1"/>
  <c r="N85" i="9"/>
  <c r="P85" i="9" s="1"/>
  <c r="N77" i="9"/>
  <c r="P77" i="9" s="1"/>
  <c r="N69" i="9"/>
  <c r="P69" i="9" s="1"/>
  <c r="Q69" i="9" s="1"/>
  <c r="N61" i="9"/>
  <c r="P61" i="9" s="1"/>
  <c r="N53" i="9"/>
  <c r="P53" i="9" s="1"/>
  <c r="N45" i="9"/>
  <c r="P45" i="9" s="1"/>
  <c r="N37" i="9"/>
  <c r="P37" i="9" s="1"/>
  <c r="N29" i="9"/>
  <c r="P29" i="9" s="1"/>
  <c r="N21" i="9"/>
  <c r="P21" i="9" s="1"/>
  <c r="N13" i="9"/>
  <c r="P13" i="9" s="1"/>
  <c r="N48" i="9"/>
  <c r="P48" i="9" s="1"/>
  <c r="N31" i="9"/>
  <c r="P31" i="9" s="1"/>
  <c r="N100" i="9"/>
  <c r="P100" i="9" s="1"/>
  <c r="N92" i="9"/>
  <c r="P92" i="9" s="1"/>
  <c r="N84" i="9"/>
  <c r="P84" i="9" s="1"/>
  <c r="N76" i="9"/>
  <c r="P76" i="9" s="1"/>
  <c r="N68" i="9"/>
  <c r="P68" i="9" s="1"/>
  <c r="N60" i="9"/>
  <c r="P60" i="9" s="1"/>
  <c r="N52" i="9"/>
  <c r="P52" i="9" s="1"/>
  <c r="N44" i="9"/>
  <c r="P44" i="9" s="1"/>
  <c r="N36" i="9"/>
  <c r="P36" i="9" s="1"/>
  <c r="N28" i="9"/>
  <c r="P28" i="9" s="1"/>
  <c r="N20" i="9"/>
  <c r="P20" i="9" s="1"/>
  <c r="N12" i="9"/>
  <c r="P12" i="9" s="1"/>
  <c r="N55" i="9"/>
  <c r="P55" i="9" s="1"/>
  <c r="N99" i="9"/>
  <c r="P99" i="9" s="1"/>
  <c r="N91" i="9"/>
  <c r="P91" i="9" s="1"/>
  <c r="N83" i="9"/>
  <c r="P83" i="9" s="1"/>
  <c r="N75" i="9"/>
  <c r="P75" i="9" s="1"/>
  <c r="N67" i="9"/>
  <c r="P67" i="9" s="1"/>
  <c r="N59" i="9"/>
  <c r="P59" i="9" s="1"/>
  <c r="N51" i="9"/>
  <c r="P51" i="9" s="1"/>
  <c r="N43" i="9"/>
  <c r="P43" i="9" s="1"/>
  <c r="N35" i="9"/>
  <c r="P35" i="9" s="1"/>
  <c r="N27" i="9"/>
  <c r="P27" i="9" s="1"/>
  <c r="N19" i="9"/>
  <c r="P19" i="9" s="1"/>
  <c r="N32" i="9"/>
  <c r="P32" i="9" s="1"/>
  <c r="Q32" i="9" s="1"/>
  <c r="N47" i="9"/>
  <c r="P47" i="9" s="1"/>
  <c r="N98" i="9"/>
  <c r="P98" i="9" s="1"/>
  <c r="N90" i="9"/>
  <c r="P90" i="9" s="1"/>
  <c r="N82" i="9"/>
  <c r="P82" i="9" s="1"/>
  <c r="N74" i="9"/>
  <c r="P74" i="9" s="1"/>
  <c r="N66" i="9"/>
  <c r="P66" i="9" s="1"/>
  <c r="N58" i="9"/>
  <c r="P58" i="9" s="1"/>
  <c r="N50" i="9"/>
  <c r="P50" i="9" s="1"/>
  <c r="N42" i="9"/>
  <c r="P42" i="9" s="1"/>
  <c r="N34" i="9"/>
  <c r="P34" i="9" s="1"/>
  <c r="N26" i="9"/>
  <c r="P26" i="9" s="1"/>
  <c r="N18" i="9"/>
  <c r="P18" i="9" s="1"/>
  <c r="N23" i="9"/>
  <c r="P23" i="9" s="1"/>
  <c r="N97" i="9"/>
  <c r="P97" i="9" s="1"/>
  <c r="N89" i="9"/>
  <c r="P89" i="9" s="1"/>
  <c r="N81" i="9"/>
  <c r="P81" i="9" s="1"/>
  <c r="N73" i="9"/>
  <c r="P73" i="9" s="1"/>
  <c r="N65" i="9"/>
  <c r="P65" i="9" s="1"/>
  <c r="Q65" i="9" s="1"/>
  <c r="N57" i="9"/>
  <c r="P57" i="9" s="1"/>
  <c r="N49" i="9"/>
  <c r="P49" i="9" s="1"/>
  <c r="N41" i="9"/>
  <c r="P41" i="9" s="1"/>
  <c r="N33" i="9"/>
  <c r="P33" i="9" s="1"/>
  <c r="N25" i="9"/>
  <c r="P25" i="9" s="1"/>
  <c r="N17" i="9"/>
  <c r="P17" i="9" s="1"/>
  <c r="H10" i="9"/>
  <c r="H45" i="9"/>
  <c r="H37" i="9"/>
  <c r="H29" i="9"/>
  <c r="H21" i="9"/>
  <c r="I21" i="9" s="1"/>
  <c r="H9" i="9"/>
  <c r="H60" i="9"/>
  <c r="H52" i="9"/>
  <c r="H44" i="9"/>
  <c r="H90" i="9"/>
  <c r="H82" i="9"/>
  <c r="H74" i="9"/>
  <c r="H34" i="9"/>
  <c r="H26" i="9"/>
  <c r="H18" i="9"/>
  <c r="F8" i="9"/>
  <c r="H8" i="9" s="1"/>
  <c r="H73" i="9"/>
  <c r="I73" i="9" s="1"/>
  <c r="H65" i="9"/>
  <c r="H57" i="9"/>
  <c r="H17" i="9"/>
  <c r="H13" i="9"/>
  <c r="H96" i="9"/>
  <c r="H88" i="9"/>
  <c r="H64" i="9"/>
  <c r="H56" i="9"/>
  <c r="H32" i="9"/>
  <c r="H24" i="9"/>
  <c r="H55" i="9"/>
  <c r="H47" i="9"/>
  <c r="H39" i="9"/>
  <c r="H94" i="9"/>
  <c r="H86" i="9"/>
  <c r="H78" i="9"/>
  <c r="H30" i="9"/>
  <c r="H22" i="9"/>
  <c r="AH96" i="9"/>
  <c r="AH88" i="9"/>
  <c r="AH72" i="9"/>
  <c r="AH64" i="9"/>
  <c r="AH56" i="9"/>
  <c r="AH48" i="9"/>
  <c r="AH32" i="9"/>
  <c r="AH24" i="9"/>
  <c r="AH99" i="9"/>
  <c r="AH91" i="9"/>
  <c r="AH83" i="9"/>
  <c r="AH75" i="9"/>
  <c r="AH67" i="9"/>
  <c r="AH59" i="9"/>
  <c r="AH51" i="9"/>
  <c r="AH43" i="9"/>
  <c r="AH35" i="9"/>
  <c r="AH27" i="9"/>
  <c r="AH19" i="9"/>
  <c r="AH11" i="9"/>
  <c r="AH94" i="9"/>
  <c r="AH86" i="9"/>
  <c r="AH78" i="9"/>
  <c r="AH70" i="9"/>
  <c r="AH62" i="9"/>
  <c r="AH54" i="9"/>
  <c r="AH46" i="9"/>
  <c r="AH38" i="9"/>
  <c r="AH30" i="9"/>
  <c r="AH22" i="9"/>
  <c r="AH14" i="9"/>
  <c r="AH16" i="9"/>
  <c r="AH80" i="9"/>
  <c r="T33" i="9"/>
  <c r="AA96" i="9"/>
  <c r="AA72" i="9"/>
  <c r="AA64" i="9"/>
  <c r="AA40" i="9"/>
  <c r="AH40" i="9"/>
  <c r="AA61" i="9"/>
  <c r="AA53" i="9"/>
  <c r="AA45" i="9"/>
  <c r="AA37" i="9"/>
  <c r="AA29" i="9"/>
  <c r="AA21" i="9"/>
  <c r="AA13" i="9"/>
  <c r="AH97" i="9"/>
  <c r="AH89" i="9"/>
  <c r="AH81" i="9"/>
  <c r="AH73" i="9"/>
  <c r="AH65" i="9"/>
  <c r="AH57" i="9"/>
  <c r="AH49" i="9"/>
  <c r="AH41" i="9"/>
  <c r="AH33" i="9"/>
  <c r="AH25" i="9"/>
  <c r="AH17" i="9"/>
  <c r="AH9" i="9"/>
  <c r="AA100" i="9"/>
  <c r="AA92" i="9"/>
  <c r="AA84" i="9"/>
  <c r="AA76" i="9"/>
  <c r="AA68" i="9"/>
  <c r="AA60" i="9"/>
  <c r="AA52" i="9"/>
  <c r="AA44" i="9"/>
  <c r="AA36" i="9"/>
  <c r="AA28" i="9"/>
  <c r="AA20" i="9"/>
  <c r="AA12" i="9"/>
  <c r="AH98" i="9"/>
  <c r="AH90" i="9"/>
  <c r="AH82" i="9"/>
  <c r="AH74" i="9"/>
  <c r="AH66" i="9"/>
  <c r="AH58" i="9"/>
  <c r="AH50" i="9"/>
  <c r="AH42" i="9"/>
  <c r="AH34" i="9"/>
  <c r="AH26" i="9"/>
  <c r="AH18" i="9"/>
  <c r="AH10" i="9"/>
  <c r="AA98" i="9"/>
  <c r="AA90" i="9"/>
  <c r="AA82" i="9"/>
  <c r="AA74" i="9"/>
  <c r="AA66" i="9"/>
  <c r="AA58" i="9"/>
  <c r="AA50" i="9"/>
  <c r="AA42" i="9"/>
  <c r="AA34" i="9"/>
  <c r="AA26" i="9"/>
  <c r="AA18" i="9"/>
  <c r="AA10" i="9"/>
  <c r="AA32" i="9"/>
  <c r="AH93" i="9"/>
  <c r="AH85" i="9"/>
  <c r="AH77" i="9"/>
  <c r="AH69" i="9"/>
  <c r="AH61" i="9"/>
  <c r="AH53" i="9"/>
  <c r="AH45" i="9"/>
  <c r="AH37" i="9"/>
  <c r="AH29" i="9"/>
  <c r="AH21" i="9"/>
  <c r="AH13" i="9"/>
  <c r="AA94" i="9"/>
  <c r="AA86" i="9"/>
  <c r="AA78" i="9"/>
  <c r="AA62" i="9"/>
  <c r="AA54" i="9"/>
  <c r="AA46" i="9"/>
  <c r="AA30" i="9"/>
  <c r="AA22" i="9"/>
  <c r="AA14" i="9"/>
  <c r="AH100" i="9"/>
  <c r="AH92" i="9"/>
  <c r="AH84" i="9"/>
  <c r="AH76" i="9"/>
  <c r="AH68" i="9"/>
  <c r="AH60" i="9"/>
  <c r="AH52" i="9"/>
  <c r="AH44" i="9"/>
  <c r="AH36" i="9"/>
  <c r="AH28" i="9"/>
  <c r="AH20" i="9"/>
  <c r="AH12" i="9"/>
  <c r="M16" i="9"/>
  <c r="T100" i="9"/>
  <c r="T92" i="9"/>
  <c r="T84" i="9"/>
  <c r="T76" i="9"/>
  <c r="T68" i="9"/>
  <c r="T60" i="9"/>
  <c r="T52" i="9"/>
  <c r="T44" i="9"/>
  <c r="T36" i="9"/>
  <c r="T28" i="9"/>
  <c r="T20" i="9"/>
  <c r="T12" i="9"/>
  <c r="AA93" i="9"/>
  <c r="AA85" i="9"/>
  <c r="AA77" i="9"/>
  <c r="AA69" i="9"/>
  <c r="AH95" i="9"/>
  <c r="AH87" i="9"/>
  <c r="AH79" i="9"/>
  <c r="AH71" i="9"/>
  <c r="AH63" i="9"/>
  <c r="AH55" i="9"/>
  <c r="AH47" i="9"/>
  <c r="AH39" i="9"/>
  <c r="AH31" i="9"/>
  <c r="AH23" i="9"/>
  <c r="AH15" i="9"/>
  <c r="AA11" i="9"/>
  <c r="AA97" i="9"/>
  <c r="AA89" i="9"/>
  <c r="AA81" i="9"/>
  <c r="AA73" i="9"/>
  <c r="AA65" i="9"/>
  <c r="AA57" i="9"/>
  <c r="AA49" i="9"/>
  <c r="AA41" i="9"/>
  <c r="AA33" i="9"/>
  <c r="AA25" i="9"/>
  <c r="AA17" i="9"/>
  <c r="AA88" i="9"/>
  <c r="AA80" i="9"/>
  <c r="AA56" i="9"/>
  <c r="AA48" i="9"/>
  <c r="AA24" i="9"/>
  <c r="AA16" i="9"/>
  <c r="AA95" i="9"/>
  <c r="AA87" i="9"/>
  <c r="AA79" i="9"/>
  <c r="AA63" i="9"/>
  <c r="AA55" i="9"/>
  <c r="AA47" i="9"/>
  <c r="AA31" i="9"/>
  <c r="AA23" i="9"/>
  <c r="AA15" i="9"/>
  <c r="AA38" i="9"/>
  <c r="AA39" i="9"/>
  <c r="AA70" i="9"/>
  <c r="AA71" i="9"/>
  <c r="T98" i="9"/>
  <c r="T90" i="9"/>
  <c r="T82" i="9"/>
  <c r="T74" i="9"/>
  <c r="T66" i="9"/>
  <c r="T58" i="9"/>
  <c r="T50" i="9"/>
  <c r="T42" i="9"/>
  <c r="T34" i="9"/>
  <c r="T26" i="9"/>
  <c r="T18" i="9"/>
  <c r="T10" i="9"/>
  <c r="AA99" i="9"/>
  <c r="AA91" i="9"/>
  <c r="AA83" i="9"/>
  <c r="AA75" i="9"/>
  <c r="AA67" i="9"/>
  <c r="AA59" i="9"/>
  <c r="AA51" i="9"/>
  <c r="AA43" i="9"/>
  <c r="AA35" i="9"/>
  <c r="AA27" i="9"/>
  <c r="AA19" i="9"/>
  <c r="T97" i="9"/>
  <c r="T73" i="9"/>
  <c r="T65" i="9"/>
  <c r="T41" i="9"/>
  <c r="T25" i="9"/>
  <c r="T17" i="9"/>
  <c r="T94" i="9"/>
  <c r="T86" i="9"/>
  <c r="T78" i="9"/>
  <c r="T70" i="9"/>
  <c r="T62" i="9"/>
  <c r="T54" i="9"/>
  <c r="T46" i="9"/>
  <c r="T38" i="9"/>
  <c r="T30" i="9"/>
  <c r="T22" i="9"/>
  <c r="T14" i="9"/>
  <c r="AA9" i="9"/>
  <c r="M87" i="9"/>
  <c r="T89" i="9"/>
  <c r="T81" i="9"/>
  <c r="T57" i="9"/>
  <c r="T49" i="9"/>
  <c r="M99" i="9"/>
  <c r="T96" i="9"/>
  <c r="T88" i="9"/>
  <c r="T80" i="9"/>
  <c r="T72" i="9"/>
  <c r="T64" i="9"/>
  <c r="T56" i="9"/>
  <c r="T48" i="9"/>
  <c r="T40" i="9"/>
  <c r="T32" i="9"/>
  <c r="T24" i="9"/>
  <c r="T16" i="9"/>
  <c r="T93" i="9"/>
  <c r="T85" i="9"/>
  <c r="T77" i="9"/>
  <c r="T69" i="9"/>
  <c r="T61" i="9"/>
  <c r="T53" i="9"/>
  <c r="T45" i="9"/>
  <c r="T37" i="9"/>
  <c r="T29" i="9"/>
  <c r="T21" i="9"/>
  <c r="T13" i="9"/>
  <c r="M91" i="9"/>
  <c r="M83" i="9"/>
  <c r="M75" i="9"/>
  <c r="M67" i="9"/>
  <c r="M59" i="9"/>
  <c r="M51" i="9"/>
  <c r="M43" i="9"/>
  <c r="M35" i="9"/>
  <c r="M27" i="9"/>
  <c r="M19" i="9"/>
  <c r="T99" i="9"/>
  <c r="T91" i="9"/>
  <c r="T83" i="9"/>
  <c r="T75" i="9"/>
  <c r="T67" i="9"/>
  <c r="T59" i="9"/>
  <c r="T51" i="9"/>
  <c r="T43" i="9"/>
  <c r="T35" i="9"/>
  <c r="T27" i="9"/>
  <c r="T19" i="9"/>
  <c r="T11" i="9"/>
  <c r="M96" i="9"/>
  <c r="M88" i="9"/>
  <c r="M80" i="9"/>
  <c r="M72" i="9"/>
  <c r="M64" i="9"/>
  <c r="M56" i="9"/>
  <c r="M48" i="9"/>
  <c r="M40" i="9"/>
  <c r="M32" i="9"/>
  <c r="M24" i="9"/>
  <c r="M95" i="9"/>
  <c r="M79" i="9"/>
  <c r="M71" i="9"/>
  <c r="M63" i="9"/>
  <c r="M55" i="9"/>
  <c r="M47" i="9"/>
  <c r="M39" i="9"/>
  <c r="M31" i="9"/>
  <c r="M23" i="9"/>
  <c r="M15" i="9"/>
  <c r="T95" i="9"/>
  <c r="T87" i="9"/>
  <c r="T79" i="9"/>
  <c r="T71" i="9"/>
  <c r="T63" i="9"/>
  <c r="T55" i="9"/>
  <c r="T47" i="9"/>
  <c r="T39" i="9"/>
  <c r="T31" i="9"/>
  <c r="T23" i="9"/>
  <c r="T15" i="9"/>
  <c r="M97" i="9"/>
  <c r="M89" i="9"/>
  <c r="M81" i="9"/>
  <c r="M73" i="9"/>
  <c r="M65" i="9"/>
  <c r="M57" i="9"/>
  <c r="M49" i="9"/>
  <c r="M41" i="9"/>
  <c r="M33" i="9"/>
  <c r="M25" i="9"/>
  <c r="M17" i="9"/>
  <c r="T9" i="9"/>
  <c r="E97" i="9"/>
  <c r="E89" i="9"/>
  <c r="E35" i="9"/>
  <c r="E81" i="9"/>
  <c r="E73" i="9"/>
  <c r="E65" i="9"/>
  <c r="E57" i="9"/>
  <c r="E49" i="9"/>
  <c r="E41" i="9"/>
  <c r="E33" i="9"/>
  <c r="E25" i="9"/>
  <c r="E17" i="9"/>
  <c r="M93" i="9"/>
  <c r="M85" i="9"/>
  <c r="M77" i="9"/>
  <c r="M69" i="9"/>
  <c r="M61" i="9"/>
  <c r="M53" i="9"/>
  <c r="M45" i="9"/>
  <c r="M37" i="9"/>
  <c r="M29" i="9"/>
  <c r="M21" i="9"/>
  <c r="M13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98" i="9"/>
  <c r="M90" i="9"/>
  <c r="M82" i="9"/>
  <c r="M74" i="9"/>
  <c r="M66" i="9"/>
  <c r="M58" i="9"/>
  <c r="M50" i="9"/>
  <c r="M42" i="9"/>
  <c r="M34" i="9"/>
  <c r="M26" i="9"/>
  <c r="M18" i="9"/>
  <c r="E27" i="9"/>
  <c r="E11" i="9"/>
  <c r="E94" i="9"/>
  <c r="E86" i="9"/>
  <c r="E78" i="9"/>
  <c r="E70" i="9"/>
  <c r="E62" i="9"/>
  <c r="E54" i="9"/>
  <c r="E46" i="9"/>
  <c r="E38" i="9"/>
  <c r="E30" i="9"/>
  <c r="E22" i="9"/>
  <c r="E14" i="9"/>
  <c r="E83" i="9"/>
  <c r="E67" i="9"/>
  <c r="E59" i="9"/>
  <c r="E51" i="9"/>
  <c r="E43" i="9"/>
  <c r="E19" i="9"/>
  <c r="E98" i="9"/>
  <c r="E90" i="9"/>
  <c r="E82" i="9"/>
  <c r="E74" i="9"/>
  <c r="E66" i="9"/>
  <c r="E58" i="9"/>
  <c r="E50" i="9"/>
  <c r="E42" i="9"/>
  <c r="E18" i="9"/>
  <c r="E9" i="9"/>
  <c r="E95" i="9"/>
  <c r="E87" i="9"/>
  <c r="E79" i="9"/>
  <c r="E71" i="9"/>
  <c r="E63" i="9"/>
  <c r="E55" i="9"/>
  <c r="E47" i="9"/>
  <c r="E39" i="9"/>
  <c r="E31" i="9"/>
  <c r="E23" i="9"/>
  <c r="E15" i="9"/>
  <c r="E99" i="9"/>
  <c r="E75" i="9"/>
  <c r="E34" i="9"/>
  <c r="E96" i="9"/>
  <c r="E88" i="9"/>
  <c r="E80" i="9"/>
  <c r="E72" i="9"/>
  <c r="E64" i="9"/>
  <c r="E56" i="9"/>
  <c r="E48" i="9"/>
  <c r="E40" i="9"/>
  <c r="E32" i="9"/>
  <c r="E24" i="9"/>
  <c r="E16" i="9"/>
  <c r="E10" i="9"/>
  <c r="E91" i="9"/>
  <c r="E26" i="9"/>
  <c r="E93" i="9"/>
  <c r="E85" i="9"/>
  <c r="E77" i="9"/>
  <c r="E69" i="9"/>
  <c r="E61" i="9"/>
  <c r="E53" i="9"/>
  <c r="E45" i="9"/>
  <c r="E37" i="9"/>
  <c r="E29" i="9"/>
  <c r="E21" i="9"/>
  <c r="E13" i="9"/>
  <c r="E100" i="9"/>
  <c r="E92" i="9"/>
  <c r="E84" i="9"/>
  <c r="E76" i="9"/>
  <c r="E68" i="9"/>
  <c r="E60" i="9"/>
  <c r="E52" i="9"/>
  <c r="E44" i="9"/>
  <c r="E36" i="9"/>
  <c r="E28" i="9"/>
  <c r="E20" i="9"/>
  <c r="E12" i="9"/>
  <c r="N77" i="5"/>
  <c r="M35" i="5"/>
  <c r="O35" i="5" s="1"/>
  <c r="N8" i="5"/>
  <c r="N7" i="5"/>
  <c r="I58" i="9" l="1"/>
  <c r="I88" i="9"/>
  <c r="Q81" i="9"/>
  <c r="Q31" i="9"/>
  <c r="I12" i="9"/>
  <c r="I59" i="9"/>
  <c r="Q29" i="9"/>
  <c r="Q93" i="9"/>
  <c r="X74" i="9"/>
  <c r="X61" i="9"/>
  <c r="X14" i="9"/>
  <c r="X78" i="9"/>
  <c r="AE97" i="9"/>
  <c r="AE27" i="9"/>
  <c r="AE91" i="9"/>
  <c r="AE60" i="9"/>
  <c r="X23" i="9"/>
  <c r="AE29" i="9"/>
  <c r="AE93" i="9"/>
  <c r="AE62" i="9"/>
  <c r="X27" i="9"/>
  <c r="AE23" i="9"/>
  <c r="AE88" i="9"/>
  <c r="X72" i="9"/>
  <c r="X32" i="9"/>
  <c r="I85" i="9"/>
  <c r="I98" i="9"/>
  <c r="I81" i="9"/>
  <c r="I38" i="9"/>
  <c r="Q75" i="9"/>
  <c r="X36" i="9"/>
  <c r="AE66" i="9"/>
  <c r="AE35" i="9"/>
  <c r="AE99" i="9"/>
  <c r="AE68" i="9"/>
  <c r="AE37" i="9"/>
  <c r="AE70" i="9"/>
  <c r="AE55" i="9"/>
  <c r="AE71" i="9"/>
  <c r="X26" i="9"/>
  <c r="X90" i="9"/>
  <c r="X30" i="9"/>
  <c r="X94" i="9"/>
  <c r="AE74" i="9"/>
  <c r="AE43" i="9"/>
  <c r="AE12" i="9"/>
  <c r="AE76" i="9"/>
  <c r="AE45" i="9"/>
  <c r="AE14" i="9"/>
  <c r="AE78" i="9"/>
  <c r="AE15" i="9"/>
  <c r="AE57" i="9"/>
  <c r="AE18" i="9"/>
  <c r="AE82" i="9"/>
  <c r="AE51" i="9"/>
  <c r="AE20" i="9"/>
  <c r="AE84" i="9"/>
  <c r="AE53" i="9"/>
  <c r="AE22" i="9"/>
  <c r="AE86" i="9"/>
  <c r="AE47" i="9"/>
  <c r="AE39" i="9"/>
  <c r="AE32" i="9"/>
  <c r="Q61" i="9"/>
  <c r="Q88" i="9"/>
  <c r="AE65" i="9"/>
  <c r="AE26" i="9"/>
  <c r="AE90" i="9"/>
  <c r="AE79" i="9"/>
  <c r="X54" i="9"/>
  <c r="Q20" i="9"/>
  <c r="Q84" i="9"/>
  <c r="Q37" i="9"/>
  <c r="Q24" i="9"/>
  <c r="Q46" i="9"/>
  <c r="X41" i="9"/>
  <c r="X58" i="9"/>
  <c r="X76" i="9"/>
  <c r="X62" i="9"/>
  <c r="X79" i="9"/>
  <c r="X63" i="9"/>
  <c r="X67" i="9"/>
  <c r="X95" i="9"/>
  <c r="Q39" i="9"/>
  <c r="Q16" i="9"/>
  <c r="Q35" i="9"/>
  <c r="Q99" i="9"/>
  <c r="Q44" i="9"/>
  <c r="Q70" i="9"/>
  <c r="Q64" i="9"/>
  <c r="X100" i="9"/>
  <c r="X69" i="9"/>
  <c r="X39" i="9"/>
  <c r="X43" i="9"/>
  <c r="X48" i="9"/>
  <c r="X55" i="9"/>
  <c r="I45" i="9"/>
  <c r="X57" i="9"/>
  <c r="X75" i="9"/>
  <c r="Q73" i="9"/>
  <c r="X73" i="9"/>
  <c r="X13" i="9"/>
  <c r="X77" i="9"/>
  <c r="X59" i="9"/>
  <c r="X64" i="9"/>
  <c r="X71" i="9"/>
  <c r="X31" i="9"/>
  <c r="X51" i="9"/>
  <c r="Q17" i="9"/>
  <c r="Q51" i="9"/>
  <c r="Q60" i="9"/>
  <c r="Q13" i="9"/>
  <c r="Q77" i="9"/>
  <c r="Q22" i="9"/>
  <c r="Q86" i="9"/>
  <c r="Q96" i="9"/>
  <c r="X17" i="9"/>
  <c r="X34" i="9"/>
  <c r="X98" i="9"/>
  <c r="X21" i="9"/>
  <c r="X85" i="9"/>
  <c r="X38" i="9"/>
  <c r="X15" i="9"/>
  <c r="X80" i="9"/>
  <c r="X87" i="9"/>
  <c r="X91" i="9"/>
  <c r="X11" i="9"/>
  <c r="Q49" i="9"/>
  <c r="Q57" i="9"/>
  <c r="I9" i="9"/>
  <c r="Q59" i="9"/>
  <c r="Q55" i="9"/>
  <c r="Q68" i="9"/>
  <c r="Q30" i="9"/>
  <c r="Q94" i="9"/>
  <c r="X89" i="9"/>
  <c r="X42" i="9"/>
  <c r="X29" i="9"/>
  <c r="X93" i="9"/>
  <c r="X46" i="9"/>
  <c r="X35" i="9"/>
  <c r="X19" i="9"/>
  <c r="X24" i="9"/>
  <c r="X96" i="9"/>
  <c r="I75" i="9"/>
  <c r="I63" i="9"/>
  <c r="I82" i="9"/>
  <c r="Q74" i="9"/>
  <c r="Q43" i="9"/>
  <c r="Q52" i="9"/>
  <c r="Q14" i="9"/>
  <c r="Q78" i="9"/>
  <c r="Q79" i="9"/>
  <c r="Q80" i="9"/>
  <c r="I48" i="9"/>
  <c r="I33" i="9"/>
  <c r="I79" i="9"/>
  <c r="I15" i="9"/>
  <c r="Q66" i="9"/>
  <c r="Q82" i="9"/>
  <c r="Q87" i="9"/>
  <c r="I29" i="9"/>
  <c r="Q25" i="9"/>
  <c r="Q89" i="9"/>
  <c r="Q26" i="9"/>
  <c r="Q90" i="9"/>
  <c r="Q21" i="9"/>
  <c r="Q85" i="9"/>
  <c r="Q95" i="9"/>
  <c r="Q71" i="9"/>
  <c r="I78" i="9"/>
  <c r="I90" i="9"/>
  <c r="Q18" i="9"/>
  <c r="I44" i="9"/>
  <c r="Q33" i="9"/>
  <c r="Q97" i="9"/>
  <c r="Q34" i="9"/>
  <c r="Q98" i="9"/>
  <c r="Q67" i="9"/>
  <c r="Q12" i="9"/>
  <c r="Q76" i="9"/>
  <c r="Q48" i="9"/>
  <c r="Q38" i="9"/>
  <c r="I17" i="9"/>
  <c r="Q41" i="9"/>
  <c r="Q50" i="9"/>
  <c r="Q19" i="9"/>
  <c r="Q83" i="9"/>
  <c r="Q28" i="9"/>
  <c r="Q92" i="9"/>
  <c r="Q45" i="9"/>
  <c r="Q56" i="9"/>
  <c r="Q54" i="9"/>
  <c r="Q15" i="9"/>
  <c r="Q42" i="9"/>
  <c r="I30" i="9"/>
  <c r="Q23" i="9"/>
  <c r="Q58" i="9"/>
  <c r="Q47" i="9"/>
  <c r="Q27" i="9"/>
  <c r="Q91" i="9"/>
  <c r="Q36" i="9"/>
  <c r="Q100" i="9"/>
  <c r="Q53" i="9"/>
  <c r="Q72" i="9"/>
  <c r="Q62" i="9"/>
  <c r="Q63" i="9"/>
  <c r="I72" i="9"/>
  <c r="I100" i="9"/>
  <c r="I36" i="9"/>
  <c r="I19" i="9"/>
  <c r="I66" i="9"/>
  <c r="I49" i="9"/>
  <c r="I95" i="9"/>
  <c r="I31" i="9"/>
  <c r="I70" i="9"/>
  <c r="I40" i="9"/>
  <c r="I11" i="9"/>
  <c r="I41" i="9"/>
  <c r="I87" i="9"/>
  <c r="I62" i="9"/>
  <c r="I96" i="9"/>
  <c r="I84" i="9"/>
  <c r="I20" i="9"/>
  <c r="I50" i="9"/>
  <c r="I97" i="9"/>
  <c r="I54" i="9"/>
  <c r="I47" i="9"/>
  <c r="I16" i="9"/>
  <c r="I13" i="9"/>
  <c r="I18" i="9"/>
  <c r="I37" i="9"/>
  <c r="I91" i="9"/>
  <c r="I43" i="9"/>
  <c r="I89" i="9"/>
  <c r="I10" i="9"/>
  <c r="I55" i="9"/>
  <c r="I24" i="9"/>
  <c r="I26" i="9"/>
  <c r="I52" i="9"/>
  <c r="I27" i="9"/>
  <c r="I99" i="9"/>
  <c r="I86" i="9"/>
  <c r="I32" i="9"/>
  <c r="I61" i="9"/>
  <c r="I51" i="9"/>
  <c r="I39" i="9"/>
  <c r="I67" i="9"/>
  <c r="I94" i="9"/>
  <c r="I71" i="9"/>
  <c r="I56" i="9"/>
  <c r="I57" i="9"/>
  <c r="I42" i="9"/>
  <c r="I68" i="9"/>
  <c r="I69" i="9"/>
  <c r="I14" i="9"/>
  <c r="I83" i="9"/>
  <c r="I34" i="9"/>
  <c r="I60" i="9"/>
  <c r="I22" i="9"/>
  <c r="I64" i="9"/>
  <c r="I65" i="9"/>
  <c r="I74" i="9"/>
  <c r="I76" i="9"/>
  <c r="I77" i="9"/>
  <c r="I35" i="9"/>
</calcChain>
</file>

<file path=xl/sharedStrings.xml><?xml version="1.0" encoding="utf-8"?>
<sst xmlns="http://schemas.openxmlformats.org/spreadsheetml/2006/main" count="337" uniqueCount="128">
  <si>
    <t xml:space="preserve">Student Surname: </t>
  </si>
  <si>
    <t xml:space="preserve">Student Given Names: </t>
  </si>
  <si>
    <t xml:space="preserve">Student ID number: </t>
  </si>
  <si>
    <t xml:space="preserve">Student CCID: </t>
  </si>
  <si>
    <t>Lab Topic (e.g. Pressure):</t>
  </si>
  <si>
    <t>Date of Lab:</t>
  </si>
  <si>
    <t>Lab Section:</t>
  </si>
  <si>
    <t>PUT YOUR ANALYSIS AND ANSWERS QUESTION 1 BELOW HERE</t>
  </si>
  <si>
    <t>Marking Category</t>
  </si>
  <si>
    <t>Student and group information is complete.</t>
  </si>
  <si>
    <t>Student Mark</t>
  </si>
  <si>
    <t>Maximum Marks</t>
  </si>
  <si>
    <t>Q1a</t>
  </si>
  <si>
    <t>Q1b</t>
  </si>
  <si>
    <t>Q1c</t>
  </si>
  <si>
    <t>Q2a</t>
  </si>
  <si>
    <t>Q2b</t>
  </si>
  <si>
    <t>Presentation of Figures and Tables. (Are the course requirements for figures and tables followed?)</t>
  </si>
  <si>
    <t>Organization and explaination. (Is the analysis of the data easy to follow and well explained?)</t>
  </si>
  <si>
    <t>Total</t>
  </si>
  <si>
    <t>Grading Rubric: To be completed by the Teaching Assistant</t>
  </si>
  <si>
    <t>Percentage</t>
  </si>
  <si>
    <t>Q2c</t>
  </si>
  <si>
    <t>Hand-held tachometer data sheets and calculations</t>
  </si>
  <si>
    <t>Sample number</t>
  </si>
  <si>
    <t>(Hz)</t>
  </si>
  <si>
    <t>(Sensor 1)</t>
  </si>
  <si>
    <t>(Sensor 2)</t>
  </si>
  <si>
    <t>(Sensor 3)</t>
  </si>
  <si>
    <t>(Sensor 4)</t>
  </si>
  <si>
    <t>(Sensor 5)</t>
  </si>
  <si>
    <t>Slot Switch</t>
  </si>
  <si>
    <t>Number of events</t>
  </si>
  <si>
    <t>Table 1.0: Number of events per rotation for each sensor</t>
  </si>
  <si>
    <t>Hall-effect</t>
  </si>
  <si>
    <t>LED-phototransistor</t>
  </si>
  <si>
    <r>
      <t>(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Calibri"/>
        <family val="2"/>
      </rPr>
      <t>s)</t>
    </r>
  </si>
  <si>
    <t>Table 1.1: Period measurements from event sensors measuring steady-state electric motor</t>
  </si>
  <si>
    <t>Table 1.2: Gate measurements from event sensors measuring steady-state electric motor</t>
  </si>
  <si>
    <t>Q1d</t>
  </si>
  <si>
    <t>Table 2.0: Period measurements from event sensors measuring an accelerating electric motor</t>
  </si>
  <si>
    <t>Do not save more than 300 data points.</t>
  </si>
  <si>
    <t>PUT YOUR ANALYSIS AND ANSWERS QUESTION 2 BELOW HERE</t>
  </si>
  <si>
    <t>Q2d</t>
  </si>
  <si>
    <t>Q2e</t>
  </si>
  <si>
    <t>Q2f</t>
  </si>
  <si>
    <t>Q2g</t>
  </si>
  <si>
    <t>Days late (less than)</t>
  </si>
  <si>
    <t>Grade</t>
  </si>
  <si>
    <t>Diep</t>
  </si>
  <si>
    <t>Alex</t>
  </si>
  <si>
    <t>abdiep</t>
  </si>
  <si>
    <t>rotation</t>
  </si>
  <si>
    <t>D21</t>
  </si>
  <si>
    <t>sensor 1</t>
  </si>
  <si>
    <t>sensor 2</t>
  </si>
  <si>
    <t>sensor 3</t>
  </si>
  <si>
    <t>sensor 4</t>
  </si>
  <si>
    <t>sensor 5</t>
  </si>
  <si>
    <t>Question 1</t>
  </si>
  <si>
    <t>Period Calculations</t>
  </si>
  <si>
    <t>Frequency Calculations</t>
  </si>
  <si>
    <t># of Events</t>
  </si>
  <si>
    <t>(count/rev)</t>
  </si>
  <si>
    <t>ω</t>
  </si>
  <si>
    <t>(μs)</t>
  </si>
  <si>
    <t>Nominal Period</t>
  </si>
  <si>
    <t>Nominal Freqeuency</t>
  </si>
  <si>
    <t>(rad/s)</t>
  </si>
  <si>
    <t>Question 2</t>
  </si>
  <si>
    <t>(ms)</t>
  </si>
  <si>
    <t>Frequency</t>
  </si>
  <si>
    <t>N</t>
  </si>
  <si>
    <t>t_gate</t>
  </si>
  <si>
    <t>(count/rad)</t>
  </si>
  <si>
    <t>δn</t>
  </si>
  <si>
    <t>count</t>
  </si>
  <si>
    <t>(count)</t>
  </si>
  <si>
    <t>Period</t>
  </si>
  <si>
    <t>T</t>
  </si>
  <si>
    <t>δT</t>
  </si>
  <si>
    <t>Bias</t>
  </si>
  <si>
    <t>Precision</t>
  </si>
  <si>
    <t>STDEV</t>
  </si>
  <si>
    <t>t-dist</t>
  </si>
  <si>
    <t>Samples</t>
  </si>
  <si>
    <t>δω (B_x)</t>
  </si>
  <si>
    <t>P_x</t>
  </si>
  <si>
    <t>δF</t>
  </si>
  <si>
    <t>B_x</t>
  </si>
  <si>
    <t>U_x</t>
  </si>
  <si>
    <t>Question 2 &amp; 3</t>
  </si>
  <si>
    <t>Question 4</t>
  </si>
  <si>
    <t>The gate method is better at higher frequencies because the uncertainty in $n$ is constant. At higher frequencies the relative error for $n$ gets very small.
Conversely, at lower frequencies, the period measurement will be more accurate.</t>
  </si>
  <si>
    <t>(s)</t>
  </si>
  <si>
    <t>Cumulative Time</t>
  </si>
  <si>
    <t>α</t>
  </si>
  <si>
    <t>(rad/s^2)</t>
  </si>
  <si>
    <t>Figure 1: Angular acceleration over time for Sensor 1</t>
  </si>
  <si>
    <t>Figure 2: Angular velocity over time for Sensor 1</t>
  </si>
  <si>
    <t>Figure 3: Angular acceleration over time for Sensor 2</t>
  </si>
  <si>
    <t>Figure 4: Angular velocity over time for Sensor 2</t>
  </si>
  <si>
    <t>Question 3</t>
  </si>
  <si>
    <t>P_x, ω</t>
  </si>
  <si>
    <t>B_x, ω</t>
  </si>
  <si>
    <t>U_x, ω</t>
  </si>
  <si>
    <t>stdev</t>
  </si>
  <si>
    <t xml:space="preserve">delta </t>
  </si>
  <si>
    <t>T (microseconds)</t>
  </si>
  <si>
    <t>omega (rad/s)</t>
  </si>
  <si>
    <t>delta omega</t>
  </si>
  <si>
    <t>Question 5</t>
  </si>
  <si>
    <t>Slot Switch (Sensor 1)</t>
  </si>
  <si>
    <t>ω Uncertainty</t>
  </si>
  <si>
    <t>α Uncertainty</t>
  </si>
  <si>
    <t>U_x, α</t>
  </si>
  <si>
    <t>T, Period</t>
  </si>
  <si>
    <t>Uncertainties for omegas are found in the main table</t>
  </si>
  <si>
    <t>Hall-Effect (Sensor 2)</t>
  </si>
  <si>
    <t>LED-phototransistor (Sensor 3)</t>
  </si>
  <si>
    <t>LED-phototransistor (Sensor 4)</t>
  </si>
  <si>
    <t>Hall-effect (Sensor 5)</t>
  </si>
  <si>
    <t>Figure 5: Total uncertainty of angular velocity against angular velocity</t>
  </si>
  <si>
    <t>Question 6</t>
  </si>
  <si>
    <t>Figure 6: Total uncertainty of angular acceleration plotted against angular velocity</t>
  </si>
  <si>
    <t>Question 7</t>
  </si>
  <si>
    <t>Applying a buttersworth filter in tandem with a differentiator block could reduce the noise. This would increase precision, which was the largest contributer to error.
Also, increasing the sample size for calibration to &gt;100 could be easily done. This would also decrease the precision error.</t>
  </si>
  <si>
    <t xml:space="preserve">Having less events per revolution provides less information to how the system acts per revolution. For example, in part b), observations of acceleration can be made in-between full revolutions. Non-constant steady-state velocity could be more easily detected with higher number of events per revolution.
For a control system, having higher revolutions is desirable so the system can "react" faster. It takes one full revolution to obtain a measurement of the angular velocity for one event. For N events, it takes 1/N revolutions to take a measurement.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</si>
</sst>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9" fontId="3" fillId="0" borderId="0" xfId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2" xfId="0" applyBorder="1"/>
    <xf numFmtId="0" fontId="5" fillId="0" borderId="0" xfId="0" applyFont="1"/>
    <xf numFmtId="15" fontId="3" fillId="0" borderId="0" xfId="0" applyNumberFormat="1" applyFont="1"/>
    <xf numFmtId="0" fontId="2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1" fillId="0" borderId="7" xfId="0" applyFont="1" applyBorder="1" applyAlignment="1">
      <alignment wrapText="1"/>
    </xf>
    <xf numFmtId="0" fontId="1" fillId="0" borderId="9" xfId="0" applyFont="1" applyBorder="1"/>
    <xf numFmtId="0" fontId="6" fillId="0" borderId="4" xfId="0" applyFont="1" applyBorder="1"/>
    <xf numFmtId="0" fontId="6" fillId="0" borderId="7" xfId="0" applyFont="1" applyBorder="1"/>
    <xf numFmtId="0" fontId="1" fillId="2" borderId="8" xfId="0" applyFont="1" applyFill="1" applyBorder="1"/>
    <xf numFmtId="165" fontId="1" fillId="0" borderId="2" xfId="0" applyNumberFormat="1" applyFont="1" applyBorder="1"/>
    <xf numFmtId="0" fontId="1" fillId="2" borderId="10" xfId="0" applyFont="1" applyFill="1" applyBorder="1"/>
    <xf numFmtId="164" fontId="1" fillId="0" borderId="2" xfId="0" applyNumberFormat="1" applyFont="1" applyBorder="1"/>
    <xf numFmtId="0" fontId="7" fillId="0" borderId="0" xfId="0" applyFont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13" xfId="0" applyBorder="1"/>
    <xf numFmtId="0" fontId="1" fillId="0" borderId="2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/>
    <xf numFmtId="0" fontId="1" fillId="0" borderId="21" xfId="0" applyFont="1" applyBorder="1"/>
    <xf numFmtId="0" fontId="1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1" fillId="0" borderId="7" xfId="0" applyFont="1" applyFill="1" applyBorder="1"/>
    <xf numFmtId="165" fontId="1" fillId="0" borderId="0" xfId="0" applyNumberFormat="1" applyFont="1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204548743768"/>
          <c:y val="5.1070861276990877E-2"/>
          <c:w val="0.80651026846097684"/>
          <c:h val="0.8305375966718030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Transient!$B$8:$B$307</c:f>
              <c:numCache>
                <c:formatCode>General</c:formatCode>
                <c:ptCount val="300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  <c:pt idx="68">
                  <c:v>0.54175600000000002</c:v>
                </c:pt>
                <c:pt idx="69">
                  <c:v>0.54600800000000005</c:v>
                </c:pt>
                <c:pt idx="70">
                  <c:v>0.55025199999999996</c:v>
                </c:pt>
                <c:pt idx="71">
                  <c:v>0.55452000000000001</c:v>
                </c:pt>
                <c:pt idx="72">
                  <c:v>0.55877600000000005</c:v>
                </c:pt>
                <c:pt idx="73">
                  <c:v>0.56303999999999998</c:v>
                </c:pt>
                <c:pt idx="74">
                  <c:v>0.56729200000000002</c:v>
                </c:pt>
                <c:pt idx="75">
                  <c:v>0.57155599999999995</c:v>
                </c:pt>
                <c:pt idx="76">
                  <c:v>0.57580799999999999</c:v>
                </c:pt>
                <c:pt idx="77">
                  <c:v>0.58008800000000005</c:v>
                </c:pt>
                <c:pt idx="78">
                  <c:v>0.58435599999999999</c:v>
                </c:pt>
                <c:pt idx="79">
                  <c:v>0.58862800000000004</c:v>
                </c:pt>
                <c:pt idx="80">
                  <c:v>0.59289199999999997</c:v>
                </c:pt>
                <c:pt idx="81">
                  <c:v>0.59716800000000003</c:v>
                </c:pt>
                <c:pt idx="82">
                  <c:v>0.60143199999999997</c:v>
                </c:pt>
                <c:pt idx="83">
                  <c:v>0.60571600000000003</c:v>
                </c:pt>
                <c:pt idx="84">
                  <c:v>0.60999199999999998</c:v>
                </c:pt>
                <c:pt idx="85">
                  <c:v>0.61426800000000004</c:v>
                </c:pt>
                <c:pt idx="86">
                  <c:v>0.61853599999999997</c:v>
                </c:pt>
                <c:pt idx="87">
                  <c:v>0.62280800000000003</c:v>
                </c:pt>
                <c:pt idx="88">
                  <c:v>0.62706799999999996</c:v>
                </c:pt>
                <c:pt idx="89">
                  <c:v>0.63135200000000002</c:v>
                </c:pt>
                <c:pt idx="90">
                  <c:v>0.63562399999999997</c:v>
                </c:pt>
                <c:pt idx="91">
                  <c:v>0.63989600000000002</c:v>
                </c:pt>
                <c:pt idx="92">
                  <c:v>0.64415599999999995</c:v>
                </c:pt>
              </c:numCache>
            </c:numRef>
          </c:xVal>
          <c:yVal>
            <c:numRef>
              <c:f>Transient!$E$9:$E$307</c:f>
              <c:numCache>
                <c:formatCode>General</c:formatCode>
                <c:ptCount val="299"/>
                <c:pt idx="0">
                  <c:v>275.61357510174383</c:v>
                </c:pt>
                <c:pt idx="1">
                  <c:v>267.91640506928468</c:v>
                </c:pt>
                <c:pt idx="2">
                  <c:v>276.58704787805817</c:v>
                </c:pt>
                <c:pt idx="3">
                  <c:v>279.65769594666989</c:v>
                </c:pt>
                <c:pt idx="4">
                  <c:v>263.11093581988274</c:v>
                </c:pt>
                <c:pt idx="5">
                  <c:v>265.81915246854396</c:v>
                </c:pt>
                <c:pt idx="6">
                  <c:v>222.86803784280056</c:v>
                </c:pt>
                <c:pt idx="7">
                  <c:v>229.2626754084161</c:v>
                </c:pt>
                <c:pt idx="8">
                  <c:v>210.82314266096532</c:v>
                </c:pt>
                <c:pt idx="9">
                  <c:v>230.83433406130126</c:v>
                </c:pt>
                <c:pt idx="10">
                  <c:v>203.5495953538383</c:v>
                </c:pt>
                <c:pt idx="11">
                  <c:v>227.94295717207842</c:v>
                </c:pt>
                <c:pt idx="12">
                  <c:v>172.93176759245279</c:v>
                </c:pt>
                <c:pt idx="13">
                  <c:v>218.18617568092159</c:v>
                </c:pt>
                <c:pt idx="14">
                  <c:v>229.77888193555469</c:v>
                </c:pt>
                <c:pt idx="15">
                  <c:v>262.40451287153428</c:v>
                </c:pt>
                <c:pt idx="16">
                  <c:v>261.25562410757021</c:v>
                </c:pt>
                <c:pt idx="17">
                  <c:v>294.21822725055046</c:v>
                </c:pt>
                <c:pt idx="18">
                  <c:v>245.11135934976068</c:v>
                </c:pt>
                <c:pt idx="19">
                  <c:v>314.3868831870426</c:v>
                </c:pt>
                <c:pt idx="20">
                  <c:v>324.82408360623236</c:v>
                </c:pt>
                <c:pt idx="21">
                  <c:v>391.41109495579627</c:v>
                </c:pt>
                <c:pt idx="22">
                  <c:v>379.35899169086395</c:v>
                </c:pt>
                <c:pt idx="23">
                  <c:v>403.71890980494874</c:v>
                </c:pt>
                <c:pt idx="24">
                  <c:v>385.16393077752628</c:v>
                </c:pt>
                <c:pt idx="25">
                  <c:v>393.07647882135143</c:v>
                </c:pt>
                <c:pt idx="26">
                  <c:v>501.69187052145469</c:v>
                </c:pt>
                <c:pt idx="27">
                  <c:v>487.2204722873588</c:v>
                </c:pt>
                <c:pt idx="28">
                  <c:v>460.28321973398903</c:v>
                </c:pt>
                <c:pt idx="29">
                  <c:v>596.90761071505926</c:v>
                </c:pt>
                <c:pt idx="30">
                  <c:v>362.79313905434242</c:v>
                </c:pt>
                <c:pt idx="31">
                  <c:v>446.93723982515394</c:v>
                </c:pt>
                <c:pt idx="32">
                  <c:v>529.8248378193972</c:v>
                </c:pt>
                <c:pt idx="33">
                  <c:v>610.19549153176001</c:v>
                </c:pt>
                <c:pt idx="34">
                  <c:v>447.82160212931097</c:v>
                </c:pt>
                <c:pt idx="35">
                  <c:v>434.54009897466432</c:v>
                </c:pt>
                <c:pt idx="36">
                  <c:v>204.67943858150431</c:v>
                </c:pt>
                <c:pt idx="37">
                  <c:v>317.77571241338228</c:v>
                </c:pt>
                <c:pt idx="38">
                  <c:v>353.12752912431375</c:v>
                </c:pt>
                <c:pt idx="39">
                  <c:v>368.41948210738633</c:v>
                </c:pt>
                <c:pt idx="40">
                  <c:v>262.03645627844338</c:v>
                </c:pt>
                <c:pt idx="41">
                  <c:v>320.22408487703746</c:v>
                </c:pt>
                <c:pt idx="42">
                  <c:v>-363.83947970436594</c:v>
                </c:pt>
                <c:pt idx="43">
                  <c:v>243.65217388797396</c:v>
                </c:pt>
                <c:pt idx="44">
                  <c:v>99.066047843920686</c:v>
                </c:pt>
                <c:pt idx="45">
                  <c:v>253.1677809671956</c:v>
                </c:pt>
                <c:pt idx="46">
                  <c:v>-25.50290929288774</c:v>
                </c:pt>
                <c:pt idx="47">
                  <c:v>180.6756494986389</c:v>
                </c:pt>
                <c:pt idx="48">
                  <c:v>104.68641626479034</c:v>
                </c:pt>
                <c:pt idx="49">
                  <c:v>132.57371642882075</c:v>
                </c:pt>
                <c:pt idx="50">
                  <c:v>0</c:v>
                </c:pt>
                <c:pt idx="51">
                  <c:v>134.44503352621518</c:v>
                </c:pt>
                <c:pt idx="52">
                  <c:v>-107.25409209286815</c:v>
                </c:pt>
                <c:pt idx="53">
                  <c:v>134.82351663356584</c:v>
                </c:pt>
                <c:pt idx="54">
                  <c:v>0</c:v>
                </c:pt>
                <c:pt idx="55">
                  <c:v>81.733717631046687</c:v>
                </c:pt>
                <c:pt idx="56">
                  <c:v>-27.270154211385126</c:v>
                </c:pt>
                <c:pt idx="57">
                  <c:v>82.196797908920075</c:v>
                </c:pt>
                <c:pt idx="58">
                  <c:v>-109.08110024569021</c:v>
                </c:pt>
                <c:pt idx="59">
                  <c:v>81.964821723875488</c:v>
                </c:pt>
                <c:pt idx="60">
                  <c:v>0</c:v>
                </c:pt>
                <c:pt idx="61">
                  <c:v>55.004893887863723</c:v>
                </c:pt>
                <c:pt idx="62">
                  <c:v>-54.901208885247584</c:v>
                </c:pt>
                <c:pt idx="63">
                  <c:v>55.004893887863723</c:v>
                </c:pt>
                <c:pt idx="64">
                  <c:v>-136.4801301468793</c:v>
                </c:pt>
                <c:pt idx="65">
                  <c:v>54.540356689888419</c:v>
                </c:pt>
                <c:pt idx="66">
                  <c:v>0</c:v>
                </c:pt>
                <c:pt idx="67">
                  <c:v>54.849464015804607</c:v>
                </c:pt>
                <c:pt idx="68">
                  <c:v>-81.964821997606094</c:v>
                </c:pt>
                <c:pt idx="69">
                  <c:v>54.694619199880101</c:v>
                </c:pt>
                <c:pt idx="70">
                  <c:v>-162.54951098055795</c:v>
                </c:pt>
                <c:pt idx="71">
                  <c:v>81.274109367691196</c:v>
                </c:pt>
                <c:pt idx="72">
                  <c:v>-54.131816130289678</c:v>
                </c:pt>
                <c:pt idx="73">
                  <c:v>81.503481536075171</c:v>
                </c:pt>
                <c:pt idx="74">
                  <c:v>-81.274109636817911</c:v>
                </c:pt>
                <c:pt idx="75">
                  <c:v>81.503481536075171</c:v>
                </c:pt>
                <c:pt idx="76">
                  <c:v>-188.22437328244564</c:v>
                </c:pt>
                <c:pt idx="77">
                  <c:v>80.591136051578516</c:v>
                </c:pt>
                <c:pt idx="78">
                  <c:v>-26.888818202067881</c:v>
                </c:pt>
                <c:pt idx="79">
                  <c:v>53.929075245912884</c:v>
                </c:pt>
                <c:pt idx="80">
                  <c:v>-80.59113631620616</c:v>
                </c:pt>
                <c:pt idx="81">
                  <c:v>80.817940639797726</c:v>
                </c:pt>
                <c:pt idx="82">
                  <c:v>-133.81737230527114</c:v>
                </c:pt>
                <c:pt idx="83">
                  <c:v>53.476595899832567</c:v>
                </c:pt>
                <c:pt idx="84">
                  <c:v>0</c:v>
                </c:pt>
                <c:pt idx="85">
                  <c:v>53.777683551724209</c:v>
                </c:pt>
                <c:pt idx="86">
                  <c:v>-26.888818202067881</c:v>
                </c:pt>
                <c:pt idx="87">
                  <c:v>81.045597077485311</c:v>
                </c:pt>
                <c:pt idx="88">
                  <c:v>-160.73162690413079</c:v>
                </c:pt>
                <c:pt idx="89">
                  <c:v>80.365179332211852</c:v>
                </c:pt>
                <c:pt idx="90">
                  <c:v>0</c:v>
                </c:pt>
                <c:pt idx="91">
                  <c:v>81.045597077485311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A-4043-80C3-0CF4CFF7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US" sz="1000" b="0" i="0" u="none" strike="noStrike" baseline="0"/>
                  <a:t>, Angular Acceleration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Transient!$B$8:$B$307</c:f>
              <c:numCache>
                <c:formatCode>General</c:formatCode>
                <c:ptCount val="300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  <c:pt idx="68">
                  <c:v>0.54175600000000002</c:v>
                </c:pt>
                <c:pt idx="69">
                  <c:v>0.54600800000000005</c:v>
                </c:pt>
                <c:pt idx="70">
                  <c:v>0.55025199999999996</c:v>
                </c:pt>
                <c:pt idx="71">
                  <c:v>0.55452000000000001</c:v>
                </c:pt>
                <c:pt idx="72">
                  <c:v>0.55877600000000005</c:v>
                </c:pt>
                <c:pt idx="73">
                  <c:v>0.56303999999999998</c:v>
                </c:pt>
                <c:pt idx="74">
                  <c:v>0.56729200000000002</c:v>
                </c:pt>
                <c:pt idx="75">
                  <c:v>0.57155599999999995</c:v>
                </c:pt>
                <c:pt idx="76">
                  <c:v>0.57580799999999999</c:v>
                </c:pt>
                <c:pt idx="77">
                  <c:v>0.58008800000000005</c:v>
                </c:pt>
                <c:pt idx="78">
                  <c:v>0.58435599999999999</c:v>
                </c:pt>
                <c:pt idx="79">
                  <c:v>0.58862800000000004</c:v>
                </c:pt>
                <c:pt idx="80">
                  <c:v>0.59289199999999997</c:v>
                </c:pt>
                <c:pt idx="81">
                  <c:v>0.59716800000000003</c:v>
                </c:pt>
                <c:pt idx="82">
                  <c:v>0.60143199999999997</c:v>
                </c:pt>
                <c:pt idx="83">
                  <c:v>0.60571600000000003</c:v>
                </c:pt>
                <c:pt idx="84">
                  <c:v>0.60999199999999998</c:v>
                </c:pt>
                <c:pt idx="85">
                  <c:v>0.61426800000000004</c:v>
                </c:pt>
                <c:pt idx="86">
                  <c:v>0.61853599999999997</c:v>
                </c:pt>
                <c:pt idx="87">
                  <c:v>0.62280800000000003</c:v>
                </c:pt>
                <c:pt idx="88">
                  <c:v>0.62706799999999996</c:v>
                </c:pt>
                <c:pt idx="89">
                  <c:v>0.63135200000000002</c:v>
                </c:pt>
                <c:pt idx="90">
                  <c:v>0.63562399999999997</c:v>
                </c:pt>
                <c:pt idx="91">
                  <c:v>0.63989600000000002</c:v>
                </c:pt>
                <c:pt idx="92">
                  <c:v>0.64415599999999995</c:v>
                </c:pt>
              </c:numCache>
            </c:numRef>
          </c:xVal>
          <c:yVal>
            <c:numRef>
              <c:f>Transient!$J$9:$J$307</c:f>
              <c:numCache>
                <c:formatCode>General</c:formatCode>
                <c:ptCount val="299"/>
                <c:pt idx="0">
                  <c:v>0.44892399999999999</c:v>
                </c:pt>
                <c:pt idx="1">
                  <c:v>0.52337199999999995</c:v>
                </c:pt>
                <c:pt idx="2">
                  <c:v>0.57889999999999997</c:v>
                </c:pt>
                <c:pt idx="3">
                  <c:v>0.63025600000000004</c:v>
                </c:pt>
                <c:pt idx="4">
                  <c:v>0.68131200000000003</c:v>
                </c:pt>
                <c:pt idx="5">
                  <c:v>0.732352</c:v>
                </c:pt>
                <c:pt idx="6">
                  <c:v>0.78340399999999999</c:v>
                </c:pt>
                <c:pt idx="7">
                  <c:v>0.83446399999999998</c:v>
                </c:pt>
                <c:pt idx="8">
                  <c:v>0.88551599999999997</c:v>
                </c:pt>
                <c:pt idx="9">
                  <c:v>0.93655999999999995</c:v>
                </c:pt>
                <c:pt idx="10">
                  <c:v>0.98761600000000005</c:v>
                </c:pt>
                <c:pt idx="11">
                  <c:v>1.03868</c:v>
                </c:pt>
                <c:pt idx="12">
                  <c:v>1.0897399999999999</c:v>
                </c:pt>
                <c:pt idx="13">
                  <c:v>1.140792</c:v>
                </c:pt>
                <c:pt idx="14">
                  <c:v>1.1918599999999999</c:v>
                </c:pt>
                <c:pt idx="15">
                  <c:v>1.242936</c:v>
                </c:pt>
                <c:pt idx="16">
                  <c:v>1.2940039999999999</c:v>
                </c:pt>
                <c:pt idx="17">
                  <c:v>1.345072</c:v>
                </c:pt>
                <c:pt idx="18">
                  <c:v>1.3961520000000001</c:v>
                </c:pt>
                <c:pt idx="19">
                  <c:v>1.4472320000000001</c:v>
                </c:pt>
                <c:pt idx="20">
                  <c:v>1.4983040000000001</c:v>
                </c:pt>
                <c:pt idx="21">
                  <c:v>1.5493760000000001</c:v>
                </c:pt>
                <c:pt idx="22">
                  <c:v>1.60046</c:v>
                </c:pt>
                <c:pt idx="23">
                  <c:v>1.651548</c:v>
                </c:pt>
                <c:pt idx="24">
                  <c:v>1.702628</c:v>
                </c:pt>
                <c:pt idx="25">
                  <c:v>1.753708</c:v>
                </c:pt>
                <c:pt idx="26">
                  <c:v>1.8048040000000001</c:v>
                </c:pt>
                <c:pt idx="27">
                  <c:v>1.855896</c:v>
                </c:pt>
                <c:pt idx="28">
                  <c:v>1.906976</c:v>
                </c:pt>
                <c:pt idx="29">
                  <c:v>1.958064</c:v>
                </c:pt>
                <c:pt idx="30">
                  <c:v>2.0091640000000002</c:v>
                </c:pt>
                <c:pt idx="31">
                  <c:v>2.0602559999999999</c:v>
                </c:pt>
                <c:pt idx="32">
                  <c:v>2.1113400000000002</c:v>
                </c:pt>
                <c:pt idx="33">
                  <c:v>2.1624319999999999</c:v>
                </c:pt>
                <c:pt idx="34">
                  <c:v>2.2135319999999998</c:v>
                </c:pt>
                <c:pt idx="35">
                  <c:v>2.264624</c:v>
                </c:pt>
                <c:pt idx="36">
                  <c:v>2.315712</c:v>
                </c:pt>
                <c:pt idx="37">
                  <c:v>2.3668079999999998</c:v>
                </c:pt>
                <c:pt idx="38">
                  <c:v>2.4179080000000002</c:v>
                </c:pt>
                <c:pt idx="39">
                  <c:v>2.4689999999999999</c:v>
                </c:pt>
                <c:pt idx="40">
                  <c:v>2.5200879999999999</c:v>
                </c:pt>
                <c:pt idx="41">
                  <c:v>2.5711840000000001</c:v>
                </c:pt>
                <c:pt idx="42">
                  <c:v>2.6222840000000001</c:v>
                </c:pt>
                <c:pt idx="43">
                  <c:v>2.6733720000000001</c:v>
                </c:pt>
                <c:pt idx="44">
                  <c:v>2.7244640000000002</c:v>
                </c:pt>
                <c:pt idx="45">
                  <c:v>2.7755640000000001</c:v>
                </c:pt>
                <c:pt idx="46">
                  <c:v>2.82666</c:v>
                </c:pt>
                <c:pt idx="47">
                  <c:v>2.877748</c:v>
                </c:pt>
                <c:pt idx="48">
                  <c:v>2.928836</c:v>
                </c:pt>
                <c:pt idx="49">
                  <c:v>2.9799359999999999</c:v>
                </c:pt>
                <c:pt idx="50">
                  <c:v>3.0310320000000002</c:v>
                </c:pt>
                <c:pt idx="51">
                  <c:v>3.0821200000000002</c:v>
                </c:pt>
                <c:pt idx="52">
                  <c:v>3.133216</c:v>
                </c:pt>
                <c:pt idx="53">
                  <c:v>3.1843159999999999</c:v>
                </c:pt>
                <c:pt idx="54">
                  <c:v>3.2354080000000001</c:v>
                </c:pt>
                <c:pt idx="55">
                  <c:v>3.2864960000000001</c:v>
                </c:pt>
                <c:pt idx="56">
                  <c:v>3.337596</c:v>
                </c:pt>
                <c:pt idx="57">
                  <c:v>3.3886959999999999</c:v>
                </c:pt>
                <c:pt idx="58">
                  <c:v>3.4397880000000001</c:v>
                </c:pt>
                <c:pt idx="59">
                  <c:v>3.4908800000000002</c:v>
                </c:pt>
                <c:pt idx="60">
                  <c:v>3.5419800000000001</c:v>
                </c:pt>
                <c:pt idx="61">
                  <c:v>3.5930800000000001</c:v>
                </c:pt>
                <c:pt idx="62">
                  <c:v>3.6441720000000002</c:v>
                </c:pt>
                <c:pt idx="63">
                  <c:v>3.6952639999999999</c:v>
                </c:pt>
                <c:pt idx="64">
                  <c:v>3.7463679999999999</c:v>
                </c:pt>
                <c:pt idx="65">
                  <c:v>3.797472</c:v>
                </c:pt>
                <c:pt idx="66">
                  <c:v>3.8485640000000001</c:v>
                </c:pt>
                <c:pt idx="67">
                  <c:v>3.899664</c:v>
                </c:pt>
                <c:pt idx="68">
                  <c:v>3.9507720000000002</c:v>
                </c:pt>
                <c:pt idx="69">
                  <c:v>4.0018719999999997</c:v>
                </c:pt>
                <c:pt idx="70">
                  <c:v>4.0529640000000002</c:v>
                </c:pt>
                <c:pt idx="71">
                  <c:v>4.1040679999999998</c:v>
                </c:pt>
                <c:pt idx="72">
                  <c:v>4.155176</c:v>
                </c:pt>
                <c:pt idx="73">
                  <c:v>4.2062759999999999</c:v>
                </c:pt>
                <c:pt idx="74">
                  <c:v>4.2573759999999998</c:v>
                </c:pt>
                <c:pt idx="75">
                  <c:v>4.3084879999999997</c:v>
                </c:pt>
                <c:pt idx="76">
                  <c:v>4.3596000000000004</c:v>
                </c:pt>
                <c:pt idx="77">
                  <c:v>4.4107000000000003</c:v>
                </c:pt>
                <c:pt idx="78">
                  <c:v>4.4617959999999997</c:v>
                </c:pt>
                <c:pt idx="79">
                  <c:v>4.5129039999999998</c:v>
                </c:pt>
                <c:pt idx="80">
                  <c:v>4.564012</c:v>
                </c:pt>
                <c:pt idx="81">
                  <c:v>4.6151039999999997</c:v>
                </c:pt>
                <c:pt idx="82">
                  <c:v>4.6661999999999999</c:v>
                </c:pt>
                <c:pt idx="83">
                  <c:v>4.7173080000000001</c:v>
                </c:pt>
                <c:pt idx="84">
                  <c:v>4.768408</c:v>
                </c:pt>
                <c:pt idx="85">
                  <c:v>4.8194999999999997</c:v>
                </c:pt>
                <c:pt idx="86">
                  <c:v>4.8705959999999999</c:v>
                </c:pt>
                <c:pt idx="87">
                  <c:v>4.9216959999999998</c:v>
                </c:pt>
                <c:pt idx="88">
                  <c:v>4.9727920000000001</c:v>
                </c:pt>
                <c:pt idx="89">
                  <c:v>5.0238839999999998</c:v>
                </c:pt>
                <c:pt idx="90">
                  <c:v>5.0749760000000004</c:v>
                </c:pt>
                <c:pt idx="91">
                  <c:v>5.1260719999999997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3-4F71-A4F7-98B2AEBC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ω</a:t>
                </a:r>
                <a:r>
                  <a:rPr lang="el-GR" sz="1000" b="0" i="0" u="none" strike="noStrike" baseline="0"/>
                  <a:t>  </a:t>
                </a:r>
                <a:r>
                  <a:rPr lang="en-US" sz="1000" b="0" i="0" u="none" strike="noStrike" baseline="0"/>
                  <a:t>, Angular Velocity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Transient!$B$8:$B$75</c:f>
              <c:numCache>
                <c:formatCode>General</c:formatCode>
                <c:ptCount val="68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</c:numCache>
            </c:numRef>
          </c:xVal>
          <c:yVal>
            <c:numRef>
              <c:f>Transient!$M$9:$M$75</c:f>
              <c:numCache>
                <c:formatCode>General</c:formatCode>
                <c:ptCount val="67"/>
                <c:pt idx="0">
                  <c:v>348.32723521079799</c:v>
                </c:pt>
                <c:pt idx="1">
                  <c:v>368.39483939733049</c:v>
                </c:pt>
                <c:pt idx="2">
                  <c:v>517.87375524901961</c:v>
                </c:pt>
                <c:pt idx="3">
                  <c:v>178.99040732062855</c:v>
                </c:pt>
                <c:pt idx="4">
                  <c:v>14.080444308692023</c:v>
                </c:pt>
                <c:pt idx="5">
                  <c:v>0.75584323911027063</c:v>
                </c:pt>
                <c:pt idx="6">
                  <c:v>-0.56679358673237645</c:v>
                </c:pt>
                <c:pt idx="7">
                  <c:v>-0.37765520425942645</c:v>
                </c:pt>
                <c:pt idx="8">
                  <c:v>0.37771438395138907</c:v>
                </c:pt>
                <c:pt idx="9">
                  <c:v>0.37789199723378697</c:v>
                </c:pt>
                <c:pt idx="10">
                  <c:v>-0.56666036981213475</c:v>
                </c:pt>
                <c:pt idx="11">
                  <c:v>-0.37756645789951854</c:v>
                </c:pt>
                <c:pt idx="12">
                  <c:v>0.18878322779125786</c:v>
                </c:pt>
                <c:pt idx="13">
                  <c:v>0.37771438395138907</c:v>
                </c:pt>
                <c:pt idx="14">
                  <c:v>-0.75507378245240631</c:v>
                </c:pt>
                <c:pt idx="15">
                  <c:v>-0.37730038560078361</c:v>
                </c:pt>
                <c:pt idx="16">
                  <c:v>0.37735949116757317</c:v>
                </c:pt>
                <c:pt idx="17">
                  <c:v>0</c:v>
                </c:pt>
                <c:pt idx="18">
                  <c:v>-0.56586194434971548</c:v>
                </c:pt>
                <c:pt idx="19">
                  <c:v>0</c:v>
                </c:pt>
                <c:pt idx="20">
                  <c:v>0.37727083744606416</c:v>
                </c:pt>
                <c:pt idx="21">
                  <c:v>0</c:v>
                </c:pt>
                <c:pt idx="22">
                  <c:v>-0.56572901929741382</c:v>
                </c:pt>
                <c:pt idx="23">
                  <c:v>-0.18850252026693576</c:v>
                </c:pt>
                <c:pt idx="24">
                  <c:v>0.37709361329563257</c:v>
                </c:pt>
                <c:pt idx="25">
                  <c:v>0</c:v>
                </c:pt>
                <c:pt idx="26">
                  <c:v>-0.75383301874433895</c:v>
                </c:pt>
                <c:pt idx="27">
                  <c:v>0.18842874237327017</c:v>
                </c:pt>
                <c:pt idx="28">
                  <c:v>0.56559613587364177</c:v>
                </c:pt>
                <c:pt idx="29">
                  <c:v>-0.37703456324657281</c:v>
                </c:pt>
                <c:pt idx="30">
                  <c:v>-0.56519773522500494</c:v>
                </c:pt>
                <c:pt idx="31">
                  <c:v>0.37682798513882887</c:v>
                </c:pt>
                <c:pt idx="32">
                  <c:v>0.37700504284476394</c:v>
                </c:pt>
                <c:pt idx="33">
                  <c:v>-0.37694601128712751</c:v>
                </c:pt>
                <c:pt idx="34">
                  <c:v>-0.37676899054232965</c:v>
                </c:pt>
                <c:pt idx="35">
                  <c:v>0.37682798513882887</c:v>
                </c:pt>
                <c:pt idx="36">
                  <c:v>0.1884730044880345</c:v>
                </c:pt>
                <c:pt idx="37">
                  <c:v>-0.37685748705612626</c:v>
                </c:pt>
                <c:pt idx="38">
                  <c:v>-0.18836974777647603</c:v>
                </c:pt>
                <c:pt idx="39">
                  <c:v>0.37682798513882887</c:v>
                </c:pt>
                <c:pt idx="40">
                  <c:v>0.1884730044880345</c:v>
                </c:pt>
                <c:pt idx="41">
                  <c:v>-0.37685748705612626</c:v>
                </c:pt>
                <c:pt idx="42">
                  <c:v>-0.18836974777647603</c:v>
                </c:pt>
                <c:pt idx="43">
                  <c:v>0.5653304938536986</c:v>
                </c:pt>
                <c:pt idx="44">
                  <c:v>-0.18845824890951043</c:v>
                </c:pt>
                <c:pt idx="45">
                  <c:v>-0.37676899054232965</c:v>
                </c:pt>
                <c:pt idx="46">
                  <c:v>0.18838449411652428</c:v>
                </c:pt>
                <c:pt idx="47">
                  <c:v>0.37691650012957695</c:v>
                </c:pt>
                <c:pt idx="48">
                  <c:v>0</c:v>
                </c:pt>
                <c:pt idx="49">
                  <c:v>-0.56519773522500494</c:v>
                </c:pt>
                <c:pt idx="50">
                  <c:v>0.18838449411652428</c:v>
                </c:pt>
                <c:pt idx="51">
                  <c:v>0.37691650012957695</c:v>
                </c:pt>
                <c:pt idx="52">
                  <c:v>-0.37685748705612626</c:v>
                </c:pt>
                <c:pt idx="53">
                  <c:v>-0.18836974777647603</c:v>
                </c:pt>
                <c:pt idx="54">
                  <c:v>0.37682798513882887</c:v>
                </c:pt>
                <c:pt idx="55">
                  <c:v>0.1884730044880345</c:v>
                </c:pt>
                <c:pt idx="56">
                  <c:v>-0.56519773522500494</c:v>
                </c:pt>
                <c:pt idx="57">
                  <c:v>0</c:v>
                </c:pt>
                <c:pt idx="58">
                  <c:v>0.37682798513882887</c:v>
                </c:pt>
                <c:pt idx="59">
                  <c:v>0</c:v>
                </c:pt>
                <c:pt idx="60">
                  <c:v>-0.37676899054232965</c:v>
                </c:pt>
                <c:pt idx="61">
                  <c:v>0</c:v>
                </c:pt>
                <c:pt idx="62">
                  <c:v>0.37682798513882887</c:v>
                </c:pt>
                <c:pt idx="63">
                  <c:v>0</c:v>
                </c:pt>
                <c:pt idx="64">
                  <c:v>-0.56506501816040466</c:v>
                </c:pt>
                <c:pt idx="65">
                  <c:v>0</c:v>
                </c:pt>
                <c:pt idx="66">
                  <c:v>0.56519773522409222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4-4720-8857-D9CEF251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US" sz="1000" b="0" i="0" u="none" strike="noStrike" baseline="0"/>
                  <a:t>, Angular Acceleration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Transient!$B$8:$B$75</c:f>
              <c:numCache>
                <c:formatCode>General</c:formatCode>
                <c:ptCount val="68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</c:numCache>
            </c:numRef>
          </c:xVal>
          <c:yVal>
            <c:numRef>
              <c:f>Transient!$L$8:$L$75</c:f>
              <c:numCache>
                <c:formatCode>General</c:formatCode>
                <c:ptCount val="68"/>
                <c:pt idx="0">
                  <c:v>18.554392643368061</c:v>
                </c:pt>
                <c:pt idx="1">
                  <c:v>56.970706760296551</c:v>
                </c:pt>
                <c:pt idx="2">
                  <c:v>84.396965763749009</c:v>
                </c:pt>
                <c:pt idx="3">
                  <c:v>113.15345964521657</c:v>
                </c:pt>
                <c:pt idx="4">
                  <c:v>122.34569100357477</c:v>
                </c:pt>
                <c:pt idx="5">
                  <c:v>123.06458216819935</c:v>
                </c:pt>
                <c:pt idx="6">
                  <c:v>123.10316040712354</c:v>
                </c:pt>
                <c:pt idx="7">
                  <c:v>123.07422446093368</c:v>
                </c:pt>
                <c:pt idx="8">
                  <c:v>123.05494138620419</c:v>
                </c:pt>
                <c:pt idx="9">
                  <c:v>123.07422446093368</c:v>
                </c:pt>
                <c:pt idx="10">
                  <c:v>123.09351358004048</c:v>
                </c:pt>
                <c:pt idx="11">
                  <c:v>123.06458216819935</c:v>
                </c:pt>
                <c:pt idx="12">
                  <c:v>123.04530211459317</c:v>
                </c:pt>
                <c:pt idx="13">
                  <c:v>123.05494138620419</c:v>
                </c:pt>
                <c:pt idx="14">
                  <c:v>123.07422446093368</c:v>
                </c:pt>
                <c:pt idx="15">
                  <c:v>123.0356643530114</c:v>
                </c:pt>
                <c:pt idx="16">
                  <c:v>123.01639335851645</c:v>
                </c:pt>
                <c:pt idx="17">
                  <c:v>123.0356643530114</c:v>
                </c:pt>
                <c:pt idx="18">
                  <c:v>123.0356643530114</c:v>
                </c:pt>
                <c:pt idx="19">
                  <c:v>123.00676012489402</c:v>
                </c:pt>
                <c:pt idx="20">
                  <c:v>123.00676012489402</c:v>
                </c:pt>
                <c:pt idx="21">
                  <c:v>123.02602810110406</c:v>
                </c:pt>
                <c:pt idx="22">
                  <c:v>123.02602810110406</c:v>
                </c:pt>
                <c:pt idx="23">
                  <c:v>122.99712839988227</c:v>
                </c:pt>
                <c:pt idx="24">
                  <c:v>122.98749818312687</c:v>
                </c:pt>
                <c:pt idx="25">
                  <c:v>123.00676012489402</c:v>
                </c:pt>
                <c:pt idx="26">
                  <c:v>123.00676012489402</c:v>
                </c:pt>
                <c:pt idx="27">
                  <c:v>122.96824227296825</c:v>
                </c:pt>
                <c:pt idx="28">
                  <c:v>122.97786947427359</c:v>
                </c:pt>
                <c:pt idx="29">
                  <c:v>123.00676012489402</c:v>
                </c:pt>
                <c:pt idx="30">
                  <c:v>122.98749818312687</c:v>
                </c:pt>
                <c:pt idx="31">
                  <c:v>122.95861657885688</c:v>
                </c:pt>
                <c:pt idx="32">
                  <c:v>122.97786947427359</c:v>
                </c:pt>
                <c:pt idx="33">
                  <c:v>122.99712839988227</c:v>
                </c:pt>
                <c:pt idx="34">
                  <c:v>122.97786947427359</c:v>
                </c:pt>
                <c:pt idx="35">
                  <c:v>122.95861657885688</c:v>
                </c:pt>
                <c:pt idx="36">
                  <c:v>122.97786947427359</c:v>
                </c:pt>
                <c:pt idx="37">
                  <c:v>122.98749818312687</c:v>
                </c:pt>
                <c:pt idx="38">
                  <c:v>122.96824227296825</c:v>
                </c:pt>
                <c:pt idx="39">
                  <c:v>122.95861657885688</c:v>
                </c:pt>
                <c:pt idx="40">
                  <c:v>122.97786947427359</c:v>
                </c:pt>
                <c:pt idx="41">
                  <c:v>122.98749818312687</c:v>
                </c:pt>
                <c:pt idx="42">
                  <c:v>122.96824227296825</c:v>
                </c:pt>
                <c:pt idx="43">
                  <c:v>122.95861657885688</c:v>
                </c:pt>
                <c:pt idx="44">
                  <c:v>122.98749818312687</c:v>
                </c:pt>
                <c:pt idx="45">
                  <c:v>122.97786947427359</c:v>
                </c:pt>
                <c:pt idx="46">
                  <c:v>122.95861657885688</c:v>
                </c:pt>
                <c:pt idx="47">
                  <c:v>122.96824227296825</c:v>
                </c:pt>
                <c:pt idx="48">
                  <c:v>122.98749818312687</c:v>
                </c:pt>
                <c:pt idx="49">
                  <c:v>122.98749818312687</c:v>
                </c:pt>
                <c:pt idx="50">
                  <c:v>122.95861657885688</c:v>
                </c:pt>
                <c:pt idx="51">
                  <c:v>122.96824227296825</c:v>
                </c:pt>
                <c:pt idx="52">
                  <c:v>122.98749818312687</c:v>
                </c:pt>
                <c:pt idx="53">
                  <c:v>122.96824227296825</c:v>
                </c:pt>
                <c:pt idx="54">
                  <c:v>122.95861657885688</c:v>
                </c:pt>
                <c:pt idx="55">
                  <c:v>122.97786947427359</c:v>
                </c:pt>
                <c:pt idx="56">
                  <c:v>122.98749818312687</c:v>
                </c:pt>
                <c:pt idx="57">
                  <c:v>122.95861657885688</c:v>
                </c:pt>
                <c:pt idx="58">
                  <c:v>122.95861657885688</c:v>
                </c:pt>
                <c:pt idx="59">
                  <c:v>122.97786947427359</c:v>
                </c:pt>
                <c:pt idx="60">
                  <c:v>122.97786947427359</c:v>
                </c:pt>
                <c:pt idx="61">
                  <c:v>122.95861657885688</c:v>
                </c:pt>
                <c:pt idx="62">
                  <c:v>122.95861657885688</c:v>
                </c:pt>
                <c:pt idx="63">
                  <c:v>122.97786947427359</c:v>
                </c:pt>
                <c:pt idx="64">
                  <c:v>122.97786947427359</c:v>
                </c:pt>
                <c:pt idx="65">
                  <c:v>122.94899239158552</c:v>
                </c:pt>
                <c:pt idx="66">
                  <c:v>122.94899239158552</c:v>
                </c:pt>
                <c:pt idx="67">
                  <c:v>122.97786947427359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4-4079-A9A6-AB027A4E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US" sz="1000" b="0" i="0" u="none" strike="noStrike" baseline="0"/>
                  <a:t>, Angular Acceleration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122788605018"/>
          <c:y val="2.8158271658588717E-2"/>
          <c:w val="0.86308242373258315"/>
          <c:h val="0.86309960288169774"/>
        </c:manualLayout>
      </c:layout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Transient!$D$8:$D$100</c:f>
              <c:numCache>
                <c:formatCode>General</c:formatCode>
                <c:ptCount val="93"/>
                <c:pt idx="0">
                  <c:v>8.2643913062424836</c:v>
                </c:pt>
                <c:pt idx="1">
                  <c:v>16.835973491906717</c:v>
                </c:pt>
                <c:pt idx="2">
                  <c:v>22.948754189967516</c:v>
                </c:pt>
                <c:pt idx="3">
                  <c:v>28.102124066031497</c:v>
                </c:pt>
                <c:pt idx="4">
                  <c:v>32.594545293718802</c:v>
                </c:pt>
                <c:pt idx="5">
                  <c:v>36.381237882038555</c:v>
                </c:pt>
                <c:pt idx="6">
                  <c:v>39.871974992255474</c:v>
                </c:pt>
                <c:pt idx="7">
                  <c:v>42.610577441267807</c:v>
                </c:pt>
                <c:pt idx="8">
                  <c:v>45.262688070392365</c:v>
                </c:pt>
                <c:pt idx="9">
                  <c:v>47.582585932233627</c:v>
                </c:pt>
                <c:pt idx="10">
                  <c:v>49.999883078523574</c:v>
                </c:pt>
                <c:pt idx="11">
                  <c:v>52.047592007783187</c:v>
                </c:pt>
                <c:pt idx="12">
                  <c:v>54.247697430408088</c:v>
                </c:pt>
                <c:pt idx="13">
                  <c:v>55.868413956284556</c:v>
                </c:pt>
                <c:pt idx="14">
                  <c:v>57.843435218548258</c:v>
                </c:pt>
                <c:pt idx="15">
                  <c:v>59.853540877720491</c:v>
                </c:pt>
                <c:pt idx="16">
                  <c:v>62.067185348304754</c:v>
                </c:pt>
                <c:pt idx="17">
                  <c:v>64.197986218526097</c:v>
                </c:pt>
                <c:pt idx="18">
                  <c:v>66.51407210344243</c:v>
                </c:pt>
                <c:pt idx="19">
                  <c:v>68.390644670624198</c:v>
                </c:pt>
                <c:pt idx="20">
                  <c:v>70.718365153741061</c:v>
                </c:pt>
                <c:pt idx="21">
                  <c:v>73.046704185030535</c:v>
                </c:pt>
                <c:pt idx="22">
                  <c:v>75.752137673364999</c:v>
                </c:pt>
                <c:pt idx="23">
                  <c:v>78.289290609793497</c:v>
                </c:pt>
                <c:pt idx="24">
                  <c:v>80.902159394051125</c:v>
                </c:pt>
                <c:pt idx="25">
                  <c:v>83.3225295350571</c:v>
                </c:pt>
                <c:pt idx="26">
                  <c:v>85.723440667697915</c:v>
                </c:pt>
                <c:pt idx="27">
                  <c:v>88.685429471256583</c:v>
                </c:pt>
                <c:pt idx="28">
                  <c:v>91.474279454629425</c:v>
                </c:pt>
                <c:pt idx="29">
                  <c:v>94.037136422108276</c:v>
                </c:pt>
                <c:pt idx="30">
                  <c:v>97.250886998198155</c:v>
                </c:pt>
                <c:pt idx="31">
                  <c:v>99.166434772405083</c:v>
                </c:pt>
                <c:pt idx="32">
                  <c:v>101.47263092990288</c:v>
                </c:pt>
                <c:pt idx="33">
                  <c:v>104.13659021445881</c:v>
                </c:pt>
                <c:pt idx="34">
                  <c:v>107.11922577706605</c:v>
                </c:pt>
                <c:pt idx="35">
                  <c:v>109.26518689446971</c:v>
                </c:pt>
                <c:pt idx="36">
                  <c:v>111.30926352004653</c:v>
                </c:pt>
                <c:pt idx="37">
                  <c:v>112.26388842159066</c:v>
                </c:pt>
                <c:pt idx="38">
                  <c:v>113.72692780154188</c:v>
                </c:pt>
                <c:pt idx="39">
                  <c:v>115.33012678376626</c:v>
                </c:pt>
                <c:pt idx="40">
                  <c:v>116.97917238567892</c:v>
                </c:pt>
                <c:pt idx="41">
                  <c:v>118.14051795990498</c:v>
                </c:pt>
                <c:pt idx="42">
                  <c:v>119.54309945166641</c:v>
                </c:pt>
                <c:pt idx="43">
                  <c:v>117.92765216177902</c:v>
                </c:pt>
                <c:pt idx="44">
                  <c:v>118.99972172688611</c:v>
                </c:pt>
                <c:pt idx="45">
                  <c:v>119.43402728063386</c:v>
                </c:pt>
                <c:pt idx="46">
                  <c:v>120.53378812115535</c:v>
                </c:pt>
                <c:pt idx="47">
                  <c:v>120.42290147154988</c:v>
                </c:pt>
                <c:pt idx="48">
                  <c:v>121.203420277384</c:v>
                </c:pt>
                <c:pt idx="49">
                  <c:v>121.65399061298766</c:v>
                </c:pt>
                <c:pt idx="50">
                  <c:v>122.22193641416872</c:v>
                </c:pt>
                <c:pt idx="51">
                  <c:v>122.22193641416872</c:v>
                </c:pt>
                <c:pt idx="52">
                  <c:v>122.79521003712451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122.91051070382602</c:v>
                </c:pt>
                <c:pt idx="56">
                  <c:v>123.25771553632271</c:v>
                </c:pt>
                <c:pt idx="57">
                  <c:v>123.1417628406159</c:v>
                </c:pt>
                <c:pt idx="58">
                  <c:v>123.49027726374972</c:v>
                </c:pt>
                <c:pt idx="59">
                  <c:v>123.02602810110406</c:v>
                </c:pt>
                <c:pt idx="60">
                  <c:v>123.37388680450019</c:v>
                </c:pt>
                <c:pt idx="61">
                  <c:v>123.37388680450019</c:v>
                </c:pt>
                <c:pt idx="62">
                  <c:v>123.60688753500918</c:v>
                </c:pt>
                <c:pt idx="63">
                  <c:v>123.37388680450019</c:v>
                </c:pt>
                <c:pt idx="64">
                  <c:v>123.60688753500918</c:v>
                </c:pt>
                <c:pt idx="65">
                  <c:v>123.02602810110406</c:v>
                </c:pt>
                <c:pt idx="66">
                  <c:v>123.25771553632271</c:v>
                </c:pt>
                <c:pt idx="67">
                  <c:v>123.25771553632271</c:v>
                </c:pt>
                <c:pt idx="68">
                  <c:v>123.49027726374972</c:v>
                </c:pt>
                <c:pt idx="69">
                  <c:v>123.1417628406159</c:v>
                </c:pt>
                <c:pt idx="70">
                  <c:v>123.37388680450019</c:v>
                </c:pt>
                <c:pt idx="71">
                  <c:v>122.68012549163517</c:v>
                </c:pt>
                <c:pt idx="72">
                  <c:v>123.02602810110406</c:v>
                </c:pt>
                <c:pt idx="73">
                  <c:v>122.79521003712451</c:v>
                </c:pt>
                <c:pt idx="74">
                  <c:v>123.1417628406159</c:v>
                </c:pt>
                <c:pt idx="75">
                  <c:v>122.79521003712451</c:v>
                </c:pt>
                <c:pt idx="76">
                  <c:v>123.1417628406159</c:v>
                </c:pt>
                <c:pt idx="77">
                  <c:v>122.33616252296703</c:v>
                </c:pt>
                <c:pt idx="78">
                  <c:v>122.68012549163517</c:v>
                </c:pt>
                <c:pt idx="79">
                  <c:v>122.56525646027593</c:v>
                </c:pt>
                <c:pt idx="80">
                  <c:v>122.79521003712451</c:v>
                </c:pt>
                <c:pt idx="81">
                  <c:v>122.45060233823641</c:v>
                </c:pt>
                <c:pt idx="82">
                  <c:v>122.79521003712451</c:v>
                </c:pt>
                <c:pt idx="83">
                  <c:v>122.22193641416872</c:v>
                </c:pt>
                <c:pt idx="84">
                  <c:v>122.45060233823641</c:v>
                </c:pt>
                <c:pt idx="85">
                  <c:v>122.45060233823641</c:v>
                </c:pt>
                <c:pt idx="86">
                  <c:v>122.68012549163517</c:v>
                </c:pt>
                <c:pt idx="87">
                  <c:v>122.56525646027593</c:v>
                </c:pt>
                <c:pt idx="88">
                  <c:v>122.91051070382602</c:v>
                </c:pt>
                <c:pt idx="89">
                  <c:v>122.22193641416872</c:v>
                </c:pt>
                <c:pt idx="90">
                  <c:v>122.56525646027593</c:v>
                </c:pt>
                <c:pt idx="91">
                  <c:v>122.56525646027593</c:v>
                </c:pt>
                <c:pt idx="92">
                  <c:v>122.91051070382602</c:v>
                </c:pt>
              </c:numCache>
            </c:numRef>
          </c:xVal>
          <c:yVal>
            <c:numRef>
              <c:f>Transient!$H$8:$H$100</c:f>
              <c:numCache>
                <c:formatCode>General</c:formatCode>
                <c:ptCount val="93"/>
                <c:pt idx="0">
                  <c:v>0.11597484281992329</c:v>
                </c:pt>
                <c:pt idx="1">
                  <c:v>0.1163339621800128</c:v>
                </c:pt>
                <c:pt idx="2">
                  <c:v>0.11726368185379051</c:v>
                </c:pt>
                <c:pt idx="3">
                  <c:v>0.11888036978925438</c:v>
                </c:pt>
                <c:pt idx="4">
                  <c:v>0.12119931991362386</c:v>
                </c:pt>
                <c:pt idx="5">
                  <c:v>0.12400110520866342</c:v>
                </c:pt>
                <c:pt idx="6">
                  <c:v>0.12740150616343382</c:v>
                </c:pt>
                <c:pt idx="7">
                  <c:v>0.13068717628052462</c:v>
                </c:pt>
                <c:pt idx="8">
                  <c:v>0.13443186383215311</c:v>
                </c:pt>
                <c:pt idx="9">
                  <c:v>0.13818816774624235</c:v>
                </c:pt>
                <c:pt idx="10">
                  <c:v>0.14260013228977481</c:v>
                </c:pt>
                <c:pt idx="11">
                  <c:v>0.14674709075689277</c:v>
                </c:pt>
                <c:pt idx="12">
                  <c:v>0.15163029416354448</c:v>
                </c:pt>
                <c:pt idx="13">
                  <c:v>0.15551456613871942</c:v>
                </c:pt>
                <c:pt idx="14">
                  <c:v>0.16057983252008085</c:v>
                </c:pt>
                <c:pt idx="15">
                  <c:v>0.16611083538459284</c:v>
                </c:pt>
                <c:pt idx="16">
                  <c:v>0.17264066079992621</c:v>
                </c:pt>
                <c:pt idx="17">
                  <c:v>0.17935918566253425</c:v>
                </c:pt>
                <c:pt idx="18">
                  <c:v>0.18714068491388008</c:v>
                </c:pt>
                <c:pt idx="19">
                  <c:v>0.1938081884478382</c:v>
                </c:pt>
                <c:pt idx="20">
                  <c:v>0.20252498518762213</c:v>
                </c:pt>
                <c:pt idx="21">
                  <c:v>0.21173263717408186</c:v>
                </c:pt>
                <c:pt idx="22">
                  <c:v>0.22303631297101592</c:v>
                </c:pt>
                <c:pt idx="23">
                  <c:v>0.23421827816669979</c:v>
                </c:pt>
                <c:pt idx="24">
                  <c:v>0.24631233194238286</c:v>
                </c:pt>
                <c:pt idx="25">
                  <c:v>0.25803063274586319</c:v>
                </c:pt>
                <c:pt idx="26">
                  <c:v>0.27013677312984491</c:v>
                </c:pt>
                <c:pt idx="27">
                  <c:v>0.28572325400082466</c:v>
                </c:pt>
                <c:pt idx="28">
                  <c:v>0.30104591151779353</c:v>
                </c:pt>
                <c:pt idx="29">
                  <c:v>0.31567211729099959</c:v>
                </c:pt>
                <c:pt idx="30">
                  <c:v>0.33474026154940845</c:v>
                </c:pt>
                <c:pt idx="31">
                  <c:v>0.34648602906280507</c:v>
                </c:pt>
                <c:pt idx="32">
                  <c:v>0.36099984104168209</c:v>
                </c:pt>
                <c:pt idx="33">
                  <c:v>0.37826720535243624</c:v>
                </c:pt>
                <c:pt idx="34">
                  <c:v>0.39823227190296956</c:v>
                </c:pt>
                <c:pt idx="35">
                  <c:v>0.41300610361913953</c:v>
                </c:pt>
                <c:pt idx="36">
                  <c:v>0.42739451594289357</c:v>
                </c:pt>
                <c:pt idx="37">
                  <c:v>0.43421925651593424</c:v>
                </c:pt>
                <c:pt idx="38">
                  <c:v>0.44480797529884003</c:v>
                </c:pt>
                <c:pt idx="39">
                  <c:v>0.45659006335654312</c:v>
                </c:pt>
                <c:pt idx="40">
                  <c:v>0.46890352249423073</c:v>
                </c:pt>
                <c:pt idx="41">
                  <c:v>0.47769320571294038</c:v>
                </c:pt>
                <c:pt idx="42">
                  <c:v>0.48843814464798402</c:v>
                </c:pt>
                <c:pt idx="43">
                  <c:v>0.47607484649923415</c:v>
                </c:pt>
                <c:pt idx="44">
                  <c:v>0.48425864000346053</c:v>
                </c:pt>
                <c:pt idx="45">
                  <c:v>0.48759749210067371</c:v>
                </c:pt>
                <c:pt idx="46">
                  <c:v>0.49611276014629557</c:v>
                </c:pt>
                <c:pt idx="47">
                  <c:v>0.49525025288475771</c:v>
                </c:pt>
                <c:pt idx="48">
                  <c:v>0.50134005424303396</c:v>
                </c:pt>
                <c:pt idx="49">
                  <c:v>0.50487535497271319</c:v>
                </c:pt>
                <c:pt idx="50">
                  <c:v>0.50935227939790151</c:v>
                </c:pt>
                <c:pt idx="51">
                  <c:v>0.50935227939790151</c:v>
                </c:pt>
                <c:pt idx="52">
                  <c:v>0.51389454493335907</c:v>
                </c:pt>
                <c:pt idx="53">
                  <c:v>0.5102554663496317</c:v>
                </c:pt>
                <c:pt idx="54">
                  <c:v>0.5148109464831272</c:v>
                </c:pt>
                <c:pt idx="55">
                  <c:v>0.5148109464831272</c:v>
                </c:pt>
                <c:pt idx="56">
                  <c:v>0.51757622683865134</c:v>
                </c:pt>
                <c:pt idx="57">
                  <c:v>0.51665177740798252</c:v>
                </c:pt>
                <c:pt idx="58">
                  <c:v>0.51943324412965763</c:v>
                </c:pt>
                <c:pt idx="59">
                  <c:v>0.51573002063990758</c:v>
                </c:pt>
                <c:pt idx="60">
                  <c:v>0.51850337903049792</c:v>
                </c:pt>
                <c:pt idx="61">
                  <c:v>0.51850337903049792</c:v>
                </c:pt>
                <c:pt idx="62">
                  <c:v>0.52036583233008793</c:v>
                </c:pt>
                <c:pt idx="63">
                  <c:v>0.51850337903049792</c:v>
                </c:pt>
                <c:pt idx="64">
                  <c:v>0.52036583233008793</c:v>
                </c:pt>
                <c:pt idx="65">
                  <c:v>0.51573002063990758</c:v>
                </c:pt>
                <c:pt idx="66">
                  <c:v>0.51757622683865134</c:v>
                </c:pt>
                <c:pt idx="67">
                  <c:v>0.51757622683865134</c:v>
                </c:pt>
                <c:pt idx="68">
                  <c:v>0.51943324412965763</c:v>
                </c:pt>
                <c:pt idx="69">
                  <c:v>0.51665177740798252</c:v>
                </c:pt>
                <c:pt idx="70">
                  <c:v>0.51850337903049792</c:v>
                </c:pt>
                <c:pt idx="71">
                  <c:v>0.51298080603307483</c:v>
                </c:pt>
                <c:pt idx="72">
                  <c:v>0.51573002063990758</c:v>
                </c:pt>
                <c:pt idx="73">
                  <c:v>0.51389454493335907</c:v>
                </c:pt>
                <c:pt idx="74">
                  <c:v>0.51665177740798252</c:v>
                </c:pt>
                <c:pt idx="75">
                  <c:v>0.51389454493335907</c:v>
                </c:pt>
                <c:pt idx="76">
                  <c:v>0.51665177740798252</c:v>
                </c:pt>
                <c:pt idx="77">
                  <c:v>0.5102554663496317</c:v>
                </c:pt>
                <c:pt idx="78">
                  <c:v>0.51298080603307483</c:v>
                </c:pt>
                <c:pt idx="79">
                  <c:v>0.51206971987123617</c:v>
                </c:pt>
                <c:pt idx="80">
                  <c:v>0.51389454493335907</c:v>
                </c:pt>
                <c:pt idx="81">
                  <c:v>0.51116127658303456</c:v>
                </c:pt>
                <c:pt idx="82">
                  <c:v>0.51389454493335907</c:v>
                </c:pt>
                <c:pt idx="83">
                  <c:v>0.50935227939790151</c:v>
                </c:pt>
                <c:pt idx="84">
                  <c:v>0.51116127658303456</c:v>
                </c:pt>
                <c:pt idx="85">
                  <c:v>0.51116127658303456</c:v>
                </c:pt>
                <c:pt idx="86">
                  <c:v>0.51298080603307483</c:v>
                </c:pt>
                <c:pt idx="87">
                  <c:v>0.51206971987123617</c:v>
                </c:pt>
                <c:pt idx="88">
                  <c:v>0.5148109464831272</c:v>
                </c:pt>
                <c:pt idx="89">
                  <c:v>0.50935227939790151</c:v>
                </c:pt>
                <c:pt idx="90">
                  <c:v>0.51206971987123617</c:v>
                </c:pt>
                <c:pt idx="91">
                  <c:v>0.51206971987123617</c:v>
                </c:pt>
                <c:pt idx="92">
                  <c:v>0.5148109464831272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0-41E0-92EC-A1B656FC5B90}"/>
            </c:ext>
          </c:extLst>
        </c:ser>
        <c:ser>
          <c:idx val="1"/>
          <c:order val="1"/>
          <c:tx>
            <c:v>Sensor 2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Transient!$L$8:$L$100</c:f>
              <c:numCache>
                <c:formatCode>General</c:formatCode>
                <c:ptCount val="93"/>
                <c:pt idx="0">
                  <c:v>18.554392643368061</c:v>
                </c:pt>
                <c:pt idx="1">
                  <c:v>56.970706760296551</c:v>
                </c:pt>
                <c:pt idx="2">
                  <c:v>84.396965763749009</c:v>
                </c:pt>
                <c:pt idx="3">
                  <c:v>113.15345964521657</c:v>
                </c:pt>
                <c:pt idx="4">
                  <c:v>122.34569100357477</c:v>
                </c:pt>
                <c:pt idx="5">
                  <c:v>123.06458216819935</c:v>
                </c:pt>
                <c:pt idx="6">
                  <c:v>123.10316040712354</c:v>
                </c:pt>
                <c:pt idx="7">
                  <c:v>123.07422446093368</c:v>
                </c:pt>
                <c:pt idx="8">
                  <c:v>123.05494138620419</c:v>
                </c:pt>
                <c:pt idx="9">
                  <c:v>123.07422446093368</c:v>
                </c:pt>
                <c:pt idx="10">
                  <c:v>123.09351358004048</c:v>
                </c:pt>
                <c:pt idx="11">
                  <c:v>123.06458216819935</c:v>
                </c:pt>
                <c:pt idx="12">
                  <c:v>123.04530211459317</c:v>
                </c:pt>
                <c:pt idx="13">
                  <c:v>123.05494138620419</c:v>
                </c:pt>
                <c:pt idx="14">
                  <c:v>123.07422446093368</c:v>
                </c:pt>
                <c:pt idx="15">
                  <c:v>123.0356643530114</c:v>
                </c:pt>
                <c:pt idx="16">
                  <c:v>123.01639335851645</c:v>
                </c:pt>
                <c:pt idx="17">
                  <c:v>123.0356643530114</c:v>
                </c:pt>
                <c:pt idx="18">
                  <c:v>123.0356643530114</c:v>
                </c:pt>
                <c:pt idx="19">
                  <c:v>123.00676012489402</c:v>
                </c:pt>
                <c:pt idx="20">
                  <c:v>123.00676012489402</c:v>
                </c:pt>
                <c:pt idx="21">
                  <c:v>123.02602810110406</c:v>
                </c:pt>
                <c:pt idx="22">
                  <c:v>123.02602810110406</c:v>
                </c:pt>
                <c:pt idx="23">
                  <c:v>122.99712839988227</c:v>
                </c:pt>
                <c:pt idx="24">
                  <c:v>122.98749818312687</c:v>
                </c:pt>
                <c:pt idx="25">
                  <c:v>123.00676012489402</c:v>
                </c:pt>
                <c:pt idx="26">
                  <c:v>123.00676012489402</c:v>
                </c:pt>
                <c:pt idx="27">
                  <c:v>122.96824227296825</c:v>
                </c:pt>
                <c:pt idx="28">
                  <c:v>122.97786947427359</c:v>
                </c:pt>
                <c:pt idx="29">
                  <c:v>123.00676012489402</c:v>
                </c:pt>
                <c:pt idx="30">
                  <c:v>122.98749818312687</c:v>
                </c:pt>
                <c:pt idx="31">
                  <c:v>122.95861657885688</c:v>
                </c:pt>
                <c:pt idx="32">
                  <c:v>122.97786947427359</c:v>
                </c:pt>
                <c:pt idx="33">
                  <c:v>122.99712839988227</c:v>
                </c:pt>
                <c:pt idx="34">
                  <c:v>122.97786947427359</c:v>
                </c:pt>
                <c:pt idx="35">
                  <c:v>122.95861657885688</c:v>
                </c:pt>
                <c:pt idx="36">
                  <c:v>122.97786947427359</c:v>
                </c:pt>
                <c:pt idx="37">
                  <c:v>122.98749818312687</c:v>
                </c:pt>
                <c:pt idx="38">
                  <c:v>122.96824227296825</c:v>
                </c:pt>
                <c:pt idx="39">
                  <c:v>122.95861657885688</c:v>
                </c:pt>
                <c:pt idx="40">
                  <c:v>122.97786947427359</c:v>
                </c:pt>
                <c:pt idx="41">
                  <c:v>122.98749818312687</c:v>
                </c:pt>
                <c:pt idx="42">
                  <c:v>122.96824227296825</c:v>
                </c:pt>
                <c:pt idx="43">
                  <c:v>122.95861657885688</c:v>
                </c:pt>
                <c:pt idx="44">
                  <c:v>122.98749818312687</c:v>
                </c:pt>
                <c:pt idx="45">
                  <c:v>122.97786947427359</c:v>
                </c:pt>
                <c:pt idx="46">
                  <c:v>122.95861657885688</c:v>
                </c:pt>
                <c:pt idx="47">
                  <c:v>122.96824227296825</c:v>
                </c:pt>
                <c:pt idx="48">
                  <c:v>122.98749818312687</c:v>
                </c:pt>
                <c:pt idx="49">
                  <c:v>122.98749818312687</c:v>
                </c:pt>
                <c:pt idx="50">
                  <c:v>122.95861657885688</c:v>
                </c:pt>
                <c:pt idx="51">
                  <c:v>122.96824227296825</c:v>
                </c:pt>
                <c:pt idx="52">
                  <c:v>122.98749818312687</c:v>
                </c:pt>
                <c:pt idx="53">
                  <c:v>122.96824227296825</c:v>
                </c:pt>
                <c:pt idx="54">
                  <c:v>122.95861657885688</c:v>
                </c:pt>
                <c:pt idx="55">
                  <c:v>122.97786947427359</c:v>
                </c:pt>
                <c:pt idx="56">
                  <c:v>122.98749818312687</c:v>
                </c:pt>
                <c:pt idx="57">
                  <c:v>122.95861657885688</c:v>
                </c:pt>
                <c:pt idx="58">
                  <c:v>122.95861657885688</c:v>
                </c:pt>
                <c:pt idx="59">
                  <c:v>122.97786947427359</c:v>
                </c:pt>
                <c:pt idx="60">
                  <c:v>122.97786947427359</c:v>
                </c:pt>
                <c:pt idx="61">
                  <c:v>122.95861657885688</c:v>
                </c:pt>
                <c:pt idx="62">
                  <c:v>122.95861657885688</c:v>
                </c:pt>
                <c:pt idx="63">
                  <c:v>122.97786947427359</c:v>
                </c:pt>
                <c:pt idx="64">
                  <c:v>122.97786947427359</c:v>
                </c:pt>
                <c:pt idx="65">
                  <c:v>122.94899239158552</c:v>
                </c:pt>
                <c:pt idx="66">
                  <c:v>122.94899239158552</c:v>
                </c:pt>
                <c:pt idx="67">
                  <c:v>122.97786947427359</c:v>
                </c:pt>
                <c:pt idx="68">
                  <c:v>122.95861657885688</c:v>
                </c:pt>
                <c:pt idx="69">
                  <c:v>122.93936971080038</c:v>
                </c:pt>
                <c:pt idx="70">
                  <c:v>122.95861657885688</c:v>
                </c:pt>
                <c:pt idx="71">
                  <c:v>122.97786947427359</c:v>
                </c:pt>
                <c:pt idx="72">
                  <c:v>122.94899239158552</c:v>
                </c:pt>
                <c:pt idx="73">
                  <c:v>122.93936971080038</c:v>
                </c:pt>
                <c:pt idx="74">
                  <c:v>122.95861657885688</c:v>
                </c:pt>
                <c:pt idx="75">
                  <c:v>122.95861657885688</c:v>
                </c:pt>
                <c:pt idx="76">
                  <c:v>122.92974853614781</c:v>
                </c:pt>
                <c:pt idx="77">
                  <c:v>122.92974853614781</c:v>
                </c:pt>
                <c:pt idx="78">
                  <c:v>122.95861657885688</c:v>
                </c:pt>
                <c:pt idx="79">
                  <c:v>122.96824227296825</c:v>
                </c:pt>
                <c:pt idx="80">
                  <c:v>122.93936971080038</c:v>
                </c:pt>
                <c:pt idx="81">
                  <c:v>122.93936971080038</c:v>
                </c:pt>
                <c:pt idx="82">
                  <c:v>122.97786947427359</c:v>
                </c:pt>
                <c:pt idx="83">
                  <c:v>122.96824227296825</c:v>
                </c:pt>
                <c:pt idx="84">
                  <c:v>122.93936971080038</c:v>
                </c:pt>
                <c:pt idx="85">
                  <c:v>122.95861657885688</c:v>
                </c:pt>
                <c:pt idx="86">
                  <c:v>122.97786947427359</c:v>
                </c:pt>
                <c:pt idx="87">
                  <c:v>122.96824227296825</c:v>
                </c:pt>
                <c:pt idx="88">
                  <c:v>122.95861657885688</c:v>
                </c:pt>
                <c:pt idx="89">
                  <c:v>122.96824227296825</c:v>
                </c:pt>
                <c:pt idx="90">
                  <c:v>122.97786947427359</c:v>
                </c:pt>
                <c:pt idx="91">
                  <c:v>122.97786947427359</c:v>
                </c:pt>
                <c:pt idx="92">
                  <c:v>122.96824227296825</c:v>
                </c:pt>
              </c:numCache>
            </c:numRef>
          </c:xVal>
          <c:yVal>
            <c:numRef>
              <c:f>Transient!$P$8:$P$100</c:f>
              <c:numCache>
                <c:formatCode>General</c:formatCode>
                <c:ptCount val="93"/>
                <c:pt idx="0">
                  <c:v>9.6320807984344604E-3</c:v>
                </c:pt>
                <c:pt idx="1">
                  <c:v>1.0702357667889953E-2</c:v>
                </c:pt>
                <c:pt idx="2">
                  <c:v>1.4090366055532816E-2</c:v>
                </c:pt>
                <c:pt idx="3">
                  <c:v>2.0858235887201787E-2</c:v>
                </c:pt>
                <c:pt idx="4">
                  <c:v>2.3678791409269435E-2</c:v>
                </c:pt>
                <c:pt idx="5">
                  <c:v>2.3912044537729708E-2</c:v>
                </c:pt>
                <c:pt idx="6">
                  <c:v>2.3924612959122561E-2</c:v>
                </c:pt>
                <c:pt idx="7">
                  <c:v>2.391518541580535E-2</c:v>
                </c:pt>
                <c:pt idx="8">
                  <c:v>2.3908904477408788E-2</c:v>
                </c:pt>
                <c:pt idx="9">
                  <c:v>2.391518541580535E-2</c:v>
                </c:pt>
                <c:pt idx="10">
                  <c:v>2.3921469626245497E-2</c:v>
                </c:pt>
                <c:pt idx="11">
                  <c:v>2.3912044537729708E-2</c:v>
                </c:pt>
                <c:pt idx="12">
                  <c:v>2.3905765234586564E-2</c:v>
                </c:pt>
                <c:pt idx="13">
                  <c:v>2.3908904477408788E-2</c:v>
                </c:pt>
                <c:pt idx="14">
                  <c:v>2.391518541580535E-2</c:v>
                </c:pt>
                <c:pt idx="15">
                  <c:v>2.3902626809007097E-2</c:v>
                </c:pt>
                <c:pt idx="16">
                  <c:v>2.3896352408553159E-2</c:v>
                </c:pt>
                <c:pt idx="17">
                  <c:v>2.3902626809007097E-2</c:v>
                </c:pt>
                <c:pt idx="18">
                  <c:v>2.3902626809007097E-2</c:v>
                </c:pt>
                <c:pt idx="19">
                  <c:v>2.3893216433167299E-2</c:v>
                </c:pt>
                <c:pt idx="20">
                  <c:v>2.3893216433167299E-2</c:v>
                </c:pt>
                <c:pt idx="21">
                  <c:v>2.3899489200414542E-2</c:v>
                </c:pt>
                <c:pt idx="22">
                  <c:v>2.3899489200414542E-2</c:v>
                </c:pt>
                <c:pt idx="23">
                  <c:v>2.3890081274001419E-2</c:v>
                </c:pt>
                <c:pt idx="24">
                  <c:v>2.3886946930800075E-2</c:v>
                </c:pt>
                <c:pt idx="25">
                  <c:v>2.3893216433167299E-2</c:v>
                </c:pt>
                <c:pt idx="26">
                  <c:v>2.3893216433167299E-2</c:v>
                </c:pt>
                <c:pt idx="27">
                  <c:v>2.3880680691269689E-2</c:v>
                </c:pt>
                <c:pt idx="28">
                  <c:v>2.3883813403307915E-2</c:v>
                </c:pt>
                <c:pt idx="29">
                  <c:v>2.3893216433167299E-2</c:v>
                </c:pt>
                <c:pt idx="30">
                  <c:v>2.3886946930800075E-2</c:v>
                </c:pt>
                <c:pt idx="31">
                  <c:v>2.3877548794430242E-2</c:v>
                </c:pt>
                <c:pt idx="32">
                  <c:v>2.3883813403307915E-2</c:v>
                </c:pt>
                <c:pt idx="33">
                  <c:v>2.3890081274001419E-2</c:v>
                </c:pt>
                <c:pt idx="34">
                  <c:v>2.3883813403307915E-2</c:v>
                </c:pt>
                <c:pt idx="35">
                  <c:v>2.3877548794430242E-2</c:v>
                </c:pt>
                <c:pt idx="36">
                  <c:v>2.3883813403307915E-2</c:v>
                </c:pt>
                <c:pt idx="37">
                  <c:v>2.3886946930800075E-2</c:v>
                </c:pt>
                <c:pt idx="38">
                  <c:v>2.3880680691269689E-2</c:v>
                </c:pt>
                <c:pt idx="39">
                  <c:v>2.3877548794430242E-2</c:v>
                </c:pt>
                <c:pt idx="40">
                  <c:v>2.3883813403307915E-2</c:v>
                </c:pt>
                <c:pt idx="41">
                  <c:v>2.3886946930800075E-2</c:v>
                </c:pt>
                <c:pt idx="42">
                  <c:v>2.3880680691269689E-2</c:v>
                </c:pt>
                <c:pt idx="43">
                  <c:v>2.3877548794430242E-2</c:v>
                </c:pt>
                <c:pt idx="44">
                  <c:v>2.3886946930800075E-2</c:v>
                </c:pt>
                <c:pt idx="45">
                  <c:v>2.3883813403307915E-2</c:v>
                </c:pt>
                <c:pt idx="46">
                  <c:v>2.3877548794430242E-2</c:v>
                </c:pt>
                <c:pt idx="47">
                  <c:v>2.3880680691269689E-2</c:v>
                </c:pt>
                <c:pt idx="48">
                  <c:v>2.3886946930800075E-2</c:v>
                </c:pt>
                <c:pt idx="49">
                  <c:v>2.3886946930800075E-2</c:v>
                </c:pt>
                <c:pt idx="50">
                  <c:v>2.3877548794430242E-2</c:v>
                </c:pt>
                <c:pt idx="51">
                  <c:v>2.3880680691269689E-2</c:v>
                </c:pt>
                <c:pt idx="52">
                  <c:v>2.3886946930800075E-2</c:v>
                </c:pt>
                <c:pt idx="53">
                  <c:v>2.3880680691269689E-2</c:v>
                </c:pt>
                <c:pt idx="54">
                  <c:v>2.3877548794430242E-2</c:v>
                </c:pt>
                <c:pt idx="55">
                  <c:v>2.3883813403307915E-2</c:v>
                </c:pt>
                <c:pt idx="56">
                  <c:v>2.3886946930800075E-2</c:v>
                </c:pt>
                <c:pt idx="57">
                  <c:v>2.3877548794430242E-2</c:v>
                </c:pt>
                <c:pt idx="58">
                  <c:v>2.3877548794430242E-2</c:v>
                </c:pt>
                <c:pt idx="59">
                  <c:v>2.3883813403307915E-2</c:v>
                </c:pt>
                <c:pt idx="60">
                  <c:v>2.3883813403307915E-2</c:v>
                </c:pt>
                <c:pt idx="61">
                  <c:v>2.3877548794430242E-2</c:v>
                </c:pt>
                <c:pt idx="62">
                  <c:v>2.3877548794430242E-2</c:v>
                </c:pt>
                <c:pt idx="63">
                  <c:v>2.3883813403307915E-2</c:v>
                </c:pt>
                <c:pt idx="64">
                  <c:v>2.3883813403307915E-2</c:v>
                </c:pt>
                <c:pt idx="65">
                  <c:v>2.3874417712534526E-2</c:v>
                </c:pt>
                <c:pt idx="66">
                  <c:v>2.3874417712534526E-2</c:v>
                </c:pt>
                <c:pt idx="67">
                  <c:v>2.3883813403307915E-2</c:v>
                </c:pt>
                <c:pt idx="68">
                  <c:v>2.3877548794430242E-2</c:v>
                </c:pt>
                <c:pt idx="69">
                  <c:v>2.3871287445327578E-2</c:v>
                </c:pt>
                <c:pt idx="70">
                  <c:v>2.3877548794430242E-2</c:v>
                </c:pt>
                <c:pt idx="71">
                  <c:v>2.3883813403307915E-2</c:v>
                </c:pt>
                <c:pt idx="72">
                  <c:v>2.3874417712534526E-2</c:v>
                </c:pt>
                <c:pt idx="73">
                  <c:v>2.3871287445327578E-2</c:v>
                </c:pt>
                <c:pt idx="74">
                  <c:v>2.3877548794430242E-2</c:v>
                </c:pt>
                <c:pt idx="75">
                  <c:v>2.3877548794430242E-2</c:v>
                </c:pt>
                <c:pt idx="76">
                  <c:v>2.3868157992554546E-2</c:v>
                </c:pt>
                <c:pt idx="77">
                  <c:v>2.3868157992554546E-2</c:v>
                </c:pt>
                <c:pt idx="78">
                  <c:v>2.3877548794430242E-2</c:v>
                </c:pt>
                <c:pt idx="79">
                  <c:v>2.3880680691269689E-2</c:v>
                </c:pt>
                <c:pt idx="80">
                  <c:v>2.3871287445327578E-2</c:v>
                </c:pt>
                <c:pt idx="81">
                  <c:v>2.3871287445327578E-2</c:v>
                </c:pt>
                <c:pt idx="82">
                  <c:v>2.3883813403307915E-2</c:v>
                </c:pt>
                <c:pt idx="83">
                  <c:v>2.3880680691269689E-2</c:v>
                </c:pt>
                <c:pt idx="84">
                  <c:v>2.3871287445327578E-2</c:v>
                </c:pt>
                <c:pt idx="85">
                  <c:v>2.3877548794430242E-2</c:v>
                </c:pt>
                <c:pt idx="86">
                  <c:v>2.3883813403307915E-2</c:v>
                </c:pt>
                <c:pt idx="87">
                  <c:v>2.3880680691269689E-2</c:v>
                </c:pt>
                <c:pt idx="88">
                  <c:v>2.3877548794430242E-2</c:v>
                </c:pt>
                <c:pt idx="89">
                  <c:v>2.3880680691269689E-2</c:v>
                </c:pt>
                <c:pt idx="90">
                  <c:v>2.3883813403307915E-2</c:v>
                </c:pt>
                <c:pt idx="91">
                  <c:v>2.3883813403307915E-2</c:v>
                </c:pt>
                <c:pt idx="92">
                  <c:v>2.3880680691269689E-2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2C30-41E0-92EC-A1B656FC5B90}"/>
            </c:ext>
          </c:extLst>
        </c:ser>
        <c:ser>
          <c:idx val="2"/>
          <c:order val="2"/>
          <c:tx>
            <c:v>Sensor 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Transient!$S$8:$S$100</c:f>
              <c:numCache>
                <c:formatCode>General</c:formatCode>
                <c:ptCount val="93"/>
                <c:pt idx="0">
                  <c:v>8.6616836327262003</c:v>
                </c:pt>
                <c:pt idx="1">
                  <c:v>14.788140903736553</c:v>
                </c:pt>
                <c:pt idx="2">
                  <c:v>22.74867960600864</c:v>
                </c:pt>
                <c:pt idx="3">
                  <c:v>28.827240352264575</c:v>
                </c:pt>
                <c:pt idx="4">
                  <c:v>33.824210309967626</c:v>
                </c:pt>
                <c:pt idx="5">
                  <c:v>39.093985236309017</c:v>
                </c:pt>
                <c:pt idx="6">
                  <c:v>42.01113470967897</c:v>
                </c:pt>
                <c:pt idx="7">
                  <c:v>44.867075886743692</c:v>
                </c:pt>
                <c:pt idx="8">
                  <c:v>47.427425325932866</c:v>
                </c:pt>
                <c:pt idx="9">
                  <c:v>50.009434154565312</c:v>
                </c:pt>
                <c:pt idx="10">
                  <c:v>53.88666644236352</c:v>
                </c:pt>
                <c:pt idx="11">
                  <c:v>55.407277841089822</c:v>
                </c:pt>
                <c:pt idx="12">
                  <c:v>57.349263482836676</c:v>
                </c:pt>
                <c:pt idx="13">
                  <c:v>59.34251329032476</c:v>
                </c:pt>
                <c:pt idx="14">
                  <c:v>61.891108226749282</c:v>
                </c:pt>
                <c:pt idx="15">
                  <c:v>66.138792707153542</c:v>
                </c:pt>
                <c:pt idx="16">
                  <c:v>67.590203390486096</c:v>
                </c:pt>
                <c:pt idx="17">
                  <c:v>69.751169040625953</c:v>
                </c:pt>
                <c:pt idx="18">
                  <c:v>72.087945240701998</c:v>
                </c:pt>
                <c:pt idx="19">
                  <c:v>75.049991724553109</c:v>
                </c:pt>
                <c:pt idx="20">
                  <c:v>80.224531501271528</c:v>
                </c:pt>
                <c:pt idx="21">
                  <c:v>81.854941469249439</c:v>
                </c:pt>
                <c:pt idx="22">
                  <c:v>84.406035829924591</c:v>
                </c:pt>
                <c:pt idx="23">
                  <c:v>87.121260498885007</c:v>
                </c:pt>
                <c:pt idx="24">
                  <c:v>90.431567460846082</c:v>
                </c:pt>
                <c:pt idx="25">
                  <c:v>96.249774926157883</c:v>
                </c:pt>
                <c:pt idx="26">
                  <c:v>97.929945560779089</c:v>
                </c:pt>
                <c:pt idx="27">
                  <c:v>100.05072145190425</c:v>
                </c:pt>
                <c:pt idx="28">
                  <c:v>102.66642658790173</c:v>
                </c:pt>
                <c:pt idx="29">
                  <c:v>105.42257226811385</c:v>
                </c:pt>
                <c:pt idx="30">
                  <c:v>111.48306080872226</c:v>
                </c:pt>
                <c:pt idx="31">
                  <c:v>111.88008025604677</c:v>
                </c:pt>
                <c:pt idx="32">
                  <c:v>112.84456370652993</c:v>
                </c:pt>
                <c:pt idx="33">
                  <c:v>114.48952819204786</c:v>
                </c:pt>
                <c:pt idx="34">
                  <c:v>116.35528346628863</c:v>
                </c:pt>
                <c:pt idx="35">
                  <c:v>120.64487917011495</c:v>
                </c:pt>
                <c:pt idx="36">
                  <c:v>119.90811654922874</c:v>
                </c:pt>
                <c:pt idx="37">
                  <c:v>120.36753462029858</c:v>
                </c:pt>
                <c:pt idx="38">
                  <c:v>119.99971938845657</c:v>
                </c:pt>
                <c:pt idx="39">
                  <c:v>120.45984101187857</c:v>
                </c:pt>
                <c:pt idx="40">
                  <c:v>124.76539529745008</c:v>
                </c:pt>
                <c:pt idx="41">
                  <c:v>123.39326997603273</c:v>
                </c:pt>
                <c:pt idx="42">
                  <c:v>122.52701457058474</c:v>
                </c:pt>
                <c:pt idx="43">
                  <c:v>121.4846347095821</c:v>
                </c:pt>
                <c:pt idx="44">
                  <c:v>122.05099664296011</c:v>
                </c:pt>
                <c:pt idx="45">
                  <c:v>126.16837966224068</c:v>
                </c:pt>
                <c:pt idx="46">
                  <c:v>124.07553924130305</c:v>
                </c:pt>
                <c:pt idx="47">
                  <c:v>122.71846303085131</c:v>
                </c:pt>
                <c:pt idx="48">
                  <c:v>121.95623655239881</c:v>
                </c:pt>
                <c:pt idx="49">
                  <c:v>122.71846303085131</c:v>
                </c:pt>
                <c:pt idx="50">
                  <c:v>126.47313420248766</c:v>
                </c:pt>
                <c:pt idx="51">
                  <c:v>123.97761063890263</c:v>
                </c:pt>
                <c:pt idx="52">
                  <c:v>122.71846303085131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126.26980118930038</c:v>
                </c:pt>
                <c:pt idx="56">
                  <c:v>123.68475014133044</c:v>
                </c:pt>
                <c:pt idx="57">
                  <c:v>122.91051070382602</c:v>
                </c:pt>
                <c:pt idx="58">
                  <c:v>122.52701457058474</c:v>
                </c:pt>
                <c:pt idx="59">
                  <c:v>123.00676012489402</c:v>
                </c:pt>
                <c:pt idx="60">
                  <c:v>125.96602460263804</c:v>
                </c:pt>
                <c:pt idx="61">
                  <c:v>123.68475014133044</c:v>
                </c:pt>
                <c:pt idx="62">
                  <c:v>123.19971190548208</c:v>
                </c:pt>
                <c:pt idx="63">
                  <c:v>122.71846303085131</c:v>
                </c:pt>
                <c:pt idx="64">
                  <c:v>122.71846303085131</c:v>
                </c:pt>
                <c:pt idx="65">
                  <c:v>125.76431759766987</c:v>
                </c:pt>
                <c:pt idx="66">
                  <c:v>123.78221645349856</c:v>
                </c:pt>
                <c:pt idx="67">
                  <c:v>123.39326997603273</c:v>
                </c:pt>
                <c:pt idx="68">
                  <c:v>122.62266407454307</c:v>
                </c:pt>
                <c:pt idx="69">
                  <c:v>122.4315141695165</c:v>
                </c:pt>
                <c:pt idx="70">
                  <c:v>125.76431759766987</c:v>
                </c:pt>
                <c:pt idx="71">
                  <c:v>124.07553924130305</c:v>
                </c:pt>
                <c:pt idx="72">
                  <c:v>123.39326997603273</c:v>
                </c:pt>
                <c:pt idx="73">
                  <c:v>122.33616252296703</c:v>
                </c:pt>
                <c:pt idx="74">
                  <c:v>122.33616252296703</c:v>
                </c:pt>
                <c:pt idx="75">
                  <c:v>126.06712093056954</c:v>
                </c:pt>
                <c:pt idx="76">
                  <c:v>124.37025548653178</c:v>
                </c:pt>
                <c:pt idx="77">
                  <c:v>123.29641497605155</c:v>
                </c:pt>
                <c:pt idx="78">
                  <c:v>122.14590410535743</c:v>
                </c:pt>
                <c:pt idx="79">
                  <c:v>122.33616252296703</c:v>
                </c:pt>
                <c:pt idx="80">
                  <c:v>126.3713859046578</c:v>
                </c:pt>
                <c:pt idx="81">
                  <c:v>124.37025548653178</c:v>
                </c:pt>
                <c:pt idx="82">
                  <c:v>123.00676012489402</c:v>
                </c:pt>
                <c:pt idx="83">
                  <c:v>121.95623655239881</c:v>
                </c:pt>
                <c:pt idx="84">
                  <c:v>122.52701457058474</c:v>
                </c:pt>
                <c:pt idx="85">
                  <c:v>126.47313420248766</c:v>
                </c:pt>
                <c:pt idx="86">
                  <c:v>124.17362267153334</c:v>
                </c:pt>
                <c:pt idx="87">
                  <c:v>122.81441179006229</c:v>
                </c:pt>
                <c:pt idx="88">
                  <c:v>122.05099664296011</c:v>
                </c:pt>
                <c:pt idx="89">
                  <c:v>122.81441179006229</c:v>
                </c:pt>
                <c:pt idx="90">
                  <c:v>126.47313420248766</c:v>
                </c:pt>
                <c:pt idx="91">
                  <c:v>123.87983649802024</c:v>
                </c:pt>
                <c:pt idx="92">
                  <c:v>122.71846303085131</c:v>
                </c:pt>
              </c:numCache>
            </c:numRef>
          </c:xVal>
          <c:yVal>
            <c:numRef>
              <c:f>Transient!$W$8:$W$100</c:f>
              <c:numCache>
                <c:formatCode>General</c:formatCode>
                <c:ptCount val="93"/>
                <c:pt idx="0">
                  <c:v>9.6334980202209444E-2</c:v>
                </c:pt>
                <c:pt idx="1">
                  <c:v>0.10503477564427478</c:v>
                </c:pt>
                <c:pt idx="2">
                  <c:v>0.14200511897582735</c:v>
                </c:pt>
                <c:pt idx="3">
                  <c:v>0.19421042597997071</c:v>
                </c:pt>
                <c:pt idx="4">
                  <c:v>0.25177241166725922</c:v>
                </c:pt>
                <c:pt idx="5">
                  <c:v>0.32561315789738454</c:v>
                </c:pt>
                <c:pt idx="6">
                  <c:v>0.37198551153318204</c:v>
                </c:pt>
                <c:pt idx="7">
                  <c:v>0.42105966430180242</c:v>
                </c:pt>
                <c:pt idx="8">
                  <c:v>0.46809079057964587</c:v>
                </c:pt>
                <c:pt idx="9">
                  <c:v>0.51838806540050075</c:v>
                </c:pt>
                <c:pt idx="10">
                  <c:v>0.59926362685757484</c:v>
                </c:pt>
                <c:pt idx="11">
                  <c:v>0.63272049680837339</c:v>
                </c:pt>
                <c:pt idx="12">
                  <c:v>0.67686395629995844</c:v>
                </c:pt>
                <c:pt idx="13">
                  <c:v>0.72381763083139572</c:v>
                </c:pt>
                <c:pt idx="14">
                  <c:v>0.78627147618109017</c:v>
                </c:pt>
                <c:pt idx="15">
                  <c:v>0.89636785645776762</c:v>
                </c:pt>
                <c:pt idx="16">
                  <c:v>0.93570256003281926</c:v>
                </c:pt>
                <c:pt idx="17">
                  <c:v>0.99588165988311095</c:v>
                </c:pt>
                <c:pt idx="18">
                  <c:v>1.0631273696506842</c:v>
                </c:pt>
                <c:pt idx="19">
                  <c:v>1.1516024353284888</c:v>
                </c:pt>
                <c:pt idx="20">
                  <c:v>1.3148269974728541</c:v>
                </c:pt>
                <c:pt idx="21">
                  <c:v>1.3685357720540583</c:v>
                </c:pt>
                <c:pt idx="22">
                  <c:v>1.454762672946702</c:v>
                </c:pt>
                <c:pt idx="23">
                  <c:v>1.5494693624493199</c:v>
                </c:pt>
                <c:pt idx="24">
                  <c:v>1.6690194239532339</c:v>
                </c:pt>
                <c:pt idx="25">
                  <c:v>1.8900138732144729</c:v>
                </c:pt>
                <c:pt idx="26">
                  <c:v>1.956409617005155</c:v>
                </c:pt>
                <c:pt idx="27">
                  <c:v>2.0418651413514191</c:v>
                </c:pt>
                <c:pt idx="28">
                  <c:v>2.1497961382296942</c:v>
                </c:pt>
                <c:pt idx="29">
                  <c:v>2.2665476885494278</c:v>
                </c:pt>
                <c:pt idx="30">
                  <c:v>2.53418773015439</c:v>
                </c:pt>
                <c:pt idx="31">
                  <c:v>2.5522442585684146</c:v>
                </c:pt>
                <c:pt idx="32">
                  <c:v>2.5963772873067099</c:v>
                </c:pt>
                <c:pt idx="33">
                  <c:v>2.6725242713857451</c:v>
                </c:pt>
                <c:pt idx="34">
                  <c:v>2.7602290456705307</c:v>
                </c:pt>
                <c:pt idx="35">
                  <c:v>2.9672622136084659</c:v>
                </c:pt>
                <c:pt idx="36">
                  <c:v>2.9311688564679126</c:v>
                </c:pt>
                <c:pt idx="37">
                  <c:v>2.9536493437072115</c:v>
                </c:pt>
                <c:pt idx="38">
                  <c:v>2.9356443389118221</c:v>
                </c:pt>
                <c:pt idx="39">
                  <c:v>2.9581765218452407</c:v>
                </c:pt>
                <c:pt idx="40">
                  <c:v>3.1732068707321557</c:v>
                </c:pt>
                <c:pt idx="41">
                  <c:v>3.1038581292264271</c:v>
                </c:pt>
                <c:pt idx="42">
                  <c:v>3.0604722585900523</c:v>
                </c:pt>
                <c:pt idx="43">
                  <c:v>3.0086712721437485</c:v>
                </c:pt>
                <c:pt idx="44">
                  <c:v>3.0367615708261875</c:v>
                </c:pt>
                <c:pt idx="45">
                  <c:v>3.2449096500026222</c:v>
                </c:pt>
                <c:pt idx="46">
                  <c:v>3.1382447431654632</c:v>
                </c:pt>
                <c:pt idx="47">
                  <c:v>3.0700344759520286</c:v>
                </c:pt>
                <c:pt idx="48">
                  <c:v>3.0320525607745474</c:v>
                </c:pt>
                <c:pt idx="49">
                  <c:v>3.0700344759520286</c:v>
                </c:pt>
                <c:pt idx="50">
                  <c:v>3.2605910219324623</c:v>
                </c:pt>
                <c:pt idx="51">
                  <c:v>3.1332974307543831</c:v>
                </c:pt>
                <c:pt idx="52">
                  <c:v>3.0700344759520286</c:v>
                </c:pt>
                <c:pt idx="53">
                  <c:v>3.05095471835988</c:v>
                </c:pt>
                <c:pt idx="54">
                  <c:v>3.0796416502888171</c:v>
                </c:pt>
                <c:pt idx="55">
                  <c:v>3.2501241628841218</c:v>
                </c:pt>
                <c:pt idx="56">
                  <c:v>3.1185255914998593</c:v>
                </c:pt>
                <c:pt idx="57">
                  <c:v>3.0796416502888171</c:v>
                </c:pt>
                <c:pt idx="58">
                  <c:v>3.0604722585900523</c:v>
                </c:pt>
                <c:pt idx="59">
                  <c:v>3.0844621843732938</c:v>
                </c:pt>
                <c:pt idx="60">
                  <c:v>3.2345182554258853</c:v>
                </c:pt>
                <c:pt idx="61">
                  <c:v>3.1185255914998593</c:v>
                </c:pt>
                <c:pt idx="62">
                  <c:v>3.0941373236848135</c:v>
                </c:pt>
                <c:pt idx="63">
                  <c:v>3.0700344759520286</c:v>
                </c:pt>
                <c:pt idx="64">
                  <c:v>3.0700344759520286</c:v>
                </c:pt>
                <c:pt idx="65">
                  <c:v>3.2241767681851292</c:v>
                </c:pt>
                <c:pt idx="66">
                  <c:v>3.1234378917320957</c:v>
                </c:pt>
                <c:pt idx="67">
                  <c:v>3.1038581292264271</c:v>
                </c:pt>
                <c:pt idx="68">
                  <c:v>3.0652477651905783</c:v>
                </c:pt>
                <c:pt idx="69">
                  <c:v>3.0557079212385041</c:v>
                </c:pt>
                <c:pt idx="70">
                  <c:v>3.2241767681851292</c:v>
                </c:pt>
                <c:pt idx="71">
                  <c:v>3.1382447431654632</c:v>
                </c:pt>
                <c:pt idx="72">
                  <c:v>3.1038581292264271</c:v>
                </c:pt>
                <c:pt idx="73">
                  <c:v>3.05095471835988</c:v>
                </c:pt>
                <c:pt idx="74">
                  <c:v>3.05095471835988</c:v>
                </c:pt>
                <c:pt idx="75">
                  <c:v>3.2397076942690957</c:v>
                </c:pt>
                <c:pt idx="76">
                  <c:v>3.1531572967873087</c:v>
                </c:pt>
                <c:pt idx="77">
                  <c:v>3.0989920002537721</c:v>
                </c:pt>
                <c:pt idx="78">
                  <c:v>3.0414815775928772</c:v>
                </c:pt>
                <c:pt idx="79">
                  <c:v>3.05095471835988</c:v>
                </c:pt>
                <c:pt idx="80">
                  <c:v>3.2553512733332539</c:v>
                </c:pt>
                <c:pt idx="81">
                  <c:v>3.1531572967873087</c:v>
                </c:pt>
                <c:pt idx="82">
                  <c:v>3.0844621843732938</c:v>
                </c:pt>
                <c:pt idx="83">
                  <c:v>3.0320525607745474</c:v>
                </c:pt>
                <c:pt idx="84">
                  <c:v>3.0604722585900523</c:v>
                </c:pt>
                <c:pt idx="85">
                  <c:v>3.2605910219324623</c:v>
                </c:pt>
                <c:pt idx="86">
                  <c:v>3.1432038001664631</c:v>
                </c:pt>
                <c:pt idx="87">
                  <c:v>3.0748324259228883</c:v>
                </c:pt>
                <c:pt idx="88">
                  <c:v>3.0367615708261875</c:v>
                </c:pt>
                <c:pt idx="89">
                  <c:v>3.0748324259228883</c:v>
                </c:pt>
                <c:pt idx="90">
                  <c:v>3.2605910219324623</c:v>
                </c:pt>
                <c:pt idx="91">
                  <c:v>3.1283618259042907</c:v>
                </c:pt>
                <c:pt idx="92">
                  <c:v>3.0700344759520286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2C30-41E0-92EC-A1B656FC5B90}"/>
            </c:ext>
          </c:extLst>
        </c:ser>
        <c:ser>
          <c:idx val="3"/>
          <c:order val="3"/>
          <c:tx>
            <c:v>Sensor 4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Transient!$Z$8:$Z$100</c:f>
              <c:numCache>
                <c:formatCode>General</c:formatCode>
                <c:ptCount val="93"/>
                <c:pt idx="0">
                  <c:v>49.638057411752143</c:v>
                </c:pt>
                <c:pt idx="1">
                  <c:v>75.497276112414525</c:v>
                </c:pt>
                <c:pt idx="2">
                  <c:v>106.2210120905394</c:v>
                </c:pt>
                <c:pt idx="3">
                  <c:v>121.32511985748796</c:v>
                </c:pt>
                <c:pt idx="4">
                  <c:v>123.02602810110406</c:v>
                </c:pt>
                <c:pt idx="5">
                  <c:v>123.1417628406159</c:v>
                </c:pt>
                <c:pt idx="6">
                  <c:v>123.12245859812639</c:v>
                </c:pt>
                <c:pt idx="7">
                  <c:v>123.10316040712354</c:v>
                </c:pt>
                <c:pt idx="8">
                  <c:v>123.10316040712354</c:v>
                </c:pt>
                <c:pt idx="9">
                  <c:v>123.1417628406159</c:v>
                </c:pt>
                <c:pt idx="10">
                  <c:v>123.12245859812639</c:v>
                </c:pt>
                <c:pt idx="11">
                  <c:v>123.09351358004048</c:v>
                </c:pt>
                <c:pt idx="12">
                  <c:v>123.09351358004048</c:v>
                </c:pt>
                <c:pt idx="13">
                  <c:v>123.12245859812639</c:v>
                </c:pt>
                <c:pt idx="14">
                  <c:v>123.11280874636701</c:v>
                </c:pt>
                <c:pt idx="15">
                  <c:v>123.07422446093368</c:v>
                </c:pt>
                <c:pt idx="16">
                  <c:v>123.09351358004048</c:v>
                </c:pt>
                <c:pt idx="17">
                  <c:v>123.10316040712354</c:v>
                </c:pt>
                <c:pt idx="18">
                  <c:v>123.09351358004048</c:v>
                </c:pt>
                <c:pt idx="19">
                  <c:v>123.05494138620419</c:v>
                </c:pt>
                <c:pt idx="20">
                  <c:v>123.07422446093368</c:v>
                </c:pt>
                <c:pt idx="21">
                  <c:v>123.10316040712354</c:v>
                </c:pt>
                <c:pt idx="22">
                  <c:v>123.06458216819935</c:v>
                </c:pt>
                <c:pt idx="23">
                  <c:v>123.0356643530114</c:v>
                </c:pt>
                <c:pt idx="24">
                  <c:v>123.06458216819935</c:v>
                </c:pt>
                <c:pt idx="25">
                  <c:v>123.08386826476229</c:v>
                </c:pt>
                <c:pt idx="26">
                  <c:v>123.05494138620419</c:v>
                </c:pt>
                <c:pt idx="27">
                  <c:v>123.02602810110406</c:v>
                </c:pt>
                <c:pt idx="28">
                  <c:v>123.04530211459317</c:v>
                </c:pt>
                <c:pt idx="29">
                  <c:v>123.06458216819935</c:v>
                </c:pt>
                <c:pt idx="30">
                  <c:v>123.02602810110406</c:v>
                </c:pt>
                <c:pt idx="31">
                  <c:v>123.00676012489402</c:v>
                </c:pt>
                <c:pt idx="32">
                  <c:v>123.0356643530114</c:v>
                </c:pt>
                <c:pt idx="33">
                  <c:v>123.0356643530114</c:v>
                </c:pt>
                <c:pt idx="34">
                  <c:v>123.00676012489402</c:v>
                </c:pt>
                <c:pt idx="35">
                  <c:v>122.99712839988227</c:v>
                </c:pt>
                <c:pt idx="36">
                  <c:v>123.02602810110406</c:v>
                </c:pt>
                <c:pt idx="37">
                  <c:v>123.02602810110406</c:v>
                </c:pt>
                <c:pt idx="38">
                  <c:v>122.99712839988227</c:v>
                </c:pt>
                <c:pt idx="39">
                  <c:v>122.99712839988227</c:v>
                </c:pt>
                <c:pt idx="40">
                  <c:v>123.01639335851645</c:v>
                </c:pt>
                <c:pt idx="41">
                  <c:v>123.00676012489402</c:v>
                </c:pt>
                <c:pt idx="42">
                  <c:v>122.96824227296825</c:v>
                </c:pt>
                <c:pt idx="43">
                  <c:v>122.98749818312687</c:v>
                </c:pt>
                <c:pt idx="44">
                  <c:v>123.01639335851645</c:v>
                </c:pt>
                <c:pt idx="45">
                  <c:v>123.00676012489402</c:v>
                </c:pt>
                <c:pt idx="46">
                  <c:v>122.97786947427359</c:v>
                </c:pt>
                <c:pt idx="47">
                  <c:v>122.98749818312687</c:v>
                </c:pt>
                <c:pt idx="48">
                  <c:v>123.02602810110406</c:v>
                </c:pt>
                <c:pt idx="49">
                  <c:v>122.98749818312687</c:v>
                </c:pt>
                <c:pt idx="50">
                  <c:v>122.96824227296825</c:v>
                </c:pt>
                <c:pt idx="51">
                  <c:v>122.99712839988227</c:v>
                </c:pt>
                <c:pt idx="52">
                  <c:v>123.02602810110406</c:v>
                </c:pt>
                <c:pt idx="53">
                  <c:v>122.97786947427359</c:v>
                </c:pt>
                <c:pt idx="54">
                  <c:v>122.97786947427359</c:v>
                </c:pt>
                <c:pt idx="55">
                  <c:v>122.99712839988227</c:v>
                </c:pt>
                <c:pt idx="56">
                  <c:v>123.00676012489402</c:v>
                </c:pt>
                <c:pt idx="57">
                  <c:v>122.96824227296825</c:v>
                </c:pt>
                <c:pt idx="58">
                  <c:v>122.96824227296825</c:v>
                </c:pt>
                <c:pt idx="59">
                  <c:v>122.99712839988227</c:v>
                </c:pt>
                <c:pt idx="60">
                  <c:v>122.98749818312687</c:v>
                </c:pt>
                <c:pt idx="61">
                  <c:v>122.95861657885688</c:v>
                </c:pt>
                <c:pt idx="62">
                  <c:v>122.96824227296825</c:v>
                </c:pt>
                <c:pt idx="63">
                  <c:v>123.00676012489402</c:v>
                </c:pt>
                <c:pt idx="64">
                  <c:v>122.97786947427359</c:v>
                </c:pt>
                <c:pt idx="65">
                  <c:v>122.95861657885688</c:v>
                </c:pt>
                <c:pt idx="66">
                  <c:v>122.97786947427359</c:v>
                </c:pt>
                <c:pt idx="67">
                  <c:v>123.00676012489402</c:v>
                </c:pt>
                <c:pt idx="68">
                  <c:v>122.97786947427359</c:v>
                </c:pt>
                <c:pt idx="69">
                  <c:v>122.96824227296825</c:v>
                </c:pt>
                <c:pt idx="70">
                  <c:v>122.98749818312687</c:v>
                </c:pt>
                <c:pt idx="71">
                  <c:v>123.00676012489402</c:v>
                </c:pt>
                <c:pt idx="72">
                  <c:v>122.96824227296825</c:v>
                </c:pt>
                <c:pt idx="73">
                  <c:v>122.95861657885688</c:v>
                </c:pt>
                <c:pt idx="74">
                  <c:v>122.99712839988227</c:v>
                </c:pt>
                <c:pt idx="75">
                  <c:v>122.99712839988227</c:v>
                </c:pt>
                <c:pt idx="76">
                  <c:v>122.95861657885688</c:v>
                </c:pt>
                <c:pt idx="77">
                  <c:v>122.96824227296825</c:v>
                </c:pt>
                <c:pt idx="78">
                  <c:v>123.00676012489402</c:v>
                </c:pt>
                <c:pt idx="79">
                  <c:v>122.98749818312687</c:v>
                </c:pt>
                <c:pt idx="80">
                  <c:v>122.96824227296825</c:v>
                </c:pt>
                <c:pt idx="81">
                  <c:v>122.98749818312687</c:v>
                </c:pt>
                <c:pt idx="82">
                  <c:v>123.00676012489402</c:v>
                </c:pt>
                <c:pt idx="83">
                  <c:v>122.97786947427359</c:v>
                </c:pt>
                <c:pt idx="84">
                  <c:v>122.96824227296825</c:v>
                </c:pt>
                <c:pt idx="85">
                  <c:v>122.98749818312687</c:v>
                </c:pt>
                <c:pt idx="86">
                  <c:v>123.00676012489402</c:v>
                </c:pt>
                <c:pt idx="87">
                  <c:v>122.96824227296825</c:v>
                </c:pt>
                <c:pt idx="88">
                  <c:v>122.96824227296825</c:v>
                </c:pt>
                <c:pt idx="89">
                  <c:v>123.00676012489402</c:v>
                </c:pt>
                <c:pt idx="90">
                  <c:v>123.00676012489402</c:v>
                </c:pt>
                <c:pt idx="91">
                  <c:v>122.96824227296825</c:v>
                </c:pt>
                <c:pt idx="92">
                  <c:v>122.96824227296825</c:v>
                </c:pt>
              </c:numCache>
            </c:numRef>
          </c:xVal>
          <c:yVal>
            <c:numRef>
              <c:f>Transient!$AD$8:$AD$12</c:f>
              <c:numCache>
                <c:formatCode>General</c:formatCode>
                <c:ptCount val="5"/>
                <c:pt idx="0">
                  <c:v>1.1180976203907253E-2</c:v>
                </c:pt>
                <c:pt idx="1">
                  <c:v>1.6305333548654068E-2</c:v>
                </c:pt>
                <c:pt idx="2">
                  <c:v>2.7774041351119317E-2</c:v>
                </c:pt>
                <c:pt idx="3">
                  <c:v>3.5325424958464531E-2</c:v>
                </c:pt>
                <c:pt idx="4">
                  <c:v>3.62497445073982E-2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2C30-41E0-92EC-A1B656FC5B90}"/>
            </c:ext>
          </c:extLst>
        </c:ser>
        <c:ser>
          <c:idx val="4"/>
          <c:order val="4"/>
          <c:tx>
            <c:v>Sensor 5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Transient!$AG$8:$AG$100</c:f>
              <c:numCache>
                <c:formatCode>General</c:formatCode>
                <c:ptCount val="93"/>
                <c:pt idx="0">
                  <c:v>4.5543793434432684</c:v>
                </c:pt>
                <c:pt idx="1">
                  <c:v>11.506653823802278</c:v>
                </c:pt>
                <c:pt idx="2">
                  <c:v>16.717713141708138</c:v>
                </c:pt>
                <c:pt idx="3">
                  <c:v>20.957363736723455</c:v>
                </c:pt>
                <c:pt idx="4">
                  <c:v>24.883508012465491</c:v>
                </c:pt>
                <c:pt idx="5">
                  <c:v>28.16864512579615</c:v>
                </c:pt>
                <c:pt idx="6">
                  <c:v>31.413413462820905</c:v>
                </c:pt>
                <c:pt idx="7">
                  <c:v>34.302854795486034</c:v>
                </c:pt>
                <c:pt idx="8">
                  <c:v>36.165131620272057</c:v>
                </c:pt>
                <c:pt idx="9">
                  <c:v>38.664803987468531</c:v>
                </c:pt>
                <c:pt idx="10">
                  <c:v>40.912546929074765</c:v>
                </c:pt>
                <c:pt idx="11">
                  <c:v>43.052028909578922</c:v>
                </c:pt>
                <c:pt idx="12">
                  <c:v>44.342714735628292</c:v>
                </c:pt>
                <c:pt idx="13">
                  <c:v>46.221643326121018</c:v>
                </c:pt>
                <c:pt idx="14">
                  <c:v>47.634531986744804</c:v>
                </c:pt>
                <c:pt idx="15">
                  <c:v>48.107200992125946</c:v>
                </c:pt>
                <c:pt idx="16">
                  <c:v>50.736315464951439</c:v>
                </c:pt>
                <c:pt idx="17">
                  <c:v>52.697139251036518</c:v>
                </c:pt>
                <c:pt idx="18">
                  <c:v>53.114097747849343</c:v>
                </c:pt>
                <c:pt idx="19">
                  <c:v>54.815617210877186</c:v>
                </c:pt>
                <c:pt idx="20">
                  <c:v>56.3372902515923</c:v>
                </c:pt>
                <c:pt idx="21">
                  <c:v>57.984360531373071</c:v>
                </c:pt>
                <c:pt idx="22">
                  <c:v>58.686255951389697</c:v>
                </c:pt>
                <c:pt idx="23">
                  <c:v>59.894620864596071</c:v>
                </c:pt>
                <c:pt idx="24">
                  <c:v>62.511792693206644</c:v>
                </c:pt>
                <c:pt idx="25">
                  <c:v>62.736493601521545</c:v>
                </c:pt>
                <c:pt idx="26">
                  <c:v>65.075661893897447</c:v>
                </c:pt>
                <c:pt idx="27">
                  <c:v>65.564584973490966</c:v>
                </c:pt>
                <c:pt idx="28">
                  <c:v>67.283317347506909</c:v>
                </c:pt>
                <c:pt idx="29">
                  <c:v>68.71375007851691</c:v>
                </c:pt>
                <c:pt idx="30">
                  <c:v>70.775719870005247</c:v>
                </c:pt>
                <c:pt idx="31">
                  <c:v>70.432980306470114</c:v>
                </c:pt>
                <c:pt idx="32">
                  <c:v>72.722052166430402</c:v>
                </c:pt>
                <c:pt idx="33">
                  <c:v>72.965269732204419</c:v>
                </c:pt>
                <c:pt idx="34">
                  <c:v>76.415466374532812</c:v>
                </c:pt>
                <c:pt idx="35">
                  <c:v>78.547671106855518</c:v>
                </c:pt>
                <c:pt idx="36">
                  <c:v>78.974174298385947</c:v>
                </c:pt>
                <c:pt idx="37">
                  <c:v>81.557441681978005</c:v>
                </c:pt>
                <c:pt idx="38">
                  <c:v>83.66870814929672</c:v>
                </c:pt>
                <c:pt idx="39">
                  <c:v>84.396965763749009</c:v>
                </c:pt>
                <c:pt idx="40">
                  <c:v>89.138368334746133</c:v>
                </c:pt>
                <c:pt idx="41">
                  <c:v>87.266462599716462</c:v>
                </c:pt>
                <c:pt idx="42">
                  <c:v>88.685429471256583</c:v>
                </c:pt>
                <c:pt idx="43">
                  <c:v>92.053230590418224</c:v>
                </c:pt>
                <c:pt idx="44">
                  <c:v>94.958065940931959</c:v>
                </c:pt>
                <c:pt idx="45">
                  <c:v>95.582105804727789</c:v>
                </c:pt>
                <c:pt idx="46">
                  <c:v>97.942157799906255</c:v>
                </c:pt>
                <c:pt idx="47">
                  <c:v>99.96158373392494</c:v>
                </c:pt>
                <c:pt idx="48">
                  <c:v>99.50565860857067</c:v>
                </c:pt>
                <c:pt idx="49">
                  <c:v>102.06603812832337</c:v>
                </c:pt>
                <c:pt idx="50">
                  <c:v>101.23719559131841</c:v>
                </c:pt>
                <c:pt idx="51">
                  <c:v>107.86954585873484</c:v>
                </c:pt>
                <c:pt idx="52">
                  <c:v>108.67554495606036</c:v>
                </c:pt>
                <c:pt idx="53">
                  <c:v>109.49367954795041</c:v>
                </c:pt>
                <c:pt idx="54">
                  <c:v>109.35646942320359</c:v>
                </c:pt>
                <c:pt idx="55">
                  <c:v>111.45142094472091</c:v>
                </c:pt>
                <c:pt idx="56">
                  <c:v>113.33306831132009</c:v>
                </c:pt>
                <c:pt idx="57">
                  <c:v>112.16768971685923</c:v>
                </c:pt>
                <c:pt idx="58">
                  <c:v>114.37282123160743</c:v>
                </c:pt>
                <c:pt idx="59">
                  <c:v>113.03945932605761</c:v>
                </c:pt>
                <c:pt idx="60">
                  <c:v>117.45149744241786</c:v>
                </c:pt>
                <c:pt idx="61">
                  <c:v>118.56856331483216</c:v>
                </c:pt>
                <c:pt idx="62">
                  <c:v>119.37956579988574</c:v>
                </c:pt>
                <c:pt idx="63">
                  <c:v>119.37956579988574</c:v>
                </c:pt>
                <c:pt idx="64">
                  <c:v>119.05383710738946</c:v>
                </c:pt>
                <c:pt idx="65">
                  <c:v>120.20173911806677</c:v>
                </c:pt>
                <c:pt idx="66">
                  <c:v>120.70050152104629</c:v>
                </c:pt>
                <c:pt idx="67">
                  <c:v>117.92765216177902</c:v>
                </c:pt>
                <c:pt idx="68">
                  <c:v>119.8715145600501</c:v>
                </c:pt>
                <c:pt idx="69">
                  <c:v>120.36753462029858</c:v>
                </c:pt>
                <c:pt idx="70">
                  <c:v>124.13437069660951</c:v>
                </c:pt>
                <c:pt idx="71">
                  <c:v>121.0353156722836</c:v>
                </c:pt>
                <c:pt idx="72">
                  <c:v>125.20295925353871</c:v>
                </c:pt>
                <c:pt idx="73">
                  <c:v>123.25771553632271</c:v>
                </c:pt>
                <c:pt idx="74">
                  <c:v>121.203420277384</c:v>
                </c:pt>
                <c:pt idx="75">
                  <c:v>121.88053435714592</c:v>
                </c:pt>
                <c:pt idx="76">
                  <c:v>125.02358538641329</c:v>
                </c:pt>
                <c:pt idx="77">
                  <c:v>122.22193641416872</c:v>
                </c:pt>
                <c:pt idx="78">
                  <c:v>122.22193641416872</c:v>
                </c:pt>
                <c:pt idx="79">
                  <c:v>124.48853437905345</c:v>
                </c:pt>
                <c:pt idx="80">
                  <c:v>123.25771553632271</c:v>
                </c:pt>
                <c:pt idx="81">
                  <c:v>122.05099664296011</c:v>
                </c:pt>
                <c:pt idx="82">
                  <c:v>123.95804346550636</c:v>
                </c:pt>
                <c:pt idx="83">
                  <c:v>123.95804346550636</c:v>
                </c:pt>
                <c:pt idx="84">
                  <c:v>122.56525646027593</c:v>
                </c:pt>
                <c:pt idx="85">
                  <c:v>122.73764078722429</c:v>
                </c:pt>
                <c:pt idx="86">
                  <c:v>123.43205459648722</c:v>
                </c:pt>
                <c:pt idx="87">
                  <c:v>122.56525646027593</c:v>
                </c:pt>
                <c:pt idx="88">
                  <c:v>125.02358538641329</c:v>
                </c:pt>
                <c:pt idx="89">
                  <c:v>125.20295925353871</c:v>
                </c:pt>
                <c:pt idx="90">
                  <c:v>123.25771553632271</c:v>
                </c:pt>
                <c:pt idx="91">
                  <c:v>123.78221645349856</c:v>
                </c:pt>
                <c:pt idx="92">
                  <c:v>123.60688753500918</c:v>
                </c:pt>
              </c:numCache>
            </c:numRef>
          </c:xVal>
          <c:yVal>
            <c:numRef>
              <c:f>Transient!$AK$8:$AK$100</c:f>
              <c:numCache>
                <c:formatCode>General</c:formatCode>
                <c:ptCount val="93"/>
                <c:pt idx="0">
                  <c:v>0.17447236337848598</c:v>
                </c:pt>
                <c:pt idx="1">
                  <c:v>0.17778261980772853</c:v>
                </c:pt>
                <c:pt idx="2">
                  <c:v>0.18904369912252952</c:v>
                </c:pt>
                <c:pt idx="3">
                  <c:v>0.20872316598434285</c:v>
                </c:pt>
                <c:pt idx="4">
                  <c:v>0.23781208093993614</c:v>
                </c:pt>
                <c:pt idx="5">
                  <c:v>0.27081907419381779</c:v>
                </c:pt>
                <c:pt idx="6">
                  <c:v>0.31114674410922144</c:v>
                </c:pt>
                <c:pt idx="7">
                  <c:v>0.35330587167377731</c:v>
                </c:pt>
                <c:pt idx="8">
                  <c:v>0.38348208909399412</c:v>
                </c:pt>
                <c:pt idx="9">
                  <c:v>0.42756129447211938</c:v>
                </c:pt>
                <c:pt idx="10">
                  <c:v>0.47059358758172776</c:v>
                </c:pt>
                <c:pt idx="11">
                  <c:v>0.51445720808807227</c:v>
                </c:pt>
                <c:pt idx="12">
                  <c:v>0.54226051731916991</c:v>
                </c:pt>
                <c:pt idx="13">
                  <c:v>0.58450967452942471</c:v>
                </c:pt>
                <c:pt idx="14">
                  <c:v>0.61764704969715356</c:v>
                </c:pt>
                <c:pt idx="15">
                  <c:v>0.62899232434020336</c:v>
                </c:pt>
                <c:pt idx="16">
                  <c:v>0.69444711356225119</c:v>
                </c:pt>
                <c:pt idx="17">
                  <c:v>0.74582970767897105</c:v>
                </c:pt>
                <c:pt idx="18">
                  <c:v>0.75703592612542281</c:v>
                </c:pt>
                <c:pt idx="19">
                  <c:v>0.80377728088709133</c:v>
                </c:pt>
                <c:pt idx="20">
                  <c:v>0.84694658745762696</c:v>
                </c:pt>
                <c:pt idx="21">
                  <c:v>0.89511998451943975</c:v>
                </c:pt>
                <c:pt idx="22">
                  <c:v>0.91610381547710218</c:v>
                </c:pt>
                <c:pt idx="23">
                  <c:v>0.95286333247931276</c:v>
                </c:pt>
                <c:pt idx="24">
                  <c:v>1.0352189420560192</c:v>
                </c:pt>
                <c:pt idx="25">
                  <c:v>1.0424637465848965</c:v>
                </c:pt>
                <c:pt idx="26">
                  <c:v>1.1195109828939316</c:v>
                </c:pt>
                <c:pt idx="27">
                  <c:v>1.1359895315572586</c:v>
                </c:pt>
                <c:pt idx="28">
                  <c:v>1.1949417123451123</c:v>
                </c:pt>
                <c:pt idx="29">
                  <c:v>1.2452187882358334</c:v>
                </c:pt>
                <c:pt idx="30">
                  <c:v>1.3196276035841417</c:v>
                </c:pt>
                <c:pt idx="31">
                  <c:v>1.3071013791536328</c:v>
                </c:pt>
                <c:pt idx="32">
                  <c:v>1.3919535356655186</c:v>
                </c:pt>
                <c:pt idx="33">
                  <c:v>1.401133926762014</c:v>
                </c:pt>
                <c:pt idx="34">
                  <c:v>1.534763523504596</c:v>
                </c:pt>
                <c:pt idx="35">
                  <c:v>1.6205152502151843</c:v>
                </c:pt>
                <c:pt idx="36">
                  <c:v>1.6379581207233427</c:v>
                </c:pt>
                <c:pt idx="37">
                  <c:v>1.7456703849085546</c:v>
                </c:pt>
                <c:pt idx="38">
                  <c:v>1.8363290014137226</c:v>
                </c:pt>
                <c:pt idx="39">
                  <c:v>1.8681480822947403</c:v>
                </c:pt>
                <c:pt idx="40">
                  <c:v>2.0821646887252623</c:v>
                </c:pt>
                <c:pt idx="41">
                  <c:v>1.9962520642379482</c:v>
                </c:pt>
                <c:pt idx="42">
                  <c:v>2.061207045675673</c:v>
                </c:pt>
                <c:pt idx="43">
                  <c:v>2.2196257306268126</c:v>
                </c:pt>
                <c:pt idx="44">
                  <c:v>2.3610691482760884</c:v>
                </c:pt>
                <c:pt idx="45">
                  <c:v>2.3920350410197919</c:v>
                </c:pt>
                <c:pt idx="46">
                  <c:v>2.5109980370699652</c:v>
                </c:pt>
                <c:pt idx="47">
                  <c:v>2.6151172986223741</c:v>
                </c:pt>
                <c:pt idx="48">
                  <c:v>2.5914229043805279</c:v>
                </c:pt>
                <c:pt idx="49">
                  <c:v>2.7259018118200102</c:v>
                </c:pt>
                <c:pt idx="50">
                  <c:v>2.6819913202207921</c:v>
                </c:pt>
                <c:pt idx="51">
                  <c:v>3.0434694965396454</c:v>
                </c:pt>
                <c:pt idx="52">
                  <c:v>3.0889721232576659</c:v>
                </c:pt>
                <c:pt idx="53">
                  <c:v>3.1355084926856787</c:v>
                </c:pt>
                <c:pt idx="54">
                  <c:v>3.1276793226527428</c:v>
                </c:pt>
                <c:pt idx="55">
                  <c:v>3.248292493931713</c:v>
                </c:pt>
                <c:pt idx="56">
                  <c:v>3.3585874281480979</c:v>
                </c:pt>
                <c:pt idx="57">
                  <c:v>3.2900585318557831</c:v>
                </c:pt>
                <c:pt idx="58">
                  <c:v>3.4203301726907549</c:v>
                </c:pt>
                <c:pt idx="59">
                  <c:v>3.3412549389206916</c:v>
                </c:pt>
                <c:pt idx="60">
                  <c:v>3.6064720710176976</c:v>
                </c:pt>
                <c:pt idx="61">
                  <c:v>3.6752400170511752</c:v>
                </c:pt>
                <c:pt idx="62">
                  <c:v>3.7255760279028296</c:v>
                </c:pt>
                <c:pt idx="63">
                  <c:v>3.7255760279028296</c:v>
                </c:pt>
                <c:pt idx="64">
                  <c:v>3.7053178046979043</c:v>
                </c:pt>
                <c:pt idx="65">
                  <c:v>3.776957156201318</c:v>
                </c:pt>
                <c:pt idx="66">
                  <c:v>3.8082995451901192</c:v>
                </c:pt>
                <c:pt idx="67">
                  <c:v>3.6357047760072092</c:v>
                </c:pt>
                <c:pt idx="68">
                  <c:v>3.7562774520023621</c:v>
                </c:pt>
                <c:pt idx="69">
                  <c:v>3.7873613373816855</c:v>
                </c:pt>
                <c:pt idx="70">
                  <c:v>4.0276220514111829</c:v>
                </c:pt>
                <c:pt idx="71">
                  <c:v>3.8294124825456666</c:v>
                </c:pt>
                <c:pt idx="72">
                  <c:v>4.0971331917605198</c:v>
                </c:pt>
                <c:pt idx="73">
                  <c:v>3.9710426360618878</c:v>
                </c:pt>
                <c:pt idx="74">
                  <c:v>3.8400350819253286</c:v>
                </c:pt>
                <c:pt idx="75">
                  <c:v>3.882972106447427</c:v>
                </c:pt>
                <c:pt idx="76">
                  <c:v>4.0854232479287029</c:v>
                </c:pt>
                <c:pt idx="77">
                  <c:v>3.9047121028088778</c:v>
                </c:pt>
                <c:pt idx="78">
                  <c:v>3.9047121028088778</c:v>
                </c:pt>
                <c:pt idx="79">
                  <c:v>4.0505939634436707</c:v>
                </c:pt>
                <c:pt idx="80">
                  <c:v>3.9710426360618878</c:v>
                </c:pt>
                <c:pt idx="81">
                  <c:v>3.8938192699577319</c:v>
                </c:pt>
                <c:pt idx="82">
                  <c:v>4.0162095358116856</c:v>
                </c:pt>
                <c:pt idx="83">
                  <c:v>4.0162095358116856</c:v>
                </c:pt>
                <c:pt idx="84">
                  <c:v>3.9266358035528528</c:v>
                </c:pt>
                <c:pt idx="85">
                  <c:v>3.9376671894733399</c:v>
                </c:pt>
                <c:pt idx="86">
                  <c:v>3.9822624327624219</c:v>
                </c:pt>
                <c:pt idx="87">
                  <c:v>3.9266358035528528</c:v>
                </c:pt>
                <c:pt idx="88">
                  <c:v>4.0854232479287029</c:v>
                </c:pt>
                <c:pt idx="89">
                  <c:v>4.0971331917605198</c:v>
                </c:pt>
                <c:pt idx="90">
                  <c:v>3.9710426360618878</c:v>
                </c:pt>
                <c:pt idx="91">
                  <c:v>4.004845610525666</c:v>
                </c:pt>
                <c:pt idx="92">
                  <c:v>3.9935300005343177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2C30-41E0-92EC-A1B656FC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14399"/>
        <c:axId val="374073007"/>
      </c:scatterChart>
      <c:valAx>
        <c:axId val="2750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ω</a:t>
                </a:r>
                <a:r>
                  <a:rPr lang="en-US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, Angular Velocity (rad/s)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73007"/>
        <c:crosses val="autoZero"/>
        <c:crossBetween val="midCat"/>
      </c:valAx>
      <c:valAx>
        <c:axId val="37407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U_x, Total Angular</a:t>
                </a:r>
                <a:r>
                  <a:rPr lang="en-CA" baseline="0"/>
                  <a:t> Velocity Uncertainty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74734494692208"/>
          <c:y val="4.0520649927835634E-2"/>
          <c:w val="0.15434826738467194"/>
          <c:h val="0.21860910564950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122788605018"/>
          <c:y val="2.8158271658588717E-2"/>
          <c:w val="0.86308242373258315"/>
          <c:h val="0.86309960288169774"/>
        </c:manualLayout>
      </c:layout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Transient!$D$8:$D$100</c:f>
              <c:numCache>
                <c:formatCode>General</c:formatCode>
                <c:ptCount val="93"/>
                <c:pt idx="0">
                  <c:v>8.2643913062424836</c:v>
                </c:pt>
                <c:pt idx="1">
                  <c:v>16.835973491906717</c:v>
                </c:pt>
                <c:pt idx="2">
                  <c:v>22.948754189967516</c:v>
                </c:pt>
                <c:pt idx="3">
                  <c:v>28.102124066031497</c:v>
                </c:pt>
                <c:pt idx="4">
                  <c:v>32.594545293718802</c:v>
                </c:pt>
                <c:pt idx="5">
                  <c:v>36.381237882038555</c:v>
                </c:pt>
                <c:pt idx="6">
                  <c:v>39.871974992255474</c:v>
                </c:pt>
                <c:pt idx="7">
                  <c:v>42.610577441267807</c:v>
                </c:pt>
                <c:pt idx="8">
                  <c:v>45.262688070392365</c:v>
                </c:pt>
                <c:pt idx="9">
                  <c:v>47.582585932233627</c:v>
                </c:pt>
                <c:pt idx="10">
                  <c:v>49.999883078523574</c:v>
                </c:pt>
                <c:pt idx="11">
                  <c:v>52.047592007783187</c:v>
                </c:pt>
                <c:pt idx="12">
                  <c:v>54.247697430408088</c:v>
                </c:pt>
                <c:pt idx="13">
                  <c:v>55.868413956284556</c:v>
                </c:pt>
                <c:pt idx="14">
                  <c:v>57.843435218548258</c:v>
                </c:pt>
                <c:pt idx="15">
                  <c:v>59.853540877720491</c:v>
                </c:pt>
                <c:pt idx="16">
                  <c:v>62.067185348304754</c:v>
                </c:pt>
                <c:pt idx="17">
                  <c:v>64.197986218526097</c:v>
                </c:pt>
                <c:pt idx="18">
                  <c:v>66.51407210344243</c:v>
                </c:pt>
                <c:pt idx="19">
                  <c:v>68.390644670624198</c:v>
                </c:pt>
                <c:pt idx="20">
                  <c:v>70.718365153741061</c:v>
                </c:pt>
                <c:pt idx="21">
                  <c:v>73.046704185030535</c:v>
                </c:pt>
                <c:pt idx="22">
                  <c:v>75.752137673364999</c:v>
                </c:pt>
                <c:pt idx="23">
                  <c:v>78.289290609793497</c:v>
                </c:pt>
                <c:pt idx="24">
                  <c:v>80.902159394051125</c:v>
                </c:pt>
                <c:pt idx="25">
                  <c:v>83.3225295350571</c:v>
                </c:pt>
                <c:pt idx="26">
                  <c:v>85.723440667697915</c:v>
                </c:pt>
                <c:pt idx="27">
                  <c:v>88.685429471256583</c:v>
                </c:pt>
                <c:pt idx="28">
                  <c:v>91.474279454629425</c:v>
                </c:pt>
                <c:pt idx="29">
                  <c:v>94.037136422108276</c:v>
                </c:pt>
                <c:pt idx="30">
                  <c:v>97.250886998198155</c:v>
                </c:pt>
                <c:pt idx="31">
                  <c:v>99.166434772405083</c:v>
                </c:pt>
                <c:pt idx="32">
                  <c:v>101.47263092990288</c:v>
                </c:pt>
                <c:pt idx="33">
                  <c:v>104.13659021445881</c:v>
                </c:pt>
                <c:pt idx="34">
                  <c:v>107.11922577706605</c:v>
                </c:pt>
                <c:pt idx="35">
                  <c:v>109.26518689446971</c:v>
                </c:pt>
                <c:pt idx="36">
                  <c:v>111.30926352004653</c:v>
                </c:pt>
                <c:pt idx="37">
                  <c:v>112.26388842159066</c:v>
                </c:pt>
                <c:pt idx="38">
                  <c:v>113.72692780154188</c:v>
                </c:pt>
                <c:pt idx="39">
                  <c:v>115.33012678376626</c:v>
                </c:pt>
                <c:pt idx="40">
                  <c:v>116.97917238567892</c:v>
                </c:pt>
                <c:pt idx="41">
                  <c:v>118.14051795990498</c:v>
                </c:pt>
                <c:pt idx="42">
                  <c:v>119.54309945166641</c:v>
                </c:pt>
                <c:pt idx="43">
                  <c:v>117.92765216177902</c:v>
                </c:pt>
                <c:pt idx="44">
                  <c:v>118.99972172688611</c:v>
                </c:pt>
                <c:pt idx="45">
                  <c:v>119.43402728063386</c:v>
                </c:pt>
                <c:pt idx="46">
                  <c:v>120.53378812115535</c:v>
                </c:pt>
                <c:pt idx="47">
                  <c:v>120.42290147154988</c:v>
                </c:pt>
                <c:pt idx="48">
                  <c:v>121.203420277384</c:v>
                </c:pt>
                <c:pt idx="49">
                  <c:v>121.65399061298766</c:v>
                </c:pt>
                <c:pt idx="50">
                  <c:v>122.22193641416872</c:v>
                </c:pt>
                <c:pt idx="51">
                  <c:v>122.22193641416872</c:v>
                </c:pt>
                <c:pt idx="52">
                  <c:v>122.79521003712451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122.91051070382602</c:v>
                </c:pt>
                <c:pt idx="56">
                  <c:v>123.25771553632271</c:v>
                </c:pt>
                <c:pt idx="57">
                  <c:v>123.1417628406159</c:v>
                </c:pt>
                <c:pt idx="58">
                  <c:v>123.49027726374972</c:v>
                </c:pt>
                <c:pt idx="59">
                  <c:v>123.02602810110406</c:v>
                </c:pt>
                <c:pt idx="60">
                  <c:v>123.37388680450019</c:v>
                </c:pt>
                <c:pt idx="61">
                  <c:v>123.37388680450019</c:v>
                </c:pt>
                <c:pt idx="62">
                  <c:v>123.60688753500918</c:v>
                </c:pt>
                <c:pt idx="63">
                  <c:v>123.37388680450019</c:v>
                </c:pt>
                <c:pt idx="64">
                  <c:v>123.60688753500918</c:v>
                </c:pt>
                <c:pt idx="65">
                  <c:v>123.02602810110406</c:v>
                </c:pt>
                <c:pt idx="66">
                  <c:v>123.25771553632271</c:v>
                </c:pt>
                <c:pt idx="67">
                  <c:v>123.25771553632271</c:v>
                </c:pt>
                <c:pt idx="68">
                  <c:v>123.49027726374972</c:v>
                </c:pt>
                <c:pt idx="69">
                  <c:v>123.1417628406159</c:v>
                </c:pt>
                <c:pt idx="70">
                  <c:v>123.37388680450019</c:v>
                </c:pt>
                <c:pt idx="71">
                  <c:v>122.68012549163517</c:v>
                </c:pt>
                <c:pt idx="72">
                  <c:v>123.02602810110406</c:v>
                </c:pt>
                <c:pt idx="73">
                  <c:v>122.79521003712451</c:v>
                </c:pt>
                <c:pt idx="74">
                  <c:v>123.1417628406159</c:v>
                </c:pt>
                <c:pt idx="75">
                  <c:v>122.79521003712451</c:v>
                </c:pt>
                <c:pt idx="76">
                  <c:v>123.1417628406159</c:v>
                </c:pt>
                <c:pt idx="77">
                  <c:v>122.33616252296703</c:v>
                </c:pt>
                <c:pt idx="78">
                  <c:v>122.68012549163517</c:v>
                </c:pt>
                <c:pt idx="79">
                  <c:v>122.56525646027593</c:v>
                </c:pt>
                <c:pt idx="80">
                  <c:v>122.79521003712451</c:v>
                </c:pt>
                <c:pt idx="81">
                  <c:v>122.45060233823641</c:v>
                </c:pt>
                <c:pt idx="82">
                  <c:v>122.79521003712451</c:v>
                </c:pt>
                <c:pt idx="83">
                  <c:v>122.22193641416872</c:v>
                </c:pt>
                <c:pt idx="84">
                  <c:v>122.45060233823641</c:v>
                </c:pt>
                <c:pt idx="85">
                  <c:v>122.45060233823641</c:v>
                </c:pt>
                <c:pt idx="86">
                  <c:v>122.68012549163517</c:v>
                </c:pt>
                <c:pt idx="87">
                  <c:v>122.56525646027593</c:v>
                </c:pt>
                <c:pt idx="88">
                  <c:v>122.91051070382602</c:v>
                </c:pt>
                <c:pt idx="89">
                  <c:v>122.22193641416872</c:v>
                </c:pt>
                <c:pt idx="90">
                  <c:v>122.56525646027593</c:v>
                </c:pt>
                <c:pt idx="91">
                  <c:v>122.56525646027593</c:v>
                </c:pt>
                <c:pt idx="92">
                  <c:v>122.91051070382602</c:v>
                </c:pt>
              </c:numCache>
            </c:numRef>
          </c:xVal>
          <c:yVal>
            <c:numRef>
              <c:f>Transient!$I$8:$I$100</c:f>
              <c:numCache>
                <c:formatCode>General</c:formatCode>
                <c:ptCount val="93"/>
                <c:pt idx="1">
                  <c:v>5.2842729768778991</c:v>
                </c:pt>
                <c:pt idx="2">
                  <c:v>7.2426768053253294</c:v>
                </c:pt>
                <c:pt idx="3">
                  <c:v>8.966071893802388</c:v>
                </c:pt>
                <c:pt idx="4">
                  <c:v>10.572906999764601</c:v>
                </c:pt>
                <c:pt idx="5">
                  <c:v>12.052370420780294</c:v>
                </c:pt>
                <c:pt idx="6">
                  <c:v>13.543099171209334</c:v>
                </c:pt>
                <c:pt idx="7">
                  <c:v>14.856310424961546</c:v>
                </c:pt>
                <c:pt idx="8">
                  <c:v>16.21116627663049</c:v>
                </c:pt>
                <c:pt idx="9">
                  <c:v>17.523305098188782</c:v>
                </c:pt>
                <c:pt idx="10">
                  <c:v>18.966244308979057</c:v>
                </c:pt>
                <c:pt idx="11">
                  <c:v>20.343201866318751</c:v>
                </c:pt>
                <c:pt idx="12">
                  <c:v>21.866152099436412</c:v>
                </c:pt>
                <c:pt idx="13">
                  <c:v>23.17792212832477</c:v>
                </c:pt>
                <c:pt idx="14">
                  <c:v>24.698969289254077</c:v>
                </c:pt>
                <c:pt idx="15">
                  <c:v>26.414569038189772</c:v>
                </c:pt>
                <c:pt idx="16">
                  <c:v>28.404896017120397</c:v>
                </c:pt>
                <c:pt idx="17">
                  <c:v>30.528498311649237</c:v>
                </c:pt>
                <c:pt idx="18">
                  <c:v>32.935223552166754</c:v>
                </c:pt>
                <c:pt idx="19">
                  <c:v>35.194392223719774</c:v>
                </c:pt>
                <c:pt idx="20">
                  <c:v>37.867874665251087</c:v>
                </c:pt>
                <c:pt idx="21">
                  <c:v>40.883651505070027</c:v>
                </c:pt>
                <c:pt idx="22">
                  <c:v>44.503937223832594</c:v>
                </c:pt>
                <c:pt idx="23">
                  <c:v>48.369509324708325</c:v>
                </c:pt>
                <c:pt idx="24">
                  <c:v>52.529410065786351</c:v>
                </c:pt>
                <c:pt idx="25">
                  <c:v>56.777012155219751</c:v>
                </c:pt>
                <c:pt idx="26">
                  <c:v>61.171357277285111</c:v>
                </c:pt>
                <c:pt idx="27">
                  <c:v>66.617330559361122</c:v>
                </c:pt>
                <c:pt idx="28">
                  <c:v>72.526361139487122</c:v>
                </c:pt>
                <c:pt idx="29">
                  <c:v>78.355853853420356</c:v>
                </c:pt>
                <c:pt idx="30">
                  <c:v>85.481389456734078</c:v>
                </c:pt>
                <c:pt idx="31">
                  <c:v>91.252801769584309</c:v>
                </c:pt>
                <c:pt idx="32">
                  <c:v>96.983881503722884</c:v>
                </c:pt>
                <c:pt idx="33">
                  <c:v>104.01128298099636</c:v>
                </c:pt>
                <c:pt idx="34">
                  <c:v>112.38898497974527</c:v>
                </c:pt>
                <c:pt idx="35">
                  <c:v>119.73766427106983</c:v>
                </c:pt>
                <c:pt idx="36">
                  <c:v>126.35854893311303</c:v>
                </c:pt>
                <c:pt idx="37">
                  <c:v>130.63529025724546</c:v>
                </c:pt>
                <c:pt idx="38">
                  <c:v>135.02108128025074</c:v>
                </c:pt>
                <c:pt idx="39">
                  <c:v>140.4119464401694</c:v>
                </c:pt>
                <c:pt idx="40">
                  <c:v>146.22736973993273</c:v>
                </c:pt>
                <c:pt idx="41">
                  <c:v>151.03568187786195</c:v>
                </c:pt>
                <c:pt idx="42">
                  <c:v>155.98725092984537</c:v>
                </c:pt>
                <c:pt idx="43">
                  <c:v>153.62625764378777</c:v>
                </c:pt>
                <c:pt idx="44">
                  <c:v>154.34020153336849</c:v>
                </c:pt>
                <c:pt idx="45">
                  <c:v>156.75465080620248</c:v>
                </c:pt>
                <c:pt idx="46">
                  <c:v>160.13556872717973</c:v>
                </c:pt>
                <c:pt idx="47">
                  <c:v>161.22353313337445</c:v>
                </c:pt>
                <c:pt idx="48">
                  <c:v>163.12877108414617</c:v>
                </c:pt>
                <c:pt idx="49">
                  <c:v>165.31333212875668</c:v>
                </c:pt>
                <c:pt idx="50">
                  <c:v>167.40852568500028</c:v>
                </c:pt>
                <c:pt idx="51">
                  <c:v>168.14493500237216</c:v>
                </c:pt>
                <c:pt idx="52">
                  <c:v>169.68946340648418</c:v>
                </c:pt>
                <c:pt idx="53">
                  <c:v>169.20339182074306</c:v>
                </c:pt>
                <c:pt idx="54">
                  <c:v>170.15083555406676</c:v>
                </c:pt>
                <c:pt idx="55">
                  <c:v>170.90437149637748</c:v>
                </c:pt>
                <c:pt idx="56">
                  <c:v>171.84841003569929</c:v>
                </c:pt>
                <c:pt idx="57">
                  <c:v>171.99202470450899</c:v>
                </c:pt>
                <c:pt idx="58">
                  <c:v>172.78935187771131</c:v>
                </c:pt>
                <c:pt idx="59">
                  <c:v>171.98736711929007</c:v>
                </c:pt>
                <c:pt idx="60">
                  <c:v>172.31798804291694</c:v>
                </c:pt>
                <c:pt idx="61">
                  <c:v>172.77910244137783</c:v>
                </c:pt>
                <c:pt idx="62">
                  <c:v>173.41673747394026</c:v>
                </c:pt>
                <c:pt idx="63">
                  <c:v>173.08984389051571</c:v>
                </c:pt>
                <c:pt idx="64">
                  <c:v>173.41673747394026</c:v>
                </c:pt>
                <c:pt idx="65">
                  <c:v>172.14327590738048</c:v>
                </c:pt>
                <c:pt idx="66">
                  <c:v>172.0008636159086</c:v>
                </c:pt>
                <c:pt idx="67">
                  <c:v>172.30774942493275</c:v>
                </c:pt>
                <c:pt idx="68">
                  <c:v>172.9429852808814</c:v>
                </c:pt>
                <c:pt idx="69">
                  <c:v>172.30170359618711</c:v>
                </c:pt>
                <c:pt idx="70">
                  <c:v>172.47103014630596</c:v>
                </c:pt>
                <c:pt idx="71">
                  <c:v>170.89636354195304</c:v>
                </c:pt>
                <c:pt idx="72">
                  <c:v>170.91457798689865</c:v>
                </c:pt>
                <c:pt idx="73">
                  <c:v>170.74491313722163</c:v>
                </c:pt>
                <c:pt idx="74">
                  <c:v>171.38060946498086</c:v>
                </c:pt>
                <c:pt idx="75">
                  <c:v>170.89829814558956</c:v>
                </c:pt>
                <c:pt idx="76">
                  <c:v>171.38060946498086</c:v>
                </c:pt>
                <c:pt idx="77">
                  <c:v>169.66236550066466</c:v>
                </c:pt>
                <c:pt idx="78">
                  <c:v>169.527015371564</c:v>
                </c:pt>
                <c:pt idx="79">
                  <c:v>169.66774881644821</c:v>
                </c:pt>
                <c:pt idx="80">
                  <c:v>170.13791611046508</c:v>
                </c:pt>
                <c:pt idx="81">
                  <c:v>169.51074017159181</c:v>
                </c:pt>
                <c:pt idx="82">
                  <c:v>169.98778916740574</c:v>
                </c:pt>
                <c:pt idx="83">
                  <c:v>168.89725372051169</c:v>
                </c:pt>
                <c:pt idx="84">
                  <c:v>168.75907858226978</c:v>
                </c:pt>
                <c:pt idx="85">
                  <c:v>169.05781335446031</c:v>
                </c:pt>
                <c:pt idx="86">
                  <c:v>169.67656744250297</c:v>
                </c:pt>
                <c:pt idx="87">
                  <c:v>169.66774881644821</c:v>
                </c:pt>
                <c:pt idx="88">
                  <c:v>170.45030730449412</c:v>
                </c:pt>
                <c:pt idx="89">
                  <c:v>169.04965552513227</c:v>
                </c:pt>
                <c:pt idx="90">
                  <c:v>169.06797775888836</c:v>
                </c:pt>
                <c:pt idx="91">
                  <c:v>169.51684052492831</c:v>
                </c:pt>
                <c:pt idx="92">
                  <c:v>170.45030730449412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0-4580-871F-053035DB45D3}"/>
            </c:ext>
          </c:extLst>
        </c:ser>
        <c:ser>
          <c:idx val="1"/>
          <c:order val="1"/>
          <c:tx>
            <c:v>Sensor 2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Transient!$L$8:$L$100</c:f>
              <c:numCache>
                <c:formatCode>General</c:formatCode>
                <c:ptCount val="93"/>
                <c:pt idx="0">
                  <c:v>18.554392643368061</c:v>
                </c:pt>
                <c:pt idx="1">
                  <c:v>56.970706760296551</c:v>
                </c:pt>
                <c:pt idx="2">
                  <c:v>84.396965763749009</c:v>
                </c:pt>
                <c:pt idx="3">
                  <c:v>113.15345964521657</c:v>
                </c:pt>
                <c:pt idx="4">
                  <c:v>122.34569100357477</c:v>
                </c:pt>
                <c:pt idx="5">
                  <c:v>123.06458216819935</c:v>
                </c:pt>
                <c:pt idx="6">
                  <c:v>123.10316040712354</c:v>
                </c:pt>
                <c:pt idx="7">
                  <c:v>123.07422446093368</c:v>
                </c:pt>
                <c:pt idx="8">
                  <c:v>123.05494138620419</c:v>
                </c:pt>
                <c:pt idx="9">
                  <c:v>123.07422446093368</c:v>
                </c:pt>
                <c:pt idx="10">
                  <c:v>123.09351358004048</c:v>
                </c:pt>
                <c:pt idx="11">
                  <c:v>123.06458216819935</c:v>
                </c:pt>
                <c:pt idx="12">
                  <c:v>123.04530211459317</c:v>
                </c:pt>
                <c:pt idx="13">
                  <c:v>123.05494138620419</c:v>
                </c:pt>
                <c:pt idx="14">
                  <c:v>123.07422446093368</c:v>
                </c:pt>
                <c:pt idx="15">
                  <c:v>123.0356643530114</c:v>
                </c:pt>
                <c:pt idx="16">
                  <c:v>123.01639335851645</c:v>
                </c:pt>
                <c:pt idx="17">
                  <c:v>123.0356643530114</c:v>
                </c:pt>
                <c:pt idx="18">
                  <c:v>123.0356643530114</c:v>
                </c:pt>
                <c:pt idx="19">
                  <c:v>123.00676012489402</c:v>
                </c:pt>
                <c:pt idx="20">
                  <c:v>123.00676012489402</c:v>
                </c:pt>
                <c:pt idx="21">
                  <c:v>123.02602810110406</c:v>
                </c:pt>
                <c:pt idx="22">
                  <c:v>123.02602810110406</c:v>
                </c:pt>
                <c:pt idx="23">
                  <c:v>122.99712839988227</c:v>
                </c:pt>
                <c:pt idx="24">
                  <c:v>122.98749818312687</c:v>
                </c:pt>
                <c:pt idx="25">
                  <c:v>123.00676012489402</c:v>
                </c:pt>
                <c:pt idx="26">
                  <c:v>123.00676012489402</c:v>
                </c:pt>
                <c:pt idx="27">
                  <c:v>122.96824227296825</c:v>
                </c:pt>
                <c:pt idx="28">
                  <c:v>122.97786947427359</c:v>
                </c:pt>
                <c:pt idx="29">
                  <c:v>123.00676012489402</c:v>
                </c:pt>
                <c:pt idx="30">
                  <c:v>122.98749818312687</c:v>
                </c:pt>
                <c:pt idx="31">
                  <c:v>122.95861657885688</c:v>
                </c:pt>
                <c:pt idx="32">
                  <c:v>122.97786947427359</c:v>
                </c:pt>
                <c:pt idx="33">
                  <c:v>122.99712839988227</c:v>
                </c:pt>
                <c:pt idx="34">
                  <c:v>122.97786947427359</c:v>
                </c:pt>
                <c:pt idx="35">
                  <c:v>122.95861657885688</c:v>
                </c:pt>
                <c:pt idx="36">
                  <c:v>122.97786947427359</c:v>
                </c:pt>
                <c:pt idx="37">
                  <c:v>122.98749818312687</c:v>
                </c:pt>
                <c:pt idx="38">
                  <c:v>122.96824227296825</c:v>
                </c:pt>
                <c:pt idx="39">
                  <c:v>122.95861657885688</c:v>
                </c:pt>
                <c:pt idx="40">
                  <c:v>122.97786947427359</c:v>
                </c:pt>
                <c:pt idx="41">
                  <c:v>122.98749818312687</c:v>
                </c:pt>
                <c:pt idx="42">
                  <c:v>122.96824227296825</c:v>
                </c:pt>
                <c:pt idx="43">
                  <c:v>122.95861657885688</c:v>
                </c:pt>
                <c:pt idx="44">
                  <c:v>122.98749818312687</c:v>
                </c:pt>
                <c:pt idx="45">
                  <c:v>122.97786947427359</c:v>
                </c:pt>
                <c:pt idx="46">
                  <c:v>122.95861657885688</c:v>
                </c:pt>
                <c:pt idx="47">
                  <c:v>122.96824227296825</c:v>
                </c:pt>
                <c:pt idx="48">
                  <c:v>122.98749818312687</c:v>
                </c:pt>
                <c:pt idx="49">
                  <c:v>122.98749818312687</c:v>
                </c:pt>
                <c:pt idx="50">
                  <c:v>122.95861657885688</c:v>
                </c:pt>
                <c:pt idx="51">
                  <c:v>122.96824227296825</c:v>
                </c:pt>
                <c:pt idx="52">
                  <c:v>122.98749818312687</c:v>
                </c:pt>
                <c:pt idx="53">
                  <c:v>122.96824227296825</c:v>
                </c:pt>
                <c:pt idx="54">
                  <c:v>122.95861657885688</c:v>
                </c:pt>
                <c:pt idx="55">
                  <c:v>122.97786947427359</c:v>
                </c:pt>
                <c:pt idx="56">
                  <c:v>122.98749818312687</c:v>
                </c:pt>
                <c:pt idx="57">
                  <c:v>122.95861657885688</c:v>
                </c:pt>
                <c:pt idx="58">
                  <c:v>122.95861657885688</c:v>
                </c:pt>
                <c:pt idx="59">
                  <c:v>122.97786947427359</c:v>
                </c:pt>
                <c:pt idx="60">
                  <c:v>122.97786947427359</c:v>
                </c:pt>
                <c:pt idx="61">
                  <c:v>122.95861657885688</c:v>
                </c:pt>
                <c:pt idx="62">
                  <c:v>122.95861657885688</c:v>
                </c:pt>
                <c:pt idx="63">
                  <c:v>122.97786947427359</c:v>
                </c:pt>
                <c:pt idx="64">
                  <c:v>122.97786947427359</c:v>
                </c:pt>
                <c:pt idx="65">
                  <c:v>122.94899239158552</c:v>
                </c:pt>
                <c:pt idx="66">
                  <c:v>122.94899239158552</c:v>
                </c:pt>
                <c:pt idx="67">
                  <c:v>122.97786947427359</c:v>
                </c:pt>
                <c:pt idx="68">
                  <c:v>122.95861657885688</c:v>
                </c:pt>
                <c:pt idx="69">
                  <c:v>122.93936971080038</c:v>
                </c:pt>
                <c:pt idx="70">
                  <c:v>122.95861657885688</c:v>
                </c:pt>
                <c:pt idx="71">
                  <c:v>122.97786947427359</c:v>
                </c:pt>
                <c:pt idx="72">
                  <c:v>122.94899239158552</c:v>
                </c:pt>
                <c:pt idx="73">
                  <c:v>122.93936971080038</c:v>
                </c:pt>
                <c:pt idx="74">
                  <c:v>122.95861657885688</c:v>
                </c:pt>
                <c:pt idx="75">
                  <c:v>122.95861657885688</c:v>
                </c:pt>
                <c:pt idx="76">
                  <c:v>122.92974853614781</c:v>
                </c:pt>
                <c:pt idx="77">
                  <c:v>122.92974853614781</c:v>
                </c:pt>
                <c:pt idx="78">
                  <c:v>122.95861657885688</c:v>
                </c:pt>
                <c:pt idx="79">
                  <c:v>122.96824227296825</c:v>
                </c:pt>
                <c:pt idx="80">
                  <c:v>122.93936971080038</c:v>
                </c:pt>
                <c:pt idx="81">
                  <c:v>122.93936971080038</c:v>
                </c:pt>
                <c:pt idx="82">
                  <c:v>122.97786947427359</c:v>
                </c:pt>
                <c:pt idx="83">
                  <c:v>122.96824227296825</c:v>
                </c:pt>
                <c:pt idx="84">
                  <c:v>122.93936971080038</c:v>
                </c:pt>
                <c:pt idx="85">
                  <c:v>122.95861657885688</c:v>
                </c:pt>
                <c:pt idx="86">
                  <c:v>122.97786947427359</c:v>
                </c:pt>
                <c:pt idx="87">
                  <c:v>122.96824227296825</c:v>
                </c:pt>
                <c:pt idx="88">
                  <c:v>122.95861657885688</c:v>
                </c:pt>
                <c:pt idx="89">
                  <c:v>122.96824227296825</c:v>
                </c:pt>
                <c:pt idx="90">
                  <c:v>122.97786947427359</c:v>
                </c:pt>
                <c:pt idx="91">
                  <c:v>122.97786947427359</c:v>
                </c:pt>
                <c:pt idx="92">
                  <c:v>122.96824227296825</c:v>
                </c:pt>
              </c:numCache>
            </c:numRef>
          </c:xVal>
          <c:yVal>
            <c:numRef>
              <c:f>Transient!$Q$8:$Q$100</c:f>
              <c:numCache>
                <c:formatCode>General</c:formatCode>
                <c:ptCount val="93"/>
                <c:pt idx="1">
                  <c:v>0.13426371323164318</c:v>
                </c:pt>
                <c:pt idx="2">
                  <c:v>0.24269015306508482</c:v>
                </c:pt>
                <c:pt idx="3">
                  <c:v>0.4626643257595327</c:v>
                </c:pt>
                <c:pt idx="4">
                  <c:v>0.61541946990766294</c:v>
                </c:pt>
                <c:pt idx="5">
                  <c:v>0.65912913520310379</c:v>
                </c:pt>
                <c:pt idx="6">
                  <c:v>0.6627277998537382</c:v>
                </c:pt>
                <c:pt idx="7">
                  <c:v>0.6626155090107374</c:v>
                </c:pt>
                <c:pt idx="8">
                  <c:v>0.66229413957900629</c:v>
                </c:pt>
                <c:pt idx="9">
                  <c:v>0.66239792303864997</c:v>
                </c:pt>
                <c:pt idx="10">
                  <c:v>0.66267580262687664</c:v>
                </c:pt>
                <c:pt idx="11">
                  <c:v>0.66247656215572959</c:v>
                </c:pt>
                <c:pt idx="12">
                  <c:v>0.66215529630750858</c:v>
                </c:pt>
                <c:pt idx="13">
                  <c:v>0.66216367642625362</c:v>
                </c:pt>
                <c:pt idx="14">
                  <c:v>0.66239792303864997</c:v>
                </c:pt>
                <c:pt idx="15">
                  <c:v>0.66210349499008103</c:v>
                </c:pt>
                <c:pt idx="16">
                  <c:v>0.6617390327577316</c:v>
                </c:pt>
                <c:pt idx="17">
                  <c:v>0.6618426967415777</c:v>
                </c:pt>
                <c:pt idx="18">
                  <c:v>0.6619295646910115</c:v>
                </c:pt>
                <c:pt idx="19">
                  <c:v>0.66164381344327639</c:v>
                </c:pt>
                <c:pt idx="20">
                  <c:v>0.66151352248435591</c:v>
                </c:pt>
                <c:pt idx="21">
                  <c:v>0.66170400108164529</c:v>
                </c:pt>
                <c:pt idx="22">
                  <c:v>0.66179083961888241</c:v>
                </c:pt>
                <c:pt idx="23">
                  <c:v>0.66150517723065483</c:v>
                </c:pt>
                <c:pt idx="24">
                  <c:v>0.66127976732403149</c:v>
                </c:pt>
                <c:pt idx="25">
                  <c:v>0.66142674273647051</c:v>
                </c:pt>
                <c:pt idx="26">
                  <c:v>0.66151352248435591</c:v>
                </c:pt>
                <c:pt idx="27">
                  <c:v>0.66113293822884811</c:v>
                </c:pt>
                <c:pt idx="28">
                  <c:v>0.66105452514348861</c:v>
                </c:pt>
                <c:pt idx="29">
                  <c:v>0.66138337711268624</c:v>
                </c:pt>
                <c:pt idx="30">
                  <c:v>0.66132316823743365</c:v>
                </c:pt>
                <c:pt idx="31">
                  <c:v>0.66095107528013297</c:v>
                </c:pt>
                <c:pt idx="32">
                  <c:v>0.66101118739321341</c:v>
                </c:pt>
                <c:pt idx="33">
                  <c:v>0.66128818001625722</c:v>
                </c:pt>
                <c:pt idx="34">
                  <c:v>0.66118463532227367</c:v>
                </c:pt>
                <c:pt idx="35">
                  <c:v>0.66090770227454465</c:v>
                </c:pt>
                <c:pt idx="36">
                  <c:v>0.66101118739321341</c:v>
                </c:pt>
                <c:pt idx="37">
                  <c:v>0.66119301399822694</c:v>
                </c:pt>
                <c:pt idx="38">
                  <c:v>0.66104614667379724</c:v>
                </c:pt>
                <c:pt idx="39">
                  <c:v>0.6608643454238422</c:v>
                </c:pt>
                <c:pt idx="40">
                  <c:v>0.66101118739321341</c:v>
                </c:pt>
                <c:pt idx="41">
                  <c:v>0.66119301399822694</c:v>
                </c:pt>
                <c:pt idx="42">
                  <c:v>0.66104614667379724</c:v>
                </c:pt>
                <c:pt idx="43">
                  <c:v>0.6608643454238422</c:v>
                </c:pt>
                <c:pt idx="44">
                  <c:v>0.6611063253020989</c:v>
                </c:pt>
                <c:pt idx="45">
                  <c:v>0.66114124910227257</c:v>
                </c:pt>
                <c:pt idx="46">
                  <c:v>0.66090770227454465</c:v>
                </c:pt>
                <c:pt idx="47">
                  <c:v>0.66091608053793727</c:v>
                </c:pt>
                <c:pt idx="48">
                  <c:v>0.66114966157432653</c:v>
                </c:pt>
                <c:pt idx="49">
                  <c:v>0.66123638257954598</c:v>
                </c:pt>
                <c:pt idx="50">
                  <c:v>0.66095107528013297</c:v>
                </c:pt>
                <c:pt idx="51">
                  <c:v>0.66091608053793727</c:v>
                </c:pt>
                <c:pt idx="52">
                  <c:v>0.66114966157432653</c:v>
                </c:pt>
                <c:pt idx="53">
                  <c:v>0.66104614667379724</c:v>
                </c:pt>
                <c:pt idx="54">
                  <c:v>0.6608643454238422</c:v>
                </c:pt>
                <c:pt idx="55">
                  <c:v>0.66101118739321341</c:v>
                </c:pt>
                <c:pt idx="56">
                  <c:v>0.66119301399822694</c:v>
                </c:pt>
                <c:pt idx="57">
                  <c:v>0.66095107528013297</c:v>
                </c:pt>
                <c:pt idx="58">
                  <c:v>0.66082100472228167</c:v>
                </c:pt>
                <c:pt idx="59">
                  <c:v>0.66101118739321341</c:v>
                </c:pt>
                <c:pt idx="60">
                  <c:v>0.66109787904459338</c:v>
                </c:pt>
                <c:pt idx="61">
                  <c:v>0.66090770227454465</c:v>
                </c:pt>
                <c:pt idx="62">
                  <c:v>0.66082100472228167</c:v>
                </c:pt>
                <c:pt idx="63">
                  <c:v>0.66101118739321341</c:v>
                </c:pt>
                <c:pt idx="64">
                  <c:v>0.66109787904459338</c:v>
                </c:pt>
                <c:pt idx="65">
                  <c:v>0.66081266043016207</c:v>
                </c:pt>
                <c:pt idx="66">
                  <c:v>0.66068263390002291</c:v>
                </c:pt>
                <c:pt idx="67">
                  <c:v>0.66096786578802436</c:v>
                </c:pt>
                <c:pt idx="68">
                  <c:v>0.66090770227454465</c:v>
                </c:pt>
                <c:pt idx="69">
                  <c:v>0.6606309461539146</c:v>
                </c:pt>
                <c:pt idx="70">
                  <c:v>0.66073437174362104</c:v>
                </c:pt>
                <c:pt idx="71">
                  <c:v>0.66101118739321341</c:v>
                </c:pt>
                <c:pt idx="72">
                  <c:v>0.66081266043016207</c:v>
                </c:pt>
                <c:pt idx="73">
                  <c:v>0.66058761864919135</c:v>
                </c:pt>
                <c:pt idx="74">
                  <c:v>0.66073437174362104</c:v>
                </c:pt>
                <c:pt idx="75">
                  <c:v>0.66082100472228167</c:v>
                </c:pt>
                <c:pt idx="76">
                  <c:v>0.66053596337326204</c:v>
                </c:pt>
                <c:pt idx="77">
                  <c:v>0.66040602484611111</c:v>
                </c:pt>
                <c:pt idx="78">
                  <c:v>0.66069107945504346</c:v>
                </c:pt>
                <c:pt idx="79">
                  <c:v>0.66091608053793727</c:v>
                </c:pt>
                <c:pt idx="80">
                  <c:v>0.66067428980035092</c:v>
                </c:pt>
                <c:pt idx="81">
                  <c:v>0.66054430728044256</c:v>
                </c:pt>
                <c:pt idx="82">
                  <c:v>0.66092456032218083</c:v>
                </c:pt>
                <c:pt idx="83">
                  <c:v>0.66100277514136174</c:v>
                </c:pt>
                <c:pt idx="84">
                  <c:v>0.66067428980035092</c:v>
                </c:pt>
                <c:pt idx="85">
                  <c:v>0.66073437174362104</c:v>
                </c:pt>
                <c:pt idx="86">
                  <c:v>0.66101118739321341</c:v>
                </c:pt>
                <c:pt idx="87">
                  <c:v>0.66100277514136174</c:v>
                </c:pt>
                <c:pt idx="88">
                  <c:v>0.6608643454238422</c:v>
                </c:pt>
                <c:pt idx="89">
                  <c:v>0.66091608053793727</c:v>
                </c:pt>
                <c:pt idx="90">
                  <c:v>0.66105452514348861</c:v>
                </c:pt>
                <c:pt idx="91">
                  <c:v>0.66109787904459338</c:v>
                </c:pt>
                <c:pt idx="92">
                  <c:v>0.66100277514136174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0-4580-871F-053035DB45D3}"/>
            </c:ext>
          </c:extLst>
        </c:ser>
        <c:ser>
          <c:idx val="2"/>
          <c:order val="2"/>
          <c:tx>
            <c:v>Sensor 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Transient!$S$8:$S$100</c:f>
              <c:numCache>
                <c:formatCode>General</c:formatCode>
                <c:ptCount val="93"/>
                <c:pt idx="0">
                  <c:v>8.6616836327262003</c:v>
                </c:pt>
                <c:pt idx="1">
                  <c:v>14.788140903736553</c:v>
                </c:pt>
                <c:pt idx="2">
                  <c:v>22.74867960600864</c:v>
                </c:pt>
                <c:pt idx="3">
                  <c:v>28.827240352264575</c:v>
                </c:pt>
                <c:pt idx="4">
                  <c:v>33.824210309967626</c:v>
                </c:pt>
                <c:pt idx="5">
                  <c:v>39.093985236309017</c:v>
                </c:pt>
                <c:pt idx="6">
                  <c:v>42.01113470967897</c:v>
                </c:pt>
                <c:pt idx="7">
                  <c:v>44.867075886743692</c:v>
                </c:pt>
                <c:pt idx="8">
                  <c:v>47.427425325932866</c:v>
                </c:pt>
                <c:pt idx="9">
                  <c:v>50.009434154565312</c:v>
                </c:pt>
                <c:pt idx="10">
                  <c:v>53.88666644236352</c:v>
                </c:pt>
                <c:pt idx="11">
                  <c:v>55.407277841089822</c:v>
                </c:pt>
                <c:pt idx="12">
                  <c:v>57.349263482836676</c:v>
                </c:pt>
                <c:pt idx="13">
                  <c:v>59.34251329032476</c:v>
                </c:pt>
                <c:pt idx="14">
                  <c:v>61.891108226749282</c:v>
                </c:pt>
                <c:pt idx="15">
                  <c:v>66.138792707153542</c:v>
                </c:pt>
                <c:pt idx="16">
                  <c:v>67.590203390486096</c:v>
                </c:pt>
                <c:pt idx="17">
                  <c:v>69.751169040625953</c:v>
                </c:pt>
                <c:pt idx="18">
                  <c:v>72.087945240701998</c:v>
                </c:pt>
                <c:pt idx="19">
                  <c:v>75.049991724553109</c:v>
                </c:pt>
                <c:pt idx="20">
                  <c:v>80.224531501271528</c:v>
                </c:pt>
                <c:pt idx="21">
                  <c:v>81.854941469249439</c:v>
                </c:pt>
                <c:pt idx="22">
                  <c:v>84.406035829924591</c:v>
                </c:pt>
                <c:pt idx="23">
                  <c:v>87.121260498885007</c:v>
                </c:pt>
                <c:pt idx="24">
                  <c:v>90.431567460846082</c:v>
                </c:pt>
                <c:pt idx="25">
                  <c:v>96.249774926157883</c:v>
                </c:pt>
                <c:pt idx="26">
                  <c:v>97.929945560779089</c:v>
                </c:pt>
                <c:pt idx="27">
                  <c:v>100.05072145190425</c:v>
                </c:pt>
                <c:pt idx="28">
                  <c:v>102.66642658790173</c:v>
                </c:pt>
                <c:pt idx="29">
                  <c:v>105.42257226811385</c:v>
                </c:pt>
                <c:pt idx="30">
                  <c:v>111.48306080872226</c:v>
                </c:pt>
                <c:pt idx="31">
                  <c:v>111.88008025604677</c:v>
                </c:pt>
                <c:pt idx="32">
                  <c:v>112.84456370652993</c:v>
                </c:pt>
                <c:pt idx="33">
                  <c:v>114.48952819204786</c:v>
                </c:pt>
                <c:pt idx="34">
                  <c:v>116.35528346628863</c:v>
                </c:pt>
                <c:pt idx="35">
                  <c:v>120.64487917011495</c:v>
                </c:pt>
                <c:pt idx="36">
                  <c:v>119.90811654922874</c:v>
                </c:pt>
                <c:pt idx="37">
                  <c:v>120.36753462029858</c:v>
                </c:pt>
                <c:pt idx="38">
                  <c:v>119.99971938845657</c:v>
                </c:pt>
                <c:pt idx="39">
                  <c:v>120.45984101187857</c:v>
                </c:pt>
                <c:pt idx="40">
                  <c:v>124.76539529745008</c:v>
                </c:pt>
                <c:pt idx="41">
                  <c:v>123.39326997603273</c:v>
                </c:pt>
                <c:pt idx="42">
                  <c:v>122.52701457058474</c:v>
                </c:pt>
                <c:pt idx="43">
                  <c:v>121.4846347095821</c:v>
                </c:pt>
                <c:pt idx="44">
                  <c:v>122.05099664296011</c:v>
                </c:pt>
                <c:pt idx="45">
                  <c:v>126.16837966224068</c:v>
                </c:pt>
                <c:pt idx="46">
                  <c:v>124.07553924130305</c:v>
                </c:pt>
                <c:pt idx="47">
                  <c:v>122.71846303085131</c:v>
                </c:pt>
                <c:pt idx="48">
                  <c:v>121.95623655239881</c:v>
                </c:pt>
                <c:pt idx="49">
                  <c:v>122.71846303085131</c:v>
                </c:pt>
                <c:pt idx="50">
                  <c:v>126.47313420248766</c:v>
                </c:pt>
                <c:pt idx="51">
                  <c:v>123.97761063890263</c:v>
                </c:pt>
                <c:pt idx="52">
                  <c:v>122.71846303085131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126.26980118930038</c:v>
                </c:pt>
                <c:pt idx="56">
                  <c:v>123.68475014133044</c:v>
                </c:pt>
                <c:pt idx="57">
                  <c:v>122.91051070382602</c:v>
                </c:pt>
                <c:pt idx="58">
                  <c:v>122.52701457058474</c:v>
                </c:pt>
                <c:pt idx="59">
                  <c:v>123.00676012489402</c:v>
                </c:pt>
                <c:pt idx="60">
                  <c:v>125.96602460263804</c:v>
                </c:pt>
                <c:pt idx="61">
                  <c:v>123.68475014133044</c:v>
                </c:pt>
                <c:pt idx="62">
                  <c:v>123.19971190548208</c:v>
                </c:pt>
                <c:pt idx="63">
                  <c:v>122.71846303085131</c:v>
                </c:pt>
                <c:pt idx="64">
                  <c:v>122.71846303085131</c:v>
                </c:pt>
                <c:pt idx="65">
                  <c:v>125.76431759766987</c:v>
                </c:pt>
                <c:pt idx="66">
                  <c:v>123.78221645349856</c:v>
                </c:pt>
                <c:pt idx="67">
                  <c:v>123.39326997603273</c:v>
                </c:pt>
                <c:pt idx="68">
                  <c:v>122.62266407454307</c:v>
                </c:pt>
                <c:pt idx="69">
                  <c:v>122.4315141695165</c:v>
                </c:pt>
                <c:pt idx="70">
                  <c:v>125.76431759766987</c:v>
                </c:pt>
                <c:pt idx="71">
                  <c:v>124.07553924130305</c:v>
                </c:pt>
                <c:pt idx="72">
                  <c:v>123.39326997603273</c:v>
                </c:pt>
                <c:pt idx="73">
                  <c:v>122.33616252296703</c:v>
                </c:pt>
                <c:pt idx="74">
                  <c:v>122.33616252296703</c:v>
                </c:pt>
                <c:pt idx="75">
                  <c:v>126.06712093056954</c:v>
                </c:pt>
                <c:pt idx="76">
                  <c:v>124.37025548653178</c:v>
                </c:pt>
                <c:pt idx="77">
                  <c:v>123.29641497605155</c:v>
                </c:pt>
                <c:pt idx="78">
                  <c:v>122.14590410535743</c:v>
                </c:pt>
                <c:pt idx="79">
                  <c:v>122.33616252296703</c:v>
                </c:pt>
                <c:pt idx="80">
                  <c:v>126.3713859046578</c:v>
                </c:pt>
                <c:pt idx="81">
                  <c:v>124.37025548653178</c:v>
                </c:pt>
                <c:pt idx="82">
                  <c:v>123.00676012489402</c:v>
                </c:pt>
                <c:pt idx="83">
                  <c:v>121.95623655239881</c:v>
                </c:pt>
                <c:pt idx="84">
                  <c:v>122.52701457058474</c:v>
                </c:pt>
                <c:pt idx="85">
                  <c:v>126.47313420248766</c:v>
                </c:pt>
                <c:pt idx="86">
                  <c:v>124.17362267153334</c:v>
                </c:pt>
                <c:pt idx="87">
                  <c:v>122.81441179006229</c:v>
                </c:pt>
                <c:pt idx="88">
                  <c:v>122.05099664296011</c:v>
                </c:pt>
                <c:pt idx="89">
                  <c:v>122.81441179006229</c:v>
                </c:pt>
                <c:pt idx="90">
                  <c:v>126.47313420248766</c:v>
                </c:pt>
                <c:pt idx="91">
                  <c:v>123.87983649802024</c:v>
                </c:pt>
                <c:pt idx="92">
                  <c:v>122.71846303085131</c:v>
                </c:pt>
              </c:numCache>
            </c:numRef>
          </c:xVal>
          <c:yVal>
            <c:numRef>
              <c:f>Transient!$X$8:$X$100</c:f>
              <c:numCache>
                <c:formatCode>General</c:formatCode>
                <c:ptCount val="93"/>
                <c:pt idx="1">
                  <c:v>3.3824717965513509</c:v>
                </c:pt>
                <c:pt idx="2">
                  <c:v>6.5331501073817115</c:v>
                </c:pt>
                <c:pt idx="3">
                  <c:v>11.159230618715814</c:v>
                </c:pt>
                <c:pt idx="4">
                  <c:v>17.217630053160562</c:v>
                </c:pt>
                <c:pt idx="5">
                  <c:v>25.742630341994403</c:v>
                </c:pt>
                <c:pt idx="6">
                  <c:v>33.096835894108303</c:v>
                </c:pt>
                <c:pt idx="7">
                  <c:v>40.163322196722852</c:v>
                </c:pt>
                <c:pt idx="8">
                  <c:v>47.561117960782717</c:v>
                </c:pt>
                <c:pt idx="9">
                  <c:v>55.63099622711475</c:v>
                </c:pt>
                <c:pt idx="10">
                  <c:v>68.053979802765369</c:v>
                </c:pt>
                <c:pt idx="11">
                  <c:v>76.863733822879851</c:v>
                </c:pt>
                <c:pt idx="12">
                  <c:v>84.594752332128863</c:v>
                </c:pt>
                <c:pt idx="13">
                  <c:v>93.623073488714596</c:v>
                </c:pt>
                <c:pt idx="14">
                  <c:v>105.3182339186384</c:v>
                </c:pt>
                <c:pt idx="15">
                  <c:v>125.6552088434908</c:v>
                </c:pt>
                <c:pt idx="16">
                  <c:v>139.40644170658894</c:v>
                </c:pt>
                <c:pt idx="17">
                  <c:v>151.73672786865427</c:v>
                </c:pt>
                <c:pt idx="18">
                  <c:v>167.1776303802495</c:v>
                </c:pt>
                <c:pt idx="19">
                  <c:v>187.28554908135132</c:v>
                </c:pt>
                <c:pt idx="20">
                  <c:v>223.42841867020351</c:v>
                </c:pt>
                <c:pt idx="21">
                  <c:v>247.26407559700664</c:v>
                </c:pt>
                <c:pt idx="22">
                  <c:v>268.37542216386271</c:v>
                </c:pt>
                <c:pt idx="23">
                  <c:v>294.77470185350842</c:v>
                </c:pt>
                <c:pt idx="24">
                  <c:v>327.89323719247284</c:v>
                </c:pt>
                <c:pt idx="25">
                  <c:v>386.64928471771964</c:v>
                </c:pt>
                <c:pt idx="26">
                  <c:v>424.00936806211973</c:v>
                </c:pt>
                <c:pt idx="27">
                  <c:v>450.34771859876997</c:v>
                </c:pt>
                <c:pt idx="28">
                  <c:v>484.54900050537708</c:v>
                </c:pt>
                <c:pt idx="29">
                  <c:v>524.24147969284161</c:v>
                </c:pt>
                <c:pt idx="30">
                  <c:v>603.74247139480974</c:v>
                </c:pt>
                <c:pt idx="31">
                  <c:v>640.4352942331451</c:v>
                </c:pt>
                <c:pt idx="32">
                  <c:v>653.88408057339586</c:v>
                </c:pt>
                <c:pt idx="33">
                  <c:v>678.98375972409269</c:v>
                </c:pt>
                <c:pt idx="34">
                  <c:v>711.53558217353736</c:v>
                </c:pt>
                <c:pt idx="35">
                  <c:v>778.41127440587002</c:v>
                </c:pt>
                <c:pt idx="36">
                  <c:v>795.98045321923178</c:v>
                </c:pt>
                <c:pt idx="37">
                  <c:v>797.17250716518913</c:v>
                </c:pt>
                <c:pt idx="38">
                  <c:v>795.3377924967923</c:v>
                </c:pt>
                <c:pt idx="39">
                  <c:v>799.00430786648019</c:v>
                </c:pt>
                <c:pt idx="40">
                  <c:v>861.71368547430609</c:v>
                </c:pt>
                <c:pt idx="41">
                  <c:v>871.75182404657039</c:v>
                </c:pt>
                <c:pt idx="42">
                  <c:v>850.03929029140591</c:v>
                </c:pt>
                <c:pt idx="43">
                  <c:v>829.80790795036705</c:v>
                </c:pt>
                <c:pt idx="44">
                  <c:v>830.3877099797146</c:v>
                </c:pt>
                <c:pt idx="45">
                  <c:v>892.67303540105218</c:v>
                </c:pt>
                <c:pt idx="46">
                  <c:v>891.49136152164726</c:v>
                </c:pt>
                <c:pt idx="47">
                  <c:v>857.48292155529521</c:v>
                </c:pt>
                <c:pt idx="48">
                  <c:v>837.52956527898732</c:v>
                </c:pt>
                <c:pt idx="49">
                  <c:v>842.76422697243424</c:v>
                </c:pt>
                <c:pt idx="50">
                  <c:v>901.67106131672801</c:v>
                </c:pt>
                <c:pt idx="51">
                  <c:v>892.36337909567692</c:v>
                </c:pt>
                <c:pt idx="52">
                  <c:v>856.78891642388555</c:v>
                </c:pt>
                <c:pt idx="53">
                  <c:v>842.72283780725138</c:v>
                </c:pt>
                <c:pt idx="54">
                  <c:v>848.01596454672028</c:v>
                </c:pt>
                <c:pt idx="55">
                  <c:v>899.97555574092735</c:v>
                </c:pt>
                <c:pt idx="56">
                  <c:v>886.76147812835745</c:v>
                </c:pt>
                <c:pt idx="57">
                  <c:v>857.37387805482979</c:v>
                </c:pt>
                <c:pt idx="58">
                  <c:v>846.67470905236098</c:v>
                </c:pt>
                <c:pt idx="59">
                  <c:v>850.66064612149455</c:v>
                </c:pt>
                <c:pt idx="60">
                  <c:v>896.17071984398171</c:v>
                </c:pt>
                <c:pt idx="61">
                  <c:v>884.5270163572676</c:v>
                </c:pt>
                <c:pt idx="62">
                  <c:v>861.3856499671349</c:v>
                </c:pt>
                <c:pt idx="63">
                  <c:v>851.32375545083858</c:v>
                </c:pt>
                <c:pt idx="64">
                  <c:v>847.98523297740951</c:v>
                </c:pt>
                <c:pt idx="65">
                  <c:v>891.25273755955573</c:v>
                </c:pt>
                <c:pt idx="66">
                  <c:v>884.41395042842362</c:v>
                </c:pt>
                <c:pt idx="67">
                  <c:v>864.76745476081044</c:v>
                </c:pt>
                <c:pt idx="68">
                  <c:v>851.35530415936057</c:v>
                </c:pt>
                <c:pt idx="69">
                  <c:v>843.37045193973029</c:v>
                </c:pt>
                <c:pt idx="70">
                  <c:v>889.30511556801855</c:v>
                </c:pt>
                <c:pt idx="71">
                  <c:v>888.53168968887508</c:v>
                </c:pt>
                <c:pt idx="72">
                  <c:v>866.83692225636014</c:v>
                </c:pt>
                <c:pt idx="73">
                  <c:v>847.42027163901639</c:v>
                </c:pt>
                <c:pt idx="74">
                  <c:v>840.08986388059361</c:v>
                </c:pt>
                <c:pt idx="75">
                  <c:v>893.098883832512</c:v>
                </c:pt>
                <c:pt idx="76">
                  <c:v>894.90442448288502</c:v>
                </c:pt>
                <c:pt idx="77">
                  <c:v>867.57956418000629</c:v>
                </c:pt>
                <c:pt idx="78">
                  <c:v>844.13986034739071</c:v>
                </c:pt>
                <c:pt idx="79">
                  <c:v>838.7871572457791</c:v>
                </c:pt>
                <c:pt idx="80">
                  <c:v>897.58331371350721</c:v>
                </c:pt>
                <c:pt idx="81">
                  <c:v>897.14172282840684</c:v>
                </c:pt>
                <c:pt idx="82">
                  <c:v>863.55971307261859</c:v>
                </c:pt>
                <c:pt idx="83">
                  <c:v>839.53157573912677</c:v>
                </c:pt>
                <c:pt idx="84">
                  <c:v>840.12013934226741</c:v>
                </c:pt>
                <c:pt idx="85">
                  <c:v>900.37506421378703</c:v>
                </c:pt>
                <c:pt idx="86">
                  <c:v>895.11887736161464</c:v>
                </c:pt>
                <c:pt idx="87">
                  <c:v>859.50216024750716</c:v>
                </c:pt>
                <c:pt idx="88">
                  <c:v>839.48623683762094</c:v>
                </c:pt>
                <c:pt idx="89">
                  <c:v>844.73723046500868</c:v>
                </c:pt>
                <c:pt idx="90">
                  <c:v>902.32261248976886</c:v>
                </c:pt>
                <c:pt idx="91">
                  <c:v>890.99249077893614</c:v>
                </c:pt>
                <c:pt idx="92">
                  <c:v>856.0973437599414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0-4580-871F-053035DB45D3}"/>
            </c:ext>
          </c:extLst>
        </c:ser>
        <c:ser>
          <c:idx val="3"/>
          <c:order val="3"/>
          <c:tx>
            <c:v>Sensor 4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Transient!$Z$8:$Z$100</c:f>
              <c:numCache>
                <c:formatCode>General</c:formatCode>
                <c:ptCount val="93"/>
                <c:pt idx="0">
                  <c:v>49.638057411752143</c:v>
                </c:pt>
                <c:pt idx="1">
                  <c:v>75.497276112414525</c:v>
                </c:pt>
                <c:pt idx="2">
                  <c:v>106.2210120905394</c:v>
                </c:pt>
                <c:pt idx="3">
                  <c:v>121.32511985748796</c:v>
                </c:pt>
                <c:pt idx="4">
                  <c:v>123.02602810110406</c:v>
                </c:pt>
                <c:pt idx="5">
                  <c:v>123.1417628406159</c:v>
                </c:pt>
                <c:pt idx="6">
                  <c:v>123.12245859812639</c:v>
                </c:pt>
                <c:pt idx="7">
                  <c:v>123.10316040712354</c:v>
                </c:pt>
                <c:pt idx="8">
                  <c:v>123.10316040712354</c:v>
                </c:pt>
                <c:pt idx="9">
                  <c:v>123.1417628406159</c:v>
                </c:pt>
                <c:pt idx="10">
                  <c:v>123.12245859812639</c:v>
                </c:pt>
                <c:pt idx="11">
                  <c:v>123.09351358004048</c:v>
                </c:pt>
                <c:pt idx="12">
                  <c:v>123.09351358004048</c:v>
                </c:pt>
                <c:pt idx="13">
                  <c:v>123.12245859812639</c:v>
                </c:pt>
                <c:pt idx="14">
                  <c:v>123.11280874636701</c:v>
                </c:pt>
                <c:pt idx="15">
                  <c:v>123.07422446093368</c:v>
                </c:pt>
                <c:pt idx="16">
                  <c:v>123.09351358004048</c:v>
                </c:pt>
                <c:pt idx="17">
                  <c:v>123.10316040712354</c:v>
                </c:pt>
                <c:pt idx="18">
                  <c:v>123.09351358004048</c:v>
                </c:pt>
                <c:pt idx="19">
                  <c:v>123.05494138620419</c:v>
                </c:pt>
                <c:pt idx="20">
                  <c:v>123.07422446093368</c:v>
                </c:pt>
                <c:pt idx="21">
                  <c:v>123.10316040712354</c:v>
                </c:pt>
                <c:pt idx="22">
                  <c:v>123.06458216819935</c:v>
                </c:pt>
                <c:pt idx="23">
                  <c:v>123.0356643530114</c:v>
                </c:pt>
                <c:pt idx="24">
                  <c:v>123.06458216819935</c:v>
                </c:pt>
                <c:pt idx="25">
                  <c:v>123.08386826476229</c:v>
                </c:pt>
                <c:pt idx="26">
                  <c:v>123.05494138620419</c:v>
                </c:pt>
                <c:pt idx="27">
                  <c:v>123.02602810110406</c:v>
                </c:pt>
                <c:pt idx="28">
                  <c:v>123.04530211459317</c:v>
                </c:pt>
                <c:pt idx="29">
                  <c:v>123.06458216819935</c:v>
                </c:pt>
                <c:pt idx="30">
                  <c:v>123.02602810110406</c:v>
                </c:pt>
                <c:pt idx="31">
                  <c:v>123.00676012489402</c:v>
                </c:pt>
                <c:pt idx="32">
                  <c:v>123.0356643530114</c:v>
                </c:pt>
                <c:pt idx="33">
                  <c:v>123.0356643530114</c:v>
                </c:pt>
                <c:pt idx="34">
                  <c:v>123.00676012489402</c:v>
                </c:pt>
                <c:pt idx="35">
                  <c:v>122.99712839988227</c:v>
                </c:pt>
                <c:pt idx="36">
                  <c:v>123.02602810110406</c:v>
                </c:pt>
                <c:pt idx="37">
                  <c:v>123.02602810110406</c:v>
                </c:pt>
                <c:pt idx="38">
                  <c:v>122.99712839988227</c:v>
                </c:pt>
                <c:pt idx="39">
                  <c:v>122.99712839988227</c:v>
                </c:pt>
                <c:pt idx="40">
                  <c:v>123.01639335851645</c:v>
                </c:pt>
                <c:pt idx="41">
                  <c:v>123.00676012489402</c:v>
                </c:pt>
                <c:pt idx="42">
                  <c:v>122.96824227296825</c:v>
                </c:pt>
                <c:pt idx="43">
                  <c:v>122.98749818312687</c:v>
                </c:pt>
                <c:pt idx="44">
                  <c:v>123.01639335851645</c:v>
                </c:pt>
                <c:pt idx="45">
                  <c:v>123.00676012489402</c:v>
                </c:pt>
                <c:pt idx="46">
                  <c:v>122.97786947427359</c:v>
                </c:pt>
                <c:pt idx="47">
                  <c:v>122.98749818312687</c:v>
                </c:pt>
                <c:pt idx="48">
                  <c:v>123.02602810110406</c:v>
                </c:pt>
                <c:pt idx="49">
                  <c:v>122.98749818312687</c:v>
                </c:pt>
                <c:pt idx="50">
                  <c:v>122.96824227296825</c:v>
                </c:pt>
                <c:pt idx="51">
                  <c:v>122.99712839988227</c:v>
                </c:pt>
                <c:pt idx="52">
                  <c:v>123.02602810110406</c:v>
                </c:pt>
                <c:pt idx="53">
                  <c:v>122.97786947427359</c:v>
                </c:pt>
                <c:pt idx="54">
                  <c:v>122.97786947427359</c:v>
                </c:pt>
                <c:pt idx="55">
                  <c:v>122.99712839988227</c:v>
                </c:pt>
                <c:pt idx="56">
                  <c:v>123.00676012489402</c:v>
                </c:pt>
                <c:pt idx="57">
                  <c:v>122.96824227296825</c:v>
                </c:pt>
                <c:pt idx="58">
                  <c:v>122.96824227296825</c:v>
                </c:pt>
                <c:pt idx="59">
                  <c:v>122.99712839988227</c:v>
                </c:pt>
                <c:pt idx="60">
                  <c:v>122.98749818312687</c:v>
                </c:pt>
                <c:pt idx="61">
                  <c:v>122.95861657885688</c:v>
                </c:pt>
                <c:pt idx="62">
                  <c:v>122.96824227296825</c:v>
                </c:pt>
                <c:pt idx="63">
                  <c:v>123.00676012489402</c:v>
                </c:pt>
                <c:pt idx="64">
                  <c:v>122.97786947427359</c:v>
                </c:pt>
                <c:pt idx="65">
                  <c:v>122.95861657885688</c:v>
                </c:pt>
                <c:pt idx="66">
                  <c:v>122.97786947427359</c:v>
                </c:pt>
                <c:pt idx="67">
                  <c:v>123.00676012489402</c:v>
                </c:pt>
                <c:pt idx="68">
                  <c:v>122.97786947427359</c:v>
                </c:pt>
                <c:pt idx="69">
                  <c:v>122.96824227296825</c:v>
                </c:pt>
                <c:pt idx="70">
                  <c:v>122.98749818312687</c:v>
                </c:pt>
                <c:pt idx="71">
                  <c:v>123.00676012489402</c:v>
                </c:pt>
                <c:pt idx="72">
                  <c:v>122.96824227296825</c:v>
                </c:pt>
                <c:pt idx="73">
                  <c:v>122.95861657885688</c:v>
                </c:pt>
                <c:pt idx="74">
                  <c:v>122.99712839988227</c:v>
                </c:pt>
                <c:pt idx="75">
                  <c:v>122.99712839988227</c:v>
                </c:pt>
                <c:pt idx="76">
                  <c:v>122.95861657885688</c:v>
                </c:pt>
                <c:pt idx="77">
                  <c:v>122.96824227296825</c:v>
                </c:pt>
                <c:pt idx="78">
                  <c:v>123.00676012489402</c:v>
                </c:pt>
                <c:pt idx="79">
                  <c:v>122.98749818312687</c:v>
                </c:pt>
                <c:pt idx="80">
                  <c:v>122.96824227296825</c:v>
                </c:pt>
                <c:pt idx="81">
                  <c:v>122.98749818312687</c:v>
                </c:pt>
                <c:pt idx="82">
                  <c:v>123.00676012489402</c:v>
                </c:pt>
                <c:pt idx="83">
                  <c:v>122.97786947427359</c:v>
                </c:pt>
                <c:pt idx="84">
                  <c:v>122.96824227296825</c:v>
                </c:pt>
                <c:pt idx="85">
                  <c:v>122.98749818312687</c:v>
                </c:pt>
                <c:pt idx="86">
                  <c:v>123.00676012489402</c:v>
                </c:pt>
                <c:pt idx="87">
                  <c:v>122.96824227296825</c:v>
                </c:pt>
                <c:pt idx="88">
                  <c:v>122.96824227296825</c:v>
                </c:pt>
                <c:pt idx="89">
                  <c:v>123.00676012489402</c:v>
                </c:pt>
                <c:pt idx="90">
                  <c:v>123.00676012489402</c:v>
                </c:pt>
                <c:pt idx="91">
                  <c:v>122.96824227296825</c:v>
                </c:pt>
                <c:pt idx="92">
                  <c:v>122.96824227296825</c:v>
                </c:pt>
              </c:numCache>
            </c:numRef>
          </c:xVal>
          <c:yVal>
            <c:numRef>
              <c:f>Transient!$AE$8:$AE$12</c:f>
              <c:numCache>
                <c:formatCode>General</c:formatCode>
                <c:ptCount val="5"/>
                <c:pt idx="1">
                  <c:v>0.24411370604652724</c:v>
                </c:pt>
                <c:pt idx="2">
                  <c:v>0.56027802201061827</c:v>
                </c:pt>
                <c:pt idx="3">
                  <c:v>0.87182913848180132</c:v>
                </c:pt>
                <c:pt idx="4">
                  <c:v>0.99111037908799782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80-4580-871F-053035DB45D3}"/>
            </c:ext>
          </c:extLst>
        </c:ser>
        <c:ser>
          <c:idx val="4"/>
          <c:order val="4"/>
          <c:tx>
            <c:v>Sensor 5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Transient!$AG$8:$AG$100</c:f>
              <c:numCache>
                <c:formatCode>General</c:formatCode>
                <c:ptCount val="93"/>
                <c:pt idx="0">
                  <c:v>4.5543793434432684</c:v>
                </c:pt>
                <c:pt idx="1">
                  <c:v>11.506653823802278</c:v>
                </c:pt>
                <c:pt idx="2">
                  <c:v>16.717713141708138</c:v>
                </c:pt>
                <c:pt idx="3">
                  <c:v>20.957363736723455</c:v>
                </c:pt>
                <c:pt idx="4">
                  <c:v>24.883508012465491</c:v>
                </c:pt>
                <c:pt idx="5">
                  <c:v>28.16864512579615</c:v>
                </c:pt>
                <c:pt idx="6">
                  <c:v>31.413413462820905</c:v>
                </c:pt>
                <c:pt idx="7">
                  <c:v>34.302854795486034</c:v>
                </c:pt>
                <c:pt idx="8">
                  <c:v>36.165131620272057</c:v>
                </c:pt>
                <c:pt idx="9">
                  <c:v>38.664803987468531</c:v>
                </c:pt>
                <c:pt idx="10">
                  <c:v>40.912546929074765</c:v>
                </c:pt>
                <c:pt idx="11">
                  <c:v>43.052028909578922</c:v>
                </c:pt>
                <c:pt idx="12">
                  <c:v>44.342714735628292</c:v>
                </c:pt>
                <c:pt idx="13">
                  <c:v>46.221643326121018</c:v>
                </c:pt>
                <c:pt idx="14">
                  <c:v>47.634531986744804</c:v>
                </c:pt>
                <c:pt idx="15">
                  <c:v>48.107200992125946</c:v>
                </c:pt>
                <c:pt idx="16">
                  <c:v>50.736315464951439</c:v>
                </c:pt>
                <c:pt idx="17">
                  <c:v>52.697139251036518</c:v>
                </c:pt>
                <c:pt idx="18">
                  <c:v>53.114097747849343</c:v>
                </c:pt>
                <c:pt idx="19">
                  <c:v>54.815617210877186</c:v>
                </c:pt>
                <c:pt idx="20">
                  <c:v>56.3372902515923</c:v>
                </c:pt>
                <c:pt idx="21">
                  <c:v>57.984360531373071</c:v>
                </c:pt>
                <c:pt idx="22">
                  <c:v>58.686255951389697</c:v>
                </c:pt>
                <c:pt idx="23">
                  <c:v>59.894620864596071</c:v>
                </c:pt>
                <c:pt idx="24">
                  <c:v>62.511792693206644</c:v>
                </c:pt>
                <c:pt idx="25">
                  <c:v>62.736493601521545</c:v>
                </c:pt>
                <c:pt idx="26">
                  <c:v>65.075661893897447</c:v>
                </c:pt>
                <c:pt idx="27">
                  <c:v>65.564584973490966</c:v>
                </c:pt>
                <c:pt idx="28">
                  <c:v>67.283317347506909</c:v>
                </c:pt>
                <c:pt idx="29">
                  <c:v>68.71375007851691</c:v>
                </c:pt>
                <c:pt idx="30">
                  <c:v>70.775719870005247</c:v>
                </c:pt>
                <c:pt idx="31">
                  <c:v>70.432980306470114</c:v>
                </c:pt>
                <c:pt idx="32">
                  <c:v>72.722052166430402</c:v>
                </c:pt>
                <c:pt idx="33">
                  <c:v>72.965269732204419</c:v>
                </c:pt>
                <c:pt idx="34">
                  <c:v>76.415466374532812</c:v>
                </c:pt>
                <c:pt idx="35">
                  <c:v>78.547671106855518</c:v>
                </c:pt>
                <c:pt idx="36">
                  <c:v>78.974174298385947</c:v>
                </c:pt>
                <c:pt idx="37">
                  <c:v>81.557441681978005</c:v>
                </c:pt>
                <c:pt idx="38">
                  <c:v>83.66870814929672</c:v>
                </c:pt>
                <c:pt idx="39">
                  <c:v>84.396965763749009</c:v>
                </c:pt>
                <c:pt idx="40">
                  <c:v>89.138368334746133</c:v>
                </c:pt>
                <c:pt idx="41">
                  <c:v>87.266462599716462</c:v>
                </c:pt>
                <c:pt idx="42">
                  <c:v>88.685429471256583</c:v>
                </c:pt>
                <c:pt idx="43">
                  <c:v>92.053230590418224</c:v>
                </c:pt>
                <c:pt idx="44">
                  <c:v>94.958065940931959</c:v>
                </c:pt>
                <c:pt idx="45">
                  <c:v>95.582105804727789</c:v>
                </c:pt>
                <c:pt idx="46">
                  <c:v>97.942157799906255</c:v>
                </c:pt>
                <c:pt idx="47">
                  <c:v>99.96158373392494</c:v>
                </c:pt>
                <c:pt idx="48">
                  <c:v>99.50565860857067</c:v>
                </c:pt>
                <c:pt idx="49">
                  <c:v>102.06603812832337</c:v>
                </c:pt>
                <c:pt idx="50">
                  <c:v>101.23719559131841</c:v>
                </c:pt>
                <c:pt idx="51">
                  <c:v>107.86954585873484</c:v>
                </c:pt>
                <c:pt idx="52">
                  <c:v>108.67554495606036</c:v>
                </c:pt>
                <c:pt idx="53">
                  <c:v>109.49367954795041</c:v>
                </c:pt>
                <c:pt idx="54">
                  <c:v>109.35646942320359</c:v>
                </c:pt>
                <c:pt idx="55">
                  <c:v>111.45142094472091</c:v>
                </c:pt>
                <c:pt idx="56">
                  <c:v>113.33306831132009</c:v>
                </c:pt>
                <c:pt idx="57">
                  <c:v>112.16768971685923</c:v>
                </c:pt>
                <c:pt idx="58">
                  <c:v>114.37282123160743</c:v>
                </c:pt>
                <c:pt idx="59">
                  <c:v>113.03945932605761</c:v>
                </c:pt>
                <c:pt idx="60">
                  <c:v>117.45149744241786</c:v>
                </c:pt>
                <c:pt idx="61">
                  <c:v>118.56856331483216</c:v>
                </c:pt>
                <c:pt idx="62">
                  <c:v>119.37956579988574</c:v>
                </c:pt>
                <c:pt idx="63">
                  <c:v>119.37956579988574</c:v>
                </c:pt>
                <c:pt idx="64">
                  <c:v>119.05383710738946</c:v>
                </c:pt>
                <c:pt idx="65">
                  <c:v>120.20173911806677</c:v>
                </c:pt>
                <c:pt idx="66">
                  <c:v>120.70050152104629</c:v>
                </c:pt>
                <c:pt idx="67">
                  <c:v>117.92765216177902</c:v>
                </c:pt>
                <c:pt idx="68">
                  <c:v>119.8715145600501</c:v>
                </c:pt>
                <c:pt idx="69">
                  <c:v>120.36753462029858</c:v>
                </c:pt>
                <c:pt idx="70">
                  <c:v>124.13437069660951</c:v>
                </c:pt>
                <c:pt idx="71">
                  <c:v>121.0353156722836</c:v>
                </c:pt>
                <c:pt idx="72">
                  <c:v>125.20295925353871</c:v>
                </c:pt>
                <c:pt idx="73">
                  <c:v>123.25771553632271</c:v>
                </c:pt>
                <c:pt idx="74">
                  <c:v>121.203420277384</c:v>
                </c:pt>
                <c:pt idx="75">
                  <c:v>121.88053435714592</c:v>
                </c:pt>
                <c:pt idx="76">
                  <c:v>125.02358538641329</c:v>
                </c:pt>
                <c:pt idx="77">
                  <c:v>122.22193641416872</c:v>
                </c:pt>
                <c:pt idx="78">
                  <c:v>122.22193641416872</c:v>
                </c:pt>
                <c:pt idx="79">
                  <c:v>124.48853437905345</c:v>
                </c:pt>
                <c:pt idx="80">
                  <c:v>123.25771553632271</c:v>
                </c:pt>
                <c:pt idx="81">
                  <c:v>122.05099664296011</c:v>
                </c:pt>
                <c:pt idx="82">
                  <c:v>123.95804346550636</c:v>
                </c:pt>
                <c:pt idx="83">
                  <c:v>123.95804346550636</c:v>
                </c:pt>
                <c:pt idx="84">
                  <c:v>122.56525646027593</c:v>
                </c:pt>
                <c:pt idx="85">
                  <c:v>122.73764078722429</c:v>
                </c:pt>
                <c:pt idx="86">
                  <c:v>123.43205459648722</c:v>
                </c:pt>
                <c:pt idx="87">
                  <c:v>122.56525646027593</c:v>
                </c:pt>
                <c:pt idx="88">
                  <c:v>125.02358538641329</c:v>
                </c:pt>
                <c:pt idx="89">
                  <c:v>125.20295925353871</c:v>
                </c:pt>
                <c:pt idx="90">
                  <c:v>123.25771553632271</c:v>
                </c:pt>
                <c:pt idx="91">
                  <c:v>123.78221645349856</c:v>
                </c:pt>
                <c:pt idx="92">
                  <c:v>123.60688753500918</c:v>
                </c:pt>
              </c:numCache>
            </c:numRef>
          </c:xVal>
          <c:yVal>
            <c:numRef>
              <c:f>Transient!$AL$8:$AL$100</c:f>
              <c:numCache>
                <c:formatCode>General</c:formatCode>
                <c:ptCount val="93"/>
                <c:pt idx="1">
                  <c:v>8.2400109599250904</c:v>
                </c:pt>
                <c:pt idx="2">
                  <c:v>12.476277770608551</c:v>
                </c:pt>
                <c:pt idx="3">
                  <c:v>16.964679526147183</c:v>
                </c:pt>
                <c:pt idx="4">
                  <c:v>22.629463226050753</c:v>
                </c:pt>
                <c:pt idx="5">
                  <c:v>29.14975426309632</c:v>
                </c:pt>
                <c:pt idx="6">
                  <c:v>37.199271262465288</c:v>
                </c:pt>
                <c:pt idx="7">
                  <c:v>46.33412323913393</c:v>
                </c:pt>
                <c:pt idx="8">
                  <c:v>54.05321389753442</c:v>
                </c:pt>
                <c:pt idx="9">
                  <c:v>63.679215278023619</c:v>
                </c:pt>
                <c:pt idx="10">
                  <c:v>74.575025871440431</c:v>
                </c:pt>
                <c:pt idx="11">
                  <c:v>86.043644502104883</c:v>
                </c:pt>
                <c:pt idx="12">
                  <c:v>94.972121704024914</c:v>
                </c:pt>
                <c:pt idx="13">
                  <c:v>105.61835537513004</c:v>
                </c:pt>
                <c:pt idx="14">
                  <c:v>116.0695952513136</c:v>
                </c:pt>
                <c:pt idx="15">
                  <c:v>121.49444520102266</c:v>
                </c:pt>
                <c:pt idx="16">
                  <c:v>136.27984660339015</c:v>
                </c:pt>
                <c:pt idx="17">
                  <c:v>153.90024736687647</c:v>
                </c:pt>
                <c:pt idx="18">
                  <c:v>161.70599341823112</c:v>
                </c:pt>
                <c:pt idx="19">
                  <c:v>173.433649935152</c:v>
                </c:pt>
                <c:pt idx="20">
                  <c:v>188.48484541246265</c:v>
                </c:pt>
                <c:pt idx="21">
                  <c:v>204.74265704737218</c:v>
                </c:pt>
                <c:pt idx="22">
                  <c:v>215.3429442226068</c:v>
                </c:pt>
                <c:pt idx="23">
                  <c:v>226.82743667249557</c:v>
                </c:pt>
                <c:pt idx="24">
                  <c:v>252.08485168599339</c:v>
                </c:pt>
                <c:pt idx="25">
                  <c:v>264.04692137039035</c:v>
                </c:pt>
                <c:pt idx="26">
                  <c:v>285.27867667744243</c:v>
                </c:pt>
                <c:pt idx="27">
                  <c:v>299.57631137179465</c:v>
                </c:pt>
                <c:pt idx="28">
                  <c:v>317.85300616137761</c:v>
                </c:pt>
                <c:pt idx="29">
                  <c:v>339.76603594963501</c:v>
                </c:pt>
                <c:pt idx="30">
                  <c:v>367.96112324223549</c:v>
                </c:pt>
                <c:pt idx="31">
                  <c:v>374.78000660890922</c:v>
                </c:pt>
                <c:pt idx="32">
                  <c:v>397.90804310517592</c:v>
                </c:pt>
                <c:pt idx="33">
                  <c:v>412.84013388283608</c:v>
                </c:pt>
                <c:pt idx="34">
                  <c:v>455.18488874730446</c:v>
                </c:pt>
                <c:pt idx="35">
                  <c:v>502.33395104665288</c:v>
                </c:pt>
                <c:pt idx="36">
                  <c:v>521.29829165263436</c:v>
                </c:pt>
                <c:pt idx="37">
                  <c:v>559.44672406677637</c:v>
                </c:pt>
                <c:pt idx="38">
                  <c:v>607.40360450347566</c:v>
                </c:pt>
                <c:pt idx="39">
                  <c:v>633.36720379142207</c:v>
                </c:pt>
                <c:pt idx="40">
                  <c:v>714.9054519897096</c:v>
                </c:pt>
                <c:pt idx="41">
                  <c:v>721.2079798585462</c:v>
                </c:pt>
                <c:pt idx="42">
                  <c:v>729.0683412209911</c:v>
                </c:pt>
                <c:pt idx="43">
                  <c:v>799.0932423108203</c:v>
                </c:pt>
                <c:pt idx="44">
                  <c:v>881.76989836143616</c:v>
                </c:pt>
                <c:pt idx="45">
                  <c:v>920.3339781772687</c:v>
                </c:pt>
                <c:pt idx="46">
                  <c:v>973.20834442611999</c:v>
                </c:pt>
                <c:pt idx="47">
                  <c:v>1038.3283143822405</c:v>
                </c:pt>
                <c:pt idx="48">
                  <c:v>1049.4974642601999</c:v>
                </c:pt>
                <c:pt idx="49">
                  <c:v>1099.9236374966501</c:v>
                </c:pt>
                <c:pt idx="50">
                  <c:v>1109.0913149876374</c:v>
                </c:pt>
                <c:pt idx="51">
                  <c:v>1254.9075432985187</c:v>
                </c:pt>
                <c:pt idx="52">
                  <c:v>1350.0843281523632</c:v>
                </c:pt>
                <c:pt idx="53">
                  <c:v>1380.6642846709881</c:v>
                </c:pt>
                <c:pt idx="54">
                  <c:v>1387.4523097713113</c:v>
                </c:pt>
                <c:pt idx="55">
                  <c:v>1439.8826538945177</c:v>
                </c:pt>
                <c:pt idx="56">
                  <c:v>1517.1275983625774</c:v>
                </c:pt>
                <c:pt idx="57">
                  <c:v>1510.8215023571784</c:v>
                </c:pt>
                <c:pt idx="58">
                  <c:v>1555.1485061856933</c:v>
                </c:pt>
                <c:pt idx="59">
                  <c:v>1548.4624101464187</c:v>
                </c:pt>
                <c:pt idx="60">
                  <c:v>1654.8548101586105</c:v>
                </c:pt>
                <c:pt idx="61">
                  <c:v>1749.0808360208446</c:v>
                </c:pt>
                <c:pt idx="62">
                  <c:v>1789.7911890285611</c:v>
                </c:pt>
                <c:pt idx="63">
                  <c:v>1801.9015548263565</c:v>
                </c:pt>
                <c:pt idx="64">
                  <c:v>1792.1093867958987</c:v>
                </c:pt>
                <c:pt idx="65">
                  <c:v>1822.0154204157736</c:v>
                </c:pt>
                <c:pt idx="66">
                  <c:v>1854.6526001673569</c:v>
                </c:pt>
                <c:pt idx="67">
                  <c:v>1778.9913056418479</c:v>
                </c:pt>
                <c:pt idx="68">
                  <c:v>1795.319652950315</c:v>
                </c:pt>
                <c:pt idx="69">
                  <c:v>1839.3883636296564</c:v>
                </c:pt>
                <c:pt idx="70">
                  <c:v>1966.5680766548874</c:v>
                </c:pt>
                <c:pt idx="71">
                  <c:v>1927.3213284905485</c:v>
                </c:pt>
                <c:pt idx="72">
                  <c:v>2012.1120795316203</c:v>
                </c:pt>
                <c:pt idx="73">
                  <c:v>2014.8667594455655</c:v>
                </c:pt>
                <c:pt idx="74">
                  <c:v>1918.2035326927862</c:v>
                </c:pt>
                <c:pt idx="75">
                  <c:v>1906.8148581317919</c:v>
                </c:pt>
                <c:pt idx="76">
                  <c:v>2019.076083735868</c:v>
                </c:pt>
                <c:pt idx="77">
                  <c:v>1979.0029493528009</c:v>
                </c:pt>
                <c:pt idx="78">
                  <c:v>1933.5072874491182</c:v>
                </c:pt>
                <c:pt idx="79">
                  <c:v>2006.6619027324818</c:v>
                </c:pt>
                <c:pt idx="80">
                  <c:v>2003.0265370797429</c:v>
                </c:pt>
                <c:pt idx="81">
                  <c:v>1944.6498222713594</c:v>
                </c:pt>
                <c:pt idx="82">
                  <c:v>1986.5929480856505</c:v>
                </c:pt>
                <c:pt idx="83">
                  <c:v>2016.9666174989484</c:v>
                </c:pt>
                <c:pt idx="84">
                  <c:v>1972.2521621695164</c:v>
                </c:pt>
                <c:pt idx="85">
                  <c:v>1955.3130086059825</c:v>
                </c:pt>
                <c:pt idx="86">
                  <c:v>1980.3286892252286</c:v>
                </c:pt>
                <c:pt idx="87">
                  <c:v>1963.7088623196403</c:v>
                </c:pt>
                <c:pt idx="88">
                  <c:v>2029.7504395548667</c:v>
                </c:pt>
                <c:pt idx="89">
                  <c:v>2075.304895462797</c:v>
                </c:pt>
                <c:pt idx="90">
                  <c:v>2014.8667594455655</c:v>
                </c:pt>
                <c:pt idx="91">
                  <c:v>1999.9577468765895</c:v>
                </c:pt>
                <c:pt idx="92">
                  <c:v>2002.7316323424607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80-4580-871F-053035D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14399"/>
        <c:axId val="374073007"/>
      </c:scatterChart>
      <c:valAx>
        <c:axId val="2750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ω</a:t>
                </a:r>
                <a:r>
                  <a:rPr lang="en-US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, Angular Velocity (rad/s)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73007"/>
        <c:crosses val="autoZero"/>
        <c:crossBetween val="midCat"/>
      </c:valAx>
      <c:valAx>
        <c:axId val="37407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U_x, Total Angular</a:t>
                </a:r>
                <a:r>
                  <a:rPr lang="en-CA" baseline="0"/>
                  <a:t> Acceleration Uncertainty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74734494692208"/>
          <c:y val="4.0520649927835634E-2"/>
          <c:w val="0.15474186542348189"/>
          <c:h val="0.21958143599770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432288</xdr:colOff>
      <xdr:row>18</xdr:row>
      <xdr:rowOff>172027</xdr:rowOff>
    </xdr:from>
    <xdr:to>
      <xdr:col>17</xdr:col>
      <xdr:colOff>620368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FA2B2-2391-B1B5-568D-19E562916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852" t="-1307"/>
        <a:stretch/>
      </xdr:blipFill>
      <xdr:spPr>
        <a:xfrm>
          <a:off x="12367846" y="5154335"/>
          <a:ext cx="1697426" cy="619280"/>
        </a:xfrm>
        <a:prstGeom prst="rect">
          <a:avLst/>
        </a:prstGeom>
      </xdr:spPr>
    </xdr:pic>
    <xdr:clientData/>
  </xdr:twoCellAnchor>
  <xdr:twoCellAnchor editAs="oneCell">
    <xdr:from>
      <xdr:col>15</xdr:col>
      <xdr:colOff>490903</xdr:colOff>
      <xdr:row>30</xdr:row>
      <xdr:rowOff>141194</xdr:rowOff>
    </xdr:from>
    <xdr:to>
      <xdr:col>22</xdr:col>
      <xdr:colOff>7327</xdr:colOff>
      <xdr:row>38</xdr:row>
      <xdr:rowOff>28913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DDC124-4156-8773-C359-3039FC61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6461" y="8105559"/>
          <a:ext cx="4615962" cy="1470335"/>
        </a:xfrm>
        <a:prstGeom prst="rect">
          <a:avLst/>
        </a:prstGeom>
      </xdr:spPr>
    </xdr:pic>
    <xdr:clientData/>
  </xdr:twoCellAnchor>
  <xdr:twoCellAnchor editAs="oneCell">
    <xdr:from>
      <xdr:col>15</xdr:col>
      <xdr:colOff>424962</xdr:colOff>
      <xdr:row>21</xdr:row>
      <xdr:rowOff>158172</xdr:rowOff>
    </xdr:from>
    <xdr:to>
      <xdr:col>22</xdr:col>
      <xdr:colOff>441300</xdr:colOff>
      <xdr:row>27</xdr:row>
      <xdr:rowOff>47213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FDE681-2820-5866-33F7-D4B6251CC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0520" y="5733960"/>
          <a:ext cx="5115876" cy="1684138"/>
        </a:xfrm>
        <a:prstGeom prst="rect">
          <a:avLst/>
        </a:prstGeom>
      </xdr:spPr>
    </xdr:pic>
    <xdr:clientData/>
  </xdr:twoCellAnchor>
  <xdr:twoCellAnchor editAs="oneCell">
    <xdr:from>
      <xdr:col>18</xdr:col>
      <xdr:colOff>183174</xdr:colOff>
      <xdr:row>40</xdr:row>
      <xdr:rowOff>45871</xdr:rowOff>
    </xdr:from>
    <xdr:to>
      <xdr:col>28</xdr:col>
      <xdr:colOff>280036</xdr:colOff>
      <xdr:row>48</xdr:row>
      <xdr:rowOff>111802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A285C7-B20D-D620-45EC-ED349DC2B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46116" y="9988506"/>
          <a:ext cx="7277247" cy="1648546"/>
        </a:xfrm>
        <a:prstGeom prst="rect">
          <a:avLst/>
        </a:prstGeom>
      </xdr:spPr>
    </xdr:pic>
    <xdr:clientData/>
  </xdr:twoCellAnchor>
  <xdr:twoCellAnchor editAs="oneCell">
    <xdr:from>
      <xdr:col>18</xdr:col>
      <xdr:colOff>249115</xdr:colOff>
      <xdr:row>49</xdr:row>
      <xdr:rowOff>147499</xdr:rowOff>
    </xdr:from>
    <xdr:to>
      <xdr:col>26</xdr:col>
      <xdr:colOff>693429</xdr:colOff>
      <xdr:row>57</xdr:row>
      <xdr:rowOff>99358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4EA918-73DE-5FCB-E090-84B7841AE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12057" y="11870576"/>
          <a:ext cx="6188622" cy="1534474"/>
        </a:xfrm>
        <a:prstGeom prst="rect">
          <a:avLst/>
        </a:prstGeom>
      </xdr:spPr>
    </xdr:pic>
    <xdr:clientData/>
  </xdr:twoCellAnchor>
  <xdr:twoCellAnchor editAs="oneCell">
    <xdr:from>
      <xdr:col>14</xdr:col>
      <xdr:colOff>278424</xdr:colOff>
      <xdr:row>58</xdr:row>
      <xdr:rowOff>197338</xdr:rowOff>
    </xdr:from>
    <xdr:to>
      <xdr:col>23</xdr:col>
      <xdr:colOff>614210</xdr:colOff>
      <xdr:row>63</xdr:row>
      <xdr:rowOff>124390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559365-FA35-7390-D03C-764B92333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5943" y="13700857"/>
          <a:ext cx="6871402" cy="916187"/>
        </a:xfrm>
        <a:prstGeom prst="rect">
          <a:avLst/>
        </a:prstGeom>
      </xdr:spPr>
    </xdr:pic>
    <xdr:clientData/>
  </xdr:twoCellAnchor>
  <xdr:twoCellAnchor editAs="oneCell">
    <xdr:from>
      <xdr:col>14</xdr:col>
      <xdr:colOff>263769</xdr:colOff>
      <xdr:row>68</xdr:row>
      <xdr:rowOff>79186</xdr:rowOff>
    </xdr:from>
    <xdr:to>
      <xdr:col>24</xdr:col>
      <xdr:colOff>77184</xdr:colOff>
      <xdr:row>72</xdr:row>
      <xdr:rowOff>147855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9C5B06-C146-B8D2-45A6-FC26AFD97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81288" y="15560974"/>
          <a:ext cx="7067069" cy="859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7328</xdr:colOff>
      <xdr:row>8</xdr:row>
      <xdr:rowOff>24178</xdr:rowOff>
    </xdr:from>
    <xdr:to>
      <xdr:col>45</xdr:col>
      <xdr:colOff>732692</xdr:colOff>
      <xdr:row>25</xdr:row>
      <xdr:rowOff>27109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F8154-E7AE-A486-6F5B-F2408247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761999</xdr:colOff>
      <xdr:row>27</xdr:row>
      <xdr:rowOff>14654</xdr:rowOff>
    </xdr:from>
    <xdr:to>
      <xdr:col>45</xdr:col>
      <xdr:colOff>718037</xdr:colOff>
      <xdr:row>44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80AB7-F0AA-4C31-86A2-4901E6DFC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14654</xdr:colOff>
      <xdr:row>45</xdr:row>
      <xdr:rowOff>161192</xdr:rowOff>
    </xdr:from>
    <xdr:to>
      <xdr:col>45</xdr:col>
      <xdr:colOff>740018</xdr:colOff>
      <xdr:row>63</xdr:row>
      <xdr:rowOff>2930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8B9F4-98A4-44D0-8E4B-5960BFF2F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7327</xdr:colOff>
      <xdr:row>65</xdr:row>
      <xdr:rowOff>7327</xdr:rowOff>
    </xdr:from>
    <xdr:to>
      <xdr:col>45</xdr:col>
      <xdr:colOff>732691</xdr:colOff>
      <xdr:row>82</xdr:row>
      <xdr:rowOff>10257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8F9FC-B7BC-465B-9832-00AC45623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29308</xdr:colOff>
      <xdr:row>84</xdr:row>
      <xdr:rowOff>16671</xdr:rowOff>
    </xdr:from>
    <xdr:to>
      <xdr:col>42</xdr:col>
      <xdr:colOff>659424</xdr:colOff>
      <xdr:row>87</xdr:row>
      <xdr:rowOff>150824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8EBB02-DCEC-B953-511F-473FE89BF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15846" y="14384767"/>
          <a:ext cx="2168770" cy="617730"/>
        </a:xfrm>
        <a:prstGeom prst="rect">
          <a:avLst/>
        </a:prstGeom>
      </xdr:spPr>
    </xdr:pic>
    <xdr:clientData/>
  </xdr:twoCellAnchor>
  <xdr:twoCellAnchor editAs="oneCell">
    <xdr:from>
      <xdr:col>39</xdr:col>
      <xdr:colOff>762001</xdr:colOff>
      <xdr:row>96</xdr:row>
      <xdr:rowOff>137973</xdr:rowOff>
    </xdr:from>
    <xdr:to>
      <xdr:col>46</xdr:col>
      <xdr:colOff>451011</xdr:colOff>
      <xdr:row>103</xdr:row>
      <xdr:rowOff>98523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C690F0-D0A9-60FA-42B7-7ADB129B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48539" y="16440377"/>
          <a:ext cx="5074298" cy="1098421"/>
        </a:xfrm>
        <a:prstGeom prst="rect">
          <a:avLst/>
        </a:prstGeom>
      </xdr:spPr>
    </xdr:pic>
    <xdr:clientData/>
  </xdr:twoCellAnchor>
  <xdr:twoCellAnchor>
    <xdr:from>
      <xdr:col>40</xdr:col>
      <xdr:colOff>3420</xdr:colOff>
      <xdr:row>107</xdr:row>
      <xdr:rowOff>10900</xdr:rowOff>
    </xdr:from>
    <xdr:to>
      <xdr:col>47</xdr:col>
      <xdr:colOff>652097</xdr:colOff>
      <xdr:row>135</xdr:row>
      <xdr:rowOff>109904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3675E5-CD56-5EA0-A584-B203273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40</xdr:col>
      <xdr:colOff>21980</xdr:colOff>
      <xdr:row>138</xdr:row>
      <xdr:rowOff>14033</xdr:rowOff>
    </xdr:from>
    <xdr:to>
      <xdr:col>47</xdr:col>
      <xdr:colOff>584926</xdr:colOff>
      <xdr:row>151</xdr:row>
      <xdr:rowOff>107252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D56840-7B20-014D-7866-4C546EA71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948422" y="23086514"/>
          <a:ext cx="5948234" cy="2188719"/>
        </a:xfrm>
        <a:prstGeom prst="rect">
          <a:avLst/>
        </a:prstGeom>
      </xdr:spPr>
    </xdr:pic>
    <xdr:clientData/>
  </xdr:twoCellAnchor>
  <xdr:twoCellAnchor>
    <xdr:from>
      <xdr:col>40</xdr:col>
      <xdr:colOff>7326</xdr:colOff>
      <xdr:row>164</xdr:row>
      <xdr:rowOff>153864</xdr:rowOff>
    </xdr:from>
    <xdr:to>
      <xdr:col>47</xdr:col>
      <xdr:colOff>656003</xdr:colOff>
      <xdr:row>193</xdr:row>
      <xdr:rowOff>91676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D1D2E-CA2B-4250-BC62-FE585FD0F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13137</xdr:colOff>
      <xdr:row>18</xdr:row>
      <xdr:rowOff>13139</xdr:rowOff>
    </xdr:from>
    <xdr:to>
      <xdr:col>13</xdr:col>
      <xdr:colOff>505808</xdr:colOff>
      <xdr:row>25</xdr:row>
      <xdr:rowOff>67889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5426C-BF44-41AE-BC75-2C6A75321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3689" y="2969173"/>
          <a:ext cx="1714498" cy="172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7245-EB65-F543-9047-E96AF37BD7B2}">
  <dimension ref="A1:C38"/>
  <sheetViews>
    <sheetView workbookViewId="0">
      <selection activeCell="B9" sqref="B9"/>
    </sheetView>
  </sheetViews>
  <sheetFormatPr defaultColWidth="10.7109375" defaultRowHeight="15.75" x14ac:dyDescent="0.25"/>
  <cols>
    <col min="1" max="1" width="22" style="9" bestFit="1" customWidth="1"/>
    <col min="2" max="2" width="18.28515625" style="9" customWidth="1"/>
    <col min="3" max="3" width="14.7109375" style="9" customWidth="1"/>
    <col min="4" max="16384" width="10.7109375" style="9"/>
  </cols>
  <sheetData>
    <row r="1" spans="1:2" x14ac:dyDescent="0.25">
      <c r="A1" s="2" t="s">
        <v>0</v>
      </c>
      <c r="B1" s="9" t="s">
        <v>49</v>
      </c>
    </row>
    <row r="2" spans="1:2" x14ac:dyDescent="0.25">
      <c r="A2" s="2" t="s">
        <v>1</v>
      </c>
      <c r="B2" s="9" t="s">
        <v>50</v>
      </c>
    </row>
    <row r="3" spans="1:2" x14ac:dyDescent="0.25">
      <c r="A3" s="2" t="s">
        <v>2</v>
      </c>
      <c r="B3" s="9">
        <v>1664334</v>
      </c>
    </row>
    <row r="4" spans="1:2" x14ac:dyDescent="0.25">
      <c r="A4" s="2" t="s">
        <v>3</v>
      </c>
      <c r="B4" s="9" t="s">
        <v>51</v>
      </c>
    </row>
    <row r="5" spans="1:2" x14ac:dyDescent="0.25">
      <c r="A5" s="2"/>
    </row>
    <row r="6" spans="1:2" x14ac:dyDescent="0.25">
      <c r="A6" s="2" t="s">
        <v>4</v>
      </c>
      <c r="B6" s="9" t="s">
        <v>52</v>
      </c>
    </row>
    <row r="7" spans="1:2" x14ac:dyDescent="0.25">
      <c r="A7" s="2" t="s">
        <v>5</v>
      </c>
      <c r="B7" s="23">
        <v>45258</v>
      </c>
    </row>
    <row r="8" spans="1:2" x14ac:dyDescent="0.25">
      <c r="A8" s="2" t="s">
        <v>6</v>
      </c>
      <c r="B8" s="9" t="s">
        <v>53</v>
      </c>
    </row>
    <row r="9" spans="1:2" x14ac:dyDescent="0.25">
      <c r="A9" s="2"/>
    </row>
    <row r="10" spans="1:2" x14ac:dyDescent="0.25">
      <c r="A10" s="2"/>
    </row>
    <row r="18" spans="1:3" x14ac:dyDescent="0.25">
      <c r="A18" s="9" t="s">
        <v>20</v>
      </c>
    </row>
    <row r="19" spans="1:3" x14ac:dyDescent="0.25">
      <c r="A19" s="10" t="s">
        <v>8</v>
      </c>
      <c r="B19" s="10" t="s">
        <v>11</v>
      </c>
      <c r="C19" s="10" t="s">
        <v>10</v>
      </c>
    </row>
    <row r="20" spans="1:3" ht="31.5" x14ac:dyDescent="0.25">
      <c r="A20" s="11" t="s">
        <v>9</v>
      </c>
      <c r="B20" s="12">
        <v>2</v>
      </c>
      <c r="C20" s="12"/>
    </row>
    <row r="21" spans="1:3" ht="47.25" x14ac:dyDescent="0.25">
      <c r="A21" s="11" t="s">
        <v>23</v>
      </c>
      <c r="B21" s="12">
        <v>5</v>
      </c>
      <c r="C21" s="12"/>
    </row>
    <row r="22" spans="1:3" x14ac:dyDescent="0.25">
      <c r="A22" s="12" t="s">
        <v>12</v>
      </c>
      <c r="B22" s="12">
        <v>4</v>
      </c>
      <c r="C22" s="12"/>
    </row>
    <row r="23" spans="1:3" x14ac:dyDescent="0.25">
      <c r="A23" s="12" t="s">
        <v>13</v>
      </c>
      <c r="B23" s="12">
        <v>4</v>
      </c>
      <c r="C23" s="12"/>
    </row>
    <row r="24" spans="1:3" x14ac:dyDescent="0.25">
      <c r="A24" s="12" t="s">
        <v>14</v>
      </c>
      <c r="B24" s="12">
        <v>6</v>
      </c>
      <c r="C24" s="12"/>
    </row>
    <row r="25" spans="1:3" x14ac:dyDescent="0.25">
      <c r="A25" s="12" t="s">
        <v>39</v>
      </c>
      <c r="B25" s="12">
        <v>2</v>
      </c>
      <c r="C25" s="12"/>
    </row>
    <row r="26" spans="1:3" x14ac:dyDescent="0.25">
      <c r="A26" s="12" t="s">
        <v>15</v>
      </c>
      <c r="B26" s="12">
        <v>2</v>
      </c>
      <c r="C26" s="12"/>
    </row>
    <row r="27" spans="1:3" x14ac:dyDescent="0.25">
      <c r="A27" s="12" t="s">
        <v>16</v>
      </c>
      <c r="B27" s="12">
        <v>2</v>
      </c>
      <c r="C27" s="12"/>
    </row>
    <row r="28" spans="1:3" x14ac:dyDescent="0.25">
      <c r="A28" s="12" t="s">
        <v>22</v>
      </c>
      <c r="B28" s="12">
        <v>2</v>
      </c>
      <c r="C28" s="12"/>
    </row>
    <row r="29" spans="1:3" x14ac:dyDescent="0.25">
      <c r="A29" s="12" t="s">
        <v>43</v>
      </c>
      <c r="B29" s="12">
        <v>2</v>
      </c>
      <c r="C29" s="12"/>
    </row>
    <row r="30" spans="1:3" x14ac:dyDescent="0.25">
      <c r="A30" s="12" t="s">
        <v>44</v>
      </c>
      <c r="B30" s="12">
        <v>2</v>
      </c>
      <c r="C30" s="12"/>
    </row>
    <row r="31" spans="1:3" x14ac:dyDescent="0.25">
      <c r="A31" s="12" t="s">
        <v>45</v>
      </c>
      <c r="B31" s="12">
        <v>1</v>
      </c>
      <c r="C31" s="12"/>
    </row>
    <row r="32" spans="1:3" x14ac:dyDescent="0.25">
      <c r="A32" s="12" t="s">
        <v>46</v>
      </c>
      <c r="B32" s="12">
        <v>1</v>
      </c>
      <c r="C32" s="12"/>
    </row>
    <row r="33" spans="1:3" ht="78.75" x14ac:dyDescent="0.25">
      <c r="A33" s="11" t="s">
        <v>17</v>
      </c>
      <c r="B33" s="12">
        <v>5</v>
      </c>
      <c r="C33" s="12"/>
    </row>
    <row r="34" spans="1:3" ht="78.75" x14ac:dyDescent="0.25">
      <c r="A34" s="13" t="s">
        <v>18</v>
      </c>
      <c r="B34" s="10">
        <v>10</v>
      </c>
      <c r="C34" s="10"/>
    </row>
    <row r="35" spans="1:3" x14ac:dyDescent="0.25">
      <c r="A35" s="12"/>
      <c r="B35" s="12" t="s">
        <v>19</v>
      </c>
      <c r="C35" s="12">
        <f>SUM(C20:C34)</f>
        <v>0</v>
      </c>
    </row>
    <row r="36" spans="1:3" x14ac:dyDescent="0.25">
      <c r="A36" s="12"/>
      <c r="B36" s="12" t="s">
        <v>21</v>
      </c>
      <c r="C36" s="14">
        <f>C35/SUM(B20:B34)</f>
        <v>0</v>
      </c>
    </row>
    <row r="37" spans="1:3" x14ac:dyDescent="0.25">
      <c r="A37" s="12"/>
      <c r="B37" s="12" t="s">
        <v>47</v>
      </c>
      <c r="C37" s="12">
        <v>0</v>
      </c>
    </row>
    <row r="38" spans="1:3" x14ac:dyDescent="0.25">
      <c r="A38" s="12"/>
      <c r="B38" s="12" t="s">
        <v>48</v>
      </c>
      <c r="C38" s="14">
        <f>IF(C37=1,C36-0.1,IF(C37=2,C36-0.2,IF(C37=3,C36-0.6,IF(C37&gt;=4,0,C36))))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DFEB-27AC-C14C-9885-2E931D118C39}">
  <dimension ref="A1:R80"/>
  <sheetViews>
    <sheetView tabSelected="1" topLeftCell="E8" zoomScale="130" zoomScaleNormal="130" workbookViewId="0">
      <selection activeCell="I38" sqref="I38"/>
    </sheetView>
  </sheetViews>
  <sheetFormatPr defaultColWidth="10.7109375" defaultRowHeight="15.75" x14ac:dyDescent="0.25"/>
  <cols>
    <col min="1" max="1" width="10.7109375" style="3"/>
    <col min="2" max="2" width="16.140625" style="3" customWidth="1"/>
    <col min="3" max="3" width="10.7109375" style="3"/>
    <col min="4" max="4" width="15.140625" style="3" customWidth="1"/>
    <col min="5" max="5" width="15" style="3" customWidth="1"/>
    <col min="6" max="11" width="10.7109375" style="3"/>
    <col min="12" max="12" width="14.140625" style="3" bestFit="1" customWidth="1"/>
    <col min="13" max="15" width="10.7109375" style="3"/>
    <col min="16" max="16" width="11.85546875" style="3" customWidth="1"/>
    <col min="17" max="16384" width="10.7109375" style="3"/>
  </cols>
  <sheetData>
    <row r="1" spans="1:16" x14ac:dyDescent="0.25">
      <c r="A1" s="5" t="s">
        <v>33</v>
      </c>
      <c r="B1" s="6"/>
      <c r="C1" s="6"/>
      <c r="D1" s="6"/>
      <c r="E1" s="6"/>
      <c r="F1" s="6"/>
      <c r="G1" s="6"/>
      <c r="H1" s="6"/>
    </row>
    <row r="2" spans="1:16" ht="47.25" x14ac:dyDescent="0.25">
      <c r="B2" s="4" t="s">
        <v>31</v>
      </c>
      <c r="C2" s="4" t="s">
        <v>34</v>
      </c>
      <c r="D2" s="4" t="s">
        <v>35</v>
      </c>
      <c r="E2" s="4" t="s">
        <v>35</v>
      </c>
      <c r="F2" s="4" t="s">
        <v>34</v>
      </c>
      <c r="G2" s="1"/>
      <c r="H2" s="1"/>
      <c r="K2" s="40" t="s">
        <v>59</v>
      </c>
    </row>
    <row r="3" spans="1:16" x14ac:dyDescent="0.25">
      <c r="A3" s="17"/>
      <c r="B3" s="7" t="s">
        <v>26</v>
      </c>
      <c r="C3" s="7" t="s">
        <v>27</v>
      </c>
      <c r="D3" s="8" t="s">
        <v>28</v>
      </c>
      <c r="E3" s="8" t="s">
        <v>29</v>
      </c>
      <c r="F3" s="8" t="s">
        <v>30</v>
      </c>
      <c r="G3" s="1"/>
      <c r="H3" s="1"/>
      <c r="K3" s="34" t="s">
        <v>60</v>
      </c>
      <c r="L3" s="25"/>
      <c r="M3" s="25"/>
      <c r="N3" s="26"/>
    </row>
    <row r="4" spans="1:16" ht="31.5" x14ac:dyDescent="0.25">
      <c r="A4" s="18" t="s">
        <v>32</v>
      </c>
      <c r="B4" s="19">
        <v>12</v>
      </c>
      <c r="C4" s="19">
        <v>1</v>
      </c>
      <c r="D4" s="20">
        <v>10</v>
      </c>
      <c r="E4" s="20">
        <v>1</v>
      </c>
      <c r="F4" s="20">
        <v>18</v>
      </c>
      <c r="G4" s="1"/>
      <c r="H4" s="1"/>
      <c r="K4" s="27"/>
      <c r="L4" s="29" t="s">
        <v>66</v>
      </c>
      <c r="M4" s="3" t="s">
        <v>62</v>
      </c>
      <c r="N4" s="28" t="s">
        <v>64</v>
      </c>
      <c r="P4" s="98"/>
    </row>
    <row r="5" spans="1:16" x14ac:dyDescent="0.25">
      <c r="B5" s="4"/>
      <c r="C5" s="4"/>
      <c r="D5" s="1"/>
      <c r="E5" s="1"/>
      <c r="F5" s="1"/>
      <c r="G5" s="1"/>
      <c r="H5" s="1"/>
      <c r="K5" s="27"/>
      <c r="L5" s="3" t="s">
        <v>65</v>
      </c>
      <c r="M5" s="3" t="s">
        <v>63</v>
      </c>
      <c r="N5" s="28" t="s">
        <v>68</v>
      </c>
      <c r="P5" s="98"/>
    </row>
    <row r="6" spans="1:16" x14ac:dyDescent="0.25">
      <c r="K6" s="95" t="s">
        <v>54</v>
      </c>
      <c r="L6" s="96">
        <f>AVERAGE(B11:B20)</f>
        <v>4250</v>
      </c>
      <c r="M6" s="97">
        <v>12</v>
      </c>
      <c r="N6" s="36">
        <f>2*PI()/(L6*M6)*10^6</f>
        <v>123.19971190548208</v>
      </c>
      <c r="P6" s="98"/>
    </row>
    <row r="7" spans="1:16" x14ac:dyDescent="0.25">
      <c r="A7" s="5" t="s">
        <v>37</v>
      </c>
      <c r="K7" s="27" t="s">
        <v>55</v>
      </c>
      <c r="L7" s="30">
        <f>AVERAGE(C11:C20)</f>
        <v>51115.199999999997</v>
      </c>
      <c r="M7" s="4">
        <v>1</v>
      </c>
      <c r="N7" s="36">
        <f t="shared" ref="N7:N10" si="0">2*PI()/(L7*M7)*10^6</f>
        <v>122.92205268060356</v>
      </c>
    </row>
    <row r="8" spans="1:16" ht="47.25" x14ac:dyDescent="0.25">
      <c r="B8" s="4" t="s">
        <v>31</v>
      </c>
      <c r="C8" s="4" t="s">
        <v>34</v>
      </c>
      <c r="D8" s="4" t="s">
        <v>35</v>
      </c>
      <c r="E8" s="4" t="s">
        <v>35</v>
      </c>
      <c r="F8" s="4" t="s">
        <v>34</v>
      </c>
      <c r="G8" s="1"/>
      <c r="H8" s="1"/>
      <c r="K8" s="27" t="s">
        <v>56</v>
      </c>
      <c r="L8" s="30">
        <f>AVERAGE(D11:D20)</f>
        <v>5140.3999999999996</v>
      </c>
      <c r="M8" s="1">
        <v>10</v>
      </c>
      <c r="N8" s="36">
        <f t="shared" si="0"/>
        <v>122.23144710877726</v>
      </c>
      <c r="O8" s="4"/>
    </row>
    <row r="9" spans="1:16" x14ac:dyDescent="0.25">
      <c r="A9" s="4"/>
      <c r="B9" s="4" t="s">
        <v>26</v>
      </c>
      <c r="C9" s="4" t="s">
        <v>27</v>
      </c>
      <c r="D9" s="1" t="s">
        <v>28</v>
      </c>
      <c r="E9" s="1" t="s">
        <v>29</v>
      </c>
      <c r="F9" s="1" t="s">
        <v>30</v>
      </c>
      <c r="G9"/>
      <c r="H9"/>
      <c r="K9" s="27" t="s">
        <v>57</v>
      </c>
      <c r="L9" s="30">
        <f>AVERAGE(E11:E20)</f>
        <v>51099.199999999997</v>
      </c>
      <c r="M9" s="1">
        <v>1</v>
      </c>
      <c r="N9" s="36">
        <f t="shared" si="0"/>
        <v>122.96054159712064</v>
      </c>
    </row>
    <row r="10" spans="1:16" ht="31.5" x14ac:dyDescent="0.25">
      <c r="A10" s="7" t="s">
        <v>24</v>
      </c>
      <c r="B10" s="7" t="s">
        <v>36</v>
      </c>
      <c r="C10" s="7" t="s">
        <v>36</v>
      </c>
      <c r="D10" s="7" t="s">
        <v>36</v>
      </c>
      <c r="E10" s="7" t="s">
        <v>36</v>
      </c>
      <c r="F10" s="7" t="s">
        <v>36</v>
      </c>
      <c r="G10"/>
      <c r="H10"/>
      <c r="K10" s="33" t="s">
        <v>58</v>
      </c>
      <c r="L10" s="37">
        <f>AVERAGE(F11:F20)</f>
        <v>2829.6</v>
      </c>
      <c r="M10" s="8">
        <v>18</v>
      </c>
      <c r="N10" s="38">
        <f t="shared" si="0"/>
        <v>123.3622598243094</v>
      </c>
    </row>
    <row r="11" spans="1:16" x14ac:dyDescent="0.25">
      <c r="A11" s="1">
        <v>1</v>
      </c>
      <c r="B11" s="15">
        <v>4240</v>
      </c>
      <c r="C11" s="1">
        <v>51120</v>
      </c>
      <c r="D11" s="1">
        <v>5184</v>
      </c>
      <c r="E11" s="1">
        <v>51096</v>
      </c>
      <c r="F11" s="1">
        <v>2768</v>
      </c>
      <c r="G11"/>
      <c r="H11"/>
    </row>
    <row r="12" spans="1:16" x14ac:dyDescent="0.25">
      <c r="A12" s="1">
        <v>2</v>
      </c>
      <c r="B12" s="15">
        <v>4260</v>
      </c>
      <c r="C12" s="1">
        <v>51120</v>
      </c>
      <c r="D12" s="1">
        <v>5132</v>
      </c>
      <c r="E12" s="1">
        <v>51096</v>
      </c>
      <c r="F12" s="1">
        <v>2800</v>
      </c>
      <c r="G12"/>
      <c r="H12"/>
      <c r="K12" s="34" t="s">
        <v>61</v>
      </c>
      <c r="L12" s="25"/>
      <c r="M12" s="25"/>
      <c r="N12" s="26"/>
    </row>
    <row r="13" spans="1:16" ht="31.5" x14ac:dyDescent="0.25">
      <c r="A13" s="1">
        <v>3</v>
      </c>
      <c r="B13" s="1">
        <v>4248</v>
      </c>
      <c r="C13" s="1">
        <v>51112</v>
      </c>
      <c r="D13" s="1">
        <v>5024</v>
      </c>
      <c r="E13" s="1">
        <v>51108</v>
      </c>
      <c r="F13" s="1">
        <v>2816</v>
      </c>
      <c r="G13"/>
      <c r="H13"/>
      <c r="K13" s="27"/>
      <c r="L13" s="29" t="s">
        <v>67</v>
      </c>
      <c r="M13" s="3" t="s">
        <v>62</v>
      </c>
      <c r="N13" s="28" t="s">
        <v>64</v>
      </c>
    </row>
    <row r="14" spans="1:16" x14ac:dyDescent="0.25">
      <c r="A14" s="1">
        <v>4</v>
      </c>
      <c r="B14" s="1">
        <v>4248</v>
      </c>
      <c r="C14" s="1">
        <v>51112</v>
      </c>
      <c r="D14" s="1">
        <v>5204</v>
      </c>
      <c r="E14" s="1">
        <v>51108</v>
      </c>
      <c r="F14" s="1">
        <v>2840</v>
      </c>
      <c r="G14"/>
      <c r="H14"/>
      <c r="I14" s="4"/>
      <c r="J14" s="1"/>
      <c r="K14" s="27"/>
      <c r="L14" s="3" t="s">
        <v>25</v>
      </c>
      <c r="M14" s="3" t="s">
        <v>63</v>
      </c>
      <c r="N14" s="28" t="s">
        <v>68</v>
      </c>
    </row>
    <row r="15" spans="1:16" x14ac:dyDescent="0.25">
      <c r="A15" s="1">
        <v>5</v>
      </c>
      <c r="B15" s="1">
        <v>4240</v>
      </c>
      <c r="C15" s="1">
        <v>51120</v>
      </c>
      <c r="D15" s="1">
        <v>5160</v>
      </c>
      <c r="E15" s="1">
        <v>51088</v>
      </c>
      <c r="F15" s="1">
        <v>2796</v>
      </c>
      <c r="G15"/>
      <c r="H15"/>
      <c r="K15" s="27" t="s">
        <v>54</v>
      </c>
      <c r="L15" s="31">
        <f>AVERAGE(B27:B36)</f>
        <v>234.9</v>
      </c>
      <c r="M15" s="4">
        <v>12</v>
      </c>
      <c r="N15" s="36">
        <f>2*PI()*L15/M15</f>
        <v>122.99335238804041</v>
      </c>
    </row>
    <row r="16" spans="1:16" x14ac:dyDescent="0.25">
      <c r="A16" s="1">
        <v>6</v>
      </c>
      <c r="B16" s="1">
        <v>4248</v>
      </c>
      <c r="C16" s="1">
        <v>51116</v>
      </c>
      <c r="D16" s="1">
        <v>5180</v>
      </c>
      <c r="E16" s="1">
        <v>51096</v>
      </c>
      <c r="F16" s="1">
        <v>2884</v>
      </c>
      <c r="G16"/>
      <c r="H16"/>
      <c r="K16" s="27" t="s">
        <v>55</v>
      </c>
      <c r="L16" s="31">
        <f>AVERAGE(C27:C36)</f>
        <v>19.600000000000001</v>
      </c>
      <c r="M16" s="4">
        <v>1</v>
      </c>
      <c r="N16" s="36">
        <f t="shared" ref="N16:N19" si="1">2*PI()*L16/M16</f>
        <v>123.1504320207199</v>
      </c>
    </row>
    <row r="17" spans="1:15" x14ac:dyDescent="0.25">
      <c r="A17" s="1">
        <v>7</v>
      </c>
      <c r="B17" s="1">
        <v>4240</v>
      </c>
      <c r="C17" s="1">
        <v>51108</v>
      </c>
      <c r="D17" s="1">
        <v>5140</v>
      </c>
      <c r="E17" s="1">
        <v>51108</v>
      </c>
      <c r="F17" s="1">
        <v>2868</v>
      </c>
      <c r="G17"/>
      <c r="H17"/>
      <c r="K17" s="27" t="s">
        <v>56</v>
      </c>
      <c r="L17" s="31">
        <f>AVERAGE(D27:D36)</f>
        <v>195.7</v>
      </c>
      <c r="M17" s="1">
        <v>10</v>
      </c>
      <c r="N17" s="36">
        <f t="shared" si="1"/>
        <v>122.96193646150451</v>
      </c>
    </row>
    <row r="18" spans="1:15" x14ac:dyDescent="0.25">
      <c r="A18" s="16">
        <v>8</v>
      </c>
      <c r="B18" s="15">
        <v>4264</v>
      </c>
      <c r="C18" s="1">
        <v>51112</v>
      </c>
      <c r="D18" s="1">
        <v>5032</v>
      </c>
      <c r="E18" s="1">
        <v>51104</v>
      </c>
      <c r="F18" s="1">
        <v>2900</v>
      </c>
      <c r="G18"/>
      <c r="H18"/>
      <c r="K18" s="27" t="s">
        <v>57</v>
      </c>
      <c r="L18" s="31">
        <f>AVERAGE(E27:E36)</f>
        <v>19.600000000000001</v>
      </c>
      <c r="M18" s="1">
        <v>1</v>
      </c>
      <c r="N18" s="36">
        <f t="shared" si="1"/>
        <v>123.1504320207199</v>
      </c>
    </row>
    <row r="19" spans="1:15" x14ac:dyDescent="0.25">
      <c r="A19" s="1">
        <v>9</v>
      </c>
      <c r="B19" s="1">
        <v>4256</v>
      </c>
      <c r="C19" s="1">
        <v>51120</v>
      </c>
      <c r="D19" s="1">
        <v>5200</v>
      </c>
      <c r="E19" s="1">
        <v>51092</v>
      </c>
      <c r="F19" s="1">
        <v>2848</v>
      </c>
      <c r="G19"/>
      <c r="H19"/>
      <c r="K19" s="33" t="s">
        <v>58</v>
      </c>
      <c r="L19" s="39">
        <f>AVERAGE(F27:F36)</f>
        <v>352.3</v>
      </c>
      <c r="M19" s="8">
        <v>18</v>
      </c>
      <c r="N19" s="38">
        <f t="shared" si="1"/>
        <v>122.97589909552046</v>
      </c>
    </row>
    <row r="20" spans="1:15" x14ac:dyDescent="0.25">
      <c r="A20" s="8">
        <v>10</v>
      </c>
      <c r="B20" s="8">
        <v>4256</v>
      </c>
      <c r="C20" s="8">
        <v>51112</v>
      </c>
      <c r="D20" s="8">
        <v>5148</v>
      </c>
      <c r="E20" s="8">
        <v>51096</v>
      </c>
      <c r="F20" s="8">
        <v>2776</v>
      </c>
      <c r="G20"/>
      <c r="H20"/>
    </row>
    <row r="21" spans="1:15" x14ac:dyDescent="0.25">
      <c r="A21" s="1"/>
      <c r="B21" s="1"/>
      <c r="C21" s="1"/>
      <c r="D21" s="1"/>
      <c r="E21" s="1"/>
      <c r="F21" s="1"/>
      <c r="G21"/>
      <c r="H21"/>
      <c r="K21" s="40" t="s">
        <v>91</v>
      </c>
    </row>
    <row r="22" spans="1:15" x14ac:dyDescent="0.25">
      <c r="G22"/>
      <c r="H22"/>
      <c r="K22" s="34" t="s">
        <v>81</v>
      </c>
      <c r="L22" s="25"/>
      <c r="M22" s="25"/>
      <c r="N22" s="25"/>
      <c r="O22" s="26"/>
    </row>
    <row r="23" spans="1:15" x14ac:dyDescent="0.25">
      <c r="A23" s="5" t="s">
        <v>38</v>
      </c>
      <c r="G23"/>
      <c r="H23"/>
      <c r="K23" s="35" t="s">
        <v>71</v>
      </c>
      <c r="O23" s="28"/>
    </row>
    <row r="24" spans="1:15" ht="47.25" x14ac:dyDescent="0.25">
      <c r="B24" s="4" t="s">
        <v>31</v>
      </c>
      <c r="C24" s="4" t="s">
        <v>34</v>
      </c>
      <c r="D24" s="4" t="s">
        <v>35</v>
      </c>
      <c r="E24" s="4" t="s">
        <v>35</v>
      </c>
      <c r="F24" s="4" t="s">
        <v>34</v>
      </c>
      <c r="G24"/>
      <c r="H24"/>
      <c r="K24" s="32"/>
      <c r="L24" s="3" t="s">
        <v>72</v>
      </c>
      <c r="M24" s="3" t="s">
        <v>73</v>
      </c>
      <c r="N24" s="3" t="s">
        <v>75</v>
      </c>
      <c r="O24" s="28" t="s">
        <v>86</v>
      </c>
    </row>
    <row r="25" spans="1:15" x14ac:dyDescent="0.25">
      <c r="A25" s="4"/>
      <c r="B25" s="4" t="s">
        <v>26</v>
      </c>
      <c r="C25" s="4" t="s">
        <v>27</v>
      </c>
      <c r="D25" s="1" t="s">
        <v>28</v>
      </c>
      <c r="E25" s="1" t="s">
        <v>29</v>
      </c>
      <c r="F25" s="1" t="s">
        <v>30</v>
      </c>
      <c r="G25"/>
      <c r="H25"/>
      <c r="K25" s="27"/>
      <c r="L25" s="3" t="s">
        <v>74</v>
      </c>
      <c r="M25" s="3" t="s">
        <v>70</v>
      </c>
      <c r="N25" s="3" t="s">
        <v>77</v>
      </c>
      <c r="O25" s="28" t="s">
        <v>68</v>
      </c>
    </row>
    <row r="26" spans="1:15" ht="31.5" x14ac:dyDescent="0.25">
      <c r="A26" s="7" t="s">
        <v>24</v>
      </c>
      <c r="B26" s="7" t="s">
        <v>25</v>
      </c>
      <c r="C26" s="7" t="s">
        <v>25</v>
      </c>
      <c r="D26" s="7" t="s">
        <v>25</v>
      </c>
      <c r="E26" s="7" t="s">
        <v>25</v>
      </c>
      <c r="F26" s="7" t="s">
        <v>25</v>
      </c>
      <c r="K26" s="27" t="s">
        <v>54</v>
      </c>
      <c r="L26" s="3">
        <v>12</v>
      </c>
      <c r="M26" s="3">
        <v>1000</v>
      </c>
      <c r="N26" s="3">
        <v>1</v>
      </c>
      <c r="O26" s="36">
        <f>2*PI()*N26/(L26*M26/1000)</f>
        <v>0.52359877559829882</v>
      </c>
    </row>
    <row r="27" spans="1:15" x14ac:dyDescent="0.25">
      <c r="A27" s="1">
        <v>1</v>
      </c>
      <c r="B27" s="15">
        <v>235</v>
      </c>
      <c r="C27" s="1">
        <v>19</v>
      </c>
      <c r="D27" s="1">
        <v>196</v>
      </c>
      <c r="E27" s="1">
        <v>20</v>
      </c>
      <c r="F27" s="1">
        <v>352</v>
      </c>
      <c r="K27" s="27" t="s">
        <v>55</v>
      </c>
      <c r="L27" s="3">
        <v>1</v>
      </c>
      <c r="M27" s="3">
        <v>1000</v>
      </c>
      <c r="N27" s="3">
        <v>1</v>
      </c>
      <c r="O27" s="36">
        <f t="shared" ref="O27:O30" si="2">2*PI()*N27/(L27*M27/1000)</f>
        <v>6.2831853071795862</v>
      </c>
    </row>
    <row r="28" spans="1:15" x14ac:dyDescent="0.25">
      <c r="A28" s="1">
        <v>2</v>
      </c>
      <c r="B28" s="15">
        <v>235</v>
      </c>
      <c r="C28" s="1">
        <v>20</v>
      </c>
      <c r="D28" s="1">
        <v>196</v>
      </c>
      <c r="E28" s="1">
        <v>20</v>
      </c>
      <c r="F28" s="1">
        <v>353</v>
      </c>
      <c r="K28" s="27" t="s">
        <v>56</v>
      </c>
      <c r="L28" s="3">
        <v>10</v>
      </c>
      <c r="M28" s="3">
        <v>1000</v>
      </c>
      <c r="N28" s="3">
        <v>1</v>
      </c>
      <c r="O28" s="36">
        <f t="shared" si="2"/>
        <v>0.62831853071795862</v>
      </c>
    </row>
    <row r="29" spans="1:15" x14ac:dyDescent="0.25">
      <c r="A29" s="1">
        <v>3</v>
      </c>
      <c r="B29" s="1">
        <v>235</v>
      </c>
      <c r="C29" s="1">
        <v>20</v>
      </c>
      <c r="D29" s="1">
        <v>196</v>
      </c>
      <c r="E29" s="1">
        <v>19</v>
      </c>
      <c r="F29" s="1">
        <v>352</v>
      </c>
      <c r="K29" s="27" t="s">
        <v>57</v>
      </c>
      <c r="L29" s="3">
        <v>1</v>
      </c>
      <c r="M29" s="3">
        <v>1000</v>
      </c>
      <c r="N29" s="3">
        <v>1</v>
      </c>
      <c r="O29" s="36">
        <f t="shared" si="2"/>
        <v>6.2831853071795862</v>
      </c>
    </row>
    <row r="30" spans="1:15" x14ac:dyDescent="0.25">
      <c r="A30" s="1">
        <v>4</v>
      </c>
      <c r="B30" s="1">
        <v>235</v>
      </c>
      <c r="C30" s="1">
        <v>19</v>
      </c>
      <c r="D30" s="1">
        <v>195</v>
      </c>
      <c r="E30" s="1">
        <v>20</v>
      </c>
      <c r="F30" s="1">
        <v>352</v>
      </c>
      <c r="K30" s="33" t="s">
        <v>58</v>
      </c>
      <c r="L30" s="17">
        <v>18</v>
      </c>
      <c r="M30" s="17">
        <v>1000</v>
      </c>
      <c r="N30" s="17">
        <v>1</v>
      </c>
      <c r="O30" s="38">
        <f t="shared" si="2"/>
        <v>0.3490658503988659</v>
      </c>
    </row>
    <row r="31" spans="1:15" x14ac:dyDescent="0.25">
      <c r="A31" s="1">
        <v>5</v>
      </c>
      <c r="B31" s="1">
        <v>235</v>
      </c>
      <c r="C31" s="1">
        <v>20</v>
      </c>
      <c r="D31" s="1">
        <v>196</v>
      </c>
      <c r="E31" s="1">
        <v>19</v>
      </c>
      <c r="F31" s="1">
        <v>353</v>
      </c>
    </row>
    <row r="32" spans="1:15" x14ac:dyDescent="0.25">
      <c r="A32" s="1">
        <v>6</v>
      </c>
      <c r="B32" s="1">
        <v>235</v>
      </c>
      <c r="C32" s="1">
        <v>19</v>
      </c>
      <c r="D32" s="1">
        <v>196</v>
      </c>
      <c r="E32" s="1">
        <v>20</v>
      </c>
      <c r="F32" s="1">
        <v>352</v>
      </c>
      <c r="K32" s="34" t="s">
        <v>78</v>
      </c>
      <c r="L32" s="25"/>
      <c r="M32" s="25"/>
      <c r="N32" s="25"/>
      <c r="O32" s="26"/>
    </row>
    <row r="33" spans="1:18" x14ac:dyDescent="0.25">
      <c r="A33" s="1">
        <v>7</v>
      </c>
      <c r="B33" s="1">
        <v>235</v>
      </c>
      <c r="C33" s="1">
        <v>20</v>
      </c>
      <c r="D33" s="1">
        <v>195</v>
      </c>
      <c r="E33" s="1">
        <v>19</v>
      </c>
      <c r="F33" s="1">
        <v>352</v>
      </c>
      <c r="K33" s="27"/>
      <c r="L33" s="3" t="s">
        <v>72</v>
      </c>
      <c r="M33" s="3" t="s">
        <v>79</v>
      </c>
      <c r="N33" s="3" t="s">
        <v>80</v>
      </c>
      <c r="O33" s="28" t="s">
        <v>86</v>
      </c>
    </row>
    <row r="34" spans="1:18" x14ac:dyDescent="0.25">
      <c r="A34" s="16">
        <v>8</v>
      </c>
      <c r="B34" s="15">
        <v>235</v>
      </c>
      <c r="C34" s="1">
        <v>19</v>
      </c>
      <c r="D34" s="1">
        <v>196</v>
      </c>
      <c r="E34" s="1">
        <v>20</v>
      </c>
      <c r="F34" s="1">
        <v>353</v>
      </c>
      <c r="K34" s="27"/>
      <c r="L34" s="3" t="s">
        <v>74</v>
      </c>
      <c r="M34" s="3" t="s">
        <v>65</v>
      </c>
      <c r="N34" s="3" t="s">
        <v>65</v>
      </c>
      <c r="O34" s="28" t="s">
        <v>68</v>
      </c>
    </row>
    <row r="35" spans="1:18" x14ac:dyDescent="0.25">
      <c r="A35" s="1">
        <v>9</v>
      </c>
      <c r="B35" s="1">
        <v>234</v>
      </c>
      <c r="C35" s="1">
        <v>20</v>
      </c>
      <c r="D35" s="1">
        <v>196</v>
      </c>
      <c r="E35" s="1">
        <v>20</v>
      </c>
      <c r="F35" s="1">
        <v>352</v>
      </c>
      <c r="K35" s="27" t="s">
        <v>54</v>
      </c>
      <c r="L35" s="3">
        <v>12</v>
      </c>
      <c r="M35" s="30">
        <f>L6</f>
        <v>4250</v>
      </c>
      <c r="N35" s="3">
        <v>4</v>
      </c>
      <c r="O35" s="36">
        <f>2*PI()/(L35*(M35/10^6)^2)*(N35/10^6)</f>
        <v>0.11595267002868899</v>
      </c>
    </row>
    <row r="36" spans="1:18" x14ac:dyDescent="0.25">
      <c r="A36" s="8">
        <v>10</v>
      </c>
      <c r="B36" s="8">
        <v>235</v>
      </c>
      <c r="C36" s="8">
        <v>20</v>
      </c>
      <c r="D36" s="8">
        <v>195</v>
      </c>
      <c r="E36" s="8">
        <v>19</v>
      </c>
      <c r="F36" s="8">
        <v>352</v>
      </c>
      <c r="K36" s="27" t="s">
        <v>55</v>
      </c>
      <c r="L36" s="3">
        <v>1</v>
      </c>
      <c r="M36" s="30">
        <f>L7</f>
        <v>51115.199999999997</v>
      </c>
      <c r="N36" s="3">
        <v>4</v>
      </c>
      <c r="O36" s="36">
        <f t="shared" ref="O36:O39" si="3">2*PI()/(L36*(M36/10^6)^2)*(N36/10^6)</f>
        <v>9.6192171941499628E-3</v>
      </c>
    </row>
    <row r="37" spans="1:18" x14ac:dyDescent="0.25">
      <c r="K37" s="27" t="s">
        <v>56</v>
      </c>
      <c r="L37" s="3">
        <v>10</v>
      </c>
      <c r="M37" s="30">
        <f>L8</f>
        <v>5140.3999999999996</v>
      </c>
      <c r="N37" s="3">
        <v>4</v>
      </c>
      <c r="O37" s="36">
        <f t="shared" si="3"/>
        <v>9.5114346828089058E-2</v>
      </c>
    </row>
    <row r="38" spans="1:18" x14ac:dyDescent="0.25">
      <c r="A38" s="3" t="s">
        <v>7</v>
      </c>
      <c r="K38" s="27" t="s">
        <v>57</v>
      </c>
      <c r="L38" s="3">
        <v>1</v>
      </c>
      <c r="M38" s="30">
        <f>L9</f>
        <v>51099.199999999997</v>
      </c>
      <c r="N38" s="3">
        <v>4</v>
      </c>
      <c r="O38" s="36">
        <f t="shared" si="3"/>
        <v>9.6252420074772697E-3</v>
      </c>
    </row>
    <row r="39" spans="1:18" x14ac:dyDescent="0.25">
      <c r="K39" s="33" t="s">
        <v>58</v>
      </c>
      <c r="L39" s="17">
        <v>18</v>
      </c>
      <c r="M39" s="37">
        <f>L10</f>
        <v>2829.6</v>
      </c>
      <c r="N39" s="17">
        <v>4</v>
      </c>
      <c r="O39" s="38">
        <f t="shared" si="3"/>
        <v>0.17438826664448603</v>
      </c>
    </row>
    <row r="41" spans="1:18" x14ac:dyDescent="0.25">
      <c r="K41" s="34" t="s">
        <v>82</v>
      </c>
      <c r="L41" s="25"/>
      <c r="M41" s="25"/>
      <c r="N41" s="25"/>
      <c r="O41" s="25"/>
      <c r="P41" s="25"/>
      <c r="Q41" s="25"/>
      <c r="R41" s="26"/>
    </row>
    <row r="42" spans="1:18" x14ac:dyDescent="0.25">
      <c r="K42" s="35" t="s">
        <v>78</v>
      </c>
      <c r="R42" s="28"/>
    </row>
    <row r="43" spans="1:18" x14ac:dyDescent="0.25">
      <c r="K43" s="27"/>
      <c r="L43" s="3" t="s">
        <v>83</v>
      </c>
      <c r="M43" s="3" t="s">
        <v>85</v>
      </c>
      <c r="N43" s="3" t="s">
        <v>84</v>
      </c>
      <c r="O43" s="3" t="s">
        <v>80</v>
      </c>
      <c r="P43" s="3" t="s">
        <v>72</v>
      </c>
      <c r="Q43" s="3" t="s">
        <v>79</v>
      </c>
      <c r="R43" s="28" t="s">
        <v>87</v>
      </c>
    </row>
    <row r="44" spans="1:18" x14ac:dyDescent="0.25">
      <c r="K44" s="27"/>
      <c r="L44" s="3" t="s">
        <v>65</v>
      </c>
      <c r="O44" s="3" t="s">
        <v>65</v>
      </c>
      <c r="P44" s="3" t="s">
        <v>74</v>
      </c>
      <c r="Q44" s="3" t="s">
        <v>65</v>
      </c>
      <c r="R44" s="28" t="s">
        <v>68</v>
      </c>
    </row>
    <row r="45" spans="1:18" x14ac:dyDescent="0.25">
      <c r="K45" s="27" t="s">
        <v>54</v>
      </c>
      <c r="L45" s="3">
        <f>_xlfn.STDEV.S(B11:B20)</f>
        <v>8.6922698736035322</v>
      </c>
      <c r="M45" s="3">
        <v>10</v>
      </c>
      <c r="N45" s="3">
        <f>-_xlfn.T.INV(0.025, M45-1)</f>
        <v>2.2621571627982053</v>
      </c>
      <c r="O45" s="3">
        <f>L45*N45/SQRT(M45)</f>
        <v>6.2180752826430448</v>
      </c>
      <c r="P45" s="3">
        <v>12</v>
      </c>
      <c r="Q45" s="30">
        <f>L6</f>
        <v>4250</v>
      </c>
      <c r="R45" s="36">
        <f>2*PI()/(P45*Q45^2)*O45*10^6</f>
        <v>0.18025060786546404</v>
      </c>
    </row>
    <row r="46" spans="1:18" x14ac:dyDescent="0.25">
      <c r="K46" s="27" t="s">
        <v>55</v>
      </c>
      <c r="L46" s="3">
        <f>_xlfn.STDEV.S(C11:C20)</f>
        <v>4.541169697580373</v>
      </c>
      <c r="M46" s="3">
        <v>10</v>
      </c>
      <c r="N46" s="3">
        <f t="shared" ref="N46:N49" si="4">-_xlfn.T.INV(0.025, M46-1)</f>
        <v>2.2621571627982053</v>
      </c>
      <c r="O46" s="3">
        <f t="shared" ref="O46:O49" si="5">L46*N46/SQRT(M46)</f>
        <v>3.2485571043488348</v>
      </c>
      <c r="P46" s="3">
        <v>1</v>
      </c>
      <c r="Q46" s="30">
        <f t="shared" ref="Q46:Q49" si="6">L7</f>
        <v>51115.199999999997</v>
      </c>
      <c r="R46" s="36">
        <f t="shared" ref="R46:R49" si="7">2*PI()/(P46*Q46^2)*O46*10^6</f>
        <v>7.8121440885825831E-3</v>
      </c>
    </row>
    <row r="47" spans="1:18" x14ac:dyDescent="0.25">
      <c r="K47" s="27" t="s">
        <v>56</v>
      </c>
      <c r="L47" s="3">
        <f>_xlfn.STDEV.S(D11:D20)</f>
        <v>64.012498779535235</v>
      </c>
      <c r="M47" s="3">
        <v>10</v>
      </c>
      <c r="N47" s="3">
        <f t="shared" si="4"/>
        <v>2.2621571627982053</v>
      </c>
      <c r="O47" s="3">
        <f t="shared" si="5"/>
        <v>45.791783070379282</v>
      </c>
      <c r="P47" s="3">
        <v>10</v>
      </c>
      <c r="Q47" s="30">
        <f t="shared" si="6"/>
        <v>5140.3999999999996</v>
      </c>
      <c r="R47" s="36">
        <f t="shared" si="7"/>
        <v>1.0888638842081682</v>
      </c>
    </row>
    <row r="48" spans="1:18" x14ac:dyDescent="0.25">
      <c r="K48" s="27" t="s">
        <v>57</v>
      </c>
      <c r="L48" s="3">
        <f>_xlfn.STDEV.S(E11:E20)</f>
        <v>7.2541176046589033</v>
      </c>
      <c r="M48" s="3">
        <v>10</v>
      </c>
      <c r="N48" s="3">
        <f t="shared" si="4"/>
        <v>2.2621571627982053</v>
      </c>
      <c r="O48" s="3">
        <f t="shared" si="5"/>
        <v>5.1892831252161233</v>
      </c>
      <c r="P48" s="3">
        <v>1</v>
      </c>
      <c r="Q48" s="30">
        <f t="shared" si="6"/>
        <v>51099.199999999997</v>
      </c>
      <c r="R48" s="36">
        <f t="shared" si="7"/>
        <v>1.2487026481380791E-2</v>
      </c>
    </row>
    <row r="49" spans="11:18" x14ac:dyDescent="0.25">
      <c r="K49" s="33" t="s">
        <v>58</v>
      </c>
      <c r="L49" s="17">
        <f>_xlfn.STDEV.S(F11:F20)</f>
        <v>45.575822050244525</v>
      </c>
      <c r="M49" s="17">
        <v>10</v>
      </c>
      <c r="N49" s="17">
        <f t="shared" si="4"/>
        <v>2.2621571627982053</v>
      </c>
      <c r="O49" s="17">
        <f t="shared" si="5"/>
        <v>32.602979048932525</v>
      </c>
      <c r="P49" s="17">
        <v>18</v>
      </c>
      <c r="Q49" s="37">
        <f t="shared" si="6"/>
        <v>2829.6</v>
      </c>
      <c r="R49" s="38">
        <f t="shared" si="7"/>
        <v>1.4213942509474593</v>
      </c>
    </row>
    <row r="51" spans="11:18" x14ac:dyDescent="0.25">
      <c r="K51" s="34" t="s">
        <v>71</v>
      </c>
      <c r="L51" s="25"/>
      <c r="M51" s="25"/>
      <c r="N51" s="25"/>
      <c r="O51" s="25"/>
      <c r="P51" s="25"/>
      <c r="Q51" s="26"/>
    </row>
    <row r="52" spans="11:18" x14ac:dyDescent="0.25">
      <c r="K52" s="27"/>
      <c r="L52" s="3" t="s">
        <v>83</v>
      </c>
      <c r="M52" s="3" t="s">
        <v>85</v>
      </c>
      <c r="N52" s="3" t="s">
        <v>84</v>
      </c>
      <c r="O52" s="3" t="s">
        <v>88</v>
      </c>
      <c r="P52" s="3" t="s">
        <v>72</v>
      </c>
      <c r="Q52" s="28" t="s">
        <v>87</v>
      </c>
    </row>
    <row r="53" spans="11:18" x14ac:dyDescent="0.25">
      <c r="K53" s="27"/>
      <c r="L53" s="3" t="s">
        <v>25</v>
      </c>
      <c r="O53" s="3" t="s">
        <v>25</v>
      </c>
      <c r="P53" s="3" t="s">
        <v>74</v>
      </c>
      <c r="Q53" s="28" t="s">
        <v>68</v>
      </c>
    </row>
    <row r="54" spans="11:18" x14ac:dyDescent="0.25">
      <c r="K54" s="27" t="s">
        <v>54</v>
      </c>
      <c r="L54" s="3">
        <f>_xlfn.STDEV.S(B27:B36)</f>
        <v>0.31622776601683794</v>
      </c>
      <c r="M54" s="3">
        <v>10</v>
      </c>
      <c r="N54" s="3">
        <f>-_xlfn.T.INV(0.025, M54-1)</f>
        <v>2.2621571627982053</v>
      </c>
      <c r="O54" s="3">
        <f>L54*N54/SQRT(M54)</f>
        <v>0.22621571627982051</v>
      </c>
      <c r="P54" s="3">
        <v>12</v>
      </c>
      <c r="Q54" s="36">
        <f>2*PI()/P54*O54</f>
        <v>0.11844627206520617</v>
      </c>
    </row>
    <row r="55" spans="11:18" x14ac:dyDescent="0.25">
      <c r="K55" s="27" t="s">
        <v>55</v>
      </c>
      <c r="L55" s="3">
        <f>_xlfn.STDEV.S(C27:C36)</f>
        <v>0.5163977794943222</v>
      </c>
      <c r="M55" s="3">
        <v>10</v>
      </c>
      <c r="N55" s="3">
        <f t="shared" ref="N55:N58" si="8">-_xlfn.T.INV(0.025, M55-1)</f>
        <v>2.2621571627982053</v>
      </c>
      <c r="O55" s="3">
        <f t="shared" ref="O55:O58" si="9">L55*N55/SQRT(M55)</f>
        <v>0.36940871778917994</v>
      </c>
      <c r="P55" s="3">
        <v>1</v>
      </c>
      <c r="Q55" s="36">
        <f t="shared" ref="Q55:Q58" si="10">2*PI()/P55*O55</f>
        <v>2.3210634279570255</v>
      </c>
    </row>
    <row r="56" spans="11:18" x14ac:dyDescent="0.25">
      <c r="K56" s="27" t="s">
        <v>56</v>
      </c>
      <c r="L56" s="3">
        <f>_xlfn.STDEV.S(D27:D36)</f>
        <v>0.48304589153964789</v>
      </c>
      <c r="M56" s="3">
        <v>10</v>
      </c>
      <c r="N56" s="3">
        <f t="shared" si="8"/>
        <v>2.2621571627982053</v>
      </c>
      <c r="O56" s="3">
        <f t="shared" si="9"/>
        <v>0.34555021441364381</v>
      </c>
      <c r="P56" s="3">
        <v>10</v>
      </c>
      <c r="Q56" s="36">
        <f t="shared" si="10"/>
        <v>0.21711560300965624</v>
      </c>
    </row>
    <row r="57" spans="11:18" x14ac:dyDescent="0.25">
      <c r="K57" s="27" t="s">
        <v>57</v>
      </c>
      <c r="L57" s="3">
        <f>_xlfn.STDEV.S(E27:E36)</f>
        <v>0.5163977794943222</v>
      </c>
      <c r="M57" s="3">
        <v>10</v>
      </c>
      <c r="N57" s="3">
        <f t="shared" si="8"/>
        <v>2.2621571627982053</v>
      </c>
      <c r="O57" s="3">
        <f t="shared" si="9"/>
        <v>0.36940871778917994</v>
      </c>
      <c r="P57" s="3">
        <v>1</v>
      </c>
      <c r="Q57" s="36">
        <f t="shared" si="10"/>
        <v>2.3210634279570255</v>
      </c>
    </row>
    <row r="58" spans="11:18" x14ac:dyDescent="0.25">
      <c r="K58" s="33" t="s">
        <v>58</v>
      </c>
      <c r="L58" s="17">
        <f>_xlfn.STDEV.S(F27:F36)</f>
        <v>0.48304589153964794</v>
      </c>
      <c r="M58" s="17">
        <v>10</v>
      </c>
      <c r="N58" s="17">
        <f t="shared" si="8"/>
        <v>2.2621571627982053</v>
      </c>
      <c r="O58" s="17">
        <f t="shared" si="9"/>
        <v>0.34555021441364386</v>
      </c>
      <c r="P58" s="17">
        <v>18</v>
      </c>
      <c r="Q58" s="38">
        <f t="shared" si="10"/>
        <v>0.12061977944980905</v>
      </c>
    </row>
    <row r="60" spans="11:18" x14ac:dyDescent="0.25">
      <c r="K60" s="34" t="s">
        <v>19</v>
      </c>
      <c r="L60" s="25"/>
      <c r="M60" s="25"/>
      <c r="N60" s="26"/>
    </row>
    <row r="61" spans="11:18" x14ac:dyDescent="0.25">
      <c r="K61" s="35" t="s">
        <v>78</v>
      </c>
      <c r="N61" s="28"/>
    </row>
    <row r="62" spans="11:18" x14ac:dyDescent="0.25">
      <c r="K62" s="27"/>
      <c r="L62" s="3" t="s">
        <v>87</v>
      </c>
      <c r="M62" s="3" t="s">
        <v>89</v>
      </c>
      <c r="N62" s="28" t="s">
        <v>90</v>
      </c>
    </row>
    <row r="63" spans="11:18" x14ac:dyDescent="0.25">
      <c r="K63" s="27"/>
      <c r="L63" s="3" t="s">
        <v>68</v>
      </c>
      <c r="M63" s="3" t="s">
        <v>68</v>
      </c>
      <c r="N63" s="28" t="s">
        <v>68</v>
      </c>
    </row>
    <row r="64" spans="11:18" x14ac:dyDescent="0.25">
      <c r="K64" s="27" t="s">
        <v>54</v>
      </c>
      <c r="L64" s="3">
        <f>R45</f>
        <v>0.18025060786546404</v>
      </c>
      <c r="M64" s="3">
        <f>O35</f>
        <v>0.11595267002868899</v>
      </c>
      <c r="N64" s="36">
        <f>SQRT(L64^2+M64^2)</f>
        <v>0.21432522791927999</v>
      </c>
    </row>
    <row r="65" spans="11:18" x14ac:dyDescent="0.25">
      <c r="K65" s="27" t="s">
        <v>55</v>
      </c>
      <c r="L65" s="3">
        <f t="shared" ref="L65:L68" si="11">R46</f>
        <v>7.8121440885825831E-3</v>
      </c>
      <c r="M65" s="3">
        <f t="shared" ref="M65:M68" si="12">O36</f>
        <v>9.6192171941499628E-3</v>
      </c>
      <c r="N65" s="36">
        <f t="shared" ref="N65:N68" si="13">SQRT(L65^2+M65^2)</f>
        <v>1.2391889875600335E-2</v>
      </c>
    </row>
    <row r="66" spans="11:18" x14ac:dyDescent="0.25">
      <c r="K66" s="27" t="s">
        <v>56</v>
      </c>
      <c r="L66" s="3">
        <f t="shared" si="11"/>
        <v>1.0888638842081682</v>
      </c>
      <c r="M66" s="3">
        <f t="shared" si="12"/>
        <v>9.5114346828089058E-2</v>
      </c>
      <c r="N66" s="36">
        <f t="shared" si="13"/>
        <v>1.0930102000006372</v>
      </c>
    </row>
    <row r="67" spans="11:18" x14ac:dyDescent="0.25">
      <c r="K67" s="27" t="s">
        <v>57</v>
      </c>
      <c r="L67" s="3">
        <f t="shared" si="11"/>
        <v>1.2487026481380791E-2</v>
      </c>
      <c r="M67" s="3">
        <f t="shared" si="12"/>
        <v>9.6252420074772697E-3</v>
      </c>
      <c r="N67" s="36">
        <f t="shared" si="13"/>
        <v>1.5766138209758602E-2</v>
      </c>
    </row>
    <row r="68" spans="11:18" x14ac:dyDescent="0.25">
      <c r="K68" s="33" t="s">
        <v>58</v>
      </c>
      <c r="L68" s="17">
        <f t="shared" si="11"/>
        <v>1.4213942509474593</v>
      </c>
      <c r="M68" s="17">
        <f t="shared" si="12"/>
        <v>0.17438826664448603</v>
      </c>
      <c r="N68" s="38">
        <f t="shared" si="13"/>
        <v>1.4320519837526</v>
      </c>
    </row>
    <row r="70" spans="11:18" x14ac:dyDescent="0.25">
      <c r="K70" s="34" t="s">
        <v>71</v>
      </c>
      <c r="L70" s="25"/>
      <c r="M70" s="25"/>
      <c r="N70" s="26"/>
    </row>
    <row r="71" spans="11:18" x14ac:dyDescent="0.25">
      <c r="K71" s="27"/>
      <c r="L71" s="3" t="s">
        <v>87</v>
      </c>
      <c r="M71" s="3" t="s">
        <v>89</v>
      </c>
      <c r="N71" s="28" t="s">
        <v>90</v>
      </c>
    </row>
    <row r="72" spans="11:18" x14ac:dyDescent="0.25">
      <c r="K72" s="27"/>
      <c r="L72" s="3" t="s">
        <v>68</v>
      </c>
      <c r="M72" s="3" t="s">
        <v>68</v>
      </c>
      <c r="N72" s="28" t="s">
        <v>68</v>
      </c>
    </row>
    <row r="73" spans="11:18" x14ac:dyDescent="0.25">
      <c r="K73" s="27" t="s">
        <v>54</v>
      </c>
      <c r="L73" s="3">
        <f>Q54</f>
        <v>0.11844627206520617</v>
      </c>
      <c r="M73" s="3">
        <f>O26</f>
        <v>0.52359877559829882</v>
      </c>
      <c r="N73" s="36">
        <f>SQRT(L73^2+M73^2)</f>
        <v>0.53682883414937999</v>
      </c>
    </row>
    <row r="74" spans="11:18" x14ac:dyDescent="0.25">
      <c r="K74" s="27" t="s">
        <v>55</v>
      </c>
      <c r="L74" s="3">
        <f t="shared" ref="L74:L77" si="14">Q55</f>
        <v>2.3210634279570255</v>
      </c>
      <c r="M74" s="3">
        <f t="shared" ref="M74:M77" si="15">O27</f>
        <v>6.2831853071795862</v>
      </c>
      <c r="N74" s="36">
        <f t="shared" ref="N74:N77" si="16">SQRT(L74^2+M74^2)</f>
        <v>6.698190281035397</v>
      </c>
    </row>
    <row r="75" spans="11:18" x14ac:dyDescent="0.25">
      <c r="K75" s="27" t="s">
        <v>56</v>
      </c>
      <c r="L75" s="3">
        <f t="shared" si="14"/>
        <v>0.21711560300965624</v>
      </c>
      <c r="M75" s="3">
        <f t="shared" si="15"/>
        <v>0.62831853071795862</v>
      </c>
      <c r="N75" s="36">
        <f t="shared" si="16"/>
        <v>0.66477316515772578</v>
      </c>
    </row>
    <row r="76" spans="11:18" x14ac:dyDescent="0.25">
      <c r="K76" s="27" t="s">
        <v>57</v>
      </c>
      <c r="L76" s="3">
        <f t="shared" si="14"/>
        <v>2.3210634279570255</v>
      </c>
      <c r="M76" s="3">
        <f t="shared" si="15"/>
        <v>6.2831853071795862</v>
      </c>
      <c r="N76" s="36">
        <f t="shared" si="16"/>
        <v>6.698190281035397</v>
      </c>
    </row>
    <row r="77" spans="11:18" x14ac:dyDescent="0.25">
      <c r="K77" s="33" t="s">
        <v>58</v>
      </c>
      <c r="L77" s="17">
        <f t="shared" si="14"/>
        <v>0.12061977944980905</v>
      </c>
      <c r="M77" s="17">
        <f t="shared" si="15"/>
        <v>0.3490658503988659</v>
      </c>
      <c r="N77" s="38">
        <f t="shared" si="16"/>
        <v>0.36931842508762541</v>
      </c>
    </row>
    <row r="79" spans="11:18" x14ac:dyDescent="0.25">
      <c r="K79" s="40" t="s">
        <v>92</v>
      </c>
    </row>
    <row r="80" spans="11:18" ht="78.75" customHeight="1" x14ac:dyDescent="0.25">
      <c r="K80" s="48" t="s">
        <v>93</v>
      </c>
      <c r="L80" s="48"/>
      <c r="M80" s="48"/>
      <c r="N80" s="48"/>
      <c r="O80" s="48"/>
      <c r="P80" s="48"/>
      <c r="Q80" s="48"/>
      <c r="R80" s="48"/>
    </row>
  </sheetData>
  <mergeCells count="1">
    <mergeCell ref="K80:R80"/>
  </mergeCells>
  <conditionalFormatting sqref="K35:K3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C303-608B-C249-AC70-EE526B693C42}">
  <dimension ref="A1:AV307"/>
  <sheetViews>
    <sheetView topLeftCell="AA49" zoomScaleNormal="100" workbookViewId="0">
      <selection activeCell="AE13" sqref="AE13"/>
    </sheetView>
  </sheetViews>
  <sheetFormatPr defaultColWidth="11.5703125" defaultRowHeight="12.75" x14ac:dyDescent="0.2"/>
  <cols>
    <col min="2" max="8" width="11.5703125" style="55"/>
    <col min="9" max="9" width="14.7109375" style="55" customWidth="1"/>
    <col min="10" max="16" width="11.5703125" style="55"/>
    <col min="17" max="17" width="13.7109375" style="55" bestFit="1" customWidth="1"/>
    <col min="18" max="23" width="11.5703125" style="55"/>
    <col min="24" max="24" width="13.7109375" style="55" bestFit="1" customWidth="1"/>
    <col min="25" max="38" width="11.5703125" style="55"/>
  </cols>
  <sheetData>
    <row r="1" spans="1:45" ht="15.75" x14ac:dyDescent="0.25">
      <c r="A1" s="22" t="s">
        <v>41</v>
      </c>
      <c r="B1" s="54"/>
      <c r="AQ1" s="3" t="s">
        <v>42</v>
      </c>
    </row>
    <row r="3" spans="1:45" ht="16.5" thickBot="1" x14ac:dyDescent="0.3">
      <c r="A3" s="5" t="s">
        <v>40</v>
      </c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</row>
    <row r="4" spans="1:45" ht="47.25" customHeight="1" x14ac:dyDescent="0.25">
      <c r="A4" s="3"/>
      <c r="B4" s="89" t="s">
        <v>112</v>
      </c>
      <c r="C4" s="90"/>
      <c r="D4" s="90"/>
      <c r="E4" s="90"/>
      <c r="F4" s="90"/>
      <c r="G4" s="90"/>
      <c r="H4" s="90"/>
      <c r="I4" s="90"/>
      <c r="J4" s="89" t="s">
        <v>118</v>
      </c>
      <c r="K4" s="90"/>
      <c r="L4" s="90"/>
      <c r="M4" s="90"/>
      <c r="N4" s="90"/>
      <c r="O4" s="90"/>
      <c r="P4" s="90"/>
      <c r="Q4" s="91"/>
      <c r="R4" s="90" t="s">
        <v>119</v>
      </c>
      <c r="S4" s="90"/>
      <c r="T4" s="90"/>
      <c r="U4" s="90"/>
      <c r="V4" s="90"/>
      <c r="W4" s="90"/>
      <c r="X4" s="90"/>
      <c r="Y4" s="89" t="s">
        <v>120</v>
      </c>
      <c r="Z4" s="90"/>
      <c r="AA4" s="90"/>
      <c r="AB4" s="90"/>
      <c r="AC4" s="90"/>
      <c r="AD4" s="90"/>
      <c r="AE4" s="91"/>
      <c r="AF4" s="89" t="s">
        <v>121</v>
      </c>
      <c r="AG4" s="90"/>
      <c r="AH4" s="90"/>
      <c r="AI4" s="90"/>
      <c r="AJ4" s="90"/>
      <c r="AK4" s="90"/>
      <c r="AL4" s="91"/>
      <c r="AN4" s="18" t="s">
        <v>32</v>
      </c>
      <c r="AO4" s="19">
        <v>12</v>
      </c>
      <c r="AP4" s="19">
        <v>1</v>
      </c>
      <c r="AQ4" s="20">
        <v>10</v>
      </c>
      <c r="AR4" s="20">
        <v>1</v>
      </c>
      <c r="AS4" s="20">
        <v>18</v>
      </c>
    </row>
    <row r="5" spans="1:45" ht="15.75" customHeight="1" x14ac:dyDescent="0.2">
      <c r="A5" s="4"/>
      <c r="B5" s="67" t="s">
        <v>95</v>
      </c>
      <c r="C5" s="68" t="s">
        <v>78</v>
      </c>
      <c r="D5" s="69" t="s">
        <v>64</v>
      </c>
      <c r="E5" s="70" t="s">
        <v>96</v>
      </c>
      <c r="F5" s="52" t="s">
        <v>113</v>
      </c>
      <c r="G5" s="58"/>
      <c r="H5" s="53"/>
      <c r="I5" s="88" t="s">
        <v>114</v>
      </c>
      <c r="J5" s="84" t="s">
        <v>95</v>
      </c>
      <c r="K5" s="85" t="s">
        <v>78</v>
      </c>
      <c r="L5" s="86" t="s">
        <v>64</v>
      </c>
      <c r="M5" s="87" t="s">
        <v>96</v>
      </c>
      <c r="N5" s="49" t="s">
        <v>113</v>
      </c>
      <c r="O5" s="50"/>
      <c r="P5" s="51"/>
      <c r="Q5" s="88" t="s">
        <v>114</v>
      </c>
      <c r="R5" s="85" t="s">
        <v>78</v>
      </c>
      <c r="S5" s="86" t="s">
        <v>64</v>
      </c>
      <c r="T5" s="87" t="s">
        <v>96</v>
      </c>
      <c r="U5" s="49" t="s">
        <v>113</v>
      </c>
      <c r="V5" s="50"/>
      <c r="W5" s="51"/>
      <c r="X5" s="41" t="s">
        <v>114</v>
      </c>
      <c r="Y5" s="92" t="s">
        <v>78</v>
      </c>
      <c r="Z5" s="86" t="s">
        <v>64</v>
      </c>
      <c r="AA5" s="87" t="s">
        <v>96</v>
      </c>
      <c r="AB5" s="49" t="s">
        <v>113</v>
      </c>
      <c r="AC5" s="50"/>
      <c r="AD5" s="51"/>
      <c r="AE5" s="88" t="s">
        <v>114</v>
      </c>
      <c r="AF5" s="92" t="s">
        <v>78</v>
      </c>
      <c r="AG5" s="86" t="s">
        <v>64</v>
      </c>
      <c r="AH5" s="87" t="s">
        <v>96</v>
      </c>
      <c r="AI5" s="49" t="s">
        <v>113</v>
      </c>
      <c r="AJ5" s="50"/>
      <c r="AK5" s="51"/>
      <c r="AL5" s="88" t="s">
        <v>114</v>
      </c>
    </row>
    <row r="6" spans="1:45" ht="15.75" x14ac:dyDescent="0.25">
      <c r="A6" s="4"/>
      <c r="B6" s="78"/>
      <c r="C6" s="79"/>
      <c r="D6" s="80"/>
      <c r="E6" s="81"/>
      <c r="F6" s="33" t="s">
        <v>103</v>
      </c>
      <c r="G6" s="17" t="s">
        <v>104</v>
      </c>
      <c r="H6" s="82" t="s">
        <v>105</v>
      </c>
      <c r="I6" s="83" t="s">
        <v>115</v>
      </c>
      <c r="J6" s="78"/>
      <c r="K6" s="79"/>
      <c r="L6" s="80"/>
      <c r="M6" s="81"/>
      <c r="N6" s="33" t="s">
        <v>103</v>
      </c>
      <c r="O6" s="17" t="s">
        <v>104</v>
      </c>
      <c r="P6" s="82" t="s">
        <v>105</v>
      </c>
      <c r="Q6" s="83" t="s">
        <v>115</v>
      </c>
      <c r="R6" s="79"/>
      <c r="S6" s="80"/>
      <c r="T6" s="81"/>
      <c r="U6" s="33" t="s">
        <v>103</v>
      </c>
      <c r="V6" s="17" t="s">
        <v>104</v>
      </c>
      <c r="W6" s="82" t="s">
        <v>105</v>
      </c>
      <c r="X6" s="33" t="s">
        <v>115</v>
      </c>
      <c r="Y6" s="94"/>
      <c r="Z6" s="80"/>
      <c r="AA6" s="81"/>
      <c r="AB6" s="33" t="s">
        <v>103</v>
      </c>
      <c r="AC6" s="17" t="s">
        <v>104</v>
      </c>
      <c r="AD6" s="82" t="s">
        <v>105</v>
      </c>
      <c r="AE6" s="83" t="s">
        <v>115</v>
      </c>
      <c r="AF6" s="94"/>
      <c r="AG6" s="80"/>
      <c r="AH6" s="81"/>
      <c r="AI6" s="33" t="s">
        <v>103</v>
      </c>
      <c r="AJ6" s="17" t="s">
        <v>104</v>
      </c>
      <c r="AK6" s="82" t="s">
        <v>105</v>
      </c>
      <c r="AL6" s="83" t="s">
        <v>115</v>
      </c>
    </row>
    <row r="7" spans="1:45" ht="32.25" thickBot="1" x14ac:dyDescent="0.25">
      <c r="A7" s="7" t="s">
        <v>24</v>
      </c>
      <c r="B7" s="71" t="s">
        <v>94</v>
      </c>
      <c r="C7" s="72" t="s">
        <v>36</v>
      </c>
      <c r="D7" s="73" t="s">
        <v>68</v>
      </c>
      <c r="E7" s="73" t="s">
        <v>97</v>
      </c>
      <c r="F7" s="74" t="s">
        <v>68</v>
      </c>
      <c r="G7" s="73" t="s">
        <v>68</v>
      </c>
      <c r="H7" s="75" t="s">
        <v>68</v>
      </c>
      <c r="I7" s="74" t="s">
        <v>97</v>
      </c>
      <c r="J7" s="71" t="s">
        <v>94</v>
      </c>
      <c r="K7" s="72" t="s">
        <v>36</v>
      </c>
      <c r="L7" s="73" t="s">
        <v>68</v>
      </c>
      <c r="M7" s="73" t="s">
        <v>97</v>
      </c>
      <c r="N7" s="74" t="s">
        <v>68</v>
      </c>
      <c r="O7" s="73" t="s">
        <v>68</v>
      </c>
      <c r="P7" s="75" t="s">
        <v>68</v>
      </c>
      <c r="Q7" s="93" t="s">
        <v>97</v>
      </c>
      <c r="R7" s="72" t="s">
        <v>36</v>
      </c>
      <c r="S7" s="73" t="s">
        <v>68</v>
      </c>
      <c r="T7" s="73" t="s">
        <v>97</v>
      </c>
      <c r="U7" s="74" t="s">
        <v>68</v>
      </c>
      <c r="V7" s="73" t="s">
        <v>68</v>
      </c>
      <c r="W7" s="75" t="s">
        <v>68</v>
      </c>
      <c r="X7" s="74" t="s">
        <v>97</v>
      </c>
      <c r="Y7" s="71" t="s">
        <v>36</v>
      </c>
      <c r="Z7" s="73" t="s">
        <v>68</v>
      </c>
      <c r="AA7" s="73" t="s">
        <v>97</v>
      </c>
      <c r="AB7" s="74" t="s">
        <v>68</v>
      </c>
      <c r="AC7" s="73" t="s">
        <v>68</v>
      </c>
      <c r="AD7" s="75" t="s">
        <v>68</v>
      </c>
      <c r="AE7" s="93" t="s">
        <v>97</v>
      </c>
      <c r="AF7" s="71" t="s">
        <v>36</v>
      </c>
      <c r="AG7" s="73" t="s">
        <v>68</v>
      </c>
      <c r="AH7" s="73" t="s">
        <v>97</v>
      </c>
      <c r="AI7" s="74" t="s">
        <v>68</v>
      </c>
      <c r="AJ7" s="73" t="s">
        <v>68</v>
      </c>
      <c r="AK7" s="75" t="s">
        <v>68</v>
      </c>
      <c r="AL7" s="93" t="s">
        <v>97</v>
      </c>
      <c r="AO7" s="46" t="s">
        <v>69</v>
      </c>
    </row>
    <row r="8" spans="1:45" ht="17.25" customHeight="1" thickTop="1" x14ac:dyDescent="0.2">
      <c r="A8">
        <v>1</v>
      </c>
      <c r="B8" s="62">
        <f>SUM($C$8:C8)/10^6</f>
        <v>6.3355999999999996E-2</v>
      </c>
      <c r="C8" s="55">
        <v>63356</v>
      </c>
      <c r="D8" s="55">
        <f t="shared" ref="D8:D71" si="0">2*PI()/(AO$4*C8)*10^6</f>
        <v>8.2643913062424836</v>
      </c>
      <c r="F8" s="44">
        <f>2*PI()/($AO$4*C8^2)*$AQ$92*10^(6)</f>
        <v>2.2677037557586495E-3</v>
      </c>
      <c r="G8" s="55">
        <f>'Steady-state'!$O$35</f>
        <v>0.11595267002868899</v>
      </c>
      <c r="H8" s="42">
        <f>SQRT(F8^2+G8^2)</f>
        <v>0.11597484281992329</v>
      </c>
      <c r="I8" s="44"/>
      <c r="J8" s="62">
        <f>SUM($K$8:K8)/10^6</f>
        <v>0.33863599999999999</v>
      </c>
      <c r="K8" s="55">
        <v>338636</v>
      </c>
      <c r="L8" s="55">
        <f t="shared" ref="L8:L71" si="1">2*PI()/(AP$4*K8)*10^6</f>
        <v>18.554392643368061</v>
      </c>
      <c r="N8" s="55">
        <f>2*PI()/($AP$4*K8^2)*$AQ$93*10^6</f>
        <v>4.9763548842456931E-4</v>
      </c>
      <c r="O8" s="55">
        <f>'Steady-state'!$O$36</f>
        <v>9.6192171941499628E-3</v>
      </c>
      <c r="P8" s="55">
        <f>SQRT(N8^2+O8^2)</f>
        <v>9.6320807984344604E-3</v>
      </c>
      <c r="Q8" s="63"/>
      <c r="R8" s="55">
        <v>72540</v>
      </c>
      <c r="S8" s="55">
        <f t="shared" ref="S8:S71" si="2">2*PI()/(AQ$4*R8)*10^6</f>
        <v>8.6616836327262003</v>
      </c>
      <c r="U8" s="55">
        <f>2*PI()/($AQ$4*R8^2)*$AQ$94*10^6</f>
        <v>1.528690413478374E-2</v>
      </c>
      <c r="V8" s="55">
        <f>'Steady-state'!$O$37</f>
        <v>9.5114346828089058E-2</v>
      </c>
      <c r="W8" s="55">
        <f>SQRT(U8^2+V8^2)</f>
        <v>9.6334980202209444E-2</v>
      </c>
      <c r="Y8" s="76">
        <v>126580</v>
      </c>
      <c r="Z8" s="55">
        <f t="shared" ref="Z8:Z39" si="3">2*PI()/(AR$4*Y8)*10^6</f>
        <v>49.638057411752143</v>
      </c>
      <c r="AB8" s="55">
        <f>2*PI()/($AR$4*Y8^2)*$AQ$95*10^6</f>
        <v>5.6893712455626574E-3</v>
      </c>
      <c r="AC8" s="55">
        <f>'Steady-state'!$O$38</f>
        <v>9.6252420074772697E-3</v>
      </c>
      <c r="AD8" s="55">
        <f>SQRT(AB8^2+AC8^2)</f>
        <v>1.1180976203907253E-2</v>
      </c>
      <c r="AE8" s="63"/>
      <c r="AF8" s="76">
        <v>76644</v>
      </c>
      <c r="AG8" s="55">
        <f t="shared" ref="AG8:AG71" si="4">2*PI()/(AS$4*AF8)*10^6</f>
        <v>4.5543793434432684</v>
      </c>
      <c r="AI8" s="55">
        <f>2*PI()/($AS$4*AF8^2)*$AQ$96*10^6</f>
        <v>5.4164600622639714E-3</v>
      </c>
      <c r="AJ8" s="55">
        <f>'Steady-state'!$O$39</f>
        <v>0.17438826664448603</v>
      </c>
      <c r="AK8" s="55">
        <f>SQRT(AI8^2+AJ8^2)</f>
        <v>0.17447236337848598</v>
      </c>
      <c r="AL8" s="63"/>
      <c r="AO8" s="24" t="s">
        <v>98</v>
      </c>
    </row>
    <row r="9" spans="1:45" x14ac:dyDescent="0.2">
      <c r="A9">
        <v>2</v>
      </c>
      <c r="B9" s="62">
        <f>SUM($C$8:C9)/10^6</f>
        <v>9.4455999999999998E-2</v>
      </c>
      <c r="C9" s="55">
        <v>31100</v>
      </c>
      <c r="D9" s="55">
        <f t="shared" si="0"/>
        <v>16.835973491906717</v>
      </c>
      <c r="E9" s="55">
        <f t="shared" ref="E9:E72" si="5">(D9-D8)/C9*10^6</f>
        <v>275.61357510174383</v>
      </c>
      <c r="F9" s="44">
        <f t="shared" ref="F9:F72" si="6">2*PI()/($AO$4*C9^2)*$AQ$92*10^(6)</f>
        <v>9.4111141592597043E-3</v>
      </c>
      <c r="G9" s="55">
        <f>'Steady-state'!$O$35</f>
        <v>0.11595267002868899</v>
      </c>
      <c r="H9" s="42">
        <f t="shared" ref="H9:H72" si="7">SQRT(F9^2+G9^2)</f>
        <v>0.1163339621800128</v>
      </c>
      <c r="I9" s="44">
        <f>SQRT((1/C9*H9)^2 +(1/C9*H8)^2 + ((D9-D8)/C9^2*$AS$156)^2)*10^6</f>
        <v>5.2842729768778991</v>
      </c>
      <c r="J9" s="62">
        <f>SUM($K$8:K9)/10^6</f>
        <v>0.44892399999999999</v>
      </c>
      <c r="K9" s="55">
        <v>110288</v>
      </c>
      <c r="L9" s="55">
        <f t="shared" si="1"/>
        <v>56.970706760296551</v>
      </c>
      <c r="M9" s="55">
        <f>(L9-L8)/K9*10^6</f>
        <v>348.32723521079799</v>
      </c>
      <c r="N9" s="55">
        <f t="shared" ref="N9:N72" si="8">2*PI()/($AP$4*K9^2)*$AQ$93*10^6</f>
        <v>4.6916010298417967E-3</v>
      </c>
      <c r="O9" s="55">
        <f>'Steady-state'!$O$36</f>
        <v>9.6192171941499628E-3</v>
      </c>
      <c r="P9" s="55">
        <f t="shared" ref="P9:P72" si="9">SQRT(N9^2+O9^2)</f>
        <v>1.0702357667889953E-2</v>
      </c>
      <c r="Q9" s="63">
        <f>SQRT((1/K9*P9)^2 +(1/K9*P8)^2 + ((L9-L8)/K9^2*$AS$157)^2)*10^6</f>
        <v>0.13426371323164318</v>
      </c>
      <c r="R9" s="55">
        <v>42488</v>
      </c>
      <c r="S9" s="55">
        <f t="shared" si="2"/>
        <v>14.788140903736553</v>
      </c>
      <c r="T9" s="55">
        <f>(S9-S8)/R9*10^6</f>
        <v>144.19264900702203</v>
      </c>
      <c r="U9" s="55">
        <f t="shared" ref="U9:U72" si="10">2*PI()/($AQ$4*R9^2)*$AQ$94*10^6</f>
        <v>4.4559680453400072E-2</v>
      </c>
      <c r="V9" s="55">
        <f>'Steady-state'!$O$37</f>
        <v>9.5114346828089058E-2</v>
      </c>
      <c r="W9" s="55">
        <f t="shared" ref="W9:W72" si="11">SQRT(U9^2+V9^2)</f>
        <v>0.10503477564427478</v>
      </c>
      <c r="X9" s="55">
        <f>SQRT((1/R9*W9)^2 +(1/R9*W8)^2 + ((S9-S8)/R9^2*$AS$158)^2)*10^6</f>
        <v>3.3824717965513509</v>
      </c>
      <c r="Y9" s="76">
        <v>83224</v>
      </c>
      <c r="Z9" s="55">
        <f t="shared" si="3"/>
        <v>75.497276112414525</v>
      </c>
      <c r="AA9" s="55">
        <f>(Z9-Z8)/Y9*10^6</f>
        <v>310.71828680023043</v>
      </c>
      <c r="AB9" s="55">
        <f t="shared" ref="AB9:AB72" si="12">2*PI()/($AR$4*Y9^2)*$AQ$95*10^6</f>
        <v>1.3161254439845725E-2</v>
      </c>
      <c r="AC9" s="55">
        <f>'Steady-state'!$O$38</f>
        <v>9.6252420074772697E-3</v>
      </c>
      <c r="AD9" s="55">
        <f t="shared" ref="AD9:AD72" si="13">SQRT(AB9^2+AC9^2)</f>
        <v>1.6305333548654068E-2</v>
      </c>
      <c r="AE9" s="63">
        <f>SQRT((1/Y9*AD9)^2 +(1/Y9*AD8)^2 + ((Z9-Z8)/Y9^2*$AS$159)^2)*10^6</f>
        <v>0.24411370604652724</v>
      </c>
      <c r="AF9" s="76">
        <v>30336</v>
      </c>
      <c r="AG9" s="55">
        <f t="shared" si="4"/>
        <v>11.506653823802278</v>
      </c>
      <c r="AH9" s="55">
        <f>(AG9-AG8)/AF9*10^6</f>
        <v>229.17571467428169</v>
      </c>
      <c r="AI9" s="55">
        <f t="shared" ref="AI9:AI72" si="14">2*PI()/($AS$4*AF9^2)*$AQ$96*10^6</f>
        <v>3.4574446668471676E-2</v>
      </c>
      <c r="AJ9" s="55">
        <f>'Steady-state'!$O$39</f>
        <v>0.17438826664448603</v>
      </c>
      <c r="AK9" s="55">
        <f t="shared" ref="AK9:AK72" si="15">SQRT(AI9^2+AJ9^2)</f>
        <v>0.17778261980772853</v>
      </c>
      <c r="AL9" s="63">
        <f>SQRT((1/AF9*AK9)^2 +(1/AF9*AK8)^2 + ((AG9-AG8)/AF9^2*$AS$160)^2)*10^6</f>
        <v>8.2400109599250904</v>
      </c>
    </row>
    <row r="10" spans="1:45" x14ac:dyDescent="0.2">
      <c r="A10">
        <v>3</v>
      </c>
      <c r="B10" s="62">
        <f>SUM($C$8:C10)/10^6</f>
        <v>0.117272</v>
      </c>
      <c r="C10" s="55">
        <v>22816</v>
      </c>
      <c r="D10" s="55">
        <f t="shared" si="0"/>
        <v>22.948754189967516</v>
      </c>
      <c r="E10" s="55">
        <f t="shared" si="5"/>
        <v>267.91640506928468</v>
      </c>
      <c r="F10" s="44">
        <f t="shared" si="6"/>
        <v>1.7485691153768187E-2</v>
      </c>
      <c r="G10" s="55">
        <f>'Steady-state'!$O$35</f>
        <v>0.11595267002868899</v>
      </c>
      <c r="H10" s="42">
        <f t="shared" si="7"/>
        <v>0.11726368185379051</v>
      </c>
      <c r="I10" s="44">
        <f t="shared" ref="I10:I73" si="16">SQRT((1/C10*H10)^2 +(1/C10*H9)^2 + ((D10-D9)/C10^2*$AS$156)^2)*10^6</f>
        <v>7.2426768053253294</v>
      </c>
      <c r="J10" s="62">
        <f>SUM($K$8:K10)/10^6</f>
        <v>0.52337199999999995</v>
      </c>
      <c r="K10" s="55">
        <v>74448</v>
      </c>
      <c r="L10" s="55">
        <f t="shared" si="1"/>
        <v>84.396965763749009</v>
      </c>
      <c r="M10" s="55">
        <f t="shared" ref="M10:M73" si="17">(L10-L9)/K10*10^6</f>
        <v>368.39483939733049</v>
      </c>
      <c r="N10" s="55">
        <f t="shared" si="8"/>
        <v>1.0296070908394187E-2</v>
      </c>
      <c r="O10" s="55">
        <f>'Steady-state'!$O$36</f>
        <v>9.6192171941499628E-3</v>
      </c>
      <c r="P10" s="55">
        <f t="shared" si="9"/>
        <v>1.4090366055532816E-2</v>
      </c>
      <c r="Q10" s="63">
        <f t="shared" ref="Q10:Q73" si="18">SQRT((1/K10*P10)^2 +(1/K10*P9)^2 + ((L10-L9)/K10^2*$AS$157)^2)*10^6</f>
        <v>0.24269015306508482</v>
      </c>
      <c r="R10" s="55">
        <v>27620</v>
      </c>
      <c r="S10" s="55">
        <f t="shared" si="2"/>
        <v>22.74867960600864</v>
      </c>
      <c r="T10" s="55">
        <f t="shared" ref="T10:T73" si="19">(S10-S9)/R10*10^6</f>
        <v>288.21646279044484</v>
      </c>
      <c r="U10" s="55">
        <f t="shared" si="10"/>
        <v>0.10544531683676077</v>
      </c>
      <c r="V10" s="55">
        <f>'Steady-state'!$O$37</f>
        <v>9.5114346828089058E-2</v>
      </c>
      <c r="W10" s="55">
        <f t="shared" si="11"/>
        <v>0.14200511897582735</v>
      </c>
      <c r="X10" s="55">
        <f t="shared" ref="X10:X73" si="20">SQRT((1/R10*W10)^2 +(1/R10*W9)^2 + ((S10-S9)/R10^2*$AS$158)^2)*10^6</f>
        <v>6.5331501073817115</v>
      </c>
      <c r="Y10" s="76">
        <v>59152</v>
      </c>
      <c r="Z10" s="55">
        <f t="shared" si="3"/>
        <v>106.2210120905394</v>
      </c>
      <c r="AA10" s="55">
        <f t="shared" ref="AA10:AA73" si="21">(Z10-Z9)/Y10*10^6</f>
        <v>519.40316435834598</v>
      </c>
      <c r="AB10" s="55">
        <f t="shared" si="12"/>
        <v>2.6052871037012038E-2</v>
      </c>
      <c r="AC10" s="55">
        <f>'Steady-state'!$O$38</f>
        <v>9.6252420074772697E-3</v>
      </c>
      <c r="AD10" s="55">
        <f t="shared" si="13"/>
        <v>2.7774041351119317E-2</v>
      </c>
      <c r="AE10" s="63">
        <f t="shared" ref="AE10:AE73" si="22">SQRT((1/Y10*AD10)^2 +(1/Y10*AD9)^2 + ((Z10-Z9)/Y10^2*$AS$159)^2)*10^6</f>
        <v>0.56027802201061827</v>
      </c>
      <c r="AF10" s="76">
        <v>20880</v>
      </c>
      <c r="AG10" s="55">
        <f t="shared" si="4"/>
        <v>16.717713141708138</v>
      </c>
      <c r="AH10" s="55">
        <f t="shared" ref="AH10:AH73" si="23">(AG10-AG9)/AF10*10^6</f>
        <v>249.57180641311595</v>
      </c>
      <c r="AI10" s="55">
        <f t="shared" si="14"/>
        <v>7.298118000321116E-2</v>
      </c>
      <c r="AJ10" s="55">
        <f>'Steady-state'!$O$39</f>
        <v>0.17438826664448603</v>
      </c>
      <c r="AK10" s="55">
        <f t="shared" si="15"/>
        <v>0.18904369912252952</v>
      </c>
      <c r="AL10" s="63">
        <f t="shared" ref="AL10:AL73" si="24">SQRT((1/AF10*AK10)^2 +(1/AF10*AK9)^2 + ((AG10-AG9)/AF10^2*$AS$160)^2)*10^6</f>
        <v>12.476277770608551</v>
      </c>
    </row>
    <row r="11" spans="1:45" x14ac:dyDescent="0.2">
      <c r="A11">
        <v>4</v>
      </c>
      <c r="B11" s="62">
        <f>SUM($C$8:C11)/10^6</f>
        <v>0.135904</v>
      </c>
      <c r="C11" s="55">
        <v>18632</v>
      </c>
      <c r="D11" s="55">
        <f t="shared" si="0"/>
        <v>28.102124066031497</v>
      </c>
      <c r="E11" s="55">
        <f t="shared" si="5"/>
        <v>276.58704787805817</v>
      </c>
      <c r="F11" s="44">
        <f t="shared" si="6"/>
        <v>2.6220614684782567E-2</v>
      </c>
      <c r="G11" s="55">
        <f>'Steady-state'!$O$35</f>
        <v>0.11595267002868899</v>
      </c>
      <c r="H11" s="42">
        <f t="shared" si="7"/>
        <v>0.11888036978925438</v>
      </c>
      <c r="I11" s="44">
        <f t="shared" si="16"/>
        <v>8.966071893802388</v>
      </c>
      <c r="J11" s="62">
        <f>SUM($K$8:K11)/10^6</f>
        <v>0.57889999999999997</v>
      </c>
      <c r="K11" s="55">
        <v>55528</v>
      </c>
      <c r="L11" s="55">
        <f t="shared" si="1"/>
        <v>113.15345964521657</v>
      </c>
      <c r="M11" s="55">
        <f t="shared" si="17"/>
        <v>517.87375524901961</v>
      </c>
      <c r="N11" s="55">
        <f t="shared" si="8"/>
        <v>1.8507746078275503E-2</v>
      </c>
      <c r="O11" s="55">
        <f>'Steady-state'!$O$36</f>
        <v>9.6192171941499628E-3</v>
      </c>
      <c r="P11" s="55">
        <f t="shared" si="9"/>
        <v>2.0858235887201787E-2</v>
      </c>
      <c r="Q11" s="63">
        <f t="shared" si="18"/>
        <v>0.4626643257595327</v>
      </c>
      <c r="R11" s="55">
        <v>21796</v>
      </c>
      <c r="S11" s="55">
        <f t="shared" si="2"/>
        <v>28.827240352264575</v>
      </c>
      <c r="T11" s="55">
        <f t="shared" si="19"/>
        <v>278.88423317379034</v>
      </c>
      <c r="U11" s="55">
        <f t="shared" si="10"/>
        <v>0.16932498512265598</v>
      </c>
      <c r="V11" s="55">
        <f>'Steady-state'!$O$37</f>
        <v>9.5114346828089058E-2</v>
      </c>
      <c r="W11" s="55">
        <f t="shared" si="11"/>
        <v>0.19421042597997071</v>
      </c>
      <c r="X11" s="55">
        <f t="shared" si="20"/>
        <v>11.159230618715814</v>
      </c>
      <c r="Y11" s="76">
        <v>51788</v>
      </c>
      <c r="Z11" s="55">
        <f t="shared" si="3"/>
        <v>121.32511985748796</v>
      </c>
      <c r="AA11" s="55">
        <f t="shared" si="21"/>
        <v>291.65265634796782</v>
      </c>
      <c r="AB11" s="55">
        <f t="shared" si="12"/>
        <v>3.3988827058220233E-2</v>
      </c>
      <c r="AC11" s="55">
        <f>'Steady-state'!$O$38</f>
        <v>9.6252420074772697E-3</v>
      </c>
      <c r="AD11" s="55">
        <f t="shared" si="13"/>
        <v>3.5325424958464531E-2</v>
      </c>
      <c r="AE11" s="63">
        <f t="shared" si="22"/>
        <v>0.87182913848180132</v>
      </c>
      <c r="AF11" s="76">
        <v>16656</v>
      </c>
      <c r="AG11" s="55">
        <f t="shared" si="4"/>
        <v>20.957363736723455</v>
      </c>
      <c r="AH11" s="55">
        <f t="shared" si="23"/>
        <v>254.54194254414722</v>
      </c>
      <c r="AI11" s="55">
        <f t="shared" si="14"/>
        <v>0.11469129206377952</v>
      </c>
      <c r="AJ11" s="55">
        <f>'Steady-state'!$O$39</f>
        <v>0.17438826664448603</v>
      </c>
      <c r="AK11" s="55">
        <f t="shared" si="15"/>
        <v>0.20872316598434285</v>
      </c>
      <c r="AL11" s="63">
        <f t="shared" si="24"/>
        <v>16.964679526147183</v>
      </c>
    </row>
    <row r="12" spans="1:45" x14ac:dyDescent="0.2">
      <c r="A12">
        <v>5</v>
      </c>
      <c r="B12" s="62">
        <f>SUM($C$8:C12)/10^6</f>
        <v>0.15196799999999999</v>
      </c>
      <c r="C12" s="55">
        <v>16064</v>
      </c>
      <c r="D12" s="55">
        <f t="shared" si="0"/>
        <v>32.594545293718802</v>
      </c>
      <c r="E12" s="55">
        <f t="shared" si="5"/>
        <v>279.65769594666989</v>
      </c>
      <c r="F12" s="44">
        <f t="shared" si="6"/>
        <v>3.5273977104133186E-2</v>
      </c>
      <c r="G12" s="55">
        <f>'Steady-state'!$O$35</f>
        <v>0.11595267002868899</v>
      </c>
      <c r="H12" s="42">
        <f t="shared" si="7"/>
        <v>0.12119931991362386</v>
      </c>
      <c r="I12" s="44">
        <f t="shared" si="16"/>
        <v>10.572906999764601</v>
      </c>
      <c r="J12" s="62">
        <f>SUM($K$8:K12)/10^6</f>
        <v>0.63025600000000004</v>
      </c>
      <c r="K12" s="55">
        <v>51356</v>
      </c>
      <c r="L12" s="55">
        <f t="shared" si="1"/>
        <v>122.34569100357477</v>
      </c>
      <c r="M12" s="55">
        <f t="shared" si="17"/>
        <v>178.99040732062855</v>
      </c>
      <c r="N12" s="55">
        <f t="shared" si="8"/>
        <v>2.163690881746886E-2</v>
      </c>
      <c r="O12" s="55">
        <f>'Steady-state'!$O$36</f>
        <v>9.6192171941499628E-3</v>
      </c>
      <c r="P12" s="55">
        <f t="shared" si="9"/>
        <v>2.3678791409269435E-2</v>
      </c>
      <c r="Q12" s="63">
        <f t="shared" si="18"/>
        <v>0.61541946990766294</v>
      </c>
      <c r="R12" s="55">
        <v>18576</v>
      </c>
      <c r="S12" s="55">
        <f t="shared" si="2"/>
        <v>33.824210309967626</v>
      </c>
      <c r="T12" s="55">
        <f t="shared" si="19"/>
        <v>269.00139737850191</v>
      </c>
      <c r="U12" s="55">
        <f t="shared" si="10"/>
        <v>0.23311501089422329</v>
      </c>
      <c r="V12" s="55">
        <f>'Steady-state'!$O$37</f>
        <v>9.5114346828089058E-2</v>
      </c>
      <c r="W12" s="55">
        <f t="shared" si="11"/>
        <v>0.25177241166725922</v>
      </c>
      <c r="X12" s="55">
        <f t="shared" si="20"/>
        <v>17.217630053160562</v>
      </c>
      <c r="Y12" s="76">
        <v>51072</v>
      </c>
      <c r="Z12" s="55">
        <f t="shared" si="3"/>
        <v>123.02602810110406</v>
      </c>
      <c r="AA12" s="55">
        <f t="shared" si="21"/>
        <v>33.304124444237509</v>
      </c>
      <c r="AB12" s="55">
        <f t="shared" si="12"/>
        <v>3.4948514891896924E-2</v>
      </c>
      <c r="AC12" s="55">
        <f>'Steady-state'!$O$38</f>
        <v>9.6252420074772697E-3</v>
      </c>
      <c r="AD12" s="55">
        <f t="shared" si="13"/>
        <v>3.62497445073982E-2</v>
      </c>
      <c r="AE12" s="63">
        <f t="shared" si="22"/>
        <v>0.99111037908799782</v>
      </c>
      <c r="AF12" s="76">
        <v>14028</v>
      </c>
      <c r="AG12" s="55">
        <f t="shared" si="4"/>
        <v>24.883508012465491</v>
      </c>
      <c r="AH12" s="55">
        <f t="shared" si="23"/>
        <v>279.87911860151382</v>
      </c>
      <c r="AI12" s="55">
        <f t="shared" si="14"/>
        <v>0.16168895539805547</v>
      </c>
      <c r="AJ12" s="55">
        <f>'Steady-state'!$O$39</f>
        <v>0.17438826664448603</v>
      </c>
      <c r="AK12" s="55">
        <f t="shared" si="15"/>
        <v>0.23781208093993614</v>
      </c>
      <c r="AL12" s="63">
        <f t="shared" si="24"/>
        <v>22.629463226050753</v>
      </c>
    </row>
    <row r="13" spans="1:45" x14ac:dyDescent="0.2">
      <c r="A13">
        <v>6</v>
      </c>
      <c r="B13" s="62">
        <f>SUM($C$8:C13)/10^6</f>
        <v>0.16636000000000001</v>
      </c>
      <c r="C13" s="55">
        <v>14392</v>
      </c>
      <c r="D13" s="55">
        <f t="shared" si="0"/>
        <v>36.381237882038555</v>
      </c>
      <c r="E13" s="55">
        <f t="shared" si="5"/>
        <v>263.11093581988274</v>
      </c>
      <c r="F13" s="44">
        <f t="shared" si="6"/>
        <v>4.3946016954759214E-2</v>
      </c>
      <c r="G13" s="55">
        <f>'Steady-state'!$O$35</f>
        <v>0.11595267002868899</v>
      </c>
      <c r="H13" s="42">
        <f t="shared" si="7"/>
        <v>0.12400110520866342</v>
      </c>
      <c r="I13" s="44">
        <f t="shared" si="16"/>
        <v>12.052370420780294</v>
      </c>
      <c r="J13" s="62">
        <f>SUM($K$8:K13)/10^6</f>
        <v>0.68131200000000003</v>
      </c>
      <c r="K13" s="55">
        <v>51056</v>
      </c>
      <c r="L13" s="55">
        <f t="shared" si="1"/>
        <v>123.06458216819935</v>
      </c>
      <c r="M13" s="55">
        <f t="shared" si="17"/>
        <v>14.080444308692023</v>
      </c>
      <c r="N13" s="55">
        <f t="shared" si="8"/>
        <v>2.1891928525055504E-2</v>
      </c>
      <c r="O13" s="55">
        <f>'Steady-state'!$O$36</f>
        <v>9.6192171941499628E-3</v>
      </c>
      <c r="P13" s="55">
        <f t="shared" si="9"/>
        <v>2.3912044537729708E-2</v>
      </c>
      <c r="Q13" s="63">
        <f t="shared" si="18"/>
        <v>0.65912913520310379</v>
      </c>
      <c r="R13" s="55">
        <v>16072</v>
      </c>
      <c r="S13" s="55">
        <f t="shared" si="2"/>
        <v>39.093985236309017</v>
      </c>
      <c r="T13" s="55">
        <f t="shared" si="19"/>
        <v>327.8854483786331</v>
      </c>
      <c r="U13" s="55">
        <f t="shared" si="10"/>
        <v>0.31141160804211049</v>
      </c>
      <c r="V13" s="55">
        <f>'Steady-state'!$O$37</f>
        <v>9.5114346828089058E-2</v>
      </c>
      <c r="W13" s="55">
        <f t="shared" si="11"/>
        <v>0.32561315789738454</v>
      </c>
      <c r="X13" s="55">
        <f t="shared" si="20"/>
        <v>25.742630341994403</v>
      </c>
      <c r="Y13" s="76">
        <v>51024</v>
      </c>
      <c r="Z13" s="55">
        <f t="shared" si="3"/>
        <v>123.1417628406159</v>
      </c>
      <c r="AA13" s="55">
        <f t="shared" si="21"/>
        <v>2.2682412102507925</v>
      </c>
      <c r="AB13" s="55">
        <f t="shared" si="12"/>
        <v>3.501430031713873E-2</v>
      </c>
      <c r="AC13" s="55">
        <f>'Steady-state'!$O$38</f>
        <v>9.6252420074772697E-3</v>
      </c>
      <c r="AD13" s="55">
        <f t="shared" si="13"/>
        <v>3.6313172684320577E-2</v>
      </c>
      <c r="AE13" s="63">
        <f t="shared" si="22"/>
        <v>1.0056005363427287</v>
      </c>
      <c r="AF13" s="76">
        <v>12392</v>
      </c>
      <c r="AG13" s="55">
        <f t="shared" si="4"/>
        <v>28.16864512579615</v>
      </c>
      <c r="AH13" s="55">
        <f t="shared" si="23"/>
        <v>265.10144555605706</v>
      </c>
      <c r="AI13" s="55">
        <f t="shared" si="14"/>
        <v>0.20719967037601245</v>
      </c>
      <c r="AJ13" s="55">
        <f>'Steady-state'!$O$39</f>
        <v>0.17438826664448603</v>
      </c>
      <c r="AK13" s="55">
        <f t="shared" si="15"/>
        <v>0.27081907419381779</v>
      </c>
      <c r="AL13" s="63">
        <f t="shared" si="24"/>
        <v>29.14975426309632</v>
      </c>
    </row>
    <row r="14" spans="1:45" x14ac:dyDescent="0.2">
      <c r="A14">
        <v>7</v>
      </c>
      <c r="B14" s="62">
        <f>SUM($C$8:C14)/10^6</f>
        <v>0.17949200000000001</v>
      </c>
      <c r="C14" s="55">
        <v>13132</v>
      </c>
      <c r="D14" s="55">
        <f t="shared" si="0"/>
        <v>39.871974992255474</v>
      </c>
      <c r="E14" s="55">
        <f t="shared" si="5"/>
        <v>265.81915246854396</v>
      </c>
      <c r="F14" s="44">
        <f t="shared" si="6"/>
        <v>5.278372936738588E-2</v>
      </c>
      <c r="G14" s="55">
        <f>'Steady-state'!$O$35</f>
        <v>0.11595267002868899</v>
      </c>
      <c r="H14" s="42">
        <f t="shared" si="7"/>
        <v>0.12740150616343382</v>
      </c>
      <c r="I14" s="44">
        <f t="shared" si="16"/>
        <v>13.543099171209334</v>
      </c>
      <c r="J14" s="62">
        <f>SUM($K$8:K14)/10^6</f>
        <v>0.732352</v>
      </c>
      <c r="K14" s="55">
        <v>51040</v>
      </c>
      <c r="L14" s="55">
        <f t="shared" si="1"/>
        <v>123.10316040712354</v>
      </c>
      <c r="M14" s="55">
        <f t="shared" si="17"/>
        <v>0.75584323911027063</v>
      </c>
      <c r="N14" s="55">
        <f t="shared" si="8"/>
        <v>2.1905656023401467E-2</v>
      </c>
      <c r="O14" s="55">
        <f>'Steady-state'!$O$36</f>
        <v>9.6192171941499628E-3</v>
      </c>
      <c r="P14" s="55">
        <f t="shared" si="9"/>
        <v>2.3924612959122561E-2</v>
      </c>
      <c r="Q14" s="63">
        <f t="shared" si="18"/>
        <v>0.6627277998537382</v>
      </c>
      <c r="R14" s="55">
        <v>14956</v>
      </c>
      <c r="S14" s="55">
        <f t="shared" si="2"/>
        <v>42.01113470967897</v>
      </c>
      <c r="T14" s="55">
        <f t="shared" si="19"/>
        <v>195.04877463024559</v>
      </c>
      <c r="U14" s="55">
        <f t="shared" si="10"/>
        <v>0.35961991298879581</v>
      </c>
      <c r="V14" s="55">
        <f>'Steady-state'!$O$37</f>
        <v>9.5114346828089058E-2</v>
      </c>
      <c r="W14" s="55">
        <f t="shared" si="11"/>
        <v>0.37198551153318204</v>
      </c>
      <c r="X14" s="55">
        <f t="shared" si="20"/>
        <v>33.096835894108303</v>
      </c>
      <c r="Y14" s="76">
        <v>51032</v>
      </c>
      <c r="Z14" s="55">
        <f t="shared" si="3"/>
        <v>123.12245859812639</v>
      </c>
      <c r="AA14" s="55">
        <f t="shared" si="21"/>
        <v>-0.3782772082127121</v>
      </c>
      <c r="AB14" s="55">
        <f t="shared" si="12"/>
        <v>3.5003323187237638E-2</v>
      </c>
      <c r="AC14" s="55">
        <f>'Steady-state'!$O$38</f>
        <v>9.6252420074772697E-3</v>
      </c>
      <c r="AD14" s="55">
        <f t="shared" si="13"/>
        <v>3.6302588307897732E-2</v>
      </c>
      <c r="AE14" s="63">
        <f t="shared" si="22"/>
        <v>1.0061745155913433</v>
      </c>
      <c r="AF14" s="76">
        <v>11112</v>
      </c>
      <c r="AG14" s="55">
        <f t="shared" si="4"/>
        <v>31.413413462820905</v>
      </c>
      <c r="AH14" s="55">
        <f t="shared" si="23"/>
        <v>292.00578986903849</v>
      </c>
      <c r="AI14" s="55">
        <f t="shared" si="14"/>
        <v>0.25768397083734362</v>
      </c>
      <c r="AJ14" s="55">
        <f>'Steady-state'!$O$39</f>
        <v>0.17438826664448603</v>
      </c>
      <c r="AK14" s="55">
        <f t="shared" si="15"/>
        <v>0.31114674410922144</v>
      </c>
      <c r="AL14" s="63">
        <f t="shared" si="24"/>
        <v>37.199271262465288</v>
      </c>
    </row>
    <row r="15" spans="1:45" x14ac:dyDescent="0.2">
      <c r="A15">
        <v>8</v>
      </c>
      <c r="B15" s="62">
        <f>SUM($C$8:C15)/10^6</f>
        <v>0.19178000000000001</v>
      </c>
      <c r="C15" s="55">
        <v>12288</v>
      </c>
      <c r="D15" s="55">
        <f t="shared" si="0"/>
        <v>42.610577441267807</v>
      </c>
      <c r="E15" s="55">
        <f t="shared" si="5"/>
        <v>222.86803784280056</v>
      </c>
      <c r="F15" s="44">
        <f t="shared" si="6"/>
        <v>6.0283632582939853E-2</v>
      </c>
      <c r="G15" s="55">
        <f>'Steady-state'!$O$35</f>
        <v>0.11595267002868899</v>
      </c>
      <c r="H15" s="42">
        <f t="shared" si="7"/>
        <v>0.13068717628052462</v>
      </c>
      <c r="I15" s="44">
        <f t="shared" si="16"/>
        <v>14.856310424961546</v>
      </c>
      <c r="J15" s="62">
        <f>SUM($K$8:K15)/10^6</f>
        <v>0.78340399999999999</v>
      </c>
      <c r="K15" s="55">
        <v>51052</v>
      </c>
      <c r="L15" s="55">
        <f t="shared" si="1"/>
        <v>123.07422446093368</v>
      </c>
      <c r="M15" s="55">
        <f t="shared" si="17"/>
        <v>-0.56679358673237645</v>
      </c>
      <c r="N15" s="55">
        <f t="shared" si="8"/>
        <v>2.1895359189657491E-2</v>
      </c>
      <c r="O15" s="55">
        <f>'Steady-state'!$O$36</f>
        <v>9.6192171941499628E-3</v>
      </c>
      <c r="P15" s="55">
        <f t="shared" si="9"/>
        <v>2.391518541580535E-2</v>
      </c>
      <c r="Q15" s="63">
        <f t="shared" si="18"/>
        <v>0.6626155090107374</v>
      </c>
      <c r="R15" s="55">
        <v>14004</v>
      </c>
      <c r="S15" s="55">
        <f t="shared" si="2"/>
        <v>44.867075886743692</v>
      </c>
      <c r="T15" s="55">
        <f t="shared" si="19"/>
        <v>203.93753049590984</v>
      </c>
      <c r="U15" s="55">
        <f t="shared" si="10"/>
        <v>0.41017618401049633</v>
      </c>
      <c r="V15" s="55">
        <f>'Steady-state'!$O$37</f>
        <v>9.5114346828089058E-2</v>
      </c>
      <c r="W15" s="55">
        <f t="shared" si="11"/>
        <v>0.42105966430180242</v>
      </c>
      <c r="X15" s="55">
        <f t="shared" si="20"/>
        <v>40.163322196722852</v>
      </c>
      <c r="Y15" s="76">
        <v>51040</v>
      </c>
      <c r="Z15" s="55">
        <f t="shared" si="3"/>
        <v>123.10316040712354</v>
      </c>
      <c r="AA15" s="55">
        <f t="shared" si="21"/>
        <v>-0.37809935350404517</v>
      </c>
      <c r="AB15" s="55">
        <f t="shared" si="12"/>
        <v>3.4992351218591844E-2</v>
      </c>
      <c r="AC15" s="55">
        <f>'Steady-state'!$O$38</f>
        <v>9.6252420074772697E-3</v>
      </c>
      <c r="AD15" s="55">
        <f t="shared" si="13"/>
        <v>3.6292009141239222E-2</v>
      </c>
      <c r="AE15" s="63">
        <f t="shared" si="22"/>
        <v>1.005723608821472</v>
      </c>
      <c r="AF15" s="76">
        <v>10176</v>
      </c>
      <c r="AG15" s="55">
        <f t="shared" si="4"/>
        <v>34.302854795486034</v>
      </c>
      <c r="AH15" s="55">
        <f t="shared" si="23"/>
        <v>283.94667184209209</v>
      </c>
      <c r="AI15" s="55">
        <f t="shared" si="14"/>
        <v>0.30726824016793408</v>
      </c>
      <c r="AJ15" s="55">
        <f>'Steady-state'!$O$39</f>
        <v>0.17438826664448603</v>
      </c>
      <c r="AK15" s="55">
        <f t="shared" si="15"/>
        <v>0.35330587167377731</v>
      </c>
      <c r="AL15" s="63">
        <f t="shared" si="24"/>
        <v>46.33412323913393</v>
      </c>
    </row>
    <row r="16" spans="1:45" x14ac:dyDescent="0.2">
      <c r="A16">
        <v>9</v>
      </c>
      <c r="B16" s="62">
        <f>SUM($C$8:C16)/10^6</f>
        <v>0.203348</v>
      </c>
      <c r="C16" s="55">
        <v>11568</v>
      </c>
      <c r="D16" s="55">
        <f t="shared" si="0"/>
        <v>45.262688070392365</v>
      </c>
      <c r="E16" s="55">
        <f t="shared" si="5"/>
        <v>229.2626754084161</v>
      </c>
      <c r="F16" s="44">
        <f t="shared" si="6"/>
        <v>6.8021351990419365E-2</v>
      </c>
      <c r="G16" s="55">
        <f>'Steady-state'!$O$35</f>
        <v>0.11595267002868899</v>
      </c>
      <c r="H16" s="42">
        <f t="shared" si="7"/>
        <v>0.13443186383215311</v>
      </c>
      <c r="I16" s="44">
        <f t="shared" si="16"/>
        <v>16.21116627663049</v>
      </c>
      <c r="J16" s="62">
        <f>SUM($K$8:K16)/10^6</f>
        <v>0.83446399999999998</v>
      </c>
      <c r="K16" s="55">
        <v>51060</v>
      </c>
      <c r="L16" s="55">
        <f t="shared" si="1"/>
        <v>123.05494138620419</v>
      </c>
      <c r="M16" s="55">
        <f t="shared" si="17"/>
        <v>-0.37765520425942645</v>
      </c>
      <c r="N16" s="55">
        <f t="shared" si="8"/>
        <v>2.1888498666688579E-2</v>
      </c>
      <c r="O16" s="55">
        <f>'Steady-state'!$O$36</f>
        <v>9.6192171941499628E-3</v>
      </c>
      <c r="P16" s="55">
        <f t="shared" si="9"/>
        <v>2.3908904477408788E-2</v>
      </c>
      <c r="Q16" s="63">
        <f t="shared" si="18"/>
        <v>0.66229413957900629</v>
      </c>
      <c r="R16" s="55">
        <v>13248</v>
      </c>
      <c r="S16" s="55">
        <f t="shared" si="2"/>
        <v>47.427425325932866</v>
      </c>
      <c r="T16" s="55">
        <f t="shared" si="19"/>
        <v>193.26309172623598</v>
      </c>
      <c r="U16" s="55">
        <f t="shared" si="10"/>
        <v>0.4583254839663008</v>
      </c>
      <c r="V16" s="55">
        <f>'Steady-state'!$O$37</f>
        <v>9.5114346828089058E-2</v>
      </c>
      <c r="W16" s="55">
        <f t="shared" si="11"/>
        <v>0.46809079057964587</v>
      </c>
      <c r="X16" s="55">
        <f t="shared" si="20"/>
        <v>47.561117960782717</v>
      </c>
      <c r="Y16" s="76">
        <v>51040</v>
      </c>
      <c r="Z16" s="55">
        <f t="shared" si="3"/>
        <v>123.10316040712354</v>
      </c>
      <c r="AA16" s="55">
        <f t="shared" si="21"/>
        <v>0</v>
      </c>
      <c r="AB16" s="55">
        <f t="shared" si="12"/>
        <v>3.4992351218591844E-2</v>
      </c>
      <c r="AC16" s="55">
        <f>'Steady-state'!$O$38</f>
        <v>9.6252420074772697E-3</v>
      </c>
      <c r="AD16" s="55">
        <f t="shared" si="13"/>
        <v>3.6292009141239222E-2</v>
      </c>
      <c r="AE16" s="63">
        <f t="shared" si="22"/>
        <v>1.0055770284739196</v>
      </c>
      <c r="AF16" s="76">
        <v>9652</v>
      </c>
      <c r="AG16" s="55">
        <f t="shared" si="4"/>
        <v>36.165131620272057</v>
      </c>
      <c r="AH16" s="55">
        <f t="shared" si="23"/>
        <v>192.94206638893723</v>
      </c>
      <c r="AI16" s="55">
        <f t="shared" si="14"/>
        <v>0.34153659410468107</v>
      </c>
      <c r="AJ16" s="55">
        <f>'Steady-state'!$O$39</f>
        <v>0.17438826664448603</v>
      </c>
      <c r="AK16" s="55">
        <f t="shared" si="15"/>
        <v>0.38348208909399412</v>
      </c>
      <c r="AL16" s="63">
        <f t="shared" si="24"/>
        <v>54.05321389753442</v>
      </c>
    </row>
    <row r="17" spans="1:41" x14ac:dyDescent="0.2">
      <c r="A17">
        <v>10</v>
      </c>
      <c r="B17" s="62">
        <f>SUM($C$8:C17)/10^6</f>
        <v>0.21435199999999999</v>
      </c>
      <c r="C17" s="55">
        <v>11004</v>
      </c>
      <c r="D17" s="55">
        <f t="shared" si="0"/>
        <v>47.582585932233627</v>
      </c>
      <c r="E17" s="55">
        <f t="shared" si="5"/>
        <v>210.82314266096532</v>
      </c>
      <c r="F17" s="44">
        <f t="shared" si="6"/>
        <v>7.5172787751164219E-2</v>
      </c>
      <c r="G17" s="55">
        <f>'Steady-state'!$O$35</f>
        <v>0.11595267002868899</v>
      </c>
      <c r="H17" s="42">
        <f t="shared" si="7"/>
        <v>0.13818816774624235</v>
      </c>
      <c r="I17" s="44">
        <f t="shared" si="16"/>
        <v>17.523305098188782</v>
      </c>
      <c r="J17" s="62">
        <f>SUM($K$8:K17)/10^6</f>
        <v>0.88551599999999997</v>
      </c>
      <c r="K17" s="55">
        <v>51052</v>
      </c>
      <c r="L17" s="55">
        <f t="shared" si="1"/>
        <v>123.07422446093368</v>
      </c>
      <c r="M17" s="55">
        <f t="shared" si="17"/>
        <v>0.37771438395138907</v>
      </c>
      <c r="N17" s="55">
        <f t="shared" si="8"/>
        <v>2.1895359189657491E-2</v>
      </c>
      <c r="O17" s="55">
        <f>'Steady-state'!$O$36</f>
        <v>9.6192171941499628E-3</v>
      </c>
      <c r="P17" s="55">
        <f t="shared" si="9"/>
        <v>2.391518541580535E-2</v>
      </c>
      <c r="Q17" s="63">
        <f t="shared" si="18"/>
        <v>0.66239792303864997</v>
      </c>
      <c r="R17" s="55">
        <v>12564</v>
      </c>
      <c r="S17" s="55">
        <f t="shared" si="2"/>
        <v>50.009434154565312</v>
      </c>
      <c r="T17" s="55">
        <f t="shared" si="19"/>
        <v>205.50850275648253</v>
      </c>
      <c r="U17" s="55">
        <f t="shared" si="10"/>
        <v>0.50958752670874885</v>
      </c>
      <c r="V17" s="55">
        <f>'Steady-state'!$O$37</f>
        <v>9.5114346828089058E-2</v>
      </c>
      <c r="W17" s="55">
        <f t="shared" si="11"/>
        <v>0.51838806540050075</v>
      </c>
      <c r="X17" s="55">
        <f t="shared" si="20"/>
        <v>55.63099622711475</v>
      </c>
      <c r="Y17" s="76">
        <v>51024</v>
      </c>
      <c r="Z17" s="55">
        <f t="shared" si="3"/>
        <v>123.1417628406159</v>
      </c>
      <c r="AA17" s="55">
        <f t="shared" si="21"/>
        <v>0.75655443501798358</v>
      </c>
      <c r="AB17" s="55">
        <f t="shared" si="12"/>
        <v>3.501430031713873E-2</v>
      </c>
      <c r="AC17" s="55">
        <f>'Steady-state'!$O$38</f>
        <v>9.6252420074772697E-3</v>
      </c>
      <c r="AD17" s="55">
        <f t="shared" si="13"/>
        <v>3.6313172684320577E-2</v>
      </c>
      <c r="AE17" s="63">
        <f t="shared" si="22"/>
        <v>1.0061857138153931</v>
      </c>
      <c r="AF17" s="76">
        <v>9028</v>
      </c>
      <c r="AG17" s="55">
        <f t="shared" si="4"/>
        <v>38.664803987468531</v>
      </c>
      <c r="AH17" s="55">
        <f t="shared" si="23"/>
        <v>276.87996978250715</v>
      </c>
      <c r="AI17" s="55">
        <f t="shared" si="14"/>
        <v>0.39038108687205381</v>
      </c>
      <c r="AJ17" s="55">
        <f>'Steady-state'!$O$39</f>
        <v>0.17438826664448603</v>
      </c>
      <c r="AK17" s="55">
        <f t="shared" si="15"/>
        <v>0.42756129447211938</v>
      </c>
      <c r="AL17" s="63">
        <f t="shared" si="24"/>
        <v>63.679215278023619</v>
      </c>
    </row>
    <row r="18" spans="1:41" x14ac:dyDescent="0.2">
      <c r="A18">
        <v>11</v>
      </c>
      <c r="B18" s="62">
        <f>SUM($C$8:C18)/10^6</f>
        <v>0.224824</v>
      </c>
      <c r="C18" s="55">
        <v>10472</v>
      </c>
      <c r="D18" s="55">
        <f t="shared" si="0"/>
        <v>49.999883078523574</v>
      </c>
      <c r="E18" s="55">
        <f t="shared" si="5"/>
        <v>230.83433406130126</v>
      </c>
      <c r="F18" s="44">
        <f t="shared" si="6"/>
        <v>8.3004674821839097E-2</v>
      </c>
      <c r="G18" s="55">
        <f>'Steady-state'!$O$35</f>
        <v>0.11595267002868899</v>
      </c>
      <c r="H18" s="42">
        <f t="shared" si="7"/>
        <v>0.14260013228977481</v>
      </c>
      <c r="I18" s="44">
        <f t="shared" si="16"/>
        <v>18.966244308979057</v>
      </c>
      <c r="J18" s="62">
        <f>SUM($K$8:K18)/10^6</f>
        <v>0.93655999999999995</v>
      </c>
      <c r="K18" s="55">
        <v>51044</v>
      </c>
      <c r="L18" s="55">
        <f t="shared" si="1"/>
        <v>123.09351358004048</v>
      </c>
      <c r="M18" s="55">
        <f t="shared" si="17"/>
        <v>0.37789199723378697</v>
      </c>
      <c r="N18" s="55">
        <f t="shared" si="8"/>
        <v>2.1902222938577617E-2</v>
      </c>
      <c r="O18" s="55">
        <f>'Steady-state'!$O$36</f>
        <v>9.6192171941499628E-3</v>
      </c>
      <c r="P18" s="55">
        <f t="shared" si="9"/>
        <v>2.3921469626245497E-2</v>
      </c>
      <c r="Q18" s="63">
        <f t="shared" si="18"/>
        <v>0.66267580262687664</v>
      </c>
      <c r="R18" s="55">
        <v>11660</v>
      </c>
      <c r="S18" s="55">
        <f t="shared" si="2"/>
        <v>53.88666644236352</v>
      </c>
      <c r="T18" s="55">
        <f t="shared" si="19"/>
        <v>332.52420993123565</v>
      </c>
      <c r="U18" s="55">
        <f t="shared" si="10"/>
        <v>0.59166726756003718</v>
      </c>
      <c r="V18" s="55">
        <f>'Steady-state'!$O$37</f>
        <v>9.5114346828089058E-2</v>
      </c>
      <c r="W18" s="55">
        <f t="shared" si="11"/>
        <v>0.59926362685757484</v>
      </c>
      <c r="X18" s="55">
        <f t="shared" si="20"/>
        <v>68.053979802765369</v>
      </c>
      <c r="Y18" s="76">
        <v>51032</v>
      </c>
      <c r="Z18" s="55">
        <f t="shared" si="3"/>
        <v>123.12245859812639</v>
      </c>
      <c r="AA18" s="55">
        <f t="shared" si="21"/>
        <v>-0.3782772082127121</v>
      </c>
      <c r="AB18" s="55">
        <f t="shared" si="12"/>
        <v>3.5003323187237638E-2</v>
      </c>
      <c r="AC18" s="55">
        <f>'Steady-state'!$O$38</f>
        <v>9.6252420074772697E-3</v>
      </c>
      <c r="AD18" s="55">
        <f t="shared" si="13"/>
        <v>3.6302588307897732E-2</v>
      </c>
      <c r="AE18" s="63">
        <f t="shared" si="22"/>
        <v>1.0061745155913433</v>
      </c>
      <c r="AF18" s="76">
        <v>8532</v>
      </c>
      <c r="AG18" s="55">
        <f t="shared" si="4"/>
        <v>40.912546929074765</v>
      </c>
      <c r="AH18" s="55">
        <f t="shared" si="23"/>
        <v>263.44853980382487</v>
      </c>
      <c r="AI18" s="55">
        <f t="shared" si="14"/>
        <v>0.43708930109277772</v>
      </c>
      <c r="AJ18" s="55">
        <f>'Steady-state'!$O$39</f>
        <v>0.17438826664448603</v>
      </c>
      <c r="AK18" s="55">
        <f t="shared" si="15"/>
        <v>0.47059358758172776</v>
      </c>
      <c r="AL18" s="63">
        <f t="shared" si="24"/>
        <v>74.575025871440431</v>
      </c>
    </row>
    <row r="19" spans="1:41" x14ac:dyDescent="0.2">
      <c r="A19">
        <v>12</v>
      </c>
      <c r="B19" s="62">
        <f>SUM($C$8:C19)/10^6</f>
        <v>0.23488400000000001</v>
      </c>
      <c r="C19" s="55">
        <v>10060</v>
      </c>
      <c r="D19" s="55">
        <f t="shared" si="0"/>
        <v>52.047592007783187</v>
      </c>
      <c r="E19" s="55">
        <f t="shared" si="5"/>
        <v>203.5495953538383</v>
      </c>
      <c r="F19" s="44">
        <f t="shared" si="6"/>
        <v>8.9942687078103739E-2</v>
      </c>
      <c r="G19" s="55">
        <f>'Steady-state'!$O$35</f>
        <v>0.11595267002868899</v>
      </c>
      <c r="H19" s="42">
        <f t="shared" si="7"/>
        <v>0.14674709075689277</v>
      </c>
      <c r="I19" s="44">
        <f t="shared" si="16"/>
        <v>20.343201866318751</v>
      </c>
      <c r="J19" s="62">
        <f>SUM($K$8:K19)/10^6</f>
        <v>0.98761600000000005</v>
      </c>
      <c r="K19" s="55">
        <v>51056</v>
      </c>
      <c r="L19" s="55">
        <f t="shared" si="1"/>
        <v>123.06458216819935</v>
      </c>
      <c r="M19" s="55">
        <f t="shared" si="17"/>
        <v>-0.56666036981213475</v>
      </c>
      <c r="N19" s="55">
        <f t="shared" si="8"/>
        <v>2.1891928525055504E-2</v>
      </c>
      <c r="O19" s="55">
        <f>'Steady-state'!$O$36</f>
        <v>9.6192171941499628E-3</v>
      </c>
      <c r="P19" s="55">
        <f t="shared" si="9"/>
        <v>2.3912044537729708E-2</v>
      </c>
      <c r="Q19" s="63">
        <f t="shared" si="18"/>
        <v>0.66247656215572959</v>
      </c>
      <c r="R19" s="55">
        <v>11340</v>
      </c>
      <c r="S19" s="55">
        <f t="shared" si="2"/>
        <v>55.407277841089822</v>
      </c>
      <c r="T19" s="55">
        <f t="shared" si="19"/>
        <v>134.0927159370637</v>
      </c>
      <c r="U19" s="55">
        <f t="shared" si="10"/>
        <v>0.62553056528750128</v>
      </c>
      <c r="V19" s="55">
        <f>'Steady-state'!$O$37</f>
        <v>9.5114346828089058E-2</v>
      </c>
      <c r="W19" s="55">
        <f t="shared" si="11"/>
        <v>0.63272049680837339</v>
      </c>
      <c r="X19" s="55">
        <f t="shared" si="20"/>
        <v>76.863733822879851</v>
      </c>
      <c r="Y19" s="76">
        <v>51044</v>
      </c>
      <c r="Z19" s="55">
        <f t="shared" si="3"/>
        <v>123.09351358004048</v>
      </c>
      <c r="AA19" s="55">
        <f t="shared" si="21"/>
        <v>-0.56706014587231268</v>
      </c>
      <c r="AB19" s="55">
        <f t="shared" si="12"/>
        <v>3.4986867168728598E-2</v>
      </c>
      <c r="AC19" s="55">
        <f>'Steady-state'!$O$38</f>
        <v>9.6252420074772697E-3</v>
      </c>
      <c r="AD19" s="55">
        <f t="shared" si="13"/>
        <v>3.6286721510557604E-2</v>
      </c>
      <c r="AE19" s="63">
        <f t="shared" si="22"/>
        <v>1.0055715686451443</v>
      </c>
      <c r="AF19" s="76">
        <v>8108</v>
      </c>
      <c r="AG19" s="55">
        <f t="shared" si="4"/>
        <v>43.052028909578922</v>
      </c>
      <c r="AH19" s="55">
        <f t="shared" si="23"/>
        <v>263.87296256834702</v>
      </c>
      <c r="AI19" s="55">
        <f t="shared" si="14"/>
        <v>0.48399891674517803</v>
      </c>
      <c r="AJ19" s="55">
        <f>'Steady-state'!$O$39</f>
        <v>0.17438826664448603</v>
      </c>
      <c r="AK19" s="55">
        <f t="shared" si="15"/>
        <v>0.51445720808807227</v>
      </c>
      <c r="AL19" s="63">
        <f t="shared" si="24"/>
        <v>86.043644502104883</v>
      </c>
    </row>
    <row r="20" spans="1:41" x14ac:dyDescent="0.2">
      <c r="A20">
        <v>13</v>
      </c>
      <c r="B20" s="62">
        <f>SUM($C$8:C20)/10^6</f>
        <v>0.244536</v>
      </c>
      <c r="C20" s="55">
        <v>9652</v>
      </c>
      <c r="D20" s="55">
        <f t="shared" si="0"/>
        <v>54.247697430408088</v>
      </c>
      <c r="E20" s="55">
        <f t="shared" si="5"/>
        <v>227.94295717207842</v>
      </c>
      <c r="F20" s="44">
        <f t="shared" si="6"/>
        <v>9.7707340672750914E-2</v>
      </c>
      <c r="G20" s="55">
        <f>'Steady-state'!$O$35</f>
        <v>0.11595267002868899</v>
      </c>
      <c r="H20" s="42">
        <f t="shared" si="7"/>
        <v>0.15163029416354448</v>
      </c>
      <c r="I20" s="44">
        <f t="shared" si="16"/>
        <v>21.866152099436412</v>
      </c>
      <c r="J20" s="62">
        <f>SUM($K$8:K20)/10^6</f>
        <v>1.03868</v>
      </c>
      <c r="K20" s="55">
        <v>51064</v>
      </c>
      <c r="L20" s="55">
        <f t="shared" si="1"/>
        <v>123.04530211459317</v>
      </c>
      <c r="M20" s="55">
        <f t="shared" si="17"/>
        <v>-0.37756645789951854</v>
      </c>
      <c r="N20" s="55">
        <f t="shared" si="8"/>
        <v>2.1885069614304118E-2</v>
      </c>
      <c r="O20" s="55">
        <f>'Steady-state'!$O$36</f>
        <v>9.6192171941499628E-3</v>
      </c>
      <c r="P20" s="55">
        <f t="shared" si="9"/>
        <v>2.3905765234586564E-2</v>
      </c>
      <c r="Q20" s="63">
        <f t="shared" si="18"/>
        <v>0.66215529630750858</v>
      </c>
      <c r="R20" s="55">
        <v>10956</v>
      </c>
      <c r="S20" s="55">
        <f t="shared" si="2"/>
        <v>57.349263482836676</v>
      </c>
      <c r="T20" s="55">
        <f t="shared" si="19"/>
        <v>177.25316189730319</v>
      </c>
      <c r="U20" s="55">
        <f t="shared" si="10"/>
        <v>0.67014780188067324</v>
      </c>
      <c r="V20" s="55">
        <f>'Steady-state'!$O$37</f>
        <v>9.5114346828089058E-2</v>
      </c>
      <c r="W20" s="55">
        <f t="shared" si="11"/>
        <v>0.67686395629995844</v>
      </c>
      <c r="X20" s="55">
        <f t="shared" si="20"/>
        <v>84.594752332128863</v>
      </c>
      <c r="Y20" s="76">
        <v>51044</v>
      </c>
      <c r="Z20" s="55">
        <f t="shared" si="3"/>
        <v>123.09351358004048</v>
      </c>
      <c r="AA20" s="55">
        <f t="shared" si="21"/>
        <v>0</v>
      </c>
      <c r="AB20" s="55">
        <f t="shared" si="12"/>
        <v>3.4986867168728598E-2</v>
      </c>
      <c r="AC20" s="55">
        <f>'Steady-state'!$O$38</f>
        <v>9.6252420074772697E-3</v>
      </c>
      <c r="AD20" s="55">
        <f t="shared" si="13"/>
        <v>3.6286721510557604E-2</v>
      </c>
      <c r="AE20" s="63">
        <f t="shared" si="22"/>
        <v>1.0053517297681627</v>
      </c>
      <c r="AF20" s="76">
        <v>7872</v>
      </c>
      <c r="AG20" s="55">
        <f t="shared" si="4"/>
        <v>44.342714735628292</v>
      </c>
      <c r="AH20" s="55">
        <f t="shared" si="23"/>
        <v>163.95907343106825</v>
      </c>
      <c r="AI20" s="55">
        <f t="shared" si="14"/>
        <v>0.51345418597961145</v>
      </c>
      <c r="AJ20" s="55">
        <f>'Steady-state'!$O$39</f>
        <v>0.17438826664448603</v>
      </c>
      <c r="AK20" s="55">
        <f t="shared" si="15"/>
        <v>0.54226051731916991</v>
      </c>
      <c r="AL20" s="63">
        <f t="shared" si="24"/>
        <v>94.972121704024914</v>
      </c>
    </row>
    <row r="21" spans="1:41" x14ac:dyDescent="0.2">
      <c r="A21">
        <v>14</v>
      </c>
      <c r="B21" s="62">
        <f>SUM($C$8:C21)/10^6</f>
        <v>0.25390800000000002</v>
      </c>
      <c r="C21" s="55">
        <v>9372</v>
      </c>
      <c r="D21" s="55">
        <f t="shared" si="0"/>
        <v>55.868413956284556</v>
      </c>
      <c r="E21" s="55">
        <f t="shared" si="5"/>
        <v>172.93176759245279</v>
      </c>
      <c r="F21" s="44">
        <f t="shared" si="6"/>
        <v>0.10363280655531869</v>
      </c>
      <c r="G21" s="55">
        <f>'Steady-state'!$O$35</f>
        <v>0.11595267002868899</v>
      </c>
      <c r="H21" s="42">
        <f t="shared" si="7"/>
        <v>0.15551456613871942</v>
      </c>
      <c r="I21" s="44">
        <f t="shared" si="16"/>
        <v>23.17792212832477</v>
      </c>
      <c r="J21" s="62">
        <f>SUM($K$8:K21)/10^6</f>
        <v>1.0897399999999999</v>
      </c>
      <c r="K21" s="55">
        <v>51060</v>
      </c>
      <c r="L21" s="55">
        <f t="shared" si="1"/>
        <v>123.05494138620419</v>
      </c>
      <c r="M21" s="55">
        <f t="shared" si="17"/>
        <v>0.18878322779125786</v>
      </c>
      <c r="N21" s="55">
        <f t="shared" si="8"/>
        <v>2.1888498666688579E-2</v>
      </c>
      <c r="O21" s="55">
        <f>'Steady-state'!$O$36</f>
        <v>9.6192171941499628E-3</v>
      </c>
      <c r="P21" s="55">
        <f t="shared" si="9"/>
        <v>2.3908904477408788E-2</v>
      </c>
      <c r="Q21" s="63">
        <f t="shared" si="18"/>
        <v>0.66216367642625362</v>
      </c>
      <c r="R21" s="55">
        <v>10588</v>
      </c>
      <c r="S21" s="55">
        <f t="shared" si="2"/>
        <v>59.34251329032476</v>
      </c>
      <c r="T21" s="55">
        <f t="shared" si="19"/>
        <v>188.25555416396713</v>
      </c>
      <c r="U21" s="55">
        <f t="shared" si="10"/>
        <v>0.71754109549895506</v>
      </c>
      <c r="V21" s="55">
        <f>'Steady-state'!$O$37</f>
        <v>9.5114346828089058E-2</v>
      </c>
      <c r="W21" s="55">
        <f t="shared" si="11"/>
        <v>0.72381763083139572</v>
      </c>
      <c r="X21" s="55">
        <f t="shared" si="20"/>
        <v>93.623073488714596</v>
      </c>
      <c r="Y21" s="76">
        <v>51032</v>
      </c>
      <c r="Z21" s="55">
        <f t="shared" si="3"/>
        <v>123.12245859812639</v>
      </c>
      <c r="AA21" s="55">
        <f t="shared" si="21"/>
        <v>0.56719348812326242</v>
      </c>
      <c r="AB21" s="55">
        <f t="shared" si="12"/>
        <v>3.5003323187237638E-2</v>
      </c>
      <c r="AC21" s="55">
        <f>'Steady-state'!$O$38</f>
        <v>9.6252420074772697E-3</v>
      </c>
      <c r="AD21" s="55">
        <f t="shared" si="13"/>
        <v>3.6302588307897732E-2</v>
      </c>
      <c r="AE21" s="63">
        <f t="shared" si="22"/>
        <v>1.0058080253616637</v>
      </c>
      <c r="AF21" s="76">
        <v>7552</v>
      </c>
      <c r="AG21" s="55">
        <f t="shared" si="4"/>
        <v>46.221643326121018</v>
      </c>
      <c r="AH21" s="55">
        <f t="shared" si="23"/>
        <v>248.79880700380389</v>
      </c>
      <c r="AI21" s="55">
        <f t="shared" si="14"/>
        <v>0.55788913959246922</v>
      </c>
      <c r="AJ21" s="55">
        <f>'Steady-state'!$O$39</f>
        <v>0.17438826664448603</v>
      </c>
      <c r="AK21" s="55">
        <f t="shared" si="15"/>
        <v>0.58450967452942471</v>
      </c>
      <c r="AL21" s="63">
        <f t="shared" si="24"/>
        <v>105.61835537513004</v>
      </c>
    </row>
    <row r="22" spans="1:41" x14ac:dyDescent="0.2">
      <c r="A22">
        <v>15</v>
      </c>
      <c r="B22" s="62">
        <f>SUM($C$8:C22)/10^6</f>
        <v>0.26296000000000003</v>
      </c>
      <c r="C22" s="55">
        <v>9052</v>
      </c>
      <c r="D22" s="55">
        <f t="shared" si="0"/>
        <v>57.843435218548258</v>
      </c>
      <c r="E22" s="55">
        <f t="shared" si="5"/>
        <v>218.18617568092159</v>
      </c>
      <c r="F22" s="44">
        <f t="shared" si="6"/>
        <v>0.11108942760404875</v>
      </c>
      <c r="G22" s="55">
        <f>'Steady-state'!$O$35</f>
        <v>0.11595267002868899</v>
      </c>
      <c r="H22" s="42">
        <f t="shared" si="7"/>
        <v>0.16057983252008085</v>
      </c>
      <c r="I22" s="44">
        <f t="shared" si="16"/>
        <v>24.698969289254077</v>
      </c>
      <c r="J22" s="62">
        <f>SUM($K$8:K22)/10^6</f>
        <v>1.140792</v>
      </c>
      <c r="K22" s="55">
        <v>51052</v>
      </c>
      <c r="L22" s="55">
        <f t="shared" si="1"/>
        <v>123.07422446093368</v>
      </c>
      <c r="M22" s="55">
        <f t="shared" si="17"/>
        <v>0.37771438395138907</v>
      </c>
      <c r="N22" s="55">
        <f t="shared" si="8"/>
        <v>2.1895359189657491E-2</v>
      </c>
      <c r="O22" s="55">
        <f>'Steady-state'!$O$36</f>
        <v>9.6192171941499628E-3</v>
      </c>
      <c r="P22" s="55">
        <f t="shared" si="9"/>
        <v>2.391518541580535E-2</v>
      </c>
      <c r="Q22" s="63">
        <f t="shared" si="18"/>
        <v>0.66239792303864997</v>
      </c>
      <c r="R22" s="55">
        <v>10152</v>
      </c>
      <c r="S22" s="55">
        <f t="shared" si="2"/>
        <v>61.891108226749282</v>
      </c>
      <c r="T22" s="55">
        <f t="shared" si="19"/>
        <v>251.0436304594682</v>
      </c>
      <c r="U22" s="55">
        <f t="shared" si="10"/>
        <v>0.78049733842176339</v>
      </c>
      <c r="V22" s="55">
        <f>'Steady-state'!$O$37</f>
        <v>9.5114346828089058E-2</v>
      </c>
      <c r="W22" s="55">
        <f t="shared" si="11"/>
        <v>0.78627147618109017</v>
      </c>
      <c r="X22" s="55">
        <f t="shared" si="20"/>
        <v>105.3182339186384</v>
      </c>
      <c r="Y22" s="76">
        <v>51036</v>
      </c>
      <c r="Z22" s="55">
        <f t="shared" si="3"/>
        <v>123.11280874636701</v>
      </c>
      <c r="AA22" s="55">
        <f t="shared" si="21"/>
        <v>-0.18907931184609433</v>
      </c>
      <c r="AB22" s="55">
        <f t="shared" si="12"/>
        <v>3.4997836557960085E-2</v>
      </c>
      <c r="AC22" s="55">
        <f>'Steady-state'!$O$38</f>
        <v>9.6252420074772697E-3</v>
      </c>
      <c r="AD22" s="55">
        <f t="shared" si="13"/>
        <v>3.6297298073550768E-2</v>
      </c>
      <c r="AE22" s="63">
        <f t="shared" si="22"/>
        <v>1.0058756992877889</v>
      </c>
      <c r="AF22" s="76">
        <v>7328</v>
      </c>
      <c r="AG22" s="55">
        <f t="shared" si="4"/>
        <v>47.634531986744804</v>
      </c>
      <c r="AH22" s="55">
        <f t="shared" si="23"/>
        <v>192.80685870957774</v>
      </c>
      <c r="AI22" s="55">
        <f t="shared" si="14"/>
        <v>0.59251718157056821</v>
      </c>
      <c r="AJ22" s="55">
        <f>'Steady-state'!$O$39</f>
        <v>0.17438826664448603</v>
      </c>
      <c r="AK22" s="55">
        <f t="shared" si="15"/>
        <v>0.61764704969715356</v>
      </c>
      <c r="AL22" s="63">
        <f t="shared" si="24"/>
        <v>116.0695952513136</v>
      </c>
    </row>
    <row r="23" spans="1:41" x14ac:dyDescent="0.2">
      <c r="A23">
        <v>16</v>
      </c>
      <c r="B23" s="62">
        <f>SUM($C$8:C23)/10^6</f>
        <v>0.27170800000000001</v>
      </c>
      <c r="C23" s="55">
        <v>8748</v>
      </c>
      <c r="D23" s="55">
        <f t="shared" si="0"/>
        <v>59.853540877720491</v>
      </c>
      <c r="E23" s="55">
        <f t="shared" si="5"/>
        <v>229.77888193555469</v>
      </c>
      <c r="F23" s="44">
        <f t="shared" si="6"/>
        <v>0.1189444742112271</v>
      </c>
      <c r="G23" s="55">
        <f>'Steady-state'!$O$35</f>
        <v>0.11595267002868899</v>
      </c>
      <c r="H23" s="42">
        <f t="shared" si="7"/>
        <v>0.16611083538459284</v>
      </c>
      <c r="I23" s="44">
        <f t="shared" si="16"/>
        <v>26.414569038189772</v>
      </c>
      <c r="J23" s="62">
        <f>SUM($K$8:K23)/10^6</f>
        <v>1.1918599999999999</v>
      </c>
      <c r="K23" s="55">
        <v>51068</v>
      </c>
      <c r="L23" s="55">
        <f t="shared" si="1"/>
        <v>123.0356643530114</v>
      </c>
      <c r="M23" s="55">
        <f t="shared" si="17"/>
        <v>-0.75507378245240631</v>
      </c>
      <c r="N23" s="55">
        <f t="shared" si="8"/>
        <v>2.1881641367649605E-2</v>
      </c>
      <c r="O23" s="55">
        <f>'Steady-state'!$O$36</f>
        <v>9.6192171941499628E-3</v>
      </c>
      <c r="P23" s="55">
        <f t="shared" si="9"/>
        <v>2.3902626809007097E-2</v>
      </c>
      <c r="Q23" s="63">
        <f t="shared" si="18"/>
        <v>0.66210349499008103</v>
      </c>
      <c r="R23" s="55">
        <v>9500</v>
      </c>
      <c r="S23" s="55">
        <f t="shared" si="2"/>
        <v>66.138792707153542</v>
      </c>
      <c r="T23" s="55">
        <f t="shared" si="19"/>
        <v>447.12468214781683</v>
      </c>
      <c r="U23" s="55">
        <f t="shared" si="10"/>
        <v>0.89130723946244206</v>
      </c>
      <c r="V23" s="55">
        <f>'Steady-state'!$O$37</f>
        <v>9.5114346828089058E-2</v>
      </c>
      <c r="W23" s="55">
        <f t="shared" si="11"/>
        <v>0.89636785645776762</v>
      </c>
      <c r="X23" s="55">
        <f t="shared" si="20"/>
        <v>125.6552088434908</v>
      </c>
      <c r="Y23" s="76">
        <v>51052</v>
      </c>
      <c r="Z23" s="55">
        <f t="shared" si="3"/>
        <v>123.07422446093368</v>
      </c>
      <c r="AA23" s="55">
        <f t="shared" si="21"/>
        <v>-0.75578401303240772</v>
      </c>
      <c r="AB23" s="55">
        <f t="shared" si="12"/>
        <v>3.4975902935900666E-2</v>
      </c>
      <c r="AC23" s="55">
        <f>'Steady-state'!$O$38</f>
        <v>9.6252420074772697E-3</v>
      </c>
      <c r="AD23" s="55">
        <f t="shared" si="13"/>
        <v>3.6276150152463119E-2</v>
      </c>
      <c r="AE23" s="63">
        <f t="shared" si="22"/>
        <v>1.0051943276267472</v>
      </c>
      <c r="AF23" s="76">
        <v>7256</v>
      </c>
      <c r="AG23" s="55">
        <f t="shared" si="4"/>
        <v>48.107200992125946</v>
      </c>
      <c r="AH23" s="55">
        <f t="shared" si="23"/>
        <v>65.141814413057119</v>
      </c>
      <c r="AI23" s="55">
        <f t="shared" si="14"/>
        <v>0.6043344078700329</v>
      </c>
      <c r="AJ23" s="55">
        <f>'Steady-state'!$O$39</f>
        <v>0.17438826664448603</v>
      </c>
      <c r="AK23" s="55">
        <f t="shared" si="15"/>
        <v>0.62899232434020336</v>
      </c>
      <c r="AL23" s="63">
        <f t="shared" si="24"/>
        <v>121.49444520102266</v>
      </c>
    </row>
    <row r="24" spans="1:41" x14ac:dyDescent="0.2">
      <c r="A24">
        <v>17</v>
      </c>
      <c r="B24" s="62">
        <f>SUM($C$8:C24)/10^6</f>
        <v>0.280144</v>
      </c>
      <c r="C24" s="55">
        <v>8436</v>
      </c>
      <c r="D24" s="55">
        <f t="shared" si="0"/>
        <v>62.067185348304754</v>
      </c>
      <c r="E24" s="55">
        <f t="shared" si="5"/>
        <v>262.40451287153428</v>
      </c>
      <c r="F24" s="44">
        <f t="shared" si="6"/>
        <v>0.12790534028981412</v>
      </c>
      <c r="G24" s="55">
        <f>'Steady-state'!$O$35</f>
        <v>0.11595267002868899</v>
      </c>
      <c r="H24" s="42">
        <f t="shared" si="7"/>
        <v>0.17264066079992621</v>
      </c>
      <c r="I24" s="44">
        <f t="shared" si="16"/>
        <v>28.404896017120397</v>
      </c>
      <c r="J24" s="62">
        <f>SUM($K$8:K24)/10^6</f>
        <v>1.242936</v>
      </c>
      <c r="K24" s="55">
        <v>51076</v>
      </c>
      <c r="L24" s="55">
        <f t="shared" si="1"/>
        <v>123.01639335851645</v>
      </c>
      <c r="M24" s="55">
        <f t="shared" si="17"/>
        <v>-0.37730038560078361</v>
      </c>
      <c r="N24" s="55">
        <f t="shared" si="8"/>
        <v>2.1874787290520885E-2</v>
      </c>
      <c r="O24" s="55">
        <f>'Steady-state'!$O$36</f>
        <v>9.6192171941499628E-3</v>
      </c>
      <c r="P24" s="55">
        <f t="shared" si="9"/>
        <v>2.3896352408553159E-2</v>
      </c>
      <c r="Q24" s="63">
        <f t="shared" si="18"/>
        <v>0.6617390327577316</v>
      </c>
      <c r="R24" s="55">
        <v>9296</v>
      </c>
      <c r="S24" s="55">
        <f t="shared" si="2"/>
        <v>67.590203390486096</v>
      </c>
      <c r="T24" s="55">
        <f t="shared" si="19"/>
        <v>156.13281877501657</v>
      </c>
      <c r="U24" s="55">
        <f t="shared" si="10"/>
        <v>0.93085581154088393</v>
      </c>
      <c r="V24" s="55">
        <f>'Steady-state'!$O$37</f>
        <v>9.5114346828089058E-2</v>
      </c>
      <c r="W24" s="55">
        <f t="shared" si="11"/>
        <v>0.93570256003281926</v>
      </c>
      <c r="X24" s="55">
        <f t="shared" si="20"/>
        <v>139.40644170658894</v>
      </c>
      <c r="Y24" s="76">
        <v>51044</v>
      </c>
      <c r="Z24" s="55">
        <f t="shared" si="3"/>
        <v>123.09351358004048</v>
      </c>
      <c r="AA24" s="55">
        <f t="shared" si="21"/>
        <v>0.37789199723378697</v>
      </c>
      <c r="AB24" s="55">
        <f t="shared" si="12"/>
        <v>3.4986867168728598E-2</v>
      </c>
      <c r="AC24" s="55">
        <f>'Steady-state'!$O$38</f>
        <v>9.6252420074772697E-3</v>
      </c>
      <c r="AD24" s="55">
        <f t="shared" si="13"/>
        <v>3.6286721510557604E-2</v>
      </c>
      <c r="AE24" s="63">
        <f t="shared" si="22"/>
        <v>1.005205302777451</v>
      </c>
      <c r="AF24" s="76">
        <v>6880</v>
      </c>
      <c r="AG24" s="55">
        <f t="shared" si="4"/>
        <v>50.736315464951439</v>
      </c>
      <c r="AH24" s="55">
        <f t="shared" si="23"/>
        <v>382.13873151533312</v>
      </c>
      <c r="AI24" s="55">
        <f t="shared" si="14"/>
        <v>0.67219455962665586</v>
      </c>
      <c r="AJ24" s="55">
        <f>'Steady-state'!$O$39</f>
        <v>0.17438826664448603</v>
      </c>
      <c r="AK24" s="55">
        <f t="shared" si="15"/>
        <v>0.69444711356225119</v>
      </c>
      <c r="AL24" s="63">
        <f t="shared" si="24"/>
        <v>136.27984660339015</v>
      </c>
    </row>
    <row r="25" spans="1:41" x14ac:dyDescent="0.2">
      <c r="A25">
        <v>18</v>
      </c>
      <c r="B25" s="62">
        <f>SUM($C$8:C25)/10^6</f>
        <v>0.2883</v>
      </c>
      <c r="C25" s="55">
        <v>8156</v>
      </c>
      <c r="D25" s="55">
        <f t="shared" si="0"/>
        <v>64.197986218526097</v>
      </c>
      <c r="E25" s="55">
        <f t="shared" si="5"/>
        <v>261.25562410757021</v>
      </c>
      <c r="F25" s="44">
        <f t="shared" si="6"/>
        <v>0.13683821028771681</v>
      </c>
      <c r="G25" s="55">
        <f>'Steady-state'!$O$35</f>
        <v>0.11595267002868899</v>
      </c>
      <c r="H25" s="42">
        <f t="shared" si="7"/>
        <v>0.17935918566253425</v>
      </c>
      <c r="I25" s="44">
        <f t="shared" si="16"/>
        <v>30.528498311649237</v>
      </c>
      <c r="J25" s="62">
        <f>SUM($K$8:K25)/10^6</f>
        <v>1.2940039999999999</v>
      </c>
      <c r="K25" s="55">
        <v>51068</v>
      </c>
      <c r="L25" s="55">
        <f t="shared" si="1"/>
        <v>123.0356643530114</v>
      </c>
      <c r="M25" s="55">
        <f t="shared" si="17"/>
        <v>0.37735949116757317</v>
      </c>
      <c r="N25" s="55">
        <f t="shared" si="8"/>
        <v>2.1881641367649605E-2</v>
      </c>
      <c r="O25" s="55">
        <f>'Steady-state'!$O$36</f>
        <v>9.6192171941499628E-3</v>
      </c>
      <c r="P25" s="55">
        <f t="shared" si="9"/>
        <v>2.3902626809007097E-2</v>
      </c>
      <c r="Q25" s="63">
        <f t="shared" si="18"/>
        <v>0.6618426967415777</v>
      </c>
      <c r="R25" s="55">
        <v>9008</v>
      </c>
      <c r="S25" s="55">
        <f t="shared" si="2"/>
        <v>69.751169040625953</v>
      </c>
      <c r="T25" s="55">
        <f t="shared" si="19"/>
        <v>239.89405529971776</v>
      </c>
      <c r="U25" s="55">
        <f t="shared" si="10"/>
        <v>0.99132917919276753</v>
      </c>
      <c r="V25" s="55">
        <f>'Steady-state'!$O$37</f>
        <v>9.5114346828089058E-2</v>
      </c>
      <c r="W25" s="55">
        <f t="shared" si="11"/>
        <v>0.99588165988311095</v>
      </c>
      <c r="X25" s="55">
        <f t="shared" si="20"/>
        <v>151.73672786865427</v>
      </c>
      <c r="Y25" s="76">
        <v>51040</v>
      </c>
      <c r="Z25" s="55">
        <f t="shared" si="3"/>
        <v>123.10316040712354</v>
      </c>
      <c r="AA25" s="55">
        <f t="shared" si="21"/>
        <v>0.18900523281857096</v>
      </c>
      <c r="AB25" s="55">
        <f t="shared" si="12"/>
        <v>3.4992351218591844E-2</v>
      </c>
      <c r="AC25" s="55">
        <f>'Steady-state'!$O$38</f>
        <v>9.6252420074772697E-3</v>
      </c>
      <c r="AD25" s="55">
        <f t="shared" si="13"/>
        <v>3.6292009141239222E-2</v>
      </c>
      <c r="AE25" s="63">
        <f t="shared" si="22"/>
        <v>1.005503777994136</v>
      </c>
      <c r="AF25" s="76">
        <v>6624</v>
      </c>
      <c r="AG25" s="55">
        <f t="shared" si="4"/>
        <v>52.697139251036518</v>
      </c>
      <c r="AH25" s="55">
        <f t="shared" si="23"/>
        <v>296.01808364810984</v>
      </c>
      <c r="AI25" s="55">
        <f t="shared" si="14"/>
        <v>0.72515562834003511</v>
      </c>
      <c r="AJ25" s="55">
        <f>'Steady-state'!$O$39</f>
        <v>0.17438826664448603</v>
      </c>
      <c r="AK25" s="55">
        <f t="shared" si="15"/>
        <v>0.74582970767897105</v>
      </c>
      <c r="AL25" s="63">
        <f t="shared" si="24"/>
        <v>153.90024736687647</v>
      </c>
    </row>
    <row r="26" spans="1:41" x14ac:dyDescent="0.2">
      <c r="A26">
        <v>19</v>
      </c>
      <c r="B26" s="62">
        <f>SUM($C$8:C26)/10^6</f>
        <v>0.29617199999999999</v>
      </c>
      <c r="C26" s="55">
        <v>7872</v>
      </c>
      <c r="D26" s="55">
        <f t="shared" si="0"/>
        <v>66.51407210344243</v>
      </c>
      <c r="E26" s="55">
        <f t="shared" si="5"/>
        <v>294.21822725055046</v>
      </c>
      <c r="F26" s="44">
        <f t="shared" si="6"/>
        <v>0.14688980312892422</v>
      </c>
      <c r="G26" s="55">
        <f>'Steady-state'!$O$35</f>
        <v>0.11595267002868899</v>
      </c>
      <c r="H26" s="42">
        <f t="shared" si="7"/>
        <v>0.18714068491388008</v>
      </c>
      <c r="I26" s="44">
        <f t="shared" si="16"/>
        <v>32.935223552166754</v>
      </c>
      <c r="J26" s="62">
        <f>SUM($K$8:K26)/10^6</f>
        <v>1.345072</v>
      </c>
      <c r="K26" s="55">
        <v>51068</v>
      </c>
      <c r="L26" s="55">
        <f t="shared" si="1"/>
        <v>123.0356643530114</v>
      </c>
      <c r="M26" s="55">
        <f t="shared" si="17"/>
        <v>0</v>
      </c>
      <c r="N26" s="55">
        <f t="shared" si="8"/>
        <v>2.1881641367649605E-2</v>
      </c>
      <c r="O26" s="55">
        <f>'Steady-state'!$O$36</f>
        <v>9.6192171941499628E-3</v>
      </c>
      <c r="P26" s="55">
        <f t="shared" si="9"/>
        <v>2.3902626809007097E-2</v>
      </c>
      <c r="Q26" s="63">
        <f t="shared" si="18"/>
        <v>0.6619295646910115</v>
      </c>
      <c r="R26" s="55">
        <v>8716</v>
      </c>
      <c r="S26" s="55">
        <f t="shared" si="2"/>
        <v>72.087945240701998</v>
      </c>
      <c r="T26" s="55">
        <f t="shared" si="19"/>
        <v>268.10190455209329</v>
      </c>
      <c r="U26" s="55">
        <f t="shared" si="10"/>
        <v>1.0588640446855528</v>
      </c>
      <c r="V26" s="55">
        <f>'Steady-state'!$O$37</f>
        <v>9.5114346828089058E-2</v>
      </c>
      <c r="W26" s="55">
        <f t="shared" si="11"/>
        <v>1.0631273696506842</v>
      </c>
      <c r="X26" s="55">
        <f t="shared" si="20"/>
        <v>167.1776303802495</v>
      </c>
      <c r="Y26" s="76">
        <v>51044</v>
      </c>
      <c r="Z26" s="55">
        <f t="shared" si="3"/>
        <v>123.09351358004048</v>
      </c>
      <c r="AA26" s="55">
        <f t="shared" si="21"/>
        <v>-0.18899042165699909</v>
      </c>
      <c r="AB26" s="55">
        <f t="shared" si="12"/>
        <v>3.4986867168728598E-2</v>
      </c>
      <c r="AC26" s="55">
        <f>'Steady-state'!$O$38</f>
        <v>9.6252420074772697E-3</v>
      </c>
      <c r="AD26" s="55">
        <f t="shared" si="13"/>
        <v>3.6286721510557604E-2</v>
      </c>
      <c r="AE26" s="63">
        <f t="shared" si="22"/>
        <v>1.0054249829325355</v>
      </c>
      <c r="AF26" s="76">
        <v>6572</v>
      </c>
      <c r="AG26" s="55">
        <f t="shared" si="4"/>
        <v>53.114097747849343</v>
      </c>
      <c r="AH26" s="55">
        <f t="shared" si="23"/>
        <v>63.444689107246617</v>
      </c>
      <c r="AI26" s="55">
        <f t="shared" si="14"/>
        <v>0.73667640514767962</v>
      </c>
      <c r="AJ26" s="55">
        <f>'Steady-state'!$O$39</f>
        <v>0.17438826664448603</v>
      </c>
      <c r="AK26" s="55">
        <f t="shared" si="15"/>
        <v>0.75703592612542281</v>
      </c>
      <c r="AL26" s="63">
        <f t="shared" si="24"/>
        <v>161.70599341823112</v>
      </c>
    </row>
    <row r="27" spans="1:41" x14ac:dyDescent="0.2">
      <c r="A27">
        <v>20</v>
      </c>
      <c r="B27" s="62">
        <f>SUM($C$8:C27)/10^6</f>
        <v>0.30382799999999999</v>
      </c>
      <c r="C27" s="55">
        <v>7656</v>
      </c>
      <c r="D27" s="55">
        <f t="shared" si="0"/>
        <v>68.390644670624198</v>
      </c>
      <c r="E27" s="55">
        <f t="shared" si="5"/>
        <v>245.11135934976068</v>
      </c>
      <c r="F27" s="44">
        <f t="shared" si="6"/>
        <v>0.15529517771859735</v>
      </c>
      <c r="G27" s="55">
        <f>'Steady-state'!$O$35</f>
        <v>0.11595267002868899</v>
      </c>
      <c r="H27" s="42">
        <f t="shared" si="7"/>
        <v>0.1938081884478382</v>
      </c>
      <c r="I27" s="44">
        <f t="shared" si="16"/>
        <v>35.194392223719774</v>
      </c>
      <c r="J27" s="62">
        <f>SUM($K$8:K27)/10^6</f>
        <v>1.3961520000000001</v>
      </c>
      <c r="K27" s="55">
        <v>51080</v>
      </c>
      <c r="L27" s="55">
        <f t="shared" si="1"/>
        <v>123.00676012489402</v>
      </c>
      <c r="M27" s="55">
        <f t="shared" si="17"/>
        <v>-0.56586194434971548</v>
      </c>
      <c r="N27" s="55">
        <f t="shared" si="8"/>
        <v>2.1871361459542146E-2</v>
      </c>
      <c r="O27" s="55">
        <f>'Steady-state'!$O$36</f>
        <v>9.6192171941499628E-3</v>
      </c>
      <c r="P27" s="55">
        <f t="shared" si="9"/>
        <v>2.3893216433167299E-2</v>
      </c>
      <c r="Q27" s="63">
        <f t="shared" si="18"/>
        <v>0.66164381344327639</v>
      </c>
      <c r="R27" s="55">
        <v>8372</v>
      </c>
      <c r="S27" s="55">
        <f t="shared" si="2"/>
        <v>75.049991724553109</v>
      </c>
      <c r="T27" s="55">
        <f t="shared" si="19"/>
        <v>353.80392783696976</v>
      </c>
      <c r="U27" s="55">
        <f t="shared" si="10"/>
        <v>1.1476678221863557</v>
      </c>
      <c r="V27" s="55">
        <f>'Steady-state'!$O$37</f>
        <v>9.5114346828089058E-2</v>
      </c>
      <c r="W27" s="55">
        <f t="shared" si="11"/>
        <v>1.1516024353284888</v>
      </c>
      <c r="X27" s="55">
        <f t="shared" si="20"/>
        <v>187.28554908135132</v>
      </c>
      <c r="Y27" s="76">
        <v>51060</v>
      </c>
      <c r="Z27" s="55">
        <f t="shared" si="3"/>
        <v>123.05494138620419</v>
      </c>
      <c r="AA27" s="55">
        <f t="shared" si="21"/>
        <v>-0.75542878645295219</v>
      </c>
      <c r="AB27" s="55">
        <f t="shared" si="12"/>
        <v>3.4964943856244941E-2</v>
      </c>
      <c r="AC27" s="55">
        <f>'Steady-state'!$O$38</f>
        <v>9.6252420074772697E-3</v>
      </c>
      <c r="AD27" s="55">
        <f t="shared" si="13"/>
        <v>3.6265583996026668E-2</v>
      </c>
      <c r="AE27" s="63">
        <f t="shared" si="22"/>
        <v>1.0047440393927181</v>
      </c>
      <c r="AF27" s="76">
        <v>6368</v>
      </c>
      <c r="AG27" s="55">
        <f t="shared" si="4"/>
        <v>54.815617210877186</v>
      </c>
      <c r="AH27" s="55">
        <f t="shared" si="23"/>
        <v>267.19840813879443</v>
      </c>
      <c r="AI27" s="55">
        <f t="shared" si="14"/>
        <v>0.78463153755567194</v>
      </c>
      <c r="AJ27" s="55">
        <f>'Steady-state'!$O$39</f>
        <v>0.17438826664448603</v>
      </c>
      <c r="AK27" s="55">
        <f t="shared" si="15"/>
        <v>0.80377728088709133</v>
      </c>
      <c r="AL27" s="63">
        <f t="shared" si="24"/>
        <v>173.433649935152</v>
      </c>
      <c r="AO27" s="24" t="s">
        <v>99</v>
      </c>
    </row>
    <row r="28" spans="1:41" x14ac:dyDescent="0.2">
      <c r="A28">
        <v>21</v>
      </c>
      <c r="B28" s="62">
        <f>SUM($C$8:C28)/10^6</f>
        <v>0.31123200000000001</v>
      </c>
      <c r="C28" s="55">
        <v>7404</v>
      </c>
      <c r="D28" s="55">
        <f t="shared" si="0"/>
        <v>70.718365153741061</v>
      </c>
      <c r="E28" s="55">
        <f t="shared" si="5"/>
        <v>314.3868831870426</v>
      </c>
      <c r="F28" s="44">
        <f t="shared" si="6"/>
        <v>0.16604622229507221</v>
      </c>
      <c r="G28" s="55">
        <f>'Steady-state'!$O$35</f>
        <v>0.11595267002868899</v>
      </c>
      <c r="H28" s="42">
        <f t="shared" si="7"/>
        <v>0.20252498518762213</v>
      </c>
      <c r="I28" s="44">
        <f t="shared" si="16"/>
        <v>37.867874665251087</v>
      </c>
      <c r="J28" s="62">
        <f>SUM($K$8:K28)/10^6</f>
        <v>1.4472320000000001</v>
      </c>
      <c r="K28" s="55">
        <v>51080</v>
      </c>
      <c r="L28" s="55">
        <f t="shared" si="1"/>
        <v>123.00676012489402</v>
      </c>
      <c r="M28" s="55">
        <f t="shared" si="17"/>
        <v>0</v>
      </c>
      <c r="N28" s="55">
        <f t="shared" si="8"/>
        <v>2.1871361459542146E-2</v>
      </c>
      <c r="O28" s="55">
        <f>'Steady-state'!$O$36</f>
        <v>9.6192171941499628E-3</v>
      </c>
      <c r="P28" s="55">
        <f t="shared" si="9"/>
        <v>2.3893216433167299E-2</v>
      </c>
      <c r="Q28" s="63">
        <f t="shared" si="18"/>
        <v>0.66151352248435591</v>
      </c>
      <c r="R28" s="55">
        <v>7832</v>
      </c>
      <c r="S28" s="55">
        <f t="shared" si="2"/>
        <v>80.224531501271528</v>
      </c>
      <c r="T28" s="55">
        <f t="shared" si="19"/>
        <v>660.69200417753041</v>
      </c>
      <c r="U28" s="55">
        <f t="shared" si="10"/>
        <v>1.3113822075622907</v>
      </c>
      <c r="V28" s="55">
        <f>'Steady-state'!$O$37</f>
        <v>9.5114346828089058E-2</v>
      </c>
      <c r="W28" s="55">
        <f t="shared" si="11"/>
        <v>1.3148269974728541</v>
      </c>
      <c r="X28" s="55">
        <f t="shared" si="20"/>
        <v>223.42841867020351</v>
      </c>
      <c r="Y28" s="76">
        <v>51052</v>
      </c>
      <c r="Z28" s="55">
        <f t="shared" si="3"/>
        <v>123.07422446093368</v>
      </c>
      <c r="AA28" s="55">
        <f t="shared" si="21"/>
        <v>0.37771438395138907</v>
      </c>
      <c r="AB28" s="55">
        <f t="shared" si="12"/>
        <v>3.4975902935900666E-2</v>
      </c>
      <c r="AC28" s="55">
        <f>'Steady-state'!$O$38</f>
        <v>9.6252420074772697E-3</v>
      </c>
      <c r="AD28" s="55">
        <f t="shared" si="13"/>
        <v>3.6276150152463119E-2</v>
      </c>
      <c r="AE28" s="63">
        <f t="shared" si="22"/>
        <v>1.0047550143878452</v>
      </c>
      <c r="AF28" s="76">
        <v>6196</v>
      </c>
      <c r="AG28" s="55">
        <f t="shared" si="4"/>
        <v>56.3372902515923</v>
      </c>
      <c r="AH28" s="55">
        <f t="shared" si="23"/>
        <v>245.58958048985068</v>
      </c>
      <c r="AI28" s="55">
        <f t="shared" si="14"/>
        <v>0.82879868150404978</v>
      </c>
      <c r="AJ28" s="55">
        <f>'Steady-state'!$O$39</f>
        <v>0.17438826664448603</v>
      </c>
      <c r="AK28" s="55">
        <f t="shared" si="15"/>
        <v>0.84694658745762696</v>
      </c>
      <c r="AL28" s="63">
        <f t="shared" si="24"/>
        <v>188.48484541246265</v>
      </c>
    </row>
    <row r="29" spans="1:41" x14ac:dyDescent="0.2">
      <c r="A29">
        <v>22</v>
      </c>
      <c r="B29" s="62">
        <f>SUM($C$8:C29)/10^6</f>
        <v>0.31840000000000002</v>
      </c>
      <c r="C29" s="55">
        <v>7168</v>
      </c>
      <c r="D29" s="55">
        <f t="shared" si="0"/>
        <v>73.046704185030535</v>
      </c>
      <c r="E29" s="55">
        <f t="shared" si="5"/>
        <v>324.82408360623236</v>
      </c>
      <c r="F29" s="44">
        <f t="shared" si="6"/>
        <v>0.17716006310088447</v>
      </c>
      <c r="G29" s="55">
        <f>'Steady-state'!$O$35</f>
        <v>0.11595267002868899</v>
      </c>
      <c r="H29" s="42">
        <f t="shared" si="7"/>
        <v>0.21173263717408186</v>
      </c>
      <c r="I29" s="44">
        <f t="shared" si="16"/>
        <v>40.883651505070027</v>
      </c>
      <c r="J29" s="62">
        <f>SUM($K$8:K29)/10^6</f>
        <v>1.4983040000000001</v>
      </c>
      <c r="K29" s="55">
        <v>51072</v>
      </c>
      <c r="L29" s="55">
        <f t="shared" si="1"/>
        <v>123.02602810110406</v>
      </c>
      <c r="M29" s="55">
        <f t="shared" si="17"/>
        <v>0.37727083744606416</v>
      </c>
      <c r="N29" s="55">
        <f t="shared" si="8"/>
        <v>2.1878213926472632E-2</v>
      </c>
      <c r="O29" s="55">
        <f>'Steady-state'!$O$36</f>
        <v>9.6192171941499628E-3</v>
      </c>
      <c r="P29" s="55">
        <f t="shared" si="9"/>
        <v>2.3899489200414542E-2</v>
      </c>
      <c r="Q29" s="63">
        <f t="shared" si="18"/>
        <v>0.66170400108164529</v>
      </c>
      <c r="R29" s="55">
        <v>7676</v>
      </c>
      <c r="S29" s="55">
        <f t="shared" si="2"/>
        <v>81.854941469249439</v>
      </c>
      <c r="T29" s="55">
        <f t="shared" si="19"/>
        <v>212.40359145100462</v>
      </c>
      <c r="U29" s="55">
        <f t="shared" si="10"/>
        <v>1.3652265088325319</v>
      </c>
      <c r="V29" s="55">
        <f>'Steady-state'!$O$37</f>
        <v>9.5114346828089058E-2</v>
      </c>
      <c r="W29" s="55">
        <f t="shared" si="11"/>
        <v>1.3685357720540583</v>
      </c>
      <c r="X29" s="55">
        <f t="shared" si="20"/>
        <v>247.26407559700664</v>
      </c>
      <c r="Y29" s="76">
        <v>51040</v>
      </c>
      <c r="Z29" s="55">
        <f t="shared" si="3"/>
        <v>123.10316040712354</v>
      </c>
      <c r="AA29" s="55">
        <f t="shared" si="21"/>
        <v>0.56692684541264271</v>
      </c>
      <c r="AB29" s="55">
        <f t="shared" si="12"/>
        <v>3.4992351218591844E-2</v>
      </c>
      <c r="AC29" s="55">
        <f>'Steady-state'!$O$38</f>
        <v>9.6252420074772697E-3</v>
      </c>
      <c r="AD29" s="55">
        <f t="shared" si="13"/>
        <v>3.6292009141239222E-2</v>
      </c>
      <c r="AE29" s="63">
        <f t="shared" si="22"/>
        <v>1.0053573563767211</v>
      </c>
      <c r="AF29" s="76">
        <v>6020</v>
      </c>
      <c r="AG29" s="55">
        <f t="shared" si="4"/>
        <v>57.984360531373071</v>
      </c>
      <c r="AH29" s="55">
        <f t="shared" si="23"/>
        <v>273.59971424929745</v>
      </c>
      <c r="AI29" s="55">
        <f t="shared" si="14"/>
        <v>0.87796840441032598</v>
      </c>
      <c r="AJ29" s="55">
        <f>'Steady-state'!$O$39</f>
        <v>0.17438826664448603</v>
      </c>
      <c r="AK29" s="55">
        <f t="shared" si="15"/>
        <v>0.89511998451943975</v>
      </c>
      <c r="AL29" s="63">
        <f t="shared" si="24"/>
        <v>204.74265704737218</v>
      </c>
    </row>
    <row r="30" spans="1:41" x14ac:dyDescent="0.2">
      <c r="A30">
        <v>23</v>
      </c>
      <c r="B30" s="62">
        <f>SUM($C$8:C30)/10^6</f>
        <v>0.32531199999999999</v>
      </c>
      <c r="C30" s="55">
        <v>6912</v>
      </c>
      <c r="D30" s="55">
        <f t="shared" si="0"/>
        <v>75.752137673364999</v>
      </c>
      <c r="E30" s="55">
        <f t="shared" si="5"/>
        <v>391.41109495579627</v>
      </c>
      <c r="F30" s="44">
        <f t="shared" si="6"/>
        <v>0.19052604865719264</v>
      </c>
      <c r="G30" s="55">
        <f>'Steady-state'!$O$35</f>
        <v>0.11595267002868899</v>
      </c>
      <c r="H30" s="42">
        <f t="shared" si="7"/>
        <v>0.22303631297101592</v>
      </c>
      <c r="I30" s="44">
        <f t="shared" si="16"/>
        <v>44.503937223832594</v>
      </c>
      <c r="J30" s="62">
        <f>SUM($K$8:K30)/10^6</f>
        <v>1.5493760000000001</v>
      </c>
      <c r="K30" s="55">
        <v>51072</v>
      </c>
      <c r="L30" s="55">
        <f t="shared" si="1"/>
        <v>123.02602810110406</v>
      </c>
      <c r="M30" s="55">
        <f t="shared" si="17"/>
        <v>0</v>
      </c>
      <c r="N30" s="55">
        <f t="shared" si="8"/>
        <v>2.1878213926472632E-2</v>
      </c>
      <c r="O30" s="55">
        <f>'Steady-state'!$O$36</f>
        <v>9.6192171941499628E-3</v>
      </c>
      <c r="P30" s="55">
        <f t="shared" si="9"/>
        <v>2.3899489200414542E-2</v>
      </c>
      <c r="Q30" s="63">
        <f t="shared" si="18"/>
        <v>0.66179083961888241</v>
      </c>
      <c r="R30" s="55">
        <v>7444</v>
      </c>
      <c r="S30" s="55">
        <f t="shared" si="2"/>
        <v>84.406035829924591</v>
      </c>
      <c r="T30" s="55">
        <f t="shared" si="19"/>
        <v>342.70477709230937</v>
      </c>
      <c r="U30" s="55">
        <f t="shared" si="10"/>
        <v>1.4516499907438085</v>
      </c>
      <c r="V30" s="55">
        <f>'Steady-state'!$O$37</f>
        <v>9.5114346828089058E-2</v>
      </c>
      <c r="W30" s="55">
        <f t="shared" si="11"/>
        <v>1.454762672946702</v>
      </c>
      <c r="X30" s="55">
        <f t="shared" si="20"/>
        <v>268.37542216386271</v>
      </c>
      <c r="Y30" s="76">
        <v>51056</v>
      </c>
      <c r="Z30" s="55">
        <f t="shared" si="3"/>
        <v>123.06458216819935</v>
      </c>
      <c r="AA30" s="55">
        <f t="shared" si="21"/>
        <v>-0.75560637190904523</v>
      </c>
      <c r="AB30" s="55">
        <f t="shared" si="12"/>
        <v>3.4970422752128139E-2</v>
      </c>
      <c r="AC30" s="55">
        <f>'Steady-state'!$O$38</f>
        <v>9.6252420074772697E-3</v>
      </c>
      <c r="AD30" s="55">
        <f t="shared" si="13"/>
        <v>3.6270866424240079E-2</v>
      </c>
      <c r="AE30" s="63">
        <f t="shared" si="22"/>
        <v>1.0049691478548599</v>
      </c>
      <c r="AF30" s="76">
        <v>5948</v>
      </c>
      <c r="AG30" s="55">
        <f t="shared" si="4"/>
        <v>58.686255951389697</v>
      </c>
      <c r="AH30" s="55">
        <f t="shared" si="23"/>
        <v>118.00528245067692</v>
      </c>
      <c r="AI30" s="55">
        <f t="shared" si="14"/>
        <v>0.89935250774567599</v>
      </c>
      <c r="AJ30" s="55">
        <f>'Steady-state'!$O$39</f>
        <v>0.17438826664448603</v>
      </c>
      <c r="AK30" s="55">
        <f t="shared" si="15"/>
        <v>0.91610381547710218</v>
      </c>
      <c r="AL30" s="63">
        <f t="shared" si="24"/>
        <v>215.3429442226068</v>
      </c>
    </row>
    <row r="31" spans="1:41" x14ac:dyDescent="0.2">
      <c r="A31">
        <v>24</v>
      </c>
      <c r="B31" s="62">
        <f>SUM($C$8:C31)/10^6</f>
        <v>0.33200000000000002</v>
      </c>
      <c r="C31" s="55">
        <v>6688</v>
      </c>
      <c r="D31" s="55">
        <f t="shared" si="0"/>
        <v>78.289290609793497</v>
      </c>
      <c r="E31" s="55">
        <f t="shared" si="5"/>
        <v>379.35899169086395</v>
      </c>
      <c r="F31" s="44">
        <f t="shared" si="6"/>
        <v>0.20350228534488632</v>
      </c>
      <c r="G31" s="55">
        <f>'Steady-state'!$O$35</f>
        <v>0.11595267002868899</v>
      </c>
      <c r="H31" s="42">
        <f t="shared" si="7"/>
        <v>0.23421827816669979</v>
      </c>
      <c r="I31" s="44">
        <f t="shared" si="16"/>
        <v>48.369509324708325</v>
      </c>
      <c r="J31" s="62">
        <f>SUM($K$8:K31)/10^6</f>
        <v>1.60046</v>
      </c>
      <c r="K31" s="55">
        <v>51084</v>
      </c>
      <c r="L31" s="55">
        <f t="shared" si="1"/>
        <v>122.99712839988227</v>
      </c>
      <c r="M31" s="55">
        <f t="shared" si="17"/>
        <v>-0.56572901929741382</v>
      </c>
      <c r="N31" s="55">
        <f t="shared" si="8"/>
        <v>2.1867936433284305E-2</v>
      </c>
      <c r="O31" s="55">
        <f>'Steady-state'!$O$36</f>
        <v>9.6192171941499628E-3</v>
      </c>
      <c r="P31" s="55">
        <f t="shared" si="9"/>
        <v>2.3890081274001419E-2</v>
      </c>
      <c r="Q31" s="63">
        <f t="shared" si="18"/>
        <v>0.66150517723065483</v>
      </c>
      <c r="R31" s="55">
        <v>7212</v>
      </c>
      <c r="S31" s="55">
        <f t="shared" si="2"/>
        <v>87.121260498885007</v>
      </c>
      <c r="T31" s="55">
        <f t="shared" si="19"/>
        <v>376.48705892407338</v>
      </c>
      <c r="U31" s="55">
        <f t="shared" si="10"/>
        <v>1.5465473048686766</v>
      </c>
      <c r="V31" s="55">
        <f>'Steady-state'!$O$37</f>
        <v>9.5114346828089058E-2</v>
      </c>
      <c r="W31" s="55">
        <f t="shared" si="11"/>
        <v>1.5494693624493199</v>
      </c>
      <c r="X31" s="55">
        <f t="shared" si="20"/>
        <v>294.77470185350842</v>
      </c>
      <c r="Y31" s="76">
        <v>51068</v>
      </c>
      <c r="Z31" s="55">
        <f t="shared" si="3"/>
        <v>123.0356643530114</v>
      </c>
      <c r="AA31" s="55">
        <f t="shared" si="21"/>
        <v>-0.56626096945156568</v>
      </c>
      <c r="AB31" s="55">
        <f t="shared" si="12"/>
        <v>3.4953989926532619E-2</v>
      </c>
      <c r="AC31" s="55">
        <f>'Steady-state'!$O$38</f>
        <v>9.6252420074772697E-3</v>
      </c>
      <c r="AD31" s="55">
        <f t="shared" si="13"/>
        <v>3.6255023038010176E-2</v>
      </c>
      <c r="AE31" s="63">
        <f t="shared" si="22"/>
        <v>1.0042208463628597</v>
      </c>
      <c r="AF31" s="76">
        <v>5828</v>
      </c>
      <c r="AG31" s="55">
        <f t="shared" si="4"/>
        <v>59.894620864596071</v>
      </c>
      <c r="AH31" s="55">
        <f t="shared" si="23"/>
        <v>207.33783685764826</v>
      </c>
      <c r="AI31" s="55">
        <f t="shared" si="14"/>
        <v>0.93676958898136364</v>
      </c>
      <c r="AJ31" s="55">
        <f>'Steady-state'!$O$39</f>
        <v>0.17438826664448603</v>
      </c>
      <c r="AK31" s="55">
        <f t="shared" si="15"/>
        <v>0.95286333247931276</v>
      </c>
      <c r="AL31" s="63">
        <f t="shared" si="24"/>
        <v>226.82743667249557</v>
      </c>
    </row>
    <row r="32" spans="1:41" x14ac:dyDescent="0.2">
      <c r="A32">
        <v>25</v>
      </c>
      <c r="B32" s="62">
        <f>SUM($C$8:C32)/10^6</f>
        <v>0.338472</v>
      </c>
      <c r="C32" s="55">
        <v>6472</v>
      </c>
      <c r="D32" s="55">
        <f t="shared" si="0"/>
        <v>80.902159394051125</v>
      </c>
      <c r="E32" s="55">
        <f t="shared" si="5"/>
        <v>403.71890980494874</v>
      </c>
      <c r="F32" s="44">
        <f t="shared" si="6"/>
        <v>0.21731254722199675</v>
      </c>
      <c r="G32" s="55">
        <f>'Steady-state'!$O$35</f>
        <v>0.11595267002868899</v>
      </c>
      <c r="H32" s="42">
        <f t="shared" si="7"/>
        <v>0.24631233194238286</v>
      </c>
      <c r="I32" s="44">
        <f t="shared" si="16"/>
        <v>52.529410065786351</v>
      </c>
      <c r="J32" s="62">
        <f>SUM($K$8:K32)/10^6</f>
        <v>1.651548</v>
      </c>
      <c r="K32" s="55">
        <v>51088</v>
      </c>
      <c r="L32" s="55">
        <f t="shared" si="1"/>
        <v>122.98749818312687</v>
      </c>
      <c r="M32" s="55">
        <f t="shared" si="17"/>
        <v>-0.18850252026693576</v>
      </c>
      <c r="N32" s="55">
        <f t="shared" si="8"/>
        <v>2.1864512211495341E-2</v>
      </c>
      <c r="O32" s="55">
        <f>'Steady-state'!$O$36</f>
        <v>9.6192171941499628E-3</v>
      </c>
      <c r="P32" s="55">
        <f t="shared" si="9"/>
        <v>2.3886946930800075E-2</v>
      </c>
      <c r="Q32" s="63">
        <f t="shared" si="18"/>
        <v>0.66127976732403149</v>
      </c>
      <c r="R32" s="55">
        <v>6948</v>
      </c>
      <c r="S32" s="55">
        <f t="shared" si="2"/>
        <v>90.431567460846082</v>
      </c>
      <c r="T32" s="55">
        <f t="shared" si="19"/>
        <v>476.44026510666021</v>
      </c>
      <c r="U32" s="55">
        <f t="shared" si="10"/>
        <v>1.6663070240986955</v>
      </c>
      <c r="V32" s="55">
        <f>'Steady-state'!$O$37</f>
        <v>9.5114346828089058E-2</v>
      </c>
      <c r="W32" s="55">
        <f t="shared" si="11"/>
        <v>1.6690194239532339</v>
      </c>
      <c r="X32" s="55">
        <f t="shared" si="20"/>
        <v>327.89323719247284</v>
      </c>
      <c r="Y32" s="76">
        <v>51056</v>
      </c>
      <c r="Z32" s="55">
        <f t="shared" si="3"/>
        <v>123.06458216819935</v>
      </c>
      <c r="AA32" s="55">
        <f t="shared" si="21"/>
        <v>0.56639406118678615</v>
      </c>
      <c r="AB32" s="55">
        <f t="shared" si="12"/>
        <v>3.4970422752128139E-2</v>
      </c>
      <c r="AC32" s="55">
        <f>'Steady-state'!$O$38</f>
        <v>9.6252420074772697E-3</v>
      </c>
      <c r="AD32" s="55">
        <f t="shared" si="13"/>
        <v>3.6270866424240079E-2</v>
      </c>
      <c r="AE32" s="63">
        <f t="shared" si="22"/>
        <v>1.0044568744592486</v>
      </c>
      <c r="AF32" s="76">
        <v>5584</v>
      </c>
      <c r="AG32" s="55">
        <f t="shared" si="4"/>
        <v>62.511792693206644</v>
      </c>
      <c r="AH32" s="55">
        <f t="shared" si="23"/>
        <v>468.6912300520367</v>
      </c>
      <c r="AI32" s="55">
        <f t="shared" si="14"/>
        <v>1.0204249068149578</v>
      </c>
      <c r="AJ32" s="55">
        <f>'Steady-state'!$O$39</f>
        <v>0.17438826664448603</v>
      </c>
      <c r="AK32" s="55">
        <f t="shared" si="15"/>
        <v>1.0352189420560192</v>
      </c>
      <c r="AL32" s="63">
        <f t="shared" si="24"/>
        <v>252.08485168599339</v>
      </c>
    </row>
    <row r="33" spans="1:41" x14ac:dyDescent="0.2">
      <c r="A33">
        <v>26</v>
      </c>
      <c r="B33" s="62">
        <f>SUM($C$8:C33)/10^6</f>
        <v>0.34475600000000001</v>
      </c>
      <c r="C33" s="55">
        <v>6284</v>
      </c>
      <c r="D33" s="55">
        <f t="shared" si="0"/>
        <v>83.3225295350571</v>
      </c>
      <c r="E33" s="55">
        <f t="shared" si="5"/>
        <v>385.16393077752628</v>
      </c>
      <c r="F33" s="44">
        <f t="shared" si="6"/>
        <v>0.23050983872374839</v>
      </c>
      <c r="G33" s="55">
        <f>'Steady-state'!$O$35</f>
        <v>0.11595267002868899</v>
      </c>
      <c r="H33" s="42">
        <f t="shared" si="7"/>
        <v>0.25803063274586319</v>
      </c>
      <c r="I33" s="44">
        <f t="shared" si="16"/>
        <v>56.777012155219751</v>
      </c>
      <c r="J33" s="62">
        <f>SUM($K$8:K33)/10^6</f>
        <v>1.702628</v>
      </c>
      <c r="K33" s="55">
        <v>51080</v>
      </c>
      <c r="L33" s="55">
        <f t="shared" si="1"/>
        <v>123.00676012489402</v>
      </c>
      <c r="M33" s="55">
        <f t="shared" si="17"/>
        <v>0.37709361329563257</v>
      </c>
      <c r="N33" s="55">
        <f t="shared" si="8"/>
        <v>2.1871361459542146E-2</v>
      </c>
      <c r="O33" s="55">
        <f>'Steady-state'!$O$36</f>
        <v>9.6192171941499628E-3</v>
      </c>
      <c r="P33" s="55">
        <f t="shared" si="9"/>
        <v>2.3893216433167299E-2</v>
      </c>
      <c r="Q33" s="63">
        <f t="shared" si="18"/>
        <v>0.66142674273647051</v>
      </c>
      <c r="R33" s="55">
        <v>6528</v>
      </c>
      <c r="S33" s="55">
        <f t="shared" si="2"/>
        <v>96.249774926157883</v>
      </c>
      <c r="T33" s="55">
        <f t="shared" si="19"/>
        <v>891.26952593624401</v>
      </c>
      <c r="U33" s="55">
        <f t="shared" si="10"/>
        <v>1.8876190563698598</v>
      </c>
      <c r="V33" s="55">
        <f>'Steady-state'!$O$37</f>
        <v>9.5114346828089058E-2</v>
      </c>
      <c r="W33" s="55">
        <f t="shared" si="11"/>
        <v>1.8900138732144729</v>
      </c>
      <c r="X33" s="55">
        <f t="shared" si="20"/>
        <v>386.64928471771964</v>
      </c>
      <c r="Y33" s="76">
        <v>51048</v>
      </c>
      <c r="Z33" s="55">
        <f t="shared" si="3"/>
        <v>123.08386826476229</v>
      </c>
      <c r="AA33" s="55">
        <f t="shared" si="21"/>
        <v>0.37780317667560825</v>
      </c>
      <c r="AB33" s="55">
        <f t="shared" si="12"/>
        <v>3.4981384407966207E-2</v>
      </c>
      <c r="AC33" s="55">
        <f>'Steady-state'!$O$38</f>
        <v>9.6252420074772697E-3</v>
      </c>
      <c r="AD33" s="55">
        <f t="shared" si="13"/>
        <v>3.6281435181100628E-2</v>
      </c>
      <c r="AE33" s="63">
        <f t="shared" si="22"/>
        <v>1.0049801229277979</v>
      </c>
      <c r="AF33" s="76">
        <v>5564</v>
      </c>
      <c r="AG33" s="55">
        <f t="shared" si="4"/>
        <v>62.736493601521545</v>
      </c>
      <c r="AH33" s="55">
        <f t="shared" si="23"/>
        <v>40.384778633159769</v>
      </c>
      <c r="AI33" s="55">
        <f t="shared" si="14"/>
        <v>1.0277740001578901</v>
      </c>
      <c r="AJ33" s="55">
        <f>'Steady-state'!$O$39</f>
        <v>0.17438826664448603</v>
      </c>
      <c r="AK33" s="55">
        <f t="shared" si="15"/>
        <v>1.0424637465848965</v>
      </c>
      <c r="AL33" s="63">
        <f t="shared" si="24"/>
        <v>264.04692137039035</v>
      </c>
    </row>
    <row r="34" spans="1:41" x14ac:dyDescent="0.2">
      <c r="A34">
        <v>27</v>
      </c>
      <c r="B34" s="62">
        <f>SUM($C$8:C34)/10^6</f>
        <v>0.35086400000000001</v>
      </c>
      <c r="C34" s="55">
        <v>6108</v>
      </c>
      <c r="D34" s="55">
        <f t="shared" si="0"/>
        <v>85.723440667697915</v>
      </c>
      <c r="E34" s="55">
        <f t="shared" si="5"/>
        <v>393.07647882135143</v>
      </c>
      <c r="F34" s="44">
        <f t="shared" si="6"/>
        <v>0.24398535716354633</v>
      </c>
      <c r="G34" s="55">
        <f>'Steady-state'!$O$35</f>
        <v>0.11595267002868899</v>
      </c>
      <c r="H34" s="42">
        <f t="shared" si="7"/>
        <v>0.27013677312984491</v>
      </c>
      <c r="I34" s="44">
        <f t="shared" si="16"/>
        <v>61.171357277285111</v>
      </c>
      <c r="J34" s="62">
        <f>SUM($K$8:K34)/10^6</f>
        <v>1.753708</v>
      </c>
      <c r="K34" s="55">
        <v>51080</v>
      </c>
      <c r="L34" s="55">
        <f t="shared" si="1"/>
        <v>123.00676012489402</v>
      </c>
      <c r="M34" s="55">
        <f t="shared" si="17"/>
        <v>0</v>
      </c>
      <c r="N34" s="55">
        <f t="shared" si="8"/>
        <v>2.1871361459542146E-2</v>
      </c>
      <c r="O34" s="55">
        <f>'Steady-state'!$O$36</f>
        <v>9.6192171941499628E-3</v>
      </c>
      <c r="P34" s="55">
        <f t="shared" si="9"/>
        <v>2.3893216433167299E-2</v>
      </c>
      <c r="Q34" s="63">
        <f t="shared" si="18"/>
        <v>0.66151352248435591</v>
      </c>
      <c r="R34" s="55">
        <v>6416</v>
      </c>
      <c r="S34" s="55">
        <f t="shared" si="2"/>
        <v>97.929945560779089</v>
      </c>
      <c r="T34" s="55">
        <f t="shared" si="19"/>
        <v>261.87198170530019</v>
      </c>
      <c r="U34" s="55">
        <f t="shared" si="10"/>
        <v>1.9540961722847019</v>
      </c>
      <c r="V34" s="55">
        <f>'Steady-state'!$O$37</f>
        <v>9.5114346828089058E-2</v>
      </c>
      <c r="W34" s="55">
        <f t="shared" si="11"/>
        <v>1.956409617005155</v>
      </c>
      <c r="X34" s="55">
        <f t="shared" si="20"/>
        <v>424.00936806211973</v>
      </c>
      <c r="Y34" s="76">
        <v>51060</v>
      </c>
      <c r="Z34" s="55">
        <f t="shared" si="3"/>
        <v>123.05494138620419</v>
      </c>
      <c r="AA34" s="55">
        <f t="shared" si="21"/>
        <v>-0.56652719463564116</v>
      </c>
      <c r="AB34" s="55">
        <f t="shared" si="12"/>
        <v>3.4964943856244941E-2</v>
      </c>
      <c r="AC34" s="55">
        <f>'Steady-state'!$O$38</f>
        <v>9.6252420074772697E-3</v>
      </c>
      <c r="AD34" s="55">
        <f t="shared" si="13"/>
        <v>3.6265583996026668E-2</v>
      </c>
      <c r="AE34" s="63">
        <f t="shared" si="22"/>
        <v>1.0046708019592705</v>
      </c>
      <c r="AF34" s="76">
        <v>5364</v>
      </c>
      <c r="AG34" s="55">
        <f t="shared" si="4"/>
        <v>65.075661893897447</v>
      </c>
      <c r="AH34" s="55">
        <f t="shared" si="23"/>
        <v>436.08655711705859</v>
      </c>
      <c r="AI34" s="55">
        <f t="shared" si="14"/>
        <v>1.1058451850403239</v>
      </c>
      <c r="AJ34" s="55">
        <f>'Steady-state'!$O$39</f>
        <v>0.17438826664448603</v>
      </c>
      <c r="AK34" s="55">
        <f t="shared" si="15"/>
        <v>1.1195109828939316</v>
      </c>
      <c r="AL34" s="63">
        <f t="shared" si="24"/>
        <v>285.27867667744243</v>
      </c>
    </row>
    <row r="35" spans="1:41" x14ac:dyDescent="0.2">
      <c r="A35">
        <v>28</v>
      </c>
      <c r="B35" s="62">
        <f>SUM($C$8:C35)/10^6</f>
        <v>0.35676799999999997</v>
      </c>
      <c r="C35" s="55">
        <v>5904</v>
      </c>
      <c r="D35" s="55">
        <f t="shared" si="0"/>
        <v>88.685429471256583</v>
      </c>
      <c r="E35" s="55">
        <f t="shared" si="5"/>
        <v>501.69187052145469</v>
      </c>
      <c r="F35" s="44">
        <f t="shared" si="6"/>
        <v>0.26113742778475424</v>
      </c>
      <c r="G35" s="55">
        <f>'Steady-state'!$O$35</f>
        <v>0.11595267002868899</v>
      </c>
      <c r="H35" s="42">
        <f t="shared" si="7"/>
        <v>0.28572325400082466</v>
      </c>
      <c r="I35" s="44">
        <f t="shared" si="16"/>
        <v>66.617330559361122</v>
      </c>
      <c r="J35" s="62">
        <f>SUM($K$8:K35)/10^6</f>
        <v>1.8048040000000001</v>
      </c>
      <c r="K35" s="55">
        <v>51096</v>
      </c>
      <c r="L35" s="55">
        <f t="shared" si="1"/>
        <v>122.96824227296825</v>
      </c>
      <c r="M35" s="55">
        <f t="shared" si="17"/>
        <v>-0.75383301874433895</v>
      </c>
      <c r="N35" s="55">
        <f t="shared" si="8"/>
        <v>2.1857666180316475E-2</v>
      </c>
      <c r="O35" s="55">
        <f>'Steady-state'!$O$36</f>
        <v>9.6192171941499628E-3</v>
      </c>
      <c r="P35" s="55">
        <f t="shared" si="9"/>
        <v>2.3880680691269689E-2</v>
      </c>
      <c r="Q35" s="63">
        <f t="shared" si="18"/>
        <v>0.66113293822884811</v>
      </c>
      <c r="R35" s="55">
        <v>6280</v>
      </c>
      <c r="S35" s="55">
        <f t="shared" si="2"/>
        <v>100.05072145190425</v>
      </c>
      <c r="T35" s="55">
        <f t="shared" si="19"/>
        <v>337.70316737661835</v>
      </c>
      <c r="U35" s="55">
        <f t="shared" si="10"/>
        <v>2.0396486257425606</v>
      </c>
      <c r="V35" s="55">
        <f>'Steady-state'!$O$37</f>
        <v>9.5114346828089058E-2</v>
      </c>
      <c r="W35" s="55">
        <f t="shared" si="11"/>
        <v>2.0418651413514191</v>
      </c>
      <c r="X35" s="55">
        <f t="shared" si="20"/>
        <v>450.34771859876997</v>
      </c>
      <c r="Y35" s="76">
        <v>51072</v>
      </c>
      <c r="Z35" s="55">
        <f t="shared" si="3"/>
        <v>123.02602810110406</v>
      </c>
      <c r="AA35" s="55">
        <f t="shared" si="21"/>
        <v>-0.56612791941046459</v>
      </c>
      <c r="AB35" s="55">
        <f t="shared" si="12"/>
        <v>3.4948514891896924E-2</v>
      </c>
      <c r="AC35" s="55">
        <f>'Steady-state'!$O$38</f>
        <v>9.6252420074772697E-3</v>
      </c>
      <c r="AD35" s="55">
        <f t="shared" si="13"/>
        <v>3.62497445073982E-2</v>
      </c>
      <c r="AE35" s="63">
        <f t="shared" si="22"/>
        <v>1.0039959754034258</v>
      </c>
      <c r="AF35" s="76">
        <v>5324</v>
      </c>
      <c r="AG35" s="55">
        <f t="shared" si="4"/>
        <v>65.564584973490966</v>
      </c>
      <c r="AH35" s="55">
        <f t="shared" si="23"/>
        <v>91.833786550247765</v>
      </c>
      <c r="AI35" s="55">
        <f t="shared" si="14"/>
        <v>1.1225243642186176</v>
      </c>
      <c r="AJ35" s="55">
        <f>'Steady-state'!$O$39</f>
        <v>0.17438826664448603</v>
      </c>
      <c r="AK35" s="55">
        <f t="shared" si="15"/>
        <v>1.1359895315572586</v>
      </c>
      <c r="AL35" s="63">
        <f t="shared" si="24"/>
        <v>299.57631137179465</v>
      </c>
    </row>
    <row r="36" spans="1:41" x14ac:dyDescent="0.2">
      <c r="A36">
        <v>29</v>
      </c>
      <c r="B36" s="62">
        <f>SUM($C$8:C36)/10^6</f>
        <v>0.36249199999999998</v>
      </c>
      <c r="C36" s="55">
        <v>5724</v>
      </c>
      <c r="D36" s="55">
        <f t="shared" si="0"/>
        <v>91.474279454629425</v>
      </c>
      <c r="E36" s="55">
        <f t="shared" si="5"/>
        <v>487.2204722873588</v>
      </c>
      <c r="F36" s="44">
        <f t="shared" si="6"/>
        <v>0.27781940024914953</v>
      </c>
      <c r="G36" s="55">
        <f>'Steady-state'!$O$35</f>
        <v>0.11595267002868899</v>
      </c>
      <c r="H36" s="42">
        <f t="shared" si="7"/>
        <v>0.30104591151779353</v>
      </c>
      <c r="I36" s="44">
        <f t="shared" si="16"/>
        <v>72.526361139487122</v>
      </c>
      <c r="J36" s="62">
        <f>SUM($K$8:K36)/10^6</f>
        <v>1.855896</v>
      </c>
      <c r="K36" s="55">
        <v>51092</v>
      </c>
      <c r="L36" s="55">
        <f t="shared" si="1"/>
        <v>122.97786947427359</v>
      </c>
      <c r="M36" s="55">
        <f t="shared" si="17"/>
        <v>0.18842874237327017</v>
      </c>
      <c r="N36" s="55">
        <f t="shared" si="8"/>
        <v>2.1861088793923338E-2</v>
      </c>
      <c r="O36" s="55">
        <f>'Steady-state'!$O$36</f>
        <v>9.6192171941499628E-3</v>
      </c>
      <c r="P36" s="55">
        <f t="shared" si="9"/>
        <v>2.3883813403307915E-2</v>
      </c>
      <c r="Q36" s="63">
        <f t="shared" si="18"/>
        <v>0.66105452514348861</v>
      </c>
      <c r="R36" s="55">
        <v>6120</v>
      </c>
      <c r="S36" s="55">
        <f t="shared" si="2"/>
        <v>102.66642658790173</v>
      </c>
      <c r="T36" s="55">
        <f t="shared" si="19"/>
        <v>427.4027999995871</v>
      </c>
      <c r="U36" s="55">
        <f t="shared" si="10"/>
        <v>2.1476910152474846</v>
      </c>
      <c r="V36" s="55">
        <f>'Steady-state'!$O$37</f>
        <v>9.5114346828089058E-2</v>
      </c>
      <c r="W36" s="55">
        <f t="shared" si="11"/>
        <v>2.1497961382296942</v>
      </c>
      <c r="X36" s="55">
        <f t="shared" si="20"/>
        <v>484.54900050537708</v>
      </c>
      <c r="Y36" s="76">
        <v>51064</v>
      </c>
      <c r="Z36" s="55">
        <f t="shared" si="3"/>
        <v>123.04530211459317</v>
      </c>
      <c r="AA36" s="55">
        <f t="shared" si="21"/>
        <v>0.37744817266782116</v>
      </c>
      <c r="AB36" s="55">
        <f t="shared" si="12"/>
        <v>3.4959466247847557E-2</v>
      </c>
      <c r="AC36" s="55">
        <f>'Steady-state'!$O$38</f>
        <v>9.6252420074772697E-3</v>
      </c>
      <c r="AD36" s="55">
        <f t="shared" si="13"/>
        <v>3.6260302867418215E-2</v>
      </c>
      <c r="AE36" s="63">
        <f t="shared" si="22"/>
        <v>1.0040801163465116</v>
      </c>
      <c r="AF36" s="76">
        <v>5188</v>
      </c>
      <c r="AG36" s="55">
        <f t="shared" si="4"/>
        <v>67.283317347506909</v>
      </c>
      <c r="AH36" s="55">
        <f t="shared" si="23"/>
        <v>331.28997186120722</v>
      </c>
      <c r="AI36" s="55">
        <f t="shared" si="14"/>
        <v>1.1821482260524696</v>
      </c>
      <c r="AJ36" s="55">
        <f>'Steady-state'!$O$39</f>
        <v>0.17438826664448603</v>
      </c>
      <c r="AK36" s="55">
        <f t="shared" si="15"/>
        <v>1.1949417123451123</v>
      </c>
      <c r="AL36" s="63">
        <f t="shared" si="24"/>
        <v>317.85300616137761</v>
      </c>
    </row>
    <row r="37" spans="1:41" x14ac:dyDescent="0.2">
      <c r="A37">
        <v>30</v>
      </c>
      <c r="B37" s="62">
        <f>SUM($C$8:C37)/10^6</f>
        <v>0.36806</v>
      </c>
      <c r="C37" s="55">
        <v>5568</v>
      </c>
      <c r="D37" s="55">
        <f t="shared" si="0"/>
        <v>94.037136422108276</v>
      </c>
      <c r="E37" s="55">
        <f t="shared" si="5"/>
        <v>460.28321973398903</v>
      </c>
      <c r="F37" s="44">
        <f t="shared" si="6"/>
        <v>0.29360494537422316</v>
      </c>
      <c r="G37" s="55">
        <f>'Steady-state'!$O$35</f>
        <v>0.11595267002868899</v>
      </c>
      <c r="H37" s="42">
        <f t="shared" si="7"/>
        <v>0.31567211729099959</v>
      </c>
      <c r="I37" s="44">
        <f t="shared" si="16"/>
        <v>78.355853853420356</v>
      </c>
      <c r="J37" s="62">
        <f>SUM($K$8:K37)/10^6</f>
        <v>1.906976</v>
      </c>
      <c r="K37" s="55">
        <v>51080</v>
      </c>
      <c r="L37" s="55">
        <f t="shared" si="1"/>
        <v>123.00676012489402</v>
      </c>
      <c r="M37" s="55">
        <f t="shared" si="17"/>
        <v>0.56559613587364177</v>
      </c>
      <c r="N37" s="55">
        <f t="shared" si="8"/>
        <v>2.1871361459542146E-2</v>
      </c>
      <c r="O37" s="55">
        <f>'Steady-state'!$O$36</f>
        <v>9.6192171941499628E-3</v>
      </c>
      <c r="P37" s="55">
        <f t="shared" si="9"/>
        <v>2.3893216433167299E-2</v>
      </c>
      <c r="Q37" s="63">
        <f t="shared" si="18"/>
        <v>0.66138337711268624</v>
      </c>
      <c r="R37" s="55">
        <v>5960</v>
      </c>
      <c r="S37" s="55">
        <f t="shared" si="2"/>
        <v>105.42257226811385</v>
      </c>
      <c r="T37" s="55">
        <f t="shared" si="19"/>
        <v>462.44055037116249</v>
      </c>
      <c r="U37" s="55">
        <f t="shared" si="10"/>
        <v>2.2645511002174845</v>
      </c>
      <c r="V37" s="55">
        <f>'Steady-state'!$O$37</f>
        <v>9.5114346828089058E-2</v>
      </c>
      <c r="W37" s="55">
        <f t="shared" si="11"/>
        <v>2.2665476885494278</v>
      </c>
      <c r="X37" s="55">
        <f t="shared" si="20"/>
        <v>524.24147969284161</v>
      </c>
      <c r="Y37" s="76">
        <v>51056</v>
      </c>
      <c r="Z37" s="55">
        <f t="shared" si="3"/>
        <v>123.06458216819935</v>
      </c>
      <c r="AA37" s="55">
        <f t="shared" si="21"/>
        <v>0.37762561904929909</v>
      </c>
      <c r="AB37" s="55">
        <f t="shared" si="12"/>
        <v>3.4970422752128139E-2</v>
      </c>
      <c r="AC37" s="55">
        <f>'Steady-state'!$O$38</f>
        <v>9.6252420074772697E-3</v>
      </c>
      <c r="AD37" s="55">
        <f t="shared" si="13"/>
        <v>3.6270866424240079E-2</v>
      </c>
      <c r="AE37" s="63">
        <f t="shared" si="22"/>
        <v>1.0045299771296186</v>
      </c>
      <c r="AF37" s="76">
        <v>5080</v>
      </c>
      <c r="AG37" s="55">
        <f t="shared" si="4"/>
        <v>68.71375007851691</v>
      </c>
      <c r="AH37" s="55">
        <f t="shared" si="23"/>
        <v>281.58124626181115</v>
      </c>
      <c r="AI37" s="55">
        <f t="shared" si="14"/>
        <v>1.2329471047178986</v>
      </c>
      <c r="AJ37" s="55">
        <f>'Steady-state'!$O$39</f>
        <v>0.17438826664448603</v>
      </c>
      <c r="AK37" s="55">
        <f t="shared" si="15"/>
        <v>1.2452187882358334</v>
      </c>
      <c r="AL37" s="63">
        <f t="shared" si="24"/>
        <v>339.76603594963501</v>
      </c>
    </row>
    <row r="38" spans="1:41" x14ac:dyDescent="0.2">
      <c r="A38">
        <v>31</v>
      </c>
      <c r="B38" s="62">
        <f>SUM($C$8:C38)/10^6</f>
        <v>0.373444</v>
      </c>
      <c r="C38" s="55">
        <v>5384</v>
      </c>
      <c r="D38" s="55">
        <f t="shared" si="0"/>
        <v>97.250886998198155</v>
      </c>
      <c r="E38" s="55">
        <f t="shared" si="5"/>
        <v>596.90761071505926</v>
      </c>
      <c r="F38" s="44">
        <f t="shared" si="6"/>
        <v>0.31401595662543064</v>
      </c>
      <c r="G38" s="55">
        <f>'Steady-state'!$O$35</f>
        <v>0.11595267002868899</v>
      </c>
      <c r="H38" s="42">
        <f t="shared" si="7"/>
        <v>0.33474026154940845</v>
      </c>
      <c r="I38" s="44">
        <f t="shared" si="16"/>
        <v>85.481389456734078</v>
      </c>
      <c r="J38" s="62">
        <f>SUM($K$8:K38)/10^6</f>
        <v>1.958064</v>
      </c>
      <c r="K38" s="55">
        <v>51088</v>
      </c>
      <c r="L38" s="55">
        <f t="shared" si="1"/>
        <v>122.98749818312687</v>
      </c>
      <c r="M38" s="55">
        <f t="shared" si="17"/>
        <v>-0.37703456324657281</v>
      </c>
      <c r="N38" s="55">
        <f t="shared" si="8"/>
        <v>2.1864512211495341E-2</v>
      </c>
      <c r="O38" s="55">
        <f>'Steady-state'!$O$36</f>
        <v>9.6192171941499628E-3</v>
      </c>
      <c r="P38" s="55">
        <f t="shared" si="9"/>
        <v>2.3886946930800075E-2</v>
      </c>
      <c r="Q38" s="63">
        <f t="shared" si="18"/>
        <v>0.66132316823743365</v>
      </c>
      <c r="R38" s="55">
        <v>5636</v>
      </c>
      <c r="S38" s="55">
        <f t="shared" si="2"/>
        <v>111.48306080872226</v>
      </c>
      <c r="T38" s="55">
        <f t="shared" si="19"/>
        <v>1075.3173421945357</v>
      </c>
      <c r="U38" s="55">
        <f t="shared" si="10"/>
        <v>2.5324021625114215</v>
      </c>
      <c r="V38" s="55">
        <f>'Steady-state'!$O$37</f>
        <v>9.5114346828089058E-2</v>
      </c>
      <c r="W38" s="55">
        <f t="shared" si="11"/>
        <v>2.53418773015439</v>
      </c>
      <c r="X38" s="55">
        <f t="shared" si="20"/>
        <v>603.74247139480974</v>
      </c>
      <c r="Y38" s="76">
        <v>51072</v>
      </c>
      <c r="Z38" s="55">
        <f t="shared" si="3"/>
        <v>123.02602810110406</v>
      </c>
      <c r="AA38" s="55">
        <f t="shared" si="21"/>
        <v>-0.75489636386455661</v>
      </c>
      <c r="AB38" s="55">
        <f t="shared" si="12"/>
        <v>3.4948514891896924E-2</v>
      </c>
      <c r="AC38" s="55">
        <f>'Steady-state'!$O$38</f>
        <v>9.6252420074772697E-3</v>
      </c>
      <c r="AD38" s="55">
        <f t="shared" si="13"/>
        <v>3.62497445073982E-2</v>
      </c>
      <c r="AE38" s="63">
        <f t="shared" si="22"/>
        <v>1.0040691415850924</v>
      </c>
      <c r="AF38" s="76">
        <v>4932</v>
      </c>
      <c r="AG38" s="55">
        <f t="shared" si="4"/>
        <v>70.775719870005247</v>
      </c>
      <c r="AH38" s="55">
        <f t="shared" si="23"/>
        <v>418.07984417849502</v>
      </c>
      <c r="AI38" s="55">
        <f t="shared" si="14"/>
        <v>1.3080541825925851</v>
      </c>
      <c r="AJ38" s="55">
        <f>'Steady-state'!$O$39</f>
        <v>0.17438826664448603</v>
      </c>
      <c r="AK38" s="55">
        <f t="shared" si="15"/>
        <v>1.3196276035841417</v>
      </c>
      <c r="AL38" s="63">
        <f t="shared" si="24"/>
        <v>367.96112324223549</v>
      </c>
    </row>
    <row r="39" spans="1:41" x14ac:dyDescent="0.2">
      <c r="A39">
        <v>32</v>
      </c>
      <c r="B39" s="62">
        <f>SUM($C$8:C39)/10^6</f>
        <v>0.37872400000000001</v>
      </c>
      <c r="C39" s="55">
        <v>5280</v>
      </c>
      <c r="D39" s="55">
        <f t="shared" si="0"/>
        <v>99.166434772405083</v>
      </c>
      <c r="E39" s="55">
        <f t="shared" si="5"/>
        <v>362.79313905434242</v>
      </c>
      <c r="F39" s="44">
        <f t="shared" si="6"/>
        <v>0.32650811115335093</v>
      </c>
      <c r="G39" s="55">
        <f>'Steady-state'!$O$35</f>
        <v>0.11595267002868899</v>
      </c>
      <c r="H39" s="42">
        <f t="shared" si="7"/>
        <v>0.34648602906280507</v>
      </c>
      <c r="I39" s="44">
        <f t="shared" si="16"/>
        <v>91.252801769584309</v>
      </c>
      <c r="J39" s="62">
        <f>SUM($K$8:K39)/10^6</f>
        <v>2.0091640000000002</v>
      </c>
      <c r="K39" s="55">
        <v>51100</v>
      </c>
      <c r="L39" s="55">
        <f t="shared" si="1"/>
        <v>122.95861657885688</v>
      </c>
      <c r="M39" s="55">
        <f t="shared" si="17"/>
        <v>-0.56519773522500494</v>
      </c>
      <c r="N39" s="55">
        <f t="shared" si="8"/>
        <v>2.1854244370423034E-2</v>
      </c>
      <c r="O39" s="55">
        <f>'Steady-state'!$O$36</f>
        <v>9.6192171941499628E-3</v>
      </c>
      <c r="P39" s="55">
        <f t="shared" si="9"/>
        <v>2.3877548794430242E-2</v>
      </c>
      <c r="Q39" s="63">
        <f t="shared" si="18"/>
        <v>0.66095107528013297</v>
      </c>
      <c r="R39" s="55">
        <v>5616</v>
      </c>
      <c r="S39" s="55">
        <f t="shared" si="2"/>
        <v>111.88008025604677</v>
      </c>
      <c r="T39" s="55">
        <f t="shared" si="19"/>
        <v>70.694346033566617</v>
      </c>
      <c r="U39" s="55">
        <f t="shared" si="10"/>
        <v>2.5504713322095784</v>
      </c>
      <c r="V39" s="55">
        <f>'Steady-state'!$O$37</f>
        <v>9.5114346828089058E-2</v>
      </c>
      <c r="W39" s="55">
        <f t="shared" si="11"/>
        <v>2.5522442585684146</v>
      </c>
      <c r="X39" s="55">
        <f t="shared" si="20"/>
        <v>640.4352942331451</v>
      </c>
      <c r="Y39" s="76">
        <v>51080</v>
      </c>
      <c r="Z39" s="55">
        <f t="shared" si="3"/>
        <v>123.00676012489402</v>
      </c>
      <c r="AA39" s="55">
        <f t="shared" si="21"/>
        <v>-0.37721175039243127</v>
      </c>
      <c r="AB39" s="55">
        <f t="shared" si="12"/>
        <v>3.4937568681051231E-2</v>
      </c>
      <c r="AC39" s="55">
        <f>'Steady-state'!$O$38</f>
        <v>9.6252420074772697E-3</v>
      </c>
      <c r="AD39" s="55">
        <f t="shared" si="13"/>
        <v>3.6239191340945741E-2</v>
      </c>
      <c r="AE39" s="63">
        <f t="shared" si="22"/>
        <v>1.003473354677161</v>
      </c>
      <c r="AF39" s="76">
        <v>4956</v>
      </c>
      <c r="AG39" s="55">
        <f t="shared" si="4"/>
        <v>70.432980306470114</v>
      </c>
      <c r="AH39" s="55">
        <f t="shared" si="23"/>
        <v>-69.156489817419924</v>
      </c>
      <c r="AI39" s="55">
        <f t="shared" si="14"/>
        <v>1.2954160520242368</v>
      </c>
      <c r="AJ39" s="55">
        <f>'Steady-state'!$O$39</f>
        <v>0.17438826664448603</v>
      </c>
      <c r="AK39" s="55">
        <f t="shared" si="15"/>
        <v>1.3071013791536328</v>
      </c>
      <c r="AL39" s="63">
        <f t="shared" si="24"/>
        <v>374.78000660890922</v>
      </c>
    </row>
    <row r="40" spans="1:41" x14ac:dyDescent="0.2">
      <c r="A40">
        <v>33</v>
      </c>
      <c r="B40" s="62">
        <f>SUM($C$8:C40)/10^6</f>
        <v>0.383884</v>
      </c>
      <c r="C40" s="55">
        <v>5160</v>
      </c>
      <c r="D40" s="55">
        <f t="shared" si="0"/>
        <v>101.47263092990288</v>
      </c>
      <c r="E40" s="55">
        <f t="shared" si="5"/>
        <v>446.93723982515394</v>
      </c>
      <c r="F40" s="44">
        <f t="shared" si="6"/>
        <v>0.34187112125088559</v>
      </c>
      <c r="G40" s="55">
        <f>'Steady-state'!$O$35</f>
        <v>0.11595267002868899</v>
      </c>
      <c r="H40" s="42">
        <f t="shared" si="7"/>
        <v>0.36099984104168209</v>
      </c>
      <c r="I40" s="44">
        <f t="shared" si="16"/>
        <v>96.983881503722884</v>
      </c>
      <c r="J40" s="62">
        <f>SUM($K$8:K40)/10^6</f>
        <v>2.0602559999999999</v>
      </c>
      <c r="K40" s="55">
        <v>51092</v>
      </c>
      <c r="L40" s="55">
        <f t="shared" si="1"/>
        <v>122.97786947427359</v>
      </c>
      <c r="M40" s="55">
        <f t="shared" si="17"/>
        <v>0.37682798513882887</v>
      </c>
      <c r="N40" s="55">
        <f t="shared" si="8"/>
        <v>2.1861088793923338E-2</v>
      </c>
      <c r="O40" s="55">
        <f>'Steady-state'!$O$36</f>
        <v>9.6192171941499628E-3</v>
      </c>
      <c r="P40" s="55">
        <f t="shared" si="9"/>
        <v>2.3883813403307915E-2</v>
      </c>
      <c r="Q40" s="63">
        <f t="shared" si="18"/>
        <v>0.66101118739321341</v>
      </c>
      <c r="R40" s="55">
        <v>5568</v>
      </c>
      <c r="S40" s="55">
        <f t="shared" si="2"/>
        <v>112.84456370652993</v>
      </c>
      <c r="T40" s="55">
        <f t="shared" si="19"/>
        <v>173.2190105034407</v>
      </c>
      <c r="U40" s="55">
        <f t="shared" si="10"/>
        <v>2.5946345174358596</v>
      </c>
      <c r="V40" s="55">
        <f>'Steady-state'!$O$37</f>
        <v>9.5114346828089058E-2</v>
      </c>
      <c r="W40" s="55">
        <f t="shared" si="11"/>
        <v>2.5963772873067099</v>
      </c>
      <c r="X40" s="55">
        <f t="shared" si="20"/>
        <v>653.88408057339586</v>
      </c>
      <c r="Y40" s="76">
        <v>51068</v>
      </c>
      <c r="Z40" s="55">
        <f t="shared" ref="Z40:Z71" si="25">2*PI()/(AR$4*Y40)*10^6</f>
        <v>123.0356643530114</v>
      </c>
      <c r="AA40" s="55">
        <f t="shared" si="21"/>
        <v>0.56599491104769073</v>
      </c>
      <c r="AB40" s="55">
        <f t="shared" si="12"/>
        <v>3.4953989926532619E-2</v>
      </c>
      <c r="AC40" s="55">
        <f>'Steady-state'!$O$38</f>
        <v>9.6252420074772697E-3</v>
      </c>
      <c r="AD40" s="55">
        <f t="shared" si="13"/>
        <v>3.6255023038010176E-2</v>
      </c>
      <c r="AE40" s="63">
        <f t="shared" si="22"/>
        <v>1.0037822611858549</v>
      </c>
      <c r="AF40" s="76">
        <v>4800</v>
      </c>
      <c r="AG40" s="55">
        <f t="shared" si="4"/>
        <v>72.722052166430402</v>
      </c>
      <c r="AH40" s="55">
        <f t="shared" si="23"/>
        <v>476.88997082505989</v>
      </c>
      <c r="AI40" s="55">
        <f t="shared" si="14"/>
        <v>1.380986378610763</v>
      </c>
      <c r="AJ40" s="55">
        <f>'Steady-state'!$O$39</f>
        <v>0.17438826664448603</v>
      </c>
      <c r="AK40" s="55">
        <f t="shared" si="15"/>
        <v>1.3919535356655186</v>
      </c>
      <c r="AL40" s="63">
        <f t="shared" si="24"/>
        <v>397.90804310517592</v>
      </c>
    </row>
    <row r="41" spans="1:41" x14ac:dyDescent="0.2">
      <c r="A41">
        <v>34</v>
      </c>
      <c r="B41" s="62">
        <f>SUM($C$8:C41)/10^6</f>
        <v>0.38891199999999998</v>
      </c>
      <c r="C41" s="55">
        <v>5028</v>
      </c>
      <c r="D41" s="55">
        <f t="shared" si="0"/>
        <v>104.13659021445881</v>
      </c>
      <c r="E41" s="55">
        <f t="shared" si="5"/>
        <v>529.8248378193972</v>
      </c>
      <c r="F41" s="44">
        <f t="shared" si="6"/>
        <v>0.36005701903776316</v>
      </c>
      <c r="G41" s="55">
        <f>'Steady-state'!$O$35</f>
        <v>0.11595267002868899</v>
      </c>
      <c r="H41" s="42">
        <f t="shared" si="7"/>
        <v>0.37826720535243624</v>
      </c>
      <c r="I41" s="44">
        <f t="shared" si="16"/>
        <v>104.01128298099636</v>
      </c>
      <c r="J41" s="62">
        <f>SUM($K$8:K41)/10^6</f>
        <v>2.1113400000000002</v>
      </c>
      <c r="K41" s="55">
        <v>51084</v>
      </c>
      <c r="L41" s="55">
        <f t="shared" si="1"/>
        <v>122.99712839988227</v>
      </c>
      <c r="M41" s="55">
        <f t="shared" si="17"/>
        <v>0.37700504284476394</v>
      </c>
      <c r="N41" s="55">
        <f t="shared" si="8"/>
        <v>2.1867936433284305E-2</v>
      </c>
      <c r="O41" s="55">
        <f>'Steady-state'!$O$36</f>
        <v>9.6192171941499628E-3</v>
      </c>
      <c r="P41" s="55">
        <f t="shared" si="9"/>
        <v>2.3890081274001419E-2</v>
      </c>
      <c r="Q41" s="63">
        <f t="shared" si="18"/>
        <v>0.66128818001625722</v>
      </c>
      <c r="R41" s="55">
        <v>5488</v>
      </c>
      <c r="S41" s="55">
        <f t="shared" si="2"/>
        <v>114.48952819204786</v>
      </c>
      <c r="T41" s="55">
        <f t="shared" si="19"/>
        <v>299.73842666143065</v>
      </c>
      <c r="U41" s="55">
        <f t="shared" si="10"/>
        <v>2.6708311893815702</v>
      </c>
      <c r="V41" s="55">
        <f>'Steady-state'!$O$37</f>
        <v>9.5114346828089058E-2</v>
      </c>
      <c r="W41" s="55">
        <f t="shared" si="11"/>
        <v>2.6725242713857451</v>
      </c>
      <c r="X41" s="55">
        <f t="shared" si="20"/>
        <v>678.98375972409269</v>
      </c>
      <c r="Y41" s="76">
        <v>51068</v>
      </c>
      <c r="Z41" s="55">
        <f t="shared" si="25"/>
        <v>123.0356643530114</v>
      </c>
      <c r="AA41" s="55">
        <f t="shared" si="21"/>
        <v>0</v>
      </c>
      <c r="AB41" s="55">
        <f t="shared" si="12"/>
        <v>3.4953989926532619E-2</v>
      </c>
      <c r="AC41" s="55">
        <f>'Steady-state'!$O$38</f>
        <v>9.6252420074772697E-3</v>
      </c>
      <c r="AD41" s="55">
        <f t="shared" si="13"/>
        <v>3.6255023038010176E-2</v>
      </c>
      <c r="AE41" s="63">
        <f t="shared" si="22"/>
        <v>1.0040014350376558</v>
      </c>
      <c r="AF41" s="76">
        <v>4784</v>
      </c>
      <c r="AG41" s="55">
        <f t="shared" si="4"/>
        <v>72.965269732204419</v>
      </c>
      <c r="AH41" s="55">
        <f t="shared" si="23"/>
        <v>50.839792176843112</v>
      </c>
      <c r="AI41" s="55">
        <f t="shared" si="14"/>
        <v>1.3902391927939135</v>
      </c>
      <c r="AJ41" s="55">
        <f>'Steady-state'!$O$39</f>
        <v>0.17438826664448603</v>
      </c>
      <c r="AK41" s="55">
        <f t="shared" si="15"/>
        <v>1.401133926762014</v>
      </c>
      <c r="AL41" s="63">
        <f t="shared" si="24"/>
        <v>412.84013388283608</v>
      </c>
    </row>
    <row r="42" spans="1:41" x14ac:dyDescent="0.2">
      <c r="A42">
        <v>35</v>
      </c>
      <c r="B42" s="62">
        <f>SUM($C$8:C42)/10^6</f>
        <v>0.39379999999999998</v>
      </c>
      <c r="C42" s="55">
        <v>4888</v>
      </c>
      <c r="D42" s="55">
        <f t="shared" si="0"/>
        <v>107.11922577706605</v>
      </c>
      <c r="E42" s="55">
        <f t="shared" si="5"/>
        <v>610.19549153176001</v>
      </c>
      <c r="F42" s="44">
        <f t="shared" si="6"/>
        <v>0.38097758555880773</v>
      </c>
      <c r="G42" s="55">
        <f>'Steady-state'!$O$35</f>
        <v>0.11595267002868899</v>
      </c>
      <c r="H42" s="42">
        <f t="shared" si="7"/>
        <v>0.39823227190296956</v>
      </c>
      <c r="I42" s="44">
        <f t="shared" si="16"/>
        <v>112.38898497974527</v>
      </c>
      <c r="J42" s="62">
        <f>SUM($K$8:K42)/10^6</f>
        <v>2.1624319999999999</v>
      </c>
      <c r="K42" s="55">
        <v>51092</v>
      </c>
      <c r="L42" s="55">
        <f t="shared" si="1"/>
        <v>122.97786947427359</v>
      </c>
      <c r="M42" s="55">
        <f t="shared" si="17"/>
        <v>-0.37694601128712751</v>
      </c>
      <c r="N42" s="55">
        <f t="shared" si="8"/>
        <v>2.1861088793923338E-2</v>
      </c>
      <c r="O42" s="55">
        <f>'Steady-state'!$O$36</f>
        <v>9.6192171941499628E-3</v>
      </c>
      <c r="P42" s="55">
        <f t="shared" si="9"/>
        <v>2.3883813403307915E-2</v>
      </c>
      <c r="Q42" s="63">
        <f t="shared" si="18"/>
        <v>0.66118463532227367</v>
      </c>
      <c r="R42" s="55">
        <v>5400</v>
      </c>
      <c r="S42" s="55">
        <f t="shared" si="2"/>
        <v>116.35528346628863</v>
      </c>
      <c r="T42" s="55">
        <f t="shared" si="19"/>
        <v>345.51023597051278</v>
      </c>
      <c r="U42" s="55">
        <f t="shared" si="10"/>
        <v>2.7585897929178804</v>
      </c>
      <c r="V42" s="55">
        <f>'Steady-state'!$O$37</f>
        <v>9.5114346828089058E-2</v>
      </c>
      <c r="W42" s="55">
        <f t="shared" si="11"/>
        <v>2.7602290456705307</v>
      </c>
      <c r="X42" s="55">
        <f t="shared" si="20"/>
        <v>711.53558217353736</v>
      </c>
      <c r="Y42" s="76">
        <v>51080</v>
      </c>
      <c r="Z42" s="55">
        <f t="shared" si="25"/>
        <v>123.00676012489402</v>
      </c>
      <c r="AA42" s="55">
        <f t="shared" si="21"/>
        <v>-0.56586194434971548</v>
      </c>
      <c r="AB42" s="55">
        <f t="shared" si="12"/>
        <v>3.4937568681051231E-2</v>
      </c>
      <c r="AC42" s="55">
        <f>'Steady-state'!$O$38</f>
        <v>9.6252420074772697E-3</v>
      </c>
      <c r="AD42" s="55">
        <f t="shared" si="13"/>
        <v>3.6239191340945741E-2</v>
      </c>
      <c r="AE42" s="63">
        <f t="shared" si="22"/>
        <v>1.00354644702245</v>
      </c>
      <c r="AF42" s="76">
        <v>4568</v>
      </c>
      <c r="AG42" s="55">
        <f t="shared" si="4"/>
        <v>76.415466374532812</v>
      </c>
      <c r="AH42" s="55">
        <f t="shared" si="23"/>
        <v>755.2969882505239</v>
      </c>
      <c r="AI42" s="55">
        <f t="shared" si="14"/>
        <v>1.5248238604956883</v>
      </c>
      <c r="AJ42" s="55">
        <f>'Steady-state'!$O$39</f>
        <v>0.17438826664448603</v>
      </c>
      <c r="AK42" s="55">
        <f t="shared" si="15"/>
        <v>1.534763523504596</v>
      </c>
      <c r="AL42" s="63">
        <f t="shared" si="24"/>
        <v>455.18488874730446</v>
      </c>
    </row>
    <row r="43" spans="1:41" x14ac:dyDescent="0.2">
      <c r="A43">
        <v>36</v>
      </c>
      <c r="B43" s="62">
        <f>SUM($C$8:C43)/10^6</f>
        <v>0.398592</v>
      </c>
      <c r="C43" s="55">
        <v>4792</v>
      </c>
      <c r="D43" s="55">
        <f t="shared" si="0"/>
        <v>109.26518689446971</v>
      </c>
      <c r="E43" s="55">
        <f t="shared" si="5"/>
        <v>447.82160212931097</v>
      </c>
      <c r="F43" s="44">
        <f t="shared" si="6"/>
        <v>0.39639503016546684</v>
      </c>
      <c r="G43" s="55">
        <f>'Steady-state'!$O$35</f>
        <v>0.11595267002868899</v>
      </c>
      <c r="H43" s="42">
        <f t="shared" si="7"/>
        <v>0.41300610361913953</v>
      </c>
      <c r="I43" s="44">
        <f t="shared" si="16"/>
        <v>119.73766427106983</v>
      </c>
      <c r="J43" s="62">
        <f>SUM($K$8:K43)/10^6</f>
        <v>2.2135319999999998</v>
      </c>
      <c r="K43" s="55">
        <v>51100</v>
      </c>
      <c r="L43" s="55">
        <f t="shared" si="1"/>
        <v>122.95861657885688</v>
      </c>
      <c r="M43" s="55">
        <f t="shared" si="17"/>
        <v>-0.37676899054232965</v>
      </c>
      <c r="N43" s="55">
        <f t="shared" si="8"/>
        <v>2.1854244370423034E-2</v>
      </c>
      <c r="O43" s="55">
        <f>'Steady-state'!$O$36</f>
        <v>9.6192171941499628E-3</v>
      </c>
      <c r="P43" s="55">
        <f t="shared" si="9"/>
        <v>2.3877548794430242E-2</v>
      </c>
      <c r="Q43" s="63">
        <f t="shared" si="18"/>
        <v>0.66090770227454465</v>
      </c>
      <c r="R43" s="55">
        <v>5208</v>
      </c>
      <c r="S43" s="55">
        <f t="shared" si="2"/>
        <v>120.64487917011495</v>
      </c>
      <c r="T43" s="55">
        <f t="shared" si="19"/>
        <v>823.6550890603537</v>
      </c>
      <c r="U43" s="55">
        <f t="shared" si="10"/>
        <v>2.9657373965568965</v>
      </c>
      <c r="V43" s="55">
        <f>'Steady-state'!$O$37</f>
        <v>9.5114346828089058E-2</v>
      </c>
      <c r="W43" s="55">
        <f t="shared" si="11"/>
        <v>2.9672622136084659</v>
      </c>
      <c r="X43" s="55">
        <f t="shared" si="20"/>
        <v>778.41127440587002</v>
      </c>
      <c r="Y43" s="76">
        <v>51084</v>
      </c>
      <c r="Z43" s="55">
        <f t="shared" si="25"/>
        <v>122.99712839988227</v>
      </c>
      <c r="AA43" s="55">
        <f t="shared" si="21"/>
        <v>-0.18854680549181146</v>
      </c>
      <c r="AB43" s="55">
        <f t="shared" si="12"/>
        <v>3.4932097504035607E-2</v>
      </c>
      <c r="AC43" s="55">
        <f>'Steady-state'!$O$38</f>
        <v>9.6252420074772697E-3</v>
      </c>
      <c r="AD43" s="55">
        <f t="shared" si="13"/>
        <v>3.6233916704297313E-2</v>
      </c>
      <c r="AE43" s="63">
        <f t="shared" si="22"/>
        <v>1.0031756786222943</v>
      </c>
      <c r="AF43" s="76">
        <v>4444</v>
      </c>
      <c r="AG43" s="55">
        <f t="shared" si="4"/>
        <v>78.547671106855518</v>
      </c>
      <c r="AH43" s="55">
        <f t="shared" si="23"/>
        <v>479.79404417702642</v>
      </c>
      <c r="AI43" s="55">
        <f t="shared" si="14"/>
        <v>1.6111047168439154</v>
      </c>
      <c r="AJ43" s="55">
        <f>'Steady-state'!$O$39</f>
        <v>0.17438826664448603</v>
      </c>
      <c r="AK43" s="55">
        <f t="shared" si="15"/>
        <v>1.6205152502151843</v>
      </c>
      <c r="AL43" s="63">
        <f t="shared" si="24"/>
        <v>502.33395104665288</v>
      </c>
    </row>
    <row r="44" spans="1:41" x14ac:dyDescent="0.2">
      <c r="A44">
        <v>37</v>
      </c>
      <c r="B44" s="62">
        <f>SUM($C$8:C44)/10^6</f>
        <v>0.40329599999999999</v>
      </c>
      <c r="C44" s="55">
        <v>4704</v>
      </c>
      <c r="D44" s="55">
        <f t="shared" si="0"/>
        <v>111.30926352004653</v>
      </c>
      <c r="E44" s="55">
        <f t="shared" si="5"/>
        <v>434.54009897466432</v>
      </c>
      <c r="F44" s="44">
        <f t="shared" si="6"/>
        <v>0.41136486307325554</v>
      </c>
      <c r="G44" s="55">
        <f>'Steady-state'!$O$35</f>
        <v>0.11595267002868899</v>
      </c>
      <c r="H44" s="42">
        <f t="shared" si="7"/>
        <v>0.42739451594289357</v>
      </c>
      <c r="I44" s="44">
        <f t="shared" si="16"/>
        <v>126.35854893311303</v>
      </c>
      <c r="J44" s="62">
        <f>SUM($K$8:K44)/10^6</f>
        <v>2.264624</v>
      </c>
      <c r="K44" s="55">
        <v>51092</v>
      </c>
      <c r="L44" s="55">
        <f t="shared" si="1"/>
        <v>122.97786947427359</v>
      </c>
      <c r="M44" s="55">
        <f t="shared" si="17"/>
        <v>0.37682798513882887</v>
      </c>
      <c r="N44" s="55">
        <f t="shared" si="8"/>
        <v>2.1861088793923338E-2</v>
      </c>
      <c r="O44" s="55">
        <f>'Steady-state'!$O$36</f>
        <v>9.6192171941499628E-3</v>
      </c>
      <c r="P44" s="55">
        <f t="shared" si="9"/>
        <v>2.3883813403307915E-2</v>
      </c>
      <c r="Q44" s="63">
        <f t="shared" si="18"/>
        <v>0.66101118739321341</v>
      </c>
      <c r="R44" s="55">
        <v>5240</v>
      </c>
      <c r="S44" s="55">
        <f t="shared" si="2"/>
        <v>119.90811654922874</v>
      </c>
      <c r="T44" s="55">
        <f t="shared" si="19"/>
        <v>-140.60355360423867</v>
      </c>
      <c r="U44" s="55">
        <f t="shared" si="10"/>
        <v>2.9296252535358298</v>
      </c>
      <c r="V44" s="55">
        <f>'Steady-state'!$O$37</f>
        <v>9.5114346828089058E-2</v>
      </c>
      <c r="W44" s="55">
        <f t="shared" si="11"/>
        <v>2.9311688564679126</v>
      </c>
      <c r="X44" s="55">
        <f t="shared" si="20"/>
        <v>795.98045321923178</v>
      </c>
      <c r="Y44" s="76">
        <v>51072</v>
      </c>
      <c r="Z44" s="55">
        <f t="shared" si="25"/>
        <v>123.02602810110406</v>
      </c>
      <c r="AA44" s="55">
        <f t="shared" si="21"/>
        <v>0.56586194434894044</v>
      </c>
      <c r="AB44" s="55">
        <f t="shared" si="12"/>
        <v>3.4948514891896924E-2</v>
      </c>
      <c r="AC44" s="55">
        <f>'Steady-state'!$O$38</f>
        <v>9.6252420074772697E-3</v>
      </c>
      <c r="AD44" s="55">
        <f t="shared" si="13"/>
        <v>3.62497445073982E-2</v>
      </c>
      <c r="AE44" s="63">
        <f t="shared" si="22"/>
        <v>1.0035575324532731</v>
      </c>
      <c r="AF44" s="76">
        <v>4420</v>
      </c>
      <c r="AG44" s="55">
        <f t="shared" si="4"/>
        <v>78.974174298385947</v>
      </c>
      <c r="AH44" s="55">
        <f t="shared" si="23"/>
        <v>96.493934735391207</v>
      </c>
      <c r="AI44" s="55">
        <f t="shared" si="14"/>
        <v>1.6286483775512368</v>
      </c>
      <c r="AJ44" s="55">
        <f>'Steady-state'!$O$39</f>
        <v>0.17438826664448603</v>
      </c>
      <c r="AK44" s="55">
        <f t="shared" si="15"/>
        <v>1.6379581207233427</v>
      </c>
      <c r="AL44" s="63">
        <f t="shared" si="24"/>
        <v>521.29829165263436</v>
      </c>
    </row>
    <row r="45" spans="1:41" x14ac:dyDescent="0.2">
      <c r="A45">
        <v>38</v>
      </c>
      <c r="B45" s="62">
        <f>SUM($C$8:C45)/10^6</f>
        <v>0.40795999999999999</v>
      </c>
      <c r="C45" s="55">
        <v>4664</v>
      </c>
      <c r="D45" s="55">
        <f t="shared" si="0"/>
        <v>112.26388842159066</v>
      </c>
      <c r="E45" s="55">
        <f t="shared" si="5"/>
        <v>204.67943858150431</v>
      </c>
      <c r="F45" s="44">
        <f t="shared" si="6"/>
        <v>0.41845112144964874</v>
      </c>
      <c r="G45" s="55">
        <f>'Steady-state'!$O$35</f>
        <v>0.11595267002868899</v>
      </c>
      <c r="H45" s="42">
        <f t="shared" si="7"/>
        <v>0.43421925651593424</v>
      </c>
      <c r="I45" s="44">
        <f t="shared" si="16"/>
        <v>130.63529025724546</v>
      </c>
      <c r="J45" s="62">
        <f>SUM($K$8:K45)/10^6</f>
        <v>2.315712</v>
      </c>
      <c r="K45" s="55">
        <v>51088</v>
      </c>
      <c r="L45" s="55">
        <f t="shared" si="1"/>
        <v>122.98749818312687</v>
      </c>
      <c r="M45" s="55">
        <f t="shared" si="17"/>
        <v>0.1884730044880345</v>
      </c>
      <c r="N45" s="55">
        <f t="shared" si="8"/>
        <v>2.1864512211495341E-2</v>
      </c>
      <c r="O45" s="55">
        <f>'Steady-state'!$O$36</f>
        <v>9.6192171941499628E-3</v>
      </c>
      <c r="P45" s="55">
        <f t="shared" si="9"/>
        <v>2.3886946930800075E-2</v>
      </c>
      <c r="Q45" s="63">
        <f t="shared" si="18"/>
        <v>0.66119301399822694</v>
      </c>
      <c r="R45" s="55">
        <v>5220</v>
      </c>
      <c r="S45" s="55">
        <f t="shared" si="2"/>
        <v>120.36753462029858</v>
      </c>
      <c r="T45" s="55">
        <f t="shared" si="19"/>
        <v>88.011124726024548</v>
      </c>
      <c r="U45" s="55">
        <f t="shared" si="10"/>
        <v>2.9521174953936891</v>
      </c>
      <c r="V45" s="55">
        <f>'Steady-state'!$O$37</f>
        <v>9.5114346828089058E-2</v>
      </c>
      <c r="W45" s="55">
        <f t="shared" si="11"/>
        <v>2.9536493437072115</v>
      </c>
      <c r="X45" s="55">
        <f t="shared" si="20"/>
        <v>797.17250716518913</v>
      </c>
      <c r="Y45" s="76">
        <v>51072</v>
      </c>
      <c r="Z45" s="55">
        <f t="shared" si="25"/>
        <v>123.02602810110406</v>
      </c>
      <c r="AA45" s="55">
        <f t="shared" si="21"/>
        <v>0</v>
      </c>
      <c r="AB45" s="55">
        <f t="shared" si="12"/>
        <v>3.4948514891896924E-2</v>
      </c>
      <c r="AC45" s="55">
        <f>'Steady-state'!$O$38</f>
        <v>9.6252420074772697E-3</v>
      </c>
      <c r="AD45" s="55">
        <f t="shared" si="13"/>
        <v>3.62497445073982E-2</v>
      </c>
      <c r="AE45" s="63">
        <f t="shared" si="22"/>
        <v>1.0037766352389206</v>
      </c>
      <c r="AF45" s="76">
        <v>4280</v>
      </c>
      <c r="AG45" s="55">
        <f t="shared" si="4"/>
        <v>81.557441681978005</v>
      </c>
      <c r="AH45" s="55">
        <f t="shared" si="23"/>
        <v>603.56714569907911</v>
      </c>
      <c r="AI45" s="55">
        <f t="shared" si="14"/>
        <v>1.7369380602668343</v>
      </c>
      <c r="AJ45" s="55">
        <f>'Steady-state'!$O$39</f>
        <v>0.17438826664448603</v>
      </c>
      <c r="AK45" s="55">
        <f t="shared" si="15"/>
        <v>1.7456703849085546</v>
      </c>
      <c r="AL45" s="63">
        <f t="shared" si="24"/>
        <v>559.44672406677637</v>
      </c>
    </row>
    <row r="46" spans="1:41" x14ac:dyDescent="0.2">
      <c r="A46">
        <v>39</v>
      </c>
      <c r="B46" s="62">
        <f>SUM($C$8:C46)/10^6</f>
        <v>0.41256399999999999</v>
      </c>
      <c r="C46" s="55">
        <v>4604</v>
      </c>
      <c r="D46" s="55">
        <f t="shared" si="0"/>
        <v>113.72692780154188</v>
      </c>
      <c r="E46" s="55">
        <f t="shared" si="5"/>
        <v>317.77571241338228</v>
      </c>
      <c r="F46" s="44">
        <f t="shared" si="6"/>
        <v>0.42942882204466837</v>
      </c>
      <c r="G46" s="55">
        <f>'Steady-state'!$O$35</f>
        <v>0.11595267002868899</v>
      </c>
      <c r="H46" s="42">
        <f t="shared" si="7"/>
        <v>0.44480797529884003</v>
      </c>
      <c r="I46" s="44">
        <f t="shared" si="16"/>
        <v>135.02108128025074</v>
      </c>
      <c r="J46" s="62">
        <f>SUM($K$8:K46)/10^6</f>
        <v>2.3668079999999998</v>
      </c>
      <c r="K46" s="55">
        <v>51096</v>
      </c>
      <c r="L46" s="55">
        <f t="shared" si="1"/>
        <v>122.96824227296825</v>
      </c>
      <c r="M46" s="55">
        <f t="shared" si="17"/>
        <v>-0.37685748705612626</v>
      </c>
      <c r="N46" s="55">
        <f t="shared" si="8"/>
        <v>2.1857666180316475E-2</v>
      </c>
      <c r="O46" s="55">
        <f>'Steady-state'!$O$36</f>
        <v>9.6192171941499628E-3</v>
      </c>
      <c r="P46" s="55">
        <f t="shared" si="9"/>
        <v>2.3880680691269689E-2</v>
      </c>
      <c r="Q46" s="63">
        <f t="shared" si="18"/>
        <v>0.66104614667379724</v>
      </c>
      <c r="R46" s="55">
        <v>5236</v>
      </c>
      <c r="S46" s="55">
        <f t="shared" si="2"/>
        <v>119.99971938845657</v>
      </c>
      <c r="T46" s="55">
        <f t="shared" si="19"/>
        <v>-70.247370481668455</v>
      </c>
      <c r="U46" s="55">
        <f t="shared" si="10"/>
        <v>2.934103090488215</v>
      </c>
      <c r="V46" s="55">
        <f>'Steady-state'!$O$37</f>
        <v>9.5114346828089058E-2</v>
      </c>
      <c r="W46" s="55">
        <f t="shared" si="11"/>
        <v>2.9356443389118221</v>
      </c>
      <c r="X46" s="55">
        <f t="shared" si="20"/>
        <v>795.3377924967923</v>
      </c>
      <c r="Y46" s="76">
        <v>51084</v>
      </c>
      <c r="Z46" s="55">
        <f t="shared" si="25"/>
        <v>122.99712839988227</v>
      </c>
      <c r="AA46" s="55">
        <f t="shared" si="21"/>
        <v>-0.56572901929741382</v>
      </c>
      <c r="AB46" s="55">
        <f t="shared" si="12"/>
        <v>3.4932097504035607E-2</v>
      </c>
      <c r="AC46" s="55">
        <f>'Steady-state'!$O$38</f>
        <v>9.6252420074772697E-3</v>
      </c>
      <c r="AD46" s="55">
        <f t="shared" si="13"/>
        <v>3.6233916704297313E-2</v>
      </c>
      <c r="AE46" s="63">
        <f t="shared" si="22"/>
        <v>1.0033217895450868</v>
      </c>
      <c r="AF46" s="76">
        <v>4172</v>
      </c>
      <c r="AG46" s="55">
        <f t="shared" si="4"/>
        <v>83.66870814929672</v>
      </c>
      <c r="AH46" s="55">
        <f t="shared" si="23"/>
        <v>506.05620022020952</v>
      </c>
      <c r="AI46" s="55">
        <f t="shared" si="14"/>
        <v>1.8280297956789029</v>
      </c>
      <c r="AJ46" s="55">
        <f>'Steady-state'!$O$39</f>
        <v>0.17438826664448603</v>
      </c>
      <c r="AK46" s="55">
        <f t="shared" si="15"/>
        <v>1.8363290014137226</v>
      </c>
      <c r="AL46" s="63">
        <f t="shared" si="24"/>
        <v>607.40360450347566</v>
      </c>
      <c r="AO46" s="24" t="s">
        <v>100</v>
      </c>
    </row>
    <row r="47" spans="1:41" x14ac:dyDescent="0.2">
      <c r="A47">
        <v>40</v>
      </c>
      <c r="B47" s="62">
        <f>SUM($C$8:C47)/10^6</f>
        <v>0.41710399999999997</v>
      </c>
      <c r="C47" s="55">
        <v>4540</v>
      </c>
      <c r="D47" s="55">
        <f t="shared" si="0"/>
        <v>115.33012678376626</v>
      </c>
      <c r="E47" s="55">
        <f t="shared" si="5"/>
        <v>353.12752912431375</v>
      </c>
      <c r="F47" s="44">
        <f t="shared" si="6"/>
        <v>0.44162140377154507</v>
      </c>
      <c r="G47" s="55">
        <f>'Steady-state'!$O$35</f>
        <v>0.11595267002868899</v>
      </c>
      <c r="H47" s="42">
        <f t="shared" si="7"/>
        <v>0.45659006335654312</v>
      </c>
      <c r="I47" s="44">
        <f t="shared" si="16"/>
        <v>140.4119464401694</v>
      </c>
      <c r="J47" s="62">
        <f>SUM($K$8:K47)/10^6</f>
        <v>2.4179080000000002</v>
      </c>
      <c r="K47" s="55">
        <v>51100</v>
      </c>
      <c r="L47" s="55">
        <f t="shared" si="1"/>
        <v>122.95861657885688</v>
      </c>
      <c r="M47" s="55">
        <f t="shared" si="17"/>
        <v>-0.18836974777647603</v>
      </c>
      <c r="N47" s="55">
        <f t="shared" si="8"/>
        <v>2.1854244370423034E-2</v>
      </c>
      <c r="O47" s="55">
        <f>'Steady-state'!$O$36</f>
        <v>9.6192171941499628E-3</v>
      </c>
      <c r="P47" s="55">
        <f t="shared" si="9"/>
        <v>2.3877548794430242E-2</v>
      </c>
      <c r="Q47" s="63">
        <f t="shared" si="18"/>
        <v>0.6608643454238422</v>
      </c>
      <c r="R47" s="55">
        <v>5216</v>
      </c>
      <c r="S47" s="55">
        <f t="shared" si="2"/>
        <v>120.45984101187857</v>
      </c>
      <c r="T47" s="55">
        <f t="shared" si="19"/>
        <v>88.213501422928985</v>
      </c>
      <c r="U47" s="55">
        <f t="shared" si="10"/>
        <v>2.9566470190781771</v>
      </c>
      <c r="V47" s="55">
        <f>'Steady-state'!$O$37</f>
        <v>9.5114346828089058E-2</v>
      </c>
      <c r="W47" s="55">
        <f t="shared" si="11"/>
        <v>2.9581765218452407</v>
      </c>
      <c r="X47" s="55">
        <f t="shared" si="20"/>
        <v>799.00430786648019</v>
      </c>
      <c r="Y47" s="76">
        <v>51084</v>
      </c>
      <c r="Z47" s="55">
        <f t="shared" si="25"/>
        <v>122.99712839988227</v>
      </c>
      <c r="AA47" s="55">
        <f t="shared" si="21"/>
        <v>0</v>
      </c>
      <c r="AB47" s="55">
        <f t="shared" si="12"/>
        <v>3.4932097504035607E-2</v>
      </c>
      <c r="AC47" s="55">
        <f>'Steady-state'!$O$38</f>
        <v>9.6252420074772697E-3</v>
      </c>
      <c r="AD47" s="55">
        <f t="shared" si="13"/>
        <v>3.6233916704297313E-2</v>
      </c>
      <c r="AE47" s="63">
        <f t="shared" si="22"/>
        <v>1.0031026626950572</v>
      </c>
      <c r="AF47" s="76">
        <v>4136</v>
      </c>
      <c r="AG47" s="55">
        <f t="shared" si="4"/>
        <v>84.396965763749009</v>
      </c>
      <c r="AH47" s="55">
        <f t="shared" si="23"/>
        <v>176.07775978053414</v>
      </c>
      <c r="AI47" s="55">
        <f t="shared" si="14"/>
        <v>1.8599908574609305</v>
      </c>
      <c r="AJ47" s="55">
        <f>'Steady-state'!$O$39</f>
        <v>0.17438826664448603</v>
      </c>
      <c r="AK47" s="55">
        <f t="shared" si="15"/>
        <v>1.8681480822947403</v>
      </c>
      <c r="AL47" s="63">
        <f t="shared" si="24"/>
        <v>633.36720379142207</v>
      </c>
    </row>
    <row r="48" spans="1:41" x14ac:dyDescent="0.2">
      <c r="A48">
        <v>41</v>
      </c>
      <c r="B48" s="62">
        <f>SUM($C$8:C48)/10^6</f>
        <v>0.42158000000000001</v>
      </c>
      <c r="C48" s="55">
        <v>4476</v>
      </c>
      <c r="D48" s="55">
        <f t="shared" si="0"/>
        <v>116.97917238567892</v>
      </c>
      <c r="E48" s="55">
        <f t="shared" si="5"/>
        <v>368.41948210738633</v>
      </c>
      <c r="F48" s="44">
        <f t="shared" si="6"/>
        <v>0.45434072205858406</v>
      </c>
      <c r="G48" s="55">
        <f>'Steady-state'!$O$35</f>
        <v>0.11595267002868899</v>
      </c>
      <c r="H48" s="42">
        <f t="shared" si="7"/>
        <v>0.46890352249423073</v>
      </c>
      <c r="I48" s="44">
        <f t="shared" si="16"/>
        <v>146.22736973993273</v>
      </c>
      <c r="J48" s="62">
        <f>SUM($K$8:K48)/10^6</f>
        <v>2.4689999999999999</v>
      </c>
      <c r="K48" s="55">
        <v>51092</v>
      </c>
      <c r="L48" s="55">
        <f t="shared" si="1"/>
        <v>122.97786947427359</v>
      </c>
      <c r="M48" s="55">
        <f t="shared" si="17"/>
        <v>0.37682798513882887</v>
      </c>
      <c r="N48" s="55">
        <f t="shared" si="8"/>
        <v>2.1861088793923338E-2</v>
      </c>
      <c r="O48" s="55">
        <f>'Steady-state'!$O$36</f>
        <v>9.6192171941499628E-3</v>
      </c>
      <c r="P48" s="55">
        <f t="shared" si="9"/>
        <v>2.3883813403307915E-2</v>
      </c>
      <c r="Q48" s="63">
        <f t="shared" si="18"/>
        <v>0.66101118739321341</v>
      </c>
      <c r="R48" s="55">
        <v>5036</v>
      </c>
      <c r="S48" s="55">
        <f t="shared" si="2"/>
        <v>124.76539529745008</v>
      </c>
      <c r="T48" s="55">
        <f t="shared" si="19"/>
        <v>854.95517981960234</v>
      </c>
      <c r="U48" s="55">
        <f t="shared" si="10"/>
        <v>3.1717810620358438</v>
      </c>
      <c r="V48" s="55">
        <f>'Steady-state'!$O$37</f>
        <v>9.5114346828089058E-2</v>
      </c>
      <c r="W48" s="55">
        <f t="shared" si="11"/>
        <v>3.1732068707321557</v>
      </c>
      <c r="X48" s="55">
        <f t="shared" si="20"/>
        <v>861.71368547430609</v>
      </c>
      <c r="Y48" s="76">
        <v>51076</v>
      </c>
      <c r="Z48" s="55">
        <f t="shared" si="25"/>
        <v>123.01639335851645</v>
      </c>
      <c r="AA48" s="55">
        <f t="shared" si="21"/>
        <v>0.37718221149231618</v>
      </c>
      <c r="AB48" s="55">
        <f t="shared" si="12"/>
        <v>3.4943041143537426E-2</v>
      </c>
      <c r="AC48" s="55">
        <f>'Steady-state'!$O$38</f>
        <v>9.6252420074772697E-3</v>
      </c>
      <c r="AD48" s="55">
        <f t="shared" si="13"/>
        <v>3.624446727517807E-2</v>
      </c>
      <c r="AE48" s="63">
        <f t="shared" si="22"/>
        <v>1.0034058590861978</v>
      </c>
      <c r="AF48" s="76">
        <v>3916</v>
      </c>
      <c r="AG48" s="55">
        <f t="shared" si="4"/>
        <v>89.138368334746133</v>
      </c>
      <c r="AH48" s="55">
        <f t="shared" si="23"/>
        <v>1210.7769588858846</v>
      </c>
      <c r="AI48" s="55">
        <f t="shared" si="14"/>
        <v>2.0748490362990508</v>
      </c>
      <c r="AJ48" s="55">
        <f>'Steady-state'!$O$39</f>
        <v>0.17438826664448603</v>
      </c>
      <c r="AK48" s="55">
        <f t="shared" si="15"/>
        <v>2.0821646887252623</v>
      </c>
      <c r="AL48" s="63">
        <f t="shared" si="24"/>
        <v>714.9054519897096</v>
      </c>
    </row>
    <row r="49" spans="1:38" x14ac:dyDescent="0.2">
      <c r="A49">
        <v>42</v>
      </c>
      <c r="B49" s="62">
        <f>SUM($C$8:C49)/10^6</f>
        <v>0.426012</v>
      </c>
      <c r="C49" s="55">
        <v>4432</v>
      </c>
      <c r="D49" s="55">
        <f t="shared" si="0"/>
        <v>118.14051795990498</v>
      </c>
      <c r="E49" s="55">
        <f t="shared" si="5"/>
        <v>262.03645627844338</v>
      </c>
      <c r="F49" s="44">
        <f t="shared" si="6"/>
        <v>0.46340670808429557</v>
      </c>
      <c r="G49" s="55">
        <f>'Steady-state'!$O$35</f>
        <v>0.11595267002868899</v>
      </c>
      <c r="H49" s="42">
        <f t="shared" si="7"/>
        <v>0.47769320571294038</v>
      </c>
      <c r="I49" s="44">
        <f t="shared" si="16"/>
        <v>151.03568187786195</v>
      </c>
      <c r="J49" s="62">
        <f>SUM($K$8:K49)/10^6</f>
        <v>2.5200879999999999</v>
      </c>
      <c r="K49" s="55">
        <v>51088</v>
      </c>
      <c r="L49" s="55">
        <f t="shared" si="1"/>
        <v>122.98749818312687</v>
      </c>
      <c r="M49" s="55">
        <f t="shared" si="17"/>
        <v>0.1884730044880345</v>
      </c>
      <c r="N49" s="55">
        <f t="shared" si="8"/>
        <v>2.1864512211495341E-2</v>
      </c>
      <c r="O49" s="55">
        <f>'Steady-state'!$O$36</f>
        <v>9.6192171941499628E-3</v>
      </c>
      <c r="P49" s="55">
        <f t="shared" si="9"/>
        <v>2.3886946930800075E-2</v>
      </c>
      <c r="Q49" s="63">
        <f t="shared" si="18"/>
        <v>0.66119301399822694</v>
      </c>
      <c r="R49" s="55">
        <v>5092</v>
      </c>
      <c r="S49" s="55">
        <f t="shared" si="2"/>
        <v>123.39326997603273</v>
      </c>
      <c r="T49" s="55">
        <f t="shared" si="19"/>
        <v>-269.46687380545114</v>
      </c>
      <c r="U49" s="55">
        <f t="shared" si="10"/>
        <v>3.1024004492316011</v>
      </c>
      <c r="V49" s="55">
        <f>'Steady-state'!$O$37</f>
        <v>9.5114346828089058E-2</v>
      </c>
      <c r="W49" s="55">
        <f t="shared" si="11"/>
        <v>3.1038581292264271</v>
      </c>
      <c r="X49" s="55">
        <f t="shared" si="20"/>
        <v>871.75182404657039</v>
      </c>
      <c r="Y49" s="76">
        <v>51080</v>
      </c>
      <c r="Z49" s="55">
        <f t="shared" si="25"/>
        <v>123.00676012489402</v>
      </c>
      <c r="AA49" s="55">
        <f t="shared" si="21"/>
        <v>-0.18859110458962103</v>
      </c>
      <c r="AB49" s="55">
        <f t="shared" si="12"/>
        <v>3.4937568681051231E-2</v>
      </c>
      <c r="AC49" s="55">
        <f>'Steady-state'!$O$38</f>
        <v>9.6252420074772697E-3</v>
      </c>
      <c r="AD49" s="55">
        <f t="shared" si="13"/>
        <v>3.6239191340945741E-2</v>
      </c>
      <c r="AE49" s="63">
        <f t="shared" si="22"/>
        <v>1.0034002887045608</v>
      </c>
      <c r="AF49" s="76">
        <v>4000</v>
      </c>
      <c r="AG49" s="55">
        <f t="shared" si="4"/>
        <v>87.266462599716462</v>
      </c>
      <c r="AH49" s="55">
        <f t="shared" si="23"/>
        <v>-467.97643375741774</v>
      </c>
      <c r="AI49" s="55">
        <f t="shared" si="14"/>
        <v>1.9886203851994984</v>
      </c>
      <c r="AJ49" s="55">
        <f>'Steady-state'!$O$39</f>
        <v>0.17438826664448603</v>
      </c>
      <c r="AK49" s="55">
        <f t="shared" si="15"/>
        <v>1.9962520642379482</v>
      </c>
      <c r="AL49" s="63">
        <f t="shared" si="24"/>
        <v>721.2079798585462</v>
      </c>
    </row>
    <row r="50" spans="1:38" x14ac:dyDescent="0.2">
      <c r="A50">
        <v>43</v>
      </c>
      <c r="B50" s="62">
        <f>SUM($C$8:C50)/10^6</f>
        <v>0.430392</v>
      </c>
      <c r="C50" s="55">
        <v>4380</v>
      </c>
      <c r="D50" s="55">
        <f t="shared" si="0"/>
        <v>119.54309945166641</v>
      </c>
      <c r="E50" s="55">
        <f t="shared" si="5"/>
        <v>320.22408487703746</v>
      </c>
      <c r="F50" s="44">
        <f t="shared" si="6"/>
        <v>0.47447528856662591</v>
      </c>
      <c r="G50" s="55">
        <f>'Steady-state'!$O$35</f>
        <v>0.11595267002868899</v>
      </c>
      <c r="H50" s="42">
        <f t="shared" si="7"/>
        <v>0.48843814464798402</v>
      </c>
      <c r="I50" s="44">
        <f t="shared" si="16"/>
        <v>155.98725092984537</v>
      </c>
      <c r="J50" s="62">
        <f>SUM($K$8:K50)/10^6</f>
        <v>2.5711840000000001</v>
      </c>
      <c r="K50" s="55">
        <v>51096</v>
      </c>
      <c r="L50" s="55">
        <f t="shared" si="1"/>
        <v>122.96824227296825</v>
      </c>
      <c r="M50" s="55">
        <f t="shared" si="17"/>
        <v>-0.37685748705612626</v>
      </c>
      <c r="N50" s="55">
        <f t="shared" si="8"/>
        <v>2.1857666180316475E-2</v>
      </c>
      <c r="O50" s="55">
        <f>'Steady-state'!$O$36</f>
        <v>9.6192171941499628E-3</v>
      </c>
      <c r="P50" s="55">
        <f t="shared" si="9"/>
        <v>2.3880680691269689E-2</v>
      </c>
      <c r="Q50" s="63">
        <f t="shared" si="18"/>
        <v>0.66104614667379724</v>
      </c>
      <c r="R50" s="55">
        <v>5128</v>
      </c>
      <c r="S50" s="55">
        <f t="shared" si="2"/>
        <v>122.52701457058474</v>
      </c>
      <c r="T50" s="55">
        <f t="shared" si="19"/>
        <v>-168.92656112480245</v>
      </c>
      <c r="U50" s="55">
        <f t="shared" si="10"/>
        <v>3.0589939043134367</v>
      </c>
      <c r="V50" s="55">
        <f>'Steady-state'!$O$37</f>
        <v>9.5114346828089058E-2</v>
      </c>
      <c r="W50" s="55">
        <f t="shared" si="11"/>
        <v>3.0604722585900523</v>
      </c>
      <c r="X50" s="55">
        <f t="shared" si="20"/>
        <v>850.03929029140591</v>
      </c>
      <c r="Y50" s="76">
        <v>51096</v>
      </c>
      <c r="Z50" s="55">
        <f t="shared" si="25"/>
        <v>122.96824227296825</v>
      </c>
      <c r="AA50" s="55">
        <f t="shared" si="21"/>
        <v>-0.75383301874433895</v>
      </c>
      <c r="AB50" s="55">
        <f t="shared" si="12"/>
        <v>3.491569168178723E-2</v>
      </c>
      <c r="AC50" s="55">
        <f>'Steady-state'!$O$38</f>
        <v>9.6252420074772697E-3</v>
      </c>
      <c r="AD50" s="55">
        <f t="shared" si="13"/>
        <v>3.6218100575818868E-2</v>
      </c>
      <c r="AE50" s="63">
        <f t="shared" si="22"/>
        <v>1.0027212675606039</v>
      </c>
      <c r="AF50" s="76">
        <v>3936</v>
      </c>
      <c r="AG50" s="55">
        <f t="shared" si="4"/>
        <v>88.685429471256583</v>
      </c>
      <c r="AH50" s="55">
        <f t="shared" si="23"/>
        <v>360.50987589942105</v>
      </c>
      <c r="AI50" s="55">
        <f t="shared" si="14"/>
        <v>2.0538167439184458</v>
      </c>
      <c r="AJ50" s="55">
        <f>'Steady-state'!$O$39</f>
        <v>0.17438826664448603</v>
      </c>
      <c r="AK50" s="55">
        <f t="shared" si="15"/>
        <v>2.061207045675673</v>
      </c>
      <c r="AL50" s="63">
        <f t="shared" si="24"/>
        <v>729.0683412209911</v>
      </c>
    </row>
    <row r="51" spans="1:38" x14ac:dyDescent="0.2">
      <c r="A51">
        <v>44</v>
      </c>
      <c r="B51" s="62">
        <f>SUM($C$8:C51)/10^6</f>
        <v>0.434832</v>
      </c>
      <c r="C51" s="55">
        <v>4440</v>
      </c>
      <c r="D51" s="55">
        <f t="shared" si="0"/>
        <v>117.92765216177902</v>
      </c>
      <c r="E51" s="55">
        <f t="shared" si="5"/>
        <v>-363.83947970436594</v>
      </c>
      <c r="F51" s="44">
        <f t="shared" si="6"/>
        <v>0.461738278446229</v>
      </c>
      <c r="G51" s="55">
        <f>'Steady-state'!$O$35</f>
        <v>0.11595267002868899</v>
      </c>
      <c r="H51" s="42">
        <f t="shared" si="7"/>
        <v>0.47607484649923415</v>
      </c>
      <c r="I51" s="44">
        <f t="shared" si="16"/>
        <v>153.62625764378777</v>
      </c>
      <c r="J51" s="62">
        <f>SUM($K$8:K51)/10^6</f>
        <v>2.6222840000000001</v>
      </c>
      <c r="K51" s="55">
        <v>51100</v>
      </c>
      <c r="L51" s="55">
        <f t="shared" si="1"/>
        <v>122.95861657885688</v>
      </c>
      <c r="M51" s="55">
        <f t="shared" si="17"/>
        <v>-0.18836974777647603</v>
      </c>
      <c r="N51" s="55">
        <f t="shared" si="8"/>
        <v>2.1854244370423034E-2</v>
      </c>
      <c r="O51" s="55">
        <f>'Steady-state'!$O$36</f>
        <v>9.6192171941499628E-3</v>
      </c>
      <c r="P51" s="55">
        <f t="shared" si="9"/>
        <v>2.3877548794430242E-2</v>
      </c>
      <c r="Q51" s="63">
        <f t="shared" si="18"/>
        <v>0.6608643454238422</v>
      </c>
      <c r="R51" s="55">
        <v>5172</v>
      </c>
      <c r="S51" s="55">
        <f t="shared" si="2"/>
        <v>121.4846347095821</v>
      </c>
      <c r="T51" s="55">
        <f t="shared" si="19"/>
        <v>-201.5428965589025</v>
      </c>
      <c r="U51" s="55">
        <f t="shared" si="10"/>
        <v>3.0071674520802043</v>
      </c>
      <c r="V51" s="55">
        <f>'Steady-state'!$O$37</f>
        <v>9.5114346828089058E-2</v>
      </c>
      <c r="W51" s="55">
        <f t="shared" si="11"/>
        <v>3.0086712721437485</v>
      </c>
      <c r="X51" s="55">
        <f t="shared" si="20"/>
        <v>829.80790795036705</v>
      </c>
      <c r="Y51" s="76">
        <v>51088</v>
      </c>
      <c r="Z51" s="55">
        <f t="shared" si="25"/>
        <v>122.98749818312687</v>
      </c>
      <c r="AA51" s="55">
        <f t="shared" si="21"/>
        <v>0.37691650012957695</v>
      </c>
      <c r="AB51" s="55">
        <f t="shared" si="12"/>
        <v>3.4926627612087993E-2</v>
      </c>
      <c r="AC51" s="55">
        <f>'Steady-state'!$O$38</f>
        <v>9.6252420074772697E-3</v>
      </c>
      <c r="AD51" s="55">
        <f t="shared" si="13"/>
        <v>3.6228643364829054E-2</v>
      </c>
      <c r="AE51" s="63">
        <f t="shared" si="22"/>
        <v>1.002732241853374</v>
      </c>
      <c r="AF51" s="76">
        <v>3792</v>
      </c>
      <c r="AG51" s="55">
        <f t="shared" si="4"/>
        <v>92.053230590418224</v>
      </c>
      <c r="AH51" s="55">
        <f t="shared" si="23"/>
        <v>888.13320652996856</v>
      </c>
      <c r="AI51" s="55">
        <f t="shared" si="14"/>
        <v>2.2127645867821872</v>
      </c>
      <c r="AJ51" s="55">
        <f>'Steady-state'!$O$39</f>
        <v>0.17438826664448603</v>
      </c>
      <c r="AK51" s="55">
        <f t="shared" si="15"/>
        <v>2.2196257306268126</v>
      </c>
      <c r="AL51" s="63">
        <f t="shared" si="24"/>
        <v>799.0932423108203</v>
      </c>
    </row>
    <row r="52" spans="1:38" x14ac:dyDescent="0.2">
      <c r="A52">
        <v>45</v>
      </c>
      <c r="B52" s="62">
        <f>SUM($C$8:C52)/10^6</f>
        <v>0.43923200000000001</v>
      </c>
      <c r="C52" s="55">
        <v>4400</v>
      </c>
      <c r="D52" s="55">
        <f t="shared" si="0"/>
        <v>118.99972172688611</v>
      </c>
      <c r="E52" s="55">
        <f t="shared" si="5"/>
        <v>243.65217388797396</v>
      </c>
      <c r="F52" s="44">
        <f t="shared" si="6"/>
        <v>0.47017168006082538</v>
      </c>
      <c r="G52" s="55">
        <f>'Steady-state'!$O$35</f>
        <v>0.11595267002868899</v>
      </c>
      <c r="H52" s="42">
        <f t="shared" si="7"/>
        <v>0.48425864000346053</v>
      </c>
      <c r="I52" s="44">
        <f t="shared" si="16"/>
        <v>154.34020153336849</v>
      </c>
      <c r="J52" s="62">
        <f>SUM($K$8:K52)/10^6</f>
        <v>2.6733720000000001</v>
      </c>
      <c r="K52" s="55">
        <v>51088</v>
      </c>
      <c r="L52" s="55">
        <f t="shared" si="1"/>
        <v>122.98749818312687</v>
      </c>
      <c r="M52" s="55">
        <f t="shared" si="17"/>
        <v>0.5653304938536986</v>
      </c>
      <c r="N52" s="55">
        <f t="shared" si="8"/>
        <v>2.1864512211495341E-2</v>
      </c>
      <c r="O52" s="55">
        <f>'Steady-state'!$O$36</f>
        <v>9.6192171941499628E-3</v>
      </c>
      <c r="P52" s="55">
        <f t="shared" si="9"/>
        <v>2.3886946930800075E-2</v>
      </c>
      <c r="Q52" s="63">
        <f t="shared" si="18"/>
        <v>0.6611063253020989</v>
      </c>
      <c r="R52" s="55">
        <v>5148</v>
      </c>
      <c r="S52" s="55">
        <f t="shared" si="2"/>
        <v>122.05099664296011</v>
      </c>
      <c r="T52" s="55">
        <f t="shared" si="19"/>
        <v>110.01591557459577</v>
      </c>
      <c r="U52" s="55">
        <f t="shared" si="10"/>
        <v>3.035271668084127</v>
      </c>
      <c r="V52" s="55">
        <f>'Steady-state'!$O$37</f>
        <v>9.5114346828089058E-2</v>
      </c>
      <c r="W52" s="55">
        <f t="shared" si="11"/>
        <v>3.0367615708261875</v>
      </c>
      <c r="X52" s="55">
        <f t="shared" si="20"/>
        <v>830.3877099797146</v>
      </c>
      <c r="Y52" s="76">
        <v>51076</v>
      </c>
      <c r="Z52" s="55">
        <f t="shared" si="25"/>
        <v>123.01639335851645</v>
      </c>
      <c r="AA52" s="55">
        <f t="shared" si="21"/>
        <v>0.56572901929631836</v>
      </c>
      <c r="AB52" s="55">
        <f t="shared" si="12"/>
        <v>3.4943041143537426E-2</v>
      </c>
      <c r="AC52" s="55">
        <f>'Steady-state'!$O$38</f>
        <v>9.6252420074772697E-3</v>
      </c>
      <c r="AD52" s="55">
        <f t="shared" si="13"/>
        <v>3.624446727517807E-2</v>
      </c>
      <c r="AE52" s="63">
        <f t="shared" si="22"/>
        <v>1.003332874853448</v>
      </c>
      <c r="AF52" s="76">
        <v>3676</v>
      </c>
      <c r="AG52" s="55">
        <f t="shared" si="4"/>
        <v>94.958065940931959</v>
      </c>
      <c r="AH52" s="55">
        <f t="shared" si="23"/>
        <v>790.21636303420439</v>
      </c>
      <c r="AI52" s="55">
        <f t="shared" si="14"/>
        <v>2.354620193449021</v>
      </c>
      <c r="AJ52" s="55">
        <f>'Steady-state'!$O$39</f>
        <v>0.17438826664448603</v>
      </c>
      <c r="AK52" s="55">
        <f t="shared" si="15"/>
        <v>2.3610691482760884</v>
      </c>
      <c r="AL52" s="63">
        <f t="shared" si="24"/>
        <v>881.76989836143616</v>
      </c>
    </row>
    <row r="53" spans="1:38" x14ac:dyDescent="0.2">
      <c r="A53">
        <v>46</v>
      </c>
      <c r="B53" s="62">
        <f>SUM($C$8:C53)/10^6</f>
        <v>0.44361600000000001</v>
      </c>
      <c r="C53" s="55">
        <v>4384</v>
      </c>
      <c r="D53" s="55">
        <f t="shared" si="0"/>
        <v>119.43402728063386</v>
      </c>
      <c r="E53" s="55">
        <f t="shared" si="5"/>
        <v>99.066047843920686</v>
      </c>
      <c r="F53" s="44">
        <f t="shared" si="6"/>
        <v>0.47360985274388512</v>
      </c>
      <c r="G53" s="55">
        <f>'Steady-state'!$O$35</f>
        <v>0.11595267002868899</v>
      </c>
      <c r="H53" s="42">
        <f t="shared" si="7"/>
        <v>0.48759749210067371</v>
      </c>
      <c r="I53" s="44">
        <f t="shared" si="16"/>
        <v>156.75465080620248</v>
      </c>
      <c r="J53" s="62">
        <f>SUM($K$8:K53)/10^6</f>
        <v>2.7244640000000002</v>
      </c>
      <c r="K53" s="55">
        <v>51092</v>
      </c>
      <c r="L53" s="55">
        <f t="shared" si="1"/>
        <v>122.97786947427359</v>
      </c>
      <c r="M53" s="55">
        <f t="shared" si="17"/>
        <v>-0.18845824890951043</v>
      </c>
      <c r="N53" s="55">
        <f t="shared" si="8"/>
        <v>2.1861088793923338E-2</v>
      </c>
      <c r="O53" s="55">
        <f>'Steady-state'!$O$36</f>
        <v>9.6192171941499628E-3</v>
      </c>
      <c r="P53" s="55">
        <f t="shared" si="9"/>
        <v>2.3883813403307915E-2</v>
      </c>
      <c r="Q53" s="63">
        <f t="shared" si="18"/>
        <v>0.66114124910227257</v>
      </c>
      <c r="R53" s="55">
        <v>4980</v>
      </c>
      <c r="S53" s="55">
        <f t="shared" si="2"/>
        <v>126.16837966224068</v>
      </c>
      <c r="T53" s="55">
        <f t="shared" si="19"/>
        <v>826.78373881135872</v>
      </c>
      <c r="U53" s="55">
        <f t="shared" si="10"/>
        <v>3.2435153611024576</v>
      </c>
      <c r="V53" s="55">
        <f>'Steady-state'!$O$37</f>
        <v>9.5114346828089058E-2</v>
      </c>
      <c r="W53" s="55">
        <f t="shared" si="11"/>
        <v>3.2449096500026222</v>
      </c>
      <c r="X53" s="55">
        <f t="shared" si="20"/>
        <v>892.67303540105218</v>
      </c>
      <c r="Y53" s="76">
        <v>51080</v>
      </c>
      <c r="Z53" s="55">
        <f t="shared" si="25"/>
        <v>123.00676012489402</v>
      </c>
      <c r="AA53" s="55">
        <f t="shared" si="21"/>
        <v>-0.18859110458962103</v>
      </c>
      <c r="AB53" s="55">
        <f t="shared" si="12"/>
        <v>3.4937568681051231E-2</v>
      </c>
      <c r="AC53" s="55">
        <f>'Steady-state'!$O$38</f>
        <v>9.6252420074772697E-3</v>
      </c>
      <c r="AD53" s="55">
        <f t="shared" si="13"/>
        <v>3.6239191340945741E-2</v>
      </c>
      <c r="AE53" s="63">
        <f t="shared" si="22"/>
        <v>1.0034002887045608</v>
      </c>
      <c r="AF53" s="76">
        <v>3652</v>
      </c>
      <c r="AG53" s="55">
        <f t="shared" si="4"/>
        <v>95.582105804727789</v>
      </c>
      <c r="AH53" s="55">
        <f t="shared" si="23"/>
        <v>170.8761949057583</v>
      </c>
      <c r="AI53" s="55">
        <f t="shared" si="14"/>
        <v>2.3856697948214229</v>
      </c>
      <c r="AJ53" s="55">
        <f>'Steady-state'!$O$39</f>
        <v>0.17438826664448603</v>
      </c>
      <c r="AK53" s="55">
        <f t="shared" si="15"/>
        <v>2.3920350410197919</v>
      </c>
      <c r="AL53" s="63">
        <f t="shared" si="24"/>
        <v>920.3339781772687</v>
      </c>
    </row>
    <row r="54" spans="1:38" x14ac:dyDescent="0.2">
      <c r="A54">
        <v>47</v>
      </c>
      <c r="B54" s="62">
        <f>SUM($C$8:C54)/10^6</f>
        <v>0.44796000000000002</v>
      </c>
      <c r="C54" s="55">
        <v>4344</v>
      </c>
      <c r="D54" s="55">
        <f t="shared" si="0"/>
        <v>120.53378812115535</v>
      </c>
      <c r="E54" s="55">
        <f t="shared" si="5"/>
        <v>253.1677809671956</v>
      </c>
      <c r="F54" s="44">
        <f t="shared" si="6"/>
        <v>0.4823721064626289</v>
      </c>
      <c r="G54" s="55">
        <f>'Steady-state'!$O$35</f>
        <v>0.11595267002868899</v>
      </c>
      <c r="H54" s="42">
        <f t="shared" si="7"/>
        <v>0.49611276014629557</v>
      </c>
      <c r="I54" s="44">
        <f t="shared" si="16"/>
        <v>160.13556872717973</v>
      </c>
      <c r="J54" s="62">
        <f>SUM($K$8:K54)/10^6</f>
        <v>2.7755640000000001</v>
      </c>
      <c r="K54" s="55">
        <v>51100</v>
      </c>
      <c r="L54" s="55">
        <f t="shared" si="1"/>
        <v>122.95861657885688</v>
      </c>
      <c r="M54" s="55">
        <f t="shared" si="17"/>
        <v>-0.37676899054232965</v>
      </c>
      <c r="N54" s="55">
        <f t="shared" si="8"/>
        <v>2.1854244370423034E-2</v>
      </c>
      <c r="O54" s="55">
        <f>'Steady-state'!$O$36</f>
        <v>9.6192171941499628E-3</v>
      </c>
      <c r="P54" s="55">
        <f t="shared" si="9"/>
        <v>2.3877548794430242E-2</v>
      </c>
      <c r="Q54" s="63">
        <f t="shared" si="18"/>
        <v>0.66090770227454465</v>
      </c>
      <c r="R54" s="55">
        <v>5064</v>
      </c>
      <c r="S54" s="55">
        <f t="shared" si="2"/>
        <v>124.07553924130305</v>
      </c>
      <c r="T54" s="55">
        <f t="shared" si="19"/>
        <v>-413.27812419779502</v>
      </c>
      <c r="U54" s="55">
        <f t="shared" si="10"/>
        <v>3.1368030427543792</v>
      </c>
      <c r="V54" s="55">
        <f>'Steady-state'!$O$37</f>
        <v>9.5114346828089058E-2</v>
      </c>
      <c r="W54" s="55">
        <f t="shared" si="11"/>
        <v>3.1382447431654632</v>
      </c>
      <c r="X54" s="55">
        <f t="shared" si="20"/>
        <v>891.49136152164726</v>
      </c>
      <c r="Y54" s="76">
        <v>51092</v>
      </c>
      <c r="Z54" s="55">
        <f t="shared" si="25"/>
        <v>122.97786947427359</v>
      </c>
      <c r="AA54" s="55">
        <f t="shared" si="21"/>
        <v>-0.56546329406610851</v>
      </c>
      <c r="AB54" s="55">
        <f t="shared" si="12"/>
        <v>3.4921159004805954E-2</v>
      </c>
      <c r="AC54" s="55">
        <f>'Steady-state'!$O$38</f>
        <v>9.6252420074772697E-3</v>
      </c>
      <c r="AD54" s="55">
        <f t="shared" si="13"/>
        <v>3.6223371322137383E-2</v>
      </c>
      <c r="AE54" s="63">
        <f t="shared" si="22"/>
        <v>1.0028726878771539</v>
      </c>
      <c r="AF54" s="76">
        <v>3564</v>
      </c>
      <c r="AG54" s="55">
        <f t="shared" si="4"/>
        <v>97.942157799906255</v>
      </c>
      <c r="AH54" s="55">
        <f t="shared" si="23"/>
        <v>662.19191783907581</v>
      </c>
      <c r="AI54" s="55">
        <f t="shared" si="14"/>
        <v>2.5049351038751384</v>
      </c>
      <c r="AJ54" s="55">
        <f>'Steady-state'!$O$39</f>
        <v>0.17438826664448603</v>
      </c>
      <c r="AK54" s="55">
        <f t="shared" si="15"/>
        <v>2.5109980370699652</v>
      </c>
      <c r="AL54" s="63">
        <f t="shared" si="24"/>
        <v>973.20834442611999</v>
      </c>
    </row>
    <row r="55" spans="1:38" x14ac:dyDescent="0.2">
      <c r="A55">
        <v>48</v>
      </c>
      <c r="B55" s="62">
        <f>SUM($C$8:C55)/10^6</f>
        <v>0.45230799999999999</v>
      </c>
      <c r="C55" s="55">
        <v>4348</v>
      </c>
      <c r="D55" s="55">
        <f t="shared" si="0"/>
        <v>120.42290147154988</v>
      </c>
      <c r="E55" s="55">
        <f t="shared" si="5"/>
        <v>-25.50290929288774</v>
      </c>
      <c r="F55" s="44">
        <f t="shared" si="6"/>
        <v>0.48148498553499514</v>
      </c>
      <c r="G55" s="55">
        <f>'Steady-state'!$O$35</f>
        <v>0.11595267002868899</v>
      </c>
      <c r="H55" s="42">
        <f t="shared" si="7"/>
        <v>0.49525025288475771</v>
      </c>
      <c r="I55" s="44">
        <f t="shared" si="16"/>
        <v>161.22353313337445</v>
      </c>
      <c r="J55" s="62">
        <f>SUM($K$8:K55)/10^6</f>
        <v>2.82666</v>
      </c>
      <c r="K55" s="55">
        <v>51096</v>
      </c>
      <c r="L55" s="55">
        <f t="shared" si="1"/>
        <v>122.96824227296825</v>
      </c>
      <c r="M55" s="55">
        <f t="shared" si="17"/>
        <v>0.18838449411652428</v>
      </c>
      <c r="N55" s="55">
        <f t="shared" si="8"/>
        <v>2.1857666180316475E-2</v>
      </c>
      <c r="O55" s="55">
        <f>'Steady-state'!$O$36</f>
        <v>9.6192171941499628E-3</v>
      </c>
      <c r="P55" s="55">
        <f t="shared" si="9"/>
        <v>2.3880680691269689E-2</v>
      </c>
      <c r="Q55" s="63">
        <f t="shared" si="18"/>
        <v>0.66091608053793727</v>
      </c>
      <c r="R55" s="55">
        <v>5120</v>
      </c>
      <c r="S55" s="55">
        <f t="shared" si="2"/>
        <v>122.71846303085131</v>
      </c>
      <c r="T55" s="55">
        <f t="shared" si="19"/>
        <v>-265.05394735385488</v>
      </c>
      <c r="U55" s="55">
        <f t="shared" si="10"/>
        <v>3.0685607285112533</v>
      </c>
      <c r="V55" s="55">
        <f>'Steady-state'!$O$37</f>
        <v>9.5114346828089058E-2</v>
      </c>
      <c r="W55" s="55">
        <f t="shared" si="11"/>
        <v>3.0700344759520286</v>
      </c>
      <c r="X55" s="55">
        <f t="shared" si="20"/>
        <v>857.48292155529521</v>
      </c>
      <c r="Y55" s="76">
        <v>51088</v>
      </c>
      <c r="Z55" s="55">
        <f t="shared" si="25"/>
        <v>122.98749818312687</v>
      </c>
      <c r="AA55" s="55">
        <f t="shared" si="21"/>
        <v>0.1884730044880345</v>
      </c>
      <c r="AB55" s="55">
        <f t="shared" si="12"/>
        <v>3.4926627612087993E-2</v>
      </c>
      <c r="AC55" s="55">
        <f>'Steady-state'!$O$38</f>
        <v>9.6252420074772697E-3</v>
      </c>
      <c r="AD55" s="55">
        <f t="shared" si="13"/>
        <v>3.6228643364829054E-2</v>
      </c>
      <c r="AE55" s="63">
        <f t="shared" si="22"/>
        <v>1.0028051814503069</v>
      </c>
      <c r="AF55" s="76">
        <v>3492</v>
      </c>
      <c r="AG55" s="55">
        <f t="shared" si="4"/>
        <v>99.96158373392494</v>
      </c>
      <c r="AH55" s="55">
        <f t="shared" si="23"/>
        <v>578.30066839023038</v>
      </c>
      <c r="AI55" s="55">
        <f t="shared" si="14"/>
        <v>2.6092963070549722</v>
      </c>
      <c r="AJ55" s="55">
        <f>'Steady-state'!$O$39</f>
        <v>0.17438826664448603</v>
      </c>
      <c r="AK55" s="55">
        <f t="shared" si="15"/>
        <v>2.6151172986223741</v>
      </c>
      <c r="AL55" s="63">
        <f t="shared" si="24"/>
        <v>1038.3283143822405</v>
      </c>
    </row>
    <row r="56" spans="1:38" x14ac:dyDescent="0.2">
      <c r="A56">
        <v>49</v>
      </c>
      <c r="B56" s="62">
        <f>SUM($C$8:C56)/10^6</f>
        <v>0.45662799999999998</v>
      </c>
      <c r="C56" s="55">
        <v>4320</v>
      </c>
      <c r="D56" s="55">
        <f t="shared" si="0"/>
        <v>121.203420277384</v>
      </c>
      <c r="E56" s="55">
        <f t="shared" si="5"/>
        <v>180.6756494986389</v>
      </c>
      <c r="F56" s="44">
        <f t="shared" si="6"/>
        <v>0.48774668456241321</v>
      </c>
      <c r="G56" s="55">
        <f>'Steady-state'!$O$35</f>
        <v>0.11595267002868899</v>
      </c>
      <c r="H56" s="42">
        <f t="shared" si="7"/>
        <v>0.50134005424303396</v>
      </c>
      <c r="I56" s="44">
        <f t="shared" si="16"/>
        <v>163.12877108414617</v>
      </c>
      <c r="J56" s="62">
        <f>SUM($K$8:K56)/10^6</f>
        <v>2.877748</v>
      </c>
      <c r="K56" s="55">
        <v>51088</v>
      </c>
      <c r="L56" s="55">
        <f t="shared" si="1"/>
        <v>122.98749818312687</v>
      </c>
      <c r="M56" s="55">
        <f t="shared" si="17"/>
        <v>0.37691650012957695</v>
      </c>
      <c r="N56" s="55">
        <f t="shared" si="8"/>
        <v>2.1864512211495341E-2</v>
      </c>
      <c r="O56" s="55">
        <f>'Steady-state'!$O$36</f>
        <v>9.6192171941499628E-3</v>
      </c>
      <c r="P56" s="55">
        <f t="shared" si="9"/>
        <v>2.3886946930800075E-2</v>
      </c>
      <c r="Q56" s="63">
        <f t="shared" si="18"/>
        <v>0.66114966157432653</v>
      </c>
      <c r="R56" s="55">
        <v>5152</v>
      </c>
      <c r="S56" s="55">
        <f t="shared" si="2"/>
        <v>121.95623655239881</v>
      </c>
      <c r="T56" s="55">
        <f t="shared" si="19"/>
        <v>-147.94768603503576</v>
      </c>
      <c r="U56" s="55">
        <f t="shared" si="10"/>
        <v>3.0305603429608454</v>
      </c>
      <c r="V56" s="55">
        <f>'Steady-state'!$O$37</f>
        <v>9.5114346828089058E-2</v>
      </c>
      <c r="W56" s="55">
        <f t="shared" si="11"/>
        <v>3.0320525607745474</v>
      </c>
      <c r="X56" s="55">
        <f t="shared" si="20"/>
        <v>837.52956527898732</v>
      </c>
      <c r="Y56" s="76">
        <v>51072</v>
      </c>
      <c r="Z56" s="55">
        <f t="shared" si="25"/>
        <v>123.02602810110406</v>
      </c>
      <c r="AA56" s="55">
        <f t="shared" si="21"/>
        <v>0.75442351929014528</v>
      </c>
      <c r="AB56" s="55">
        <f t="shared" si="12"/>
        <v>3.4948514891896924E-2</v>
      </c>
      <c r="AC56" s="55">
        <f>'Steady-state'!$O$38</f>
        <v>9.6252420074772697E-3</v>
      </c>
      <c r="AD56" s="55">
        <f t="shared" si="13"/>
        <v>3.62497445073982E-2</v>
      </c>
      <c r="AE56" s="63">
        <f t="shared" si="22"/>
        <v>1.003484550899638</v>
      </c>
      <c r="AF56" s="76">
        <v>3508</v>
      </c>
      <c r="AG56" s="55">
        <f t="shared" si="4"/>
        <v>99.50565860857067</v>
      </c>
      <c r="AH56" s="55">
        <f t="shared" si="23"/>
        <v>-129.96725352174167</v>
      </c>
      <c r="AI56" s="55">
        <f t="shared" si="14"/>
        <v>2.5855485688350051</v>
      </c>
      <c r="AJ56" s="55">
        <f>'Steady-state'!$O$39</f>
        <v>0.17438826664448603</v>
      </c>
      <c r="AK56" s="55">
        <f t="shared" si="15"/>
        <v>2.5914229043805279</v>
      </c>
      <c r="AL56" s="63">
        <f t="shared" si="24"/>
        <v>1049.4974642601999</v>
      </c>
    </row>
    <row r="57" spans="1:38" x14ac:dyDescent="0.2">
      <c r="A57">
        <v>50</v>
      </c>
      <c r="B57" s="62">
        <f>SUM($C$8:C57)/10^6</f>
        <v>0.46093200000000001</v>
      </c>
      <c r="C57" s="55">
        <v>4304</v>
      </c>
      <c r="D57" s="55">
        <f t="shared" si="0"/>
        <v>121.65399061298766</v>
      </c>
      <c r="E57" s="55">
        <f t="shared" si="5"/>
        <v>104.68641626479034</v>
      </c>
      <c r="F57" s="44">
        <f t="shared" si="6"/>
        <v>0.49137979442793656</v>
      </c>
      <c r="G57" s="55">
        <f>'Steady-state'!$O$35</f>
        <v>0.11595267002868899</v>
      </c>
      <c r="H57" s="42">
        <f t="shared" si="7"/>
        <v>0.50487535497271319</v>
      </c>
      <c r="I57" s="44">
        <f t="shared" si="16"/>
        <v>165.31333212875668</v>
      </c>
      <c r="J57" s="62">
        <f>SUM($K$8:K57)/10^6</f>
        <v>2.928836</v>
      </c>
      <c r="K57" s="55">
        <v>51088</v>
      </c>
      <c r="L57" s="55">
        <f t="shared" si="1"/>
        <v>122.98749818312687</v>
      </c>
      <c r="M57" s="55">
        <f t="shared" si="17"/>
        <v>0</v>
      </c>
      <c r="N57" s="55">
        <f t="shared" si="8"/>
        <v>2.1864512211495341E-2</v>
      </c>
      <c r="O57" s="55">
        <f>'Steady-state'!$O$36</f>
        <v>9.6192171941499628E-3</v>
      </c>
      <c r="P57" s="55">
        <f t="shared" si="9"/>
        <v>2.3886946930800075E-2</v>
      </c>
      <c r="Q57" s="63">
        <f t="shared" si="18"/>
        <v>0.66123638257954598</v>
      </c>
      <c r="R57" s="55">
        <v>5120</v>
      </c>
      <c r="S57" s="55">
        <f t="shared" si="2"/>
        <v>122.71846303085131</v>
      </c>
      <c r="T57" s="55">
        <f t="shared" si="19"/>
        <v>148.87235907275473</v>
      </c>
      <c r="U57" s="55">
        <f t="shared" si="10"/>
        <v>3.0685607285112533</v>
      </c>
      <c r="V57" s="55">
        <f>'Steady-state'!$O$37</f>
        <v>9.5114346828089058E-2</v>
      </c>
      <c r="W57" s="55">
        <f t="shared" si="11"/>
        <v>3.0700344759520286</v>
      </c>
      <c r="X57" s="55">
        <f t="shared" si="20"/>
        <v>842.76422697243424</v>
      </c>
      <c r="Y57" s="76">
        <v>51088</v>
      </c>
      <c r="Z57" s="55">
        <f t="shared" si="25"/>
        <v>122.98749818312687</v>
      </c>
      <c r="AA57" s="55">
        <f t="shared" si="21"/>
        <v>-0.75418724509055557</v>
      </c>
      <c r="AB57" s="55">
        <f t="shared" si="12"/>
        <v>3.4926627612087993E-2</v>
      </c>
      <c r="AC57" s="55">
        <f>'Steady-state'!$O$38</f>
        <v>9.6252420074772697E-3</v>
      </c>
      <c r="AD57" s="55">
        <f t="shared" si="13"/>
        <v>3.6228643364829054E-2</v>
      </c>
      <c r="AE57" s="63">
        <f t="shared" si="22"/>
        <v>1.003170274482436</v>
      </c>
      <c r="AF57" s="76">
        <v>3420</v>
      </c>
      <c r="AG57" s="55">
        <f t="shared" si="4"/>
        <v>102.06603812832337</v>
      </c>
      <c r="AH57" s="55">
        <f t="shared" si="23"/>
        <v>748.64898238383057</v>
      </c>
      <c r="AI57" s="55">
        <f t="shared" si="14"/>
        <v>2.7203178895379758</v>
      </c>
      <c r="AJ57" s="55">
        <f>'Steady-state'!$O$39</f>
        <v>0.17438826664448603</v>
      </c>
      <c r="AK57" s="55">
        <f t="shared" si="15"/>
        <v>2.7259018118200102</v>
      </c>
      <c r="AL57" s="63">
        <f t="shared" si="24"/>
        <v>1099.9236374966501</v>
      </c>
    </row>
    <row r="58" spans="1:38" x14ac:dyDescent="0.2">
      <c r="A58">
        <v>51</v>
      </c>
      <c r="B58" s="62">
        <f>SUM($C$8:C58)/10^6</f>
        <v>0.46521600000000002</v>
      </c>
      <c r="C58" s="55">
        <v>4284</v>
      </c>
      <c r="D58" s="55">
        <f t="shared" si="0"/>
        <v>122.22193641416872</v>
      </c>
      <c r="E58" s="55">
        <f t="shared" si="5"/>
        <v>132.57371642882075</v>
      </c>
      <c r="F58" s="44">
        <f t="shared" si="6"/>
        <v>0.49597855078728548</v>
      </c>
      <c r="G58" s="55">
        <f>'Steady-state'!$O$35</f>
        <v>0.11595267002868899</v>
      </c>
      <c r="H58" s="42">
        <f t="shared" si="7"/>
        <v>0.50935227939790151</v>
      </c>
      <c r="I58" s="44">
        <f t="shared" si="16"/>
        <v>167.40852568500028</v>
      </c>
      <c r="J58" s="62">
        <f>SUM($K$8:K58)/10^6</f>
        <v>2.9799359999999999</v>
      </c>
      <c r="K58" s="55">
        <v>51100</v>
      </c>
      <c r="L58" s="55">
        <f t="shared" si="1"/>
        <v>122.95861657885688</v>
      </c>
      <c r="M58" s="55">
        <f t="shared" si="17"/>
        <v>-0.56519773522500494</v>
      </c>
      <c r="N58" s="55">
        <f t="shared" si="8"/>
        <v>2.1854244370423034E-2</v>
      </c>
      <c r="O58" s="55">
        <f>'Steady-state'!$O$36</f>
        <v>9.6192171941499628E-3</v>
      </c>
      <c r="P58" s="55">
        <f t="shared" si="9"/>
        <v>2.3877548794430242E-2</v>
      </c>
      <c r="Q58" s="63">
        <f t="shared" si="18"/>
        <v>0.66095107528013297</v>
      </c>
      <c r="R58" s="55">
        <v>4968</v>
      </c>
      <c r="S58" s="55">
        <f t="shared" si="2"/>
        <v>126.47313420248766</v>
      </c>
      <c r="T58" s="55">
        <f t="shared" si="19"/>
        <v>755.77116981407937</v>
      </c>
      <c r="U58" s="55">
        <f t="shared" si="10"/>
        <v>3.2592034415381383</v>
      </c>
      <c r="V58" s="55">
        <f>'Steady-state'!$O$37</f>
        <v>9.5114346828089058E-2</v>
      </c>
      <c r="W58" s="55">
        <f t="shared" si="11"/>
        <v>3.2605910219324623</v>
      </c>
      <c r="X58" s="55">
        <f t="shared" si="20"/>
        <v>901.67106131672801</v>
      </c>
      <c r="Y58" s="76">
        <v>51096</v>
      </c>
      <c r="Z58" s="55">
        <f t="shared" si="25"/>
        <v>122.96824227296825</v>
      </c>
      <c r="AA58" s="55">
        <f t="shared" si="21"/>
        <v>-0.37685748705612626</v>
      </c>
      <c r="AB58" s="55">
        <f t="shared" si="12"/>
        <v>3.491569168178723E-2</v>
      </c>
      <c r="AC58" s="55">
        <f>'Steady-state'!$O$38</f>
        <v>9.6252420074772697E-3</v>
      </c>
      <c r="AD58" s="55">
        <f t="shared" si="13"/>
        <v>3.6218100575818868E-2</v>
      </c>
      <c r="AE58" s="63">
        <f t="shared" si="22"/>
        <v>1.0025752460409196</v>
      </c>
      <c r="AF58" s="76">
        <v>3448</v>
      </c>
      <c r="AG58" s="55">
        <f t="shared" si="4"/>
        <v>101.23719559131841</v>
      </c>
      <c r="AH58" s="55">
        <f t="shared" si="23"/>
        <v>-240.38356641675156</v>
      </c>
      <c r="AI58" s="55">
        <f t="shared" si="14"/>
        <v>2.67631578372142</v>
      </c>
      <c r="AJ58" s="55">
        <f>'Steady-state'!$O$39</f>
        <v>0.17438826664448603</v>
      </c>
      <c r="AK58" s="55">
        <f t="shared" si="15"/>
        <v>2.6819913202207921</v>
      </c>
      <c r="AL58" s="63">
        <f t="shared" si="24"/>
        <v>1109.0913149876374</v>
      </c>
    </row>
    <row r="59" spans="1:38" x14ac:dyDescent="0.2">
      <c r="A59">
        <v>52</v>
      </c>
      <c r="B59" s="62">
        <f>SUM($C$8:C59)/10^6</f>
        <v>0.46949999999999997</v>
      </c>
      <c r="C59" s="55">
        <v>4284</v>
      </c>
      <c r="D59" s="55">
        <f t="shared" si="0"/>
        <v>122.22193641416872</v>
      </c>
      <c r="E59" s="55">
        <f t="shared" si="5"/>
        <v>0</v>
      </c>
      <c r="F59" s="44">
        <f t="shared" si="6"/>
        <v>0.49597855078728548</v>
      </c>
      <c r="G59" s="55">
        <f>'Steady-state'!$O$35</f>
        <v>0.11595267002868899</v>
      </c>
      <c r="H59" s="42">
        <f t="shared" si="7"/>
        <v>0.50935227939790151</v>
      </c>
      <c r="I59" s="44">
        <f t="shared" si="16"/>
        <v>168.14493500237216</v>
      </c>
      <c r="J59" s="62">
        <f>SUM($K$8:K59)/10^6</f>
        <v>3.0310320000000002</v>
      </c>
      <c r="K59" s="55">
        <v>51096</v>
      </c>
      <c r="L59" s="55">
        <f t="shared" si="1"/>
        <v>122.96824227296825</v>
      </c>
      <c r="M59" s="55">
        <f t="shared" si="17"/>
        <v>0.18838449411652428</v>
      </c>
      <c r="N59" s="55">
        <f t="shared" si="8"/>
        <v>2.1857666180316475E-2</v>
      </c>
      <c r="O59" s="55">
        <f>'Steady-state'!$O$36</f>
        <v>9.6192171941499628E-3</v>
      </c>
      <c r="P59" s="55">
        <f t="shared" si="9"/>
        <v>2.3880680691269689E-2</v>
      </c>
      <c r="Q59" s="63">
        <f t="shared" si="18"/>
        <v>0.66091608053793727</v>
      </c>
      <c r="R59" s="55">
        <v>5068</v>
      </c>
      <c r="S59" s="55">
        <f t="shared" si="2"/>
        <v>123.97761063890263</v>
      </c>
      <c r="T59" s="55">
        <f t="shared" si="19"/>
        <v>-492.40796440114929</v>
      </c>
      <c r="U59" s="55">
        <f t="shared" si="10"/>
        <v>3.1318534529251978</v>
      </c>
      <c r="V59" s="55">
        <f>'Steady-state'!$O$37</f>
        <v>9.5114346828089058E-2</v>
      </c>
      <c r="W59" s="55">
        <f t="shared" si="11"/>
        <v>3.1332974307543831</v>
      </c>
      <c r="X59" s="55">
        <f t="shared" si="20"/>
        <v>892.36337909567692</v>
      </c>
      <c r="Y59" s="76">
        <v>51084</v>
      </c>
      <c r="Z59" s="55">
        <f t="shared" si="25"/>
        <v>122.99712839988227</v>
      </c>
      <c r="AA59" s="55">
        <f t="shared" si="21"/>
        <v>0.56546329406501128</v>
      </c>
      <c r="AB59" s="55">
        <f t="shared" si="12"/>
        <v>3.4932097504035607E-2</v>
      </c>
      <c r="AC59" s="55">
        <f>'Steady-state'!$O$38</f>
        <v>9.6252420074772697E-3</v>
      </c>
      <c r="AD59" s="55">
        <f t="shared" si="13"/>
        <v>3.6233916704297313E-2</v>
      </c>
      <c r="AE59" s="63">
        <f t="shared" si="22"/>
        <v>1.002883772940518</v>
      </c>
      <c r="AF59" s="76">
        <v>3236</v>
      </c>
      <c r="AG59" s="55">
        <f t="shared" si="4"/>
        <v>107.86954585873484</v>
      </c>
      <c r="AH59" s="55">
        <f t="shared" si="23"/>
        <v>2049.5519985835685</v>
      </c>
      <c r="AI59" s="55">
        <f t="shared" si="14"/>
        <v>3.0384692377616749</v>
      </c>
      <c r="AJ59" s="55">
        <f>'Steady-state'!$O$39</f>
        <v>0.17438826664448603</v>
      </c>
      <c r="AK59" s="55">
        <f t="shared" si="15"/>
        <v>3.0434694965396454</v>
      </c>
      <c r="AL59" s="63">
        <f t="shared" si="24"/>
        <v>1254.9075432985187</v>
      </c>
    </row>
    <row r="60" spans="1:38" x14ac:dyDescent="0.2">
      <c r="A60">
        <v>53</v>
      </c>
      <c r="B60" s="62">
        <f>SUM($C$8:C60)/10^6</f>
        <v>0.47376400000000002</v>
      </c>
      <c r="C60" s="55">
        <v>4264</v>
      </c>
      <c r="D60" s="55">
        <f t="shared" si="0"/>
        <v>122.79521003712451</v>
      </c>
      <c r="E60" s="55">
        <f t="shared" si="5"/>
        <v>134.44503352621518</v>
      </c>
      <c r="F60" s="44">
        <f t="shared" si="6"/>
        <v>0.50064216924414406</v>
      </c>
      <c r="G60" s="55">
        <f>'Steady-state'!$O$35</f>
        <v>0.11595267002868899</v>
      </c>
      <c r="H60" s="42">
        <f t="shared" si="7"/>
        <v>0.51389454493335907</v>
      </c>
      <c r="I60" s="44">
        <f t="shared" si="16"/>
        <v>169.68946340648418</v>
      </c>
      <c r="J60" s="62">
        <f>SUM($K$8:K60)/10^6</f>
        <v>3.0821200000000002</v>
      </c>
      <c r="K60" s="55">
        <v>51088</v>
      </c>
      <c r="L60" s="55">
        <f t="shared" si="1"/>
        <v>122.98749818312687</v>
      </c>
      <c r="M60" s="55">
        <f t="shared" si="17"/>
        <v>0.37691650012957695</v>
      </c>
      <c r="N60" s="55">
        <f t="shared" si="8"/>
        <v>2.1864512211495341E-2</v>
      </c>
      <c r="O60" s="55">
        <f>'Steady-state'!$O$36</f>
        <v>9.6192171941499628E-3</v>
      </c>
      <c r="P60" s="55">
        <f t="shared" si="9"/>
        <v>2.3886946930800075E-2</v>
      </c>
      <c r="Q60" s="63">
        <f t="shared" si="18"/>
        <v>0.66114966157432653</v>
      </c>
      <c r="R60" s="55">
        <v>5120</v>
      </c>
      <c r="S60" s="55">
        <f t="shared" si="2"/>
        <v>122.71846303085131</v>
      </c>
      <c r="T60" s="55">
        <f t="shared" si="19"/>
        <v>-245.92726719752378</v>
      </c>
      <c r="U60" s="55">
        <f t="shared" si="10"/>
        <v>3.0685607285112533</v>
      </c>
      <c r="V60" s="55">
        <f>'Steady-state'!$O$37</f>
        <v>9.5114346828089058E-2</v>
      </c>
      <c r="W60" s="55">
        <f t="shared" si="11"/>
        <v>3.0700344759520286</v>
      </c>
      <c r="X60" s="55">
        <f t="shared" si="20"/>
        <v>856.78891642388555</v>
      </c>
      <c r="Y60" s="76">
        <v>51072</v>
      </c>
      <c r="Z60" s="55">
        <f t="shared" si="25"/>
        <v>123.02602810110406</v>
      </c>
      <c r="AA60" s="55">
        <f t="shared" si="21"/>
        <v>0.56586194434894044</v>
      </c>
      <c r="AB60" s="55">
        <f t="shared" si="12"/>
        <v>3.4948514891896924E-2</v>
      </c>
      <c r="AC60" s="55">
        <f>'Steady-state'!$O$38</f>
        <v>9.6252420074772697E-3</v>
      </c>
      <c r="AD60" s="55">
        <f t="shared" si="13"/>
        <v>3.62497445073982E-2</v>
      </c>
      <c r="AE60" s="63">
        <f t="shared" si="22"/>
        <v>1.0035575324532731</v>
      </c>
      <c r="AF60" s="76">
        <v>3212</v>
      </c>
      <c r="AG60" s="55">
        <f t="shared" si="4"/>
        <v>108.67554495606036</v>
      </c>
      <c r="AH60" s="55">
        <f t="shared" si="23"/>
        <v>250.93371647743629</v>
      </c>
      <c r="AI60" s="55">
        <f t="shared" si="14"/>
        <v>3.0840456401810439</v>
      </c>
      <c r="AJ60" s="55">
        <f>'Steady-state'!$O$39</f>
        <v>0.17438826664448603</v>
      </c>
      <c r="AK60" s="55">
        <f t="shared" si="15"/>
        <v>3.0889721232576659</v>
      </c>
      <c r="AL60" s="63">
        <f t="shared" si="24"/>
        <v>1350.0843281523632</v>
      </c>
    </row>
    <row r="61" spans="1:38" x14ac:dyDescent="0.2">
      <c r="A61">
        <v>54</v>
      </c>
      <c r="B61" s="62">
        <f>SUM($C$8:C61)/10^6</f>
        <v>0.47804400000000002</v>
      </c>
      <c r="C61" s="55">
        <v>4280</v>
      </c>
      <c r="D61" s="55">
        <f t="shared" si="0"/>
        <v>122.33616252296703</v>
      </c>
      <c r="E61" s="55">
        <f t="shared" si="5"/>
        <v>-107.25409209286815</v>
      </c>
      <c r="F61" s="44">
        <f t="shared" si="6"/>
        <v>0.49690604670591204</v>
      </c>
      <c r="G61" s="55">
        <f>'Steady-state'!$O$35</f>
        <v>0.11595267002868899</v>
      </c>
      <c r="H61" s="42">
        <f t="shared" si="7"/>
        <v>0.5102554663496317</v>
      </c>
      <c r="I61" s="44">
        <f t="shared" si="16"/>
        <v>169.20339182074306</v>
      </c>
      <c r="J61" s="62">
        <f>SUM($K$8:K61)/10^6</f>
        <v>3.133216</v>
      </c>
      <c r="K61" s="55">
        <v>51096</v>
      </c>
      <c r="L61" s="55">
        <f t="shared" si="1"/>
        <v>122.96824227296825</v>
      </c>
      <c r="M61" s="55">
        <f t="shared" si="17"/>
        <v>-0.37685748705612626</v>
      </c>
      <c r="N61" s="55">
        <f t="shared" si="8"/>
        <v>2.1857666180316475E-2</v>
      </c>
      <c r="O61" s="55">
        <f>'Steady-state'!$O$36</f>
        <v>9.6192171941499628E-3</v>
      </c>
      <c r="P61" s="55">
        <f t="shared" si="9"/>
        <v>2.3880680691269689E-2</v>
      </c>
      <c r="Q61" s="63">
        <f t="shared" si="18"/>
        <v>0.66104614667379724</v>
      </c>
      <c r="R61" s="55">
        <v>5136</v>
      </c>
      <c r="S61" s="55">
        <f t="shared" si="2"/>
        <v>122.33616252296703</v>
      </c>
      <c r="T61" s="55">
        <f t="shared" si="19"/>
        <v>-74.435457142578102</v>
      </c>
      <c r="U61" s="55">
        <f t="shared" si="10"/>
        <v>3.0494717500757211</v>
      </c>
      <c r="V61" s="55">
        <f>'Steady-state'!$O$37</f>
        <v>9.5114346828089058E-2</v>
      </c>
      <c r="W61" s="55">
        <f t="shared" si="11"/>
        <v>3.05095471835988</v>
      </c>
      <c r="X61" s="55">
        <f t="shared" si="20"/>
        <v>842.72283780725138</v>
      </c>
      <c r="Y61" s="76">
        <v>51092</v>
      </c>
      <c r="Z61" s="55">
        <f t="shared" si="25"/>
        <v>122.97786947427359</v>
      </c>
      <c r="AA61" s="55">
        <f t="shared" si="21"/>
        <v>-0.94258644857259466</v>
      </c>
      <c r="AB61" s="55">
        <f t="shared" si="12"/>
        <v>3.4921159004805954E-2</v>
      </c>
      <c r="AC61" s="55">
        <f>'Steady-state'!$O$38</f>
        <v>9.6252420074772697E-3</v>
      </c>
      <c r="AD61" s="55">
        <f t="shared" si="13"/>
        <v>3.6223371322137383E-2</v>
      </c>
      <c r="AE61" s="63">
        <f t="shared" si="22"/>
        <v>1.0030188094668875</v>
      </c>
      <c r="AF61" s="76">
        <v>3188</v>
      </c>
      <c r="AG61" s="55">
        <f t="shared" si="4"/>
        <v>109.49367954795041</v>
      </c>
      <c r="AH61" s="55">
        <f t="shared" si="23"/>
        <v>256.62942029173252</v>
      </c>
      <c r="AI61" s="55">
        <f t="shared" si="14"/>
        <v>3.1306552413449724</v>
      </c>
      <c r="AJ61" s="55">
        <f>'Steady-state'!$O$39</f>
        <v>0.17438826664448603</v>
      </c>
      <c r="AK61" s="55">
        <f t="shared" si="15"/>
        <v>3.1355084926856787</v>
      </c>
      <c r="AL61" s="63">
        <f t="shared" si="24"/>
        <v>1380.6642846709881</v>
      </c>
    </row>
    <row r="62" spans="1:38" x14ac:dyDescent="0.2">
      <c r="A62">
        <v>55</v>
      </c>
      <c r="B62" s="62">
        <f>SUM($C$8:C62)/10^6</f>
        <v>0.48230400000000001</v>
      </c>
      <c r="C62" s="55">
        <v>4260</v>
      </c>
      <c r="D62" s="55">
        <f t="shared" si="0"/>
        <v>122.91051070382602</v>
      </c>
      <c r="E62" s="55">
        <f t="shared" si="5"/>
        <v>134.82351663356584</v>
      </c>
      <c r="F62" s="44">
        <f t="shared" si="6"/>
        <v>0.50158278372774245</v>
      </c>
      <c r="G62" s="55">
        <f>'Steady-state'!$O$35</f>
        <v>0.11595267002868899</v>
      </c>
      <c r="H62" s="42">
        <f t="shared" si="7"/>
        <v>0.5148109464831272</v>
      </c>
      <c r="I62" s="44">
        <f t="shared" si="16"/>
        <v>170.15083555406676</v>
      </c>
      <c r="J62" s="62">
        <f>SUM($K$8:K62)/10^6</f>
        <v>3.1843159999999999</v>
      </c>
      <c r="K62" s="55">
        <v>51100</v>
      </c>
      <c r="L62" s="55">
        <f t="shared" si="1"/>
        <v>122.95861657885688</v>
      </c>
      <c r="M62" s="55">
        <f t="shared" si="17"/>
        <v>-0.18836974777647603</v>
      </c>
      <c r="N62" s="55">
        <f t="shared" si="8"/>
        <v>2.1854244370423034E-2</v>
      </c>
      <c r="O62" s="55">
        <f>'Steady-state'!$O$36</f>
        <v>9.6192171941499628E-3</v>
      </c>
      <c r="P62" s="55">
        <f t="shared" si="9"/>
        <v>2.3877548794430242E-2</v>
      </c>
      <c r="Q62" s="63">
        <f t="shared" si="18"/>
        <v>0.6608643454238422</v>
      </c>
      <c r="R62" s="55">
        <v>5112</v>
      </c>
      <c r="S62" s="55">
        <f t="shared" si="2"/>
        <v>122.91051070382602</v>
      </c>
      <c r="T62" s="55">
        <f t="shared" si="19"/>
        <v>112.35293052797154</v>
      </c>
      <c r="U62" s="55">
        <f t="shared" si="10"/>
        <v>3.0781725025120172</v>
      </c>
      <c r="V62" s="55">
        <f>'Steady-state'!$O$37</f>
        <v>9.5114346828089058E-2</v>
      </c>
      <c r="W62" s="55">
        <f t="shared" si="11"/>
        <v>3.0796416502888171</v>
      </c>
      <c r="X62" s="55">
        <f t="shared" si="20"/>
        <v>848.01596454672028</v>
      </c>
      <c r="Y62" s="76">
        <v>51092</v>
      </c>
      <c r="Z62" s="55">
        <f t="shared" si="25"/>
        <v>122.97786947427359</v>
      </c>
      <c r="AA62" s="55">
        <f t="shared" si="21"/>
        <v>0</v>
      </c>
      <c r="AB62" s="55">
        <f t="shared" si="12"/>
        <v>3.4921159004805954E-2</v>
      </c>
      <c r="AC62" s="55">
        <f>'Steady-state'!$O$38</f>
        <v>9.6252420074772697E-3</v>
      </c>
      <c r="AD62" s="55">
        <f t="shared" si="13"/>
        <v>3.6223371322137383E-2</v>
      </c>
      <c r="AE62" s="63">
        <f t="shared" si="22"/>
        <v>1.0026537030972231</v>
      </c>
      <c r="AF62" s="76">
        <v>3192</v>
      </c>
      <c r="AG62" s="55">
        <f t="shared" si="4"/>
        <v>109.35646942320359</v>
      </c>
      <c r="AH62" s="55">
        <f t="shared" si="23"/>
        <v>-42.985628053513523</v>
      </c>
      <c r="AI62" s="55">
        <f t="shared" si="14"/>
        <v>3.1228139038063496</v>
      </c>
      <c r="AJ62" s="55">
        <f>'Steady-state'!$O$39</f>
        <v>0.17438826664448603</v>
      </c>
      <c r="AK62" s="55">
        <f t="shared" si="15"/>
        <v>3.1276793226527428</v>
      </c>
      <c r="AL62" s="63">
        <f t="shared" si="24"/>
        <v>1387.4523097713113</v>
      </c>
    </row>
    <row r="63" spans="1:38" x14ac:dyDescent="0.2">
      <c r="A63">
        <v>56</v>
      </c>
      <c r="B63" s="62">
        <f>SUM($C$8:C63)/10^6</f>
        <v>0.486564</v>
      </c>
      <c r="C63" s="55">
        <v>4260</v>
      </c>
      <c r="D63" s="55">
        <f t="shared" si="0"/>
        <v>122.91051070382602</v>
      </c>
      <c r="E63" s="55">
        <f t="shared" si="5"/>
        <v>0</v>
      </c>
      <c r="F63" s="44">
        <f t="shared" si="6"/>
        <v>0.50158278372774245</v>
      </c>
      <c r="G63" s="55">
        <f>'Steady-state'!$O$35</f>
        <v>0.11595267002868899</v>
      </c>
      <c r="H63" s="42">
        <f t="shared" si="7"/>
        <v>0.5148109464831272</v>
      </c>
      <c r="I63" s="44">
        <f t="shared" si="16"/>
        <v>170.90437149637748</v>
      </c>
      <c r="J63" s="62">
        <f>SUM($K$8:K63)/10^6</f>
        <v>3.2354080000000001</v>
      </c>
      <c r="K63" s="55">
        <v>51092</v>
      </c>
      <c r="L63" s="55">
        <f t="shared" si="1"/>
        <v>122.97786947427359</v>
      </c>
      <c r="M63" s="55">
        <f t="shared" si="17"/>
        <v>0.37682798513882887</v>
      </c>
      <c r="N63" s="55">
        <f t="shared" si="8"/>
        <v>2.1861088793923338E-2</v>
      </c>
      <c r="O63" s="55">
        <f>'Steady-state'!$O$36</f>
        <v>9.6192171941499628E-3</v>
      </c>
      <c r="P63" s="55">
        <f t="shared" si="9"/>
        <v>2.3883813403307915E-2</v>
      </c>
      <c r="Q63" s="63">
        <f t="shared" si="18"/>
        <v>0.66101118739321341</v>
      </c>
      <c r="R63" s="55">
        <v>4976</v>
      </c>
      <c r="S63" s="55">
        <f t="shared" si="2"/>
        <v>126.26980118930038</v>
      </c>
      <c r="T63" s="55">
        <f t="shared" si="19"/>
        <v>675.09857023198572</v>
      </c>
      <c r="U63" s="55">
        <f t="shared" si="10"/>
        <v>3.2487321119462402</v>
      </c>
      <c r="V63" s="55">
        <f>'Steady-state'!$O$37</f>
        <v>9.5114346828089058E-2</v>
      </c>
      <c r="W63" s="55">
        <f t="shared" si="11"/>
        <v>3.2501241628841218</v>
      </c>
      <c r="X63" s="55">
        <f t="shared" si="20"/>
        <v>899.97555574092735</v>
      </c>
      <c r="Y63" s="76">
        <v>51084</v>
      </c>
      <c r="Z63" s="55">
        <f t="shared" si="25"/>
        <v>122.99712839988227</v>
      </c>
      <c r="AA63" s="55">
        <f t="shared" si="21"/>
        <v>0.37700504284476394</v>
      </c>
      <c r="AB63" s="55">
        <f t="shared" si="12"/>
        <v>3.4932097504035607E-2</v>
      </c>
      <c r="AC63" s="55">
        <f>'Steady-state'!$O$38</f>
        <v>9.6252420074772697E-3</v>
      </c>
      <c r="AD63" s="55">
        <f t="shared" si="13"/>
        <v>3.6233916704297313E-2</v>
      </c>
      <c r="AE63" s="63">
        <f t="shared" si="22"/>
        <v>1.002956709863287</v>
      </c>
      <c r="AF63" s="76">
        <v>3132</v>
      </c>
      <c r="AG63" s="55">
        <f t="shared" si="4"/>
        <v>111.45142094472091</v>
      </c>
      <c r="AH63" s="55">
        <f t="shared" si="23"/>
        <v>668.88618183822371</v>
      </c>
      <c r="AI63" s="55">
        <f t="shared" si="14"/>
        <v>3.2436080001427174</v>
      </c>
      <c r="AJ63" s="55">
        <f>'Steady-state'!$O$39</f>
        <v>0.17438826664448603</v>
      </c>
      <c r="AK63" s="55">
        <f t="shared" si="15"/>
        <v>3.248292493931713</v>
      </c>
      <c r="AL63" s="63">
        <f t="shared" si="24"/>
        <v>1439.8826538945177</v>
      </c>
    </row>
    <row r="64" spans="1:38" x14ac:dyDescent="0.2">
      <c r="A64">
        <v>57</v>
      </c>
      <c r="B64" s="62">
        <f>SUM($C$8:C64)/10^6</f>
        <v>0.49081200000000003</v>
      </c>
      <c r="C64" s="55">
        <v>4248</v>
      </c>
      <c r="D64" s="55">
        <f t="shared" si="0"/>
        <v>123.25771553632271</v>
      </c>
      <c r="E64" s="55">
        <f t="shared" si="5"/>
        <v>81.733717631046687</v>
      </c>
      <c r="F64" s="44">
        <f t="shared" si="6"/>
        <v>0.50442058730959127</v>
      </c>
      <c r="G64" s="55">
        <f>'Steady-state'!$O$35</f>
        <v>0.11595267002868899</v>
      </c>
      <c r="H64" s="42">
        <f t="shared" si="7"/>
        <v>0.51757622683865134</v>
      </c>
      <c r="I64" s="44">
        <f t="shared" si="16"/>
        <v>171.84841003569929</v>
      </c>
      <c r="J64" s="62">
        <f>SUM($K$8:K64)/10^6</f>
        <v>3.2864960000000001</v>
      </c>
      <c r="K64" s="55">
        <v>51088</v>
      </c>
      <c r="L64" s="55">
        <f t="shared" si="1"/>
        <v>122.98749818312687</v>
      </c>
      <c r="M64" s="55">
        <f t="shared" si="17"/>
        <v>0.1884730044880345</v>
      </c>
      <c r="N64" s="55">
        <f t="shared" si="8"/>
        <v>2.1864512211495341E-2</v>
      </c>
      <c r="O64" s="55">
        <f>'Steady-state'!$O$36</f>
        <v>9.6192171941499628E-3</v>
      </c>
      <c r="P64" s="55">
        <f t="shared" si="9"/>
        <v>2.3886946930800075E-2</v>
      </c>
      <c r="Q64" s="63">
        <f t="shared" si="18"/>
        <v>0.66119301399822694</v>
      </c>
      <c r="R64" s="55">
        <v>5080</v>
      </c>
      <c r="S64" s="55">
        <f t="shared" si="2"/>
        <v>123.68475014133044</v>
      </c>
      <c r="T64" s="55">
        <f t="shared" si="19"/>
        <v>-508.86831652951594</v>
      </c>
      <c r="U64" s="55">
        <f t="shared" si="10"/>
        <v>3.1170747706571</v>
      </c>
      <c r="V64" s="55">
        <f>'Steady-state'!$O$37</f>
        <v>9.5114346828089058E-2</v>
      </c>
      <c r="W64" s="55">
        <f t="shared" si="11"/>
        <v>3.1185255914998593</v>
      </c>
      <c r="X64" s="55">
        <f t="shared" si="20"/>
        <v>886.76147812835745</v>
      </c>
      <c r="Y64" s="76">
        <v>51080</v>
      </c>
      <c r="Z64" s="55">
        <f t="shared" si="25"/>
        <v>123.00676012489402</v>
      </c>
      <c r="AA64" s="55">
        <f t="shared" si="21"/>
        <v>0.18856157031604731</v>
      </c>
      <c r="AB64" s="55">
        <f t="shared" si="12"/>
        <v>3.4937568681051231E-2</v>
      </c>
      <c r="AC64" s="55">
        <f>'Steady-state'!$O$38</f>
        <v>9.6252420074772697E-3</v>
      </c>
      <c r="AD64" s="55">
        <f t="shared" si="13"/>
        <v>3.6239191340945741E-2</v>
      </c>
      <c r="AE64" s="63">
        <f t="shared" si="22"/>
        <v>1.0032542358409082</v>
      </c>
      <c r="AF64" s="76">
        <v>3080</v>
      </c>
      <c r="AG64" s="55">
        <f t="shared" si="4"/>
        <v>113.33306831132009</v>
      </c>
      <c r="AH64" s="55">
        <f t="shared" si="23"/>
        <v>610.92446967505919</v>
      </c>
      <c r="AI64" s="55">
        <f t="shared" si="14"/>
        <v>3.354056982964241</v>
      </c>
      <c r="AJ64" s="55">
        <f>'Steady-state'!$O$39</f>
        <v>0.17438826664448603</v>
      </c>
      <c r="AK64" s="55">
        <f t="shared" si="15"/>
        <v>3.3585874281480979</v>
      </c>
      <c r="AL64" s="63">
        <f t="shared" si="24"/>
        <v>1517.1275983625774</v>
      </c>
    </row>
    <row r="65" spans="1:41" x14ac:dyDescent="0.2">
      <c r="A65">
        <v>58</v>
      </c>
      <c r="B65" s="62">
        <f>SUM($C$8:C65)/10^6</f>
        <v>0.495064</v>
      </c>
      <c r="C65" s="55">
        <v>4252</v>
      </c>
      <c r="D65" s="55">
        <f t="shared" si="0"/>
        <v>123.1417628406159</v>
      </c>
      <c r="E65" s="55">
        <f t="shared" si="5"/>
        <v>-27.270154211385126</v>
      </c>
      <c r="F65" s="44">
        <f t="shared" si="6"/>
        <v>0.5034719827478441</v>
      </c>
      <c r="G65" s="55">
        <f>'Steady-state'!$O$35</f>
        <v>0.11595267002868899</v>
      </c>
      <c r="H65" s="42">
        <f t="shared" si="7"/>
        <v>0.51665177740798252</v>
      </c>
      <c r="I65" s="44">
        <f t="shared" si="16"/>
        <v>171.99202470450899</v>
      </c>
      <c r="J65" s="62">
        <f>SUM($K$8:K65)/10^6</f>
        <v>3.337596</v>
      </c>
      <c r="K65" s="55">
        <v>51100</v>
      </c>
      <c r="L65" s="55">
        <f t="shared" si="1"/>
        <v>122.95861657885688</v>
      </c>
      <c r="M65" s="55">
        <f t="shared" si="17"/>
        <v>-0.56519773522500494</v>
      </c>
      <c r="N65" s="55">
        <f t="shared" si="8"/>
        <v>2.1854244370423034E-2</v>
      </c>
      <c r="O65" s="55">
        <f>'Steady-state'!$O$36</f>
        <v>9.6192171941499628E-3</v>
      </c>
      <c r="P65" s="55">
        <f t="shared" si="9"/>
        <v>2.3877548794430242E-2</v>
      </c>
      <c r="Q65" s="63">
        <f t="shared" si="18"/>
        <v>0.66095107528013297</v>
      </c>
      <c r="R65" s="55">
        <v>5112</v>
      </c>
      <c r="S65" s="55">
        <f t="shared" si="2"/>
        <v>122.91051070382602</v>
      </c>
      <c r="T65" s="55">
        <f t="shared" si="19"/>
        <v>-151.45528902668622</v>
      </c>
      <c r="U65" s="55">
        <f t="shared" si="10"/>
        <v>3.0781725025120172</v>
      </c>
      <c r="V65" s="55">
        <f>'Steady-state'!$O$37</f>
        <v>9.5114346828089058E-2</v>
      </c>
      <c r="W65" s="55">
        <f t="shared" si="11"/>
        <v>3.0796416502888171</v>
      </c>
      <c r="X65" s="55">
        <f t="shared" si="20"/>
        <v>857.37387805482979</v>
      </c>
      <c r="Y65" s="76">
        <v>51096</v>
      </c>
      <c r="Z65" s="55">
        <f t="shared" si="25"/>
        <v>122.96824227296825</v>
      </c>
      <c r="AA65" s="55">
        <f t="shared" si="21"/>
        <v>-0.75383301874433895</v>
      </c>
      <c r="AB65" s="55">
        <f t="shared" si="12"/>
        <v>3.491569168178723E-2</v>
      </c>
      <c r="AC65" s="55">
        <f>'Steady-state'!$O$38</f>
        <v>9.6252420074772697E-3</v>
      </c>
      <c r="AD65" s="55">
        <f t="shared" si="13"/>
        <v>3.6218100575818868E-2</v>
      </c>
      <c r="AE65" s="63">
        <f t="shared" si="22"/>
        <v>1.0027212675606039</v>
      </c>
      <c r="AF65" s="76">
        <v>3112</v>
      </c>
      <c r="AG65" s="55">
        <f t="shared" si="4"/>
        <v>112.16768971685923</v>
      </c>
      <c r="AH65" s="55">
        <f t="shared" si="23"/>
        <v>-374.47898279590663</v>
      </c>
      <c r="AI65" s="55">
        <f t="shared" si="14"/>
        <v>3.2854335901816314</v>
      </c>
      <c r="AJ65" s="55">
        <f>'Steady-state'!$O$39</f>
        <v>0.17438826664448603</v>
      </c>
      <c r="AK65" s="55">
        <f t="shared" si="15"/>
        <v>3.2900585318557831</v>
      </c>
      <c r="AL65" s="63">
        <f t="shared" si="24"/>
        <v>1510.8215023571784</v>
      </c>
      <c r="AO65" s="24" t="s">
        <v>101</v>
      </c>
    </row>
    <row r="66" spans="1:41" x14ac:dyDescent="0.2">
      <c r="A66">
        <v>59</v>
      </c>
      <c r="B66" s="62">
        <f>SUM($C$8:C66)/10^6</f>
        <v>0.49930400000000003</v>
      </c>
      <c r="C66" s="55">
        <v>4240</v>
      </c>
      <c r="D66" s="55">
        <f t="shared" si="0"/>
        <v>123.49027726374972</v>
      </c>
      <c r="E66" s="55">
        <f t="shared" si="5"/>
        <v>82.196797908920075</v>
      </c>
      <c r="F66" s="44">
        <f t="shared" si="6"/>
        <v>0.50632585695407506</v>
      </c>
      <c r="G66" s="55">
        <f>'Steady-state'!$O$35</f>
        <v>0.11595267002868899</v>
      </c>
      <c r="H66" s="42">
        <f t="shared" si="7"/>
        <v>0.51943324412965763</v>
      </c>
      <c r="I66" s="44">
        <f t="shared" si="16"/>
        <v>172.78935187771131</v>
      </c>
      <c r="J66" s="62">
        <f>SUM($K$8:K66)/10^6</f>
        <v>3.3886959999999999</v>
      </c>
      <c r="K66" s="55">
        <v>51100</v>
      </c>
      <c r="L66" s="55">
        <f t="shared" si="1"/>
        <v>122.95861657885688</v>
      </c>
      <c r="M66" s="55">
        <f t="shared" si="17"/>
        <v>0</v>
      </c>
      <c r="N66" s="55">
        <f t="shared" si="8"/>
        <v>2.1854244370423034E-2</v>
      </c>
      <c r="O66" s="55">
        <f>'Steady-state'!$O$36</f>
        <v>9.6192171941499628E-3</v>
      </c>
      <c r="P66" s="55">
        <f t="shared" si="9"/>
        <v>2.3877548794430242E-2</v>
      </c>
      <c r="Q66" s="63">
        <f t="shared" si="18"/>
        <v>0.66082100472228167</v>
      </c>
      <c r="R66" s="55">
        <v>5128</v>
      </c>
      <c r="S66" s="55">
        <f t="shared" si="2"/>
        <v>122.52701457058474</v>
      </c>
      <c r="T66" s="55">
        <f t="shared" si="19"/>
        <v>-74.784737371544509</v>
      </c>
      <c r="U66" s="55">
        <f t="shared" si="10"/>
        <v>3.0589939043134367</v>
      </c>
      <c r="V66" s="55">
        <f>'Steady-state'!$O$37</f>
        <v>9.5114346828089058E-2</v>
      </c>
      <c r="W66" s="55">
        <f t="shared" si="11"/>
        <v>3.0604722585900523</v>
      </c>
      <c r="X66" s="55">
        <f t="shared" si="20"/>
        <v>846.67470905236098</v>
      </c>
      <c r="Y66" s="76">
        <v>51096</v>
      </c>
      <c r="Z66" s="55">
        <f t="shared" si="25"/>
        <v>122.96824227296825</v>
      </c>
      <c r="AA66" s="55">
        <f t="shared" si="21"/>
        <v>0</v>
      </c>
      <c r="AB66" s="55">
        <f t="shared" si="12"/>
        <v>3.491569168178723E-2</v>
      </c>
      <c r="AC66" s="55">
        <f>'Steady-state'!$O$38</f>
        <v>9.6252420074772697E-3</v>
      </c>
      <c r="AD66" s="55">
        <f t="shared" si="13"/>
        <v>3.6218100575818868E-2</v>
      </c>
      <c r="AE66" s="63">
        <f t="shared" si="22"/>
        <v>1.0024293298441334</v>
      </c>
      <c r="AF66" s="76">
        <v>3052</v>
      </c>
      <c r="AG66" s="55">
        <f t="shared" si="4"/>
        <v>114.37282123160743</v>
      </c>
      <c r="AH66" s="55">
        <f t="shared" si="23"/>
        <v>722.52015555314642</v>
      </c>
      <c r="AI66" s="55">
        <f t="shared" si="14"/>
        <v>3.4158816171927713</v>
      </c>
      <c r="AJ66" s="55">
        <f>'Steady-state'!$O$39</f>
        <v>0.17438826664448603</v>
      </c>
      <c r="AK66" s="55">
        <f t="shared" si="15"/>
        <v>3.4203301726907549</v>
      </c>
      <c r="AL66" s="63">
        <f t="shared" si="24"/>
        <v>1555.1485061856933</v>
      </c>
    </row>
    <row r="67" spans="1:41" x14ac:dyDescent="0.2">
      <c r="A67">
        <v>60</v>
      </c>
      <c r="B67" s="62">
        <f>SUM($C$8:C67)/10^6</f>
        <v>0.50356000000000001</v>
      </c>
      <c r="C67" s="55">
        <v>4256</v>
      </c>
      <c r="D67" s="55">
        <f t="shared" si="0"/>
        <v>123.02602810110406</v>
      </c>
      <c r="E67" s="55">
        <f t="shared" si="5"/>
        <v>-109.08110024569021</v>
      </c>
      <c r="F67" s="44">
        <f t="shared" si="6"/>
        <v>0.50252605156594365</v>
      </c>
      <c r="G67" s="55">
        <f>'Steady-state'!$O$35</f>
        <v>0.11595267002868899</v>
      </c>
      <c r="H67" s="42">
        <f t="shared" si="7"/>
        <v>0.51573002063990758</v>
      </c>
      <c r="I67" s="44">
        <f t="shared" si="16"/>
        <v>171.98736711929007</v>
      </c>
      <c r="J67" s="62">
        <f>SUM($K$8:K67)/10^6</f>
        <v>3.4397880000000001</v>
      </c>
      <c r="K67" s="55">
        <v>51092</v>
      </c>
      <c r="L67" s="55">
        <f t="shared" si="1"/>
        <v>122.97786947427359</v>
      </c>
      <c r="M67" s="55">
        <f t="shared" si="17"/>
        <v>0.37682798513882887</v>
      </c>
      <c r="N67" s="55">
        <f t="shared" si="8"/>
        <v>2.1861088793923338E-2</v>
      </c>
      <c r="O67" s="55">
        <f>'Steady-state'!$O$36</f>
        <v>9.6192171941499628E-3</v>
      </c>
      <c r="P67" s="55">
        <f t="shared" si="9"/>
        <v>2.3883813403307915E-2</v>
      </c>
      <c r="Q67" s="63">
        <f t="shared" si="18"/>
        <v>0.66101118739321341</v>
      </c>
      <c r="R67" s="55">
        <v>5108</v>
      </c>
      <c r="S67" s="55">
        <f t="shared" si="2"/>
        <v>123.00676012489402</v>
      </c>
      <c r="T67" s="55">
        <f t="shared" si="19"/>
        <v>93.920429582865168</v>
      </c>
      <c r="U67" s="55">
        <f t="shared" si="10"/>
        <v>3.0829953337389822</v>
      </c>
      <c r="V67" s="55">
        <f>'Steady-state'!$O$37</f>
        <v>9.5114346828089058E-2</v>
      </c>
      <c r="W67" s="55">
        <f t="shared" si="11"/>
        <v>3.0844621843732938</v>
      </c>
      <c r="X67" s="55">
        <f t="shared" si="20"/>
        <v>850.66064612149455</v>
      </c>
      <c r="Y67" s="76">
        <v>51084</v>
      </c>
      <c r="Z67" s="55">
        <f t="shared" si="25"/>
        <v>122.99712839988227</v>
      </c>
      <c r="AA67" s="55">
        <f t="shared" si="21"/>
        <v>0.56546329406501128</v>
      </c>
      <c r="AB67" s="55">
        <f t="shared" si="12"/>
        <v>3.4932097504035607E-2</v>
      </c>
      <c r="AC67" s="55">
        <f>'Steady-state'!$O$38</f>
        <v>9.6252420074772697E-3</v>
      </c>
      <c r="AD67" s="55">
        <f t="shared" si="13"/>
        <v>3.6233916704297313E-2</v>
      </c>
      <c r="AE67" s="63">
        <f t="shared" si="22"/>
        <v>1.002883772940518</v>
      </c>
      <c r="AF67" s="76">
        <v>3088</v>
      </c>
      <c r="AG67" s="55">
        <f t="shared" si="4"/>
        <v>113.03945932605761</v>
      </c>
      <c r="AH67" s="55">
        <f t="shared" si="23"/>
        <v>-431.78818184903554</v>
      </c>
      <c r="AI67" s="55">
        <f t="shared" si="14"/>
        <v>3.3367009604276268</v>
      </c>
      <c r="AJ67" s="55">
        <f>'Steady-state'!$O$39</f>
        <v>0.17438826664448603</v>
      </c>
      <c r="AK67" s="55">
        <f t="shared" si="15"/>
        <v>3.3412549389206916</v>
      </c>
      <c r="AL67" s="63">
        <f t="shared" si="24"/>
        <v>1548.4624101464187</v>
      </c>
    </row>
    <row r="68" spans="1:41" x14ac:dyDescent="0.2">
      <c r="A68">
        <v>61</v>
      </c>
      <c r="B68" s="62">
        <f>SUM($C$8:C68)/10^6</f>
        <v>0.50780400000000003</v>
      </c>
      <c r="C68" s="55">
        <v>4244</v>
      </c>
      <c r="D68" s="55">
        <f t="shared" si="0"/>
        <v>123.37388680450019</v>
      </c>
      <c r="E68" s="55">
        <f t="shared" si="5"/>
        <v>81.964821723875488</v>
      </c>
      <c r="F68" s="44">
        <f t="shared" si="6"/>
        <v>0.50537187533465111</v>
      </c>
      <c r="G68" s="55">
        <f>'Steady-state'!$O$35</f>
        <v>0.11595267002868899</v>
      </c>
      <c r="H68" s="42">
        <f t="shared" si="7"/>
        <v>0.51850337903049792</v>
      </c>
      <c r="I68" s="44">
        <f t="shared" si="16"/>
        <v>172.31798804291694</v>
      </c>
      <c r="J68" s="62">
        <f>SUM($K$8:K68)/10^6</f>
        <v>3.4908800000000002</v>
      </c>
      <c r="K68" s="55">
        <v>51092</v>
      </c>
      <c r="L68" s="55">
        <f t="shared" si="1"/>
        <v>122.97786947427359</v>
      </c>
      <c r="M68" s="55">
        <f t="shared" si="17"/>
        <v>0</v>
      </c>
      <c r="N68" s="55">
        <f t="shared" si="8"/>
        <v>2.1861088793923338E-2</v>
      </c>
      <c r="O68" s="55">
        <f>'Steady-state'!$O$36</f>
        <v>9.6192171941499628E-3</v>
      </c>
      <c r="P68" s="55">
        <f t="shared" si="9"/>
        <v>2.3883813403307915E-2</v>
      </c>
      <c r="Q68" s="63">
        <f t="shared" si="18"/>
        <v>0.66109787904459338</v>
      </c>
      <c r="R68" s="55">
        <v>4988</v>
      </c>
      <c r="S68" s="55">
        <f t="shared" si="2"/>
        <v>125.96602460263804</v>
      </c>
      <c r="T68" s="55">
        <f t="shared" si="19"/>
        <v>593.27675977225908</v>
      </c>
      <c r="U68" s="55">
        <f t="shared" si="10"/>
        <v>3.2331194852202381</v>
      </c>
      <c r="V68" s="55">
        <f>'Steady-state'!$O$37</f>
        <v>9.5114346828089058E-2</v>
      </c>
      <c r="W68" s="55">
        <f t="shared" si="11"/>
        <v>3.2345182554258853</v>
      </c>
      <c r="X68" s="55">
        <f t="shared" si="20"/>
        <v>896.17071984398171</v>
      </c>
      <c r="Y68" s="76">
        <v>51088</v>
      </c>
      <c r="Z68" s="55">
        <f t="shared" si="25"/>
        <v>122.98749818312687</v>
      </c>
      <c r="AA68" s="55">
        <f t="shared" si="21"/>
        <v>-0.18850252026693576</v>
      </c>
      <c r="AB68" s="55">
        <f t="shared" si="12"/>
        <v>3.4926627612087993E-2</v>
      </c>
      <c r="AC68" s="55">
        <f>'Steady-state'!$O$38</f>
        <v>9.6252420074772697E-3</v>
      </c>
      <c r="AD68" s="55">
        <f t="shared" si="13"/>
        <v>3.6228643364829054E-2</v>
      </c>
      <c r="AE68" s="63">
        <f t="shared" si="22"/>
        <v>1.0029511396263098</v>
      </c>
      <c r="AF68" s="76">
        <v>2972</v>
      </c>
      <c r="AG68" s="55">
        <f t="shared" si="4"/>
        <v>117.45149744241786</v>
      </c>
      <c r="AH68" s="55">
        <f t="shared" si="23"/>
        <v>1484.5350324226954</v>
      </c>
      <c r="AI68" s="55">
        <f t="shared" si="14"/>
        <v>3.6022533963461556</v>
      </c>
      <c r="AJ68" s="55">
        <f>'Steady-state'!$O$39</f>
        <v>0.17438826664448603</v>
      </c>
      <c r="AK68" s="55">
        <f t="shared" si="15"/>
        <v>3.6064720710176976</v>
      </c>
      <c r="AL68" s="63">
        <f t="shared" si="24"/>
        <v>1654.8548101586105</v>
      </c>
    </row>
    <row r="69" spans="1:41" x14ac:dyDescent="0.2">
      <c r="A69">
        <v>62</v>
      </c>
      <c r="B69" s="62">
        <f>SUM($C$8:C69)/10^6</f>
        <v>0.51204799999999995</v>
      </c>
      <c r="C69" s="55">
        <v>4244</v>
      </c>
      <c r="D69" s="55">
        <f t="shared" si="0"/>
        <v>123.37388680450019</v>
      </c>
      <c r="E69" s="55">
        <f t="shared" si="5"/>
        <v>0</v>
      </c>
      <c r="F69" s="44">
        <f t="shared" si="6"/>
        <v>0.50537187533465111</v>
      </c>
      <c r="G69" s="55">
        <f>'Steady-state'!$O$35</f>
        <v>0.11595267002868899</v>
      </c>
      <c r="H69" s="42">
        <f t="shared" si="7"/>
        <v>0.51850337903049792</v>
      </c>
      <c r="I69" s="44">
        <f t="shared" si="16"/>
        <v>172.77910244137783</v>
      </c>
      <c r="J69" s="62">
        <f>SUM($K$8:K69)/10^6</f>
        <v>3.5419800000000001</v>
      </c>
      <c r="K69" s="55">
        <v>51100</v>
      </c>
      <c r="L69" s="55">
        <f t="shared" si="1"/>
        <v>122.95861657885688</v>
      </c>
      <c r="M69" s="55">
        <f t="shared" si="17"/>
        <v>-0.37676899054232965</v>
      </c>
      <c r="N69" s="55">
        <f t="shared" si="8"/>
        <v>2.1854244370423034E-2</v>
      </c>
      <c r="O69" s="55">
        <f>'Steady-state'!$O$36</f>
        <v>9.6192171941499628E-3</v>
      </c>
      <c r="P69" s="55">
        <f t="shared" si="9"/>
        <v>2.3877548794430242E-2</v>
      </c>
      <c r="Q69" s="63">
        <f t="shared" si="18"/>
        <v>0.66090770227454465</v>
      </c>
      <c r="R69" s="55">
        <v>5080</v>
      </c>
      <c r="S69" s="55">
        <f t="shared" si="2"/>
        <v>123.68475014133044</v>
      </c>
      <c r="T69" s="55">
        <f t="shared" si="19"/>
        <v>-449.06977584795345</v>
      </c>
      <c r="U69" s="55">
        <f t="shared" si="10"/>
        <v>3.1170747706571</v>
      </c>
      <c r="V69" s="55">
        <f>'Steady-state'!$O$37</f>
        <v>9.5114346828089058E-2</v>
      </c>
      <c r="W69" s="55">
        <f t="shared" si="11"/>
        <v>3.1185255914998593</v>
      </c>
      <c r="X69" s="55">
        <f t="shared" si="20"/>
        <v>884.5270163572676</v>
      </c>
      <c r="Y69" s="76">
        <v>51100</v>
      </c>
      <c r="Z69" s="55">
        <f t="shared" si="25"/>
        <v>122.95861657885688</v>
      </c>
      <c r="AA69" s="55">
        <f t="shared" si="21"/>
        <v>-0.56519773522500494</v>
      </c>
      <c r="AB69" s="55">
        <f t="shared" si="12"/>
        <v>3.4910225642629737E-2</v>
      </c>
      <c r="AC69" s="55">
        <f>'Steady-state'!$O$38</f>
        <v>9.6252420074772697E-3</v>
      </c>
      <c r="AD69" s="55">
        <f t="shared" si="13"/>
        <v>3.6212831125470267E-2</v>
      </c>
      <c r="AE69" s="63">
        <f t="shared" si="22"/>
        <v>1.0024238704058255</v>
      </c>
      <c r="AF69" s="76">
        <v>2944</v>
      </c>
      <c r="AG69" s="55">
        <f t="shared" si="4"/>
        <v>118.56856331483216</v>
      </c>
      <c r="AH69" s="55">
        <f t="shared" si="23"/>
        <v>379.43813601029245</v>
      </c>
      <c r="AI69" s="55">
        <f t="shared" si="14"/>
        <v>3.6711003684714281</v>
      </c>
      <c r="AJ69" s="55">
        <f>'Steady-state'!$O$39</f>
        <v>0.17438826664448603</v>
      </c>
      <c r="AK69" s="55">
        <f t="shared" si="15"/>
        <v>3.6752400170511752</v>
      </c>
      <c r="AL69" s="63">
        <f t="shared" si="24"/>
        <v>1749.0808360208446</v>
      </c>
    </row>
    <row r="70" spans="1:41" x14ac:dyDescent="0.2">
      <c r="A70">
        <v>63</v>
      </c>
      <c r="B70" s="62">
        <f>SUM($C$8:C70)/10^6</f>
        <v>0.51628399999999997</v>
      </c>
      <c r="C70" s="55">
        <v>4236</v>
      </c>
      <c r="D70" s="55">
        <f t="shared" si="0"/>
        <v>123.60688753500918</v>
      </c>
      <c r="E70" s="55">
        <f t="shared" si="5"/>
        <v>55.004893887863723</v>
      </c>
      <c r="F70" s="44">
        <f t="shared" si="6"/>
        <v>0.50728254234677062</v>
      </c>
      <c r="G70" s="55">
        <f>'Steady-state'!$O$35</f>
        <v>0.11595267002868899</v>
      </c>
      <c r="H70" s="42">
        <f t="shared" si="7"/>
        <v>0.52036583233008793</v>
      </c>
      <c r="I70" s="44">
        <f t="shared" si="16"/>
        <v>173.41673747394026</v>
      </c>
      <c r="J70" s="62">
        <f>SUM($K$8:K70)/10^6</f>
        <v>3.5930800000000001</v>
      </c>
      <c r="K70" s="55">
        <v>51100</v>
      </c>
      <c r="L70" s="55">
        <f t="shared" si="1"/>
        <v>122.95861657885688</v>
      </c>
      <c r="M70" s="55">
        <f t="shared" si="17"/>
        <v>0</v>
      </c>
      <c r="N70" s="55">
        <f t="shared" si="8"/>
        <v>2.1854244370423034E-2</v>
      </c>
      <c r="O70" s="55">
        <f>'Steady-state'!$O$36</f>
        <v>9.6192171941499628E-3</v>
      </c>
      <c r="P70" s="55">
        <f t="shared" si="9"/>
        <v>2.3877548794430242E-2</v>
      </c>
      <c r="Q70" s="63">
        <f t="shared" si="18"/>
        <v>0.66082100472228167</v>
      </c>
      <c r="R70" s="55">
        <v>5100</v>
      </c>
      <c r="S70" s="55">
        <f t="shared" si="2"/>
        <v>123.19971190548208</v>
      </c>
      <c r="T70" s="55">
        <f t="shared" si="19"/>
        <v>-95.10553644085573</v>
      </c>
      <c r="U70" s="55">
        <f t="shared" si="10"/>
        <v>3.0926750619563781</v>
      </c>
      <c r="V70" s="55">
        <f>'Steady-state'!$O$37</f>
        <v>9.5114346828089058E-2</v>
      </c>
      <c r="W70" s="55">
        <f t="shared" si="11"/>
        <v>3.0941373236848135</v>
      </c>
      <c r="X70" s="55">
        <f t="shared" si="20"/>
        <v>861.3856499671349</v>
      </c>
      <c r="Y70" s="76">
        <v>51096</v>
      </c>
      <c r="Z70" s="55">
        <f t="shared" si="25"/>
        <v>122.96824227296825</v>
      </c>
      <c r="AA70" s="55">
        <f t="shared" si="21"/>
        <v>0.18838449411652428</v>
      </c>
      <c r="AB70" s="55">
        <f t="shared" si="12"/>
        <v>3.491569168178723E-2</v>
      </c>
      <c r="AC70" s="55">
        <f>'Steady-state'!$O$38</f>
        <v>9.6252420074772697E-3</v>
      </c>
      <c r="AD70" s="55">
        <f t="shared" si="13"/>
        <v>3.6218100575818868E-2</v>
      </c>
      <c r="AE70" s="63">
        <f t="shared" si="22"/>
        <v>1.0023564112190462</v>
      </c>
      <c r="AF70" s="76">
        <v>2924</v>
      </c>
      <c r="AG70" s="55">
        <f t="shared" si="4"/>
        <v>119.37956579988574</v>
      </c>
      <c r="AH70" s="55">
        <f t="shared" si="23"/>
        <v>277.36063100327567</v>
      </c>
      <c r="AI70" s="55">
        <f t="shared" si="14"/>
        <v>3.7214923716354651</v>
      </c>
      <c r="AJ70" s="55">
        <f>'Steady-state'!$O$39</f>
        <v>0.17438826664448603</v>
      </c>
      <c r="AK70" s="55">
        <f t="shared" si="15"/>
        <v>3.7255760279028296</v>
      </c>
      <c r="AL70" s="63">
        <f t="shared" si="24"/>
        <v>1789.7911890285611</v>
      </c>
    </row>
    <row r="71" spans="1:41" x14ac:dyDescent="0.2">
      <c r="A71">
        <v>64</v>
      </c>
      <c r="B71" s="62">
        <f>SUM($C$8:C71)/10^6</f>
        <v>0.52052799999999999</v>
      </c>
      <c r="C71" s="55">
        <v>4244</v>
      </c>
      <c r="D71" s="55">
        <f t="shared" si="0"/>
        <v>123.37388680450019</v>
      </c>
      <c r="E71" s="55">
        <f t="shared" si="5"/>
        <v>-54.901208885247584</v>
      </c>
      <c r="F71" s="44">
        <f t="shared" si="6"/>
        <v>0.50537187533465111</v>
      </c>
      <c r="G71" s="55">
        <f>'Steady-state'!$O$35</f>
        <v>0.11595267002868899</v>
      </c>
      <c r="H71" s="42">
        <f t="shared" si="7"/>
        <v>0.51850337903049792</v>
      </c>
      <c r="I71" s="44">
        <f t="shared" si="16"/>
        <v>173.08984389051571</v>
      </c>
      <c r="J71" s="62">
        <f>SUM($K$8:K71)/10^6</f>
        <v>3.6441720000000002</v>
      </c>
      <c r="K71" s="55">
        <v>51092</v>
      </c>
      <c r="L71" s="55">
        <f t="shared" si="1"/>
        <v>122.97786947427359</v>
      </c>
      <c r="M71" s="55">
        <f t="shared" si="17"/>
        <v>0.37682798513882887</v>
      </c>
      <c r="N71" s="55">
        <f t="shared" si="8"/>
        <v>2.1861088793923338E-2</v>
      </c>
      <c r="O71" s="55">
        <f>'Steady-state'!$O$36</f>
        <v>9.6192171941499628E-3</v>
      </c>
      <c r="P71" s="55">
        <f t="shared" si="9"/>
        <v>2.3883813403307915E-2</v>
      </c>
      <c r="Q71" s="63">
        <f t="shared" si="18"/>
        <v>0.66101118739321341</v>
      </c>
      <c r="R71" s="55">
        <v>5120</v>
      </c>
      <c r="S71" s="55">
        <f t="shared" si="2"/>
        <v>122.71846303085131</v>
      </c>
      <c r="T71" s="55">
        <f t="shared" si="19"/>
        <v>-93.9939208263213</v>
      </c>
      <c r="U71" s="55">
        <f t="shared" si="10"/>
        <v>3.0685607285112533</v>
      </c>
      <c r="V71" s="55">
        <f>'Steady-state'!$O$37</f>
        <v>9.5114346828089058E-2</v>
      </c>
      <c r="W71" s="55">
        <f t="shared" si="11"/>
        <v>3.0700344759520286</v>
      </c>
      <c r="X71" s="55">
        <f t="shared" si="20"/>
        <v>851.32375545083858</v>
      </c>
      <c r="Y71" s="76">
        <v>51080</v>
      </c>
      <c r="Z71" s="55">
        <f t="shared" si="25"/>
        <v>123.00676012489402</v>
      </c>
      <c r="AA71" s="55">
        <f t="shared" si="21"/>
        <v>0.75406914498356969</v>
      </c>
      <c r="AB71" s="55">
        <f t="shared" si="12"/>
        <v>3.4937568681051231E-2</v>
      </c>
      <c r="AC71" s="55">
        <f>'Steady-state'!$O$38</f>
        <v>9.6252420074772697E-3</v>
      </c>
      <c r="AD71" s="55">
        <f t="shared" si="13"/>
        <v>3.6239191340945741E-2</v>
      </c>
      <c r="AE71" s="63">
        <f t="shared" si="22"/>
        <v>1.003035354112443</v>
      </c>
      <c r="AF71" s="76">
        <v>2924</v>
      </c>
      <c r="AG71" s="55">
        <f t="shared" si="4"/>
        <v>119.37956579988574</v>
      </c>
      <c r="AH71" s="55">
        <f t="shared" si="23"/>
        <v>0</v>
      </c>
      <c r="AI71" s="55">
        <f t="shared" si="14"/>
        <v>3.7214923716354651</v>
      </c>
      <c r="AJ71" s="55">
        <f>'Steady-state'!$O$39</f>
        <v>0.17438826664448603</v>
      </c>
      <c r="AK71" s="55">
        <f t="shared" si="15"/>
        <v>3.7255760279028296</v>
      </c>
      <c r="AL71" s="63">
        <f t="shared" si="24"/>
        <v>1801.9015548263565</v>
      </c>
    </row>
    <row r="72" spans="1:41" x14ac:dyDescent="0.2">
      <c r="A72">
        <v>65</v>
      </c>
      <c r="B72" s="62">
        <f>SUM($C$8:C72)/10^6</f>
        <v>0.52476400000000001</v>
      </c>
      <c r="C72" s="55">
        <v>4236</v>
      </c>
      <c r="D72" s="55">
        <f t="shared" ref="D72:D135" si="26">2*PI()/(AO$4*C72)*10^6</f>
        <v>123.60688753500918</v>
      </c>
      <c r="E72" s="55">
        <f t="shared" si="5"/>
        <v>55.004893887863723</v>
      </c>
      <c r="F72" s="44">
        <f t="shared" si="6"/>
        <v>0.50728254234677062</v>
      </c>
      <c r="G72" s="55">
        <f>'Steady-state'!$O$35</f>
        <v>0.11595267002868899</v>
      </c>
      <c r="H72" s="42">
        <f t="shared" si="7"/>
        <v>0.52036583233008793</v>
      </c>
      <c r="I72" s="44">
        <f t="shared" si="16"/>
        <v>173.41673747394026</v>
      </c>
      <c r="J72" s="62">
        <f>SUM($K$8:K72)/10^6</f>
        <v>3.6952639999999999</v>
      </c>
      <c r="K72" s="55">
        <v>51092</v>
      </c>
      <c r="L72" s="55">
        <f t="shared" ref="L72:L135" si="27">2*PI()/(AP$4*K72)*10^6</f>
        <v>122.97786947427359</v>
      </c>
      <c r="M72" s="55">
        <f t="shared" si="17"/>
        <v>0</v>
      </c>
      <c r="N72" s="55">
        <f t="shared" si="8"/>
        <v>2.1861088793923338E-2</v>
      </c>
      <c r="O72" s="55">
        <f>'Steady-state'!$O$36</f>
        <v>9.6192171941499628E-3</v>
      </c>
      <c r="P72" s="55">
        <f t="shared" si="9"/>
        <v>2.3883813403307915E-2</v>
      </c>
      <c r="Q72" s="63">
        <f t="shared" si="18"/>
        <v>0.66109787904459338</v>
      </c>
      <c r="R72" s="55">
        <v>5120</v>
      </c>
      <c r="S72" s="55">
        <f t="shared" ref="S72:S135" si="28">2*PI()/(AQ$4*R72)*10^6</f>
        <v>122.71846303085131</v>
      </c>
      <c r="T72" s="55">
        <f t="shared" si="19"/>
        <v>0</v>
      </c>
      <c r="U72" s="55">
        <f t="shared" si="10"/>
        <v>3.0685607285112533</v>
      </c>
      <c r="V72" s="55">
        <f>'Steady-state'!$O$37</f>
        <v>9.5114346828089058E-2</v>
      </c>
      <c r="W72" s="55">
        <f t="shared" si="11"/>
        <v>3.0700344759520286</v>
      </c>
      <c r="X72" s="55">
        <f t="shared" si="20"/>
        <v>847.98523297740951</v>
      </c>
      <c r="Y72" s="76">
        <v>51092</v>
      </c>
      <c r="Z72" s="55">
        <f t="shared" ref="Z72:Z103" si="29">2*PI()/(AR$4*Y72)*10^6</f>
        <v>122.97786947427359</v>
      </c>
      <c r="AA72" s="55">
        <f t="shared" si="21"/>
        <v>-0.56546329406610851</v>
      </c>
      <c r="AB72" s="55">
        <f t="shared" si="12"/>
        <v>3.4921159004805954E-2</v>
      </c>
      <c r="AC72" s="55">
        <f>'Steady-state'!$O$38</f>
        <v>9.6252420074772697E-3</v>
      </c>
      <c r="AD72" s="55">
        <f t="shared" si="13"/>
        <v>3.6223371322137383E-2</v>
      </c>
      <c r="AE72" s="63">
        <f t="shared" si="22"/>
        <v>1.0028726878771539</v>
      </c>
      <c r="AF72" s="76">
        <v>2932</v>
      </c>
      <c r="AG72" s="55">
        <f t="shared" ref="AG72:AG135" si="30">2*PI()/(AS$4*AF72)*10^6</f>
        <v>119.05383710738946</v>
      </c>
      <c r="AH72" s="55">
        <f t="shared" si="23"/>
        <v>-111.09436988277085</v>
      </c>
      <c r="AI72" s="55">
        <f t="shared" si="14"/>
        <v>3.7012117970021694</v>
      </c>
      <c r="AJ72" s="55">
        <f>'Steady-state'!$O$39</f>
        <v>0.17438826664448603</v>
      </c>
      <c r="AK72" s="55">
        <f t="shared" si="15"/>
        <v>3.7053178046979043</v>
      </c>
      <c r="AL72" s="63">
        <f t="shared" si="24"/>
        <v>1792.1093867958987</v>
      </c>
    </row>
    <row r="73" spans="1:41" x14ac:dyDescent="0.2">
      <c r="A73">
        <v>66</v>
      </c>
      <c r="B73" s="62">
        <f>SUM($C$8:C73)/10^6</f>
        <v>0.52902000000000005</v>
      </c>
      <c r="C73" s="55">
        <v>4256</v>
      </c>
      <c r="D73" s="55">
        <f t="shared" si="26"/>
        <v>123.02602810110406</v>
      </c>
      <c r="E73" s="55">
        <f t="shared" ref="E73:E136" si="31">(D73-D72)/C73*10^6</f>
        <v>-136.4801301468793</v>
      </c>
      <c r="F73" s="44">
        <f t="shared" ref="F73:F136" si="32">2*PI()/($AO$4*C73^2)*$AQ$92*10^(6)</f>
        <v>0.50252605156594365</v>
      </c>
      <c r="G73" s="55">
        <f>'Steady-state'!$O$35</f>
        <v>0.11595267002868899</v>
      </c>
      <c r="H73" s="42">
        <f t="shared" ref="H73:H136" si="33">SQRT(F73^2+G73^2)</f>
        <v>0.51573002063990758</v>
      </c>
      <c r="I73" s="44">
        <f t="shared" si="16"/>
        <v>172.14327590738048</v>
      </c>
      <c r="J73" s="62">
        <f>SUM($K$8:K73)/10^6</f>
        <v>3.7463679999999999</v>
      </c>
      <c r="K73" s="55">
        <v>51104</v>
      </c>
      <c r="L73" s="55">
        <f t="shared" si="27"/>
        <v>122.94899239158552</v>
      </c>
      <c r="M73" s="55">
        <f t="shared" si="17"/>
        <v>-0.56506501816040466</v>
      </c>
      <c r="N73" s="55">
        <f t="shared" ref="N73:N136" si="34">2*PI()/($AP$4*K73^2)*$AQ$93*10^6</f>
        <v>2.1850823363991391E-2</v>
      </c>
      <c r="O73" s="55">
        <f>'Steady-state'!$O$36</f>
        <v>9.6192171941499628E-3</v>
      </c>
      <c r="P73" s="55">
        <f t="shared" ref="P73:P136" si="35">SQRT(N73^2+O73^2)</f>
        <v>2.3874417712534526E-2</v>
      </c>
      <c r="Q73" s="63">
        <f t="shared" si="18"/>
        <v>0.66081266043016207</v>
      </c>
      <c r="R73" s="55">
        <v>4996</v>
      </c>
      <c r="S73" s="55">
        <f t="shared" si="28"/>
        <v>125.76431759766987</v>
      </c>
      <c r="T73" s="55">
        <f t="shared" si="19"/>
        <v>609.65864027593318</v>
      </c>
      <c r="U73" s="55">
        <f t="shared" ref="U73:U136" si="36">2*PI()/($AQ$4*R73^2)*$AQ$94*10^6</f>
        <v>3.2227735094995693</v>
      </c>
      <c r="V73" s="55">
        <f>'Steady-state'!$O$37</f>
        <v>9.5114346828089058E-2</v>
      </c>
      <c r="W73" s="55">
        <f t="shared" ref="W73:W136" si="37">SQRT(U73^2+V73^2)</f>
        <v>3.2241767681851292</v>
      </c>
      <c r="X73" s="55">
        <f t="shared" si="20"/>
        <v>891.25273755955573</v>
      </c>
      <c r="Y73" s="76">
        <v>51100</v>
      </c>
      <c r="Z73" s="55">
        <f t="shared" si="29"/>
        <v>122.95861657885688</v>
      </c>
      <c r="AA73" s="55">
        <f t="shared" si="21"/>
        <v>-0.37676899054232965</v>
      </c>
      <c r="AB73" s="55">
        <f t="shared" ref="AB73:AB136" si="38">2*PI()/($AR$4*Y73^2)*$AQ$95*10^6</f>
        <v>3.4910225642629737E-2</v>
      </c>
      <c r="AC73" s="55">
        <f>'Steady-state'!$O$38</f>
        <v>9.6252420074772697E-3</v>
      </c>
      <c r="AD73" s="55">
        <f t="shared" ref="AD73:AD136" si="39">SQRT(AB73^2+AC73^2)</f>
        <v>3.6212831125470267E-2</v>
      </c>
      <c r="AE73" s="63">
        <f t="shared" si="22"/>
        <v>1.0023508964814998</v>
      </c>
      <c r="AF73" s="76">
        <v>2904</v>
      </c>
      <c r="AG73" s="55">
        <f t="shared" si="30"/>
        <v>120.20173911806677</v>
      </c>
      <c r="AH73" s="55">
        <f t="shared" si="23"/>
        <v>395.28306152800047</v>
      </c>
      <c r="AI73" s="55">
        <f t="shared" ref="AI73:AI136" si="40">2*PI()/($AS$4*AF73^2)*$AQ$96*10^6</f>
        <v>3.7729291130681317</v>
      </c>
      <c r="AJ73" s="55">
        <f>'Steady-state'!$O$39</f>
        <v>0.17438826664448603</v>
      </c>
      <c r="AK73" s="55">
        <f t="shared" ref="AK73:AK136" si="41">SQRT(AI73^2+AJ73^2)</f>
        <v>3.776957156201318</v>
      </c>
      <c r="AL73" s="63">
        <f t="shared" si="24"/>
        <v>1822.0154204157736</v>
      </c>
    </row>
    <row r="74" spans="1:41" x14ac:dyDescent="0.2">
      <c r="A74">
        <v>67</v>
      </c>
      <c r="B74" s="62">
        <f>SUM($C$8:C74)/10^6</f>
        <v>0.53326799999999996</v>
      </c>
      <c r="C74" s="55">
        <v>4248</v>
      </c>
      <c r="D74" s="55">
        <f t="shared" si="26"/>
        <v>123.25771553632271</v>
      </c>
      <c r="E74" s="55">
        <f t="shared" si="31"/>
        <v>54.540356689888419</v>
      </c>
      <c r="F74" s="44">
        <f t="shared" si="32"/>
        <v>0.50442058730959127</v>
      </c>
      <c r="G74" s="55">
        <f>'Steady-state'!$O$35</f>
        <v>0.11595267002868899</v>
      </c>
      <c r="H74" s="42">
        <f t="shared" si="33"/>
        <v>0.51757622683865134</v>
      </c>
      <c r="I74" s="44">
        <f t="shared" ref="I74:I137" si="42">SQRT((1/C74*H74)^2 +(1/C74*H73)^2 + ((D74-D73)/C74^2*$AS$156)^2)*10^6</f>
        <v>172.0008636159086</v>
      </c>
      <c r="J74" s="62">
        <f>SUM($K$8:K74)/10^6</f>
        <v>3.797472</v>
      </c>
      <c r="K74" s="55">
        <v>51104</v>
      </c>
      <c r="L74" s="55">
        <f t="shared" si="27"/>
        <v>122.94899239158552</v>
      </c>
      <c r="M74" s="55">
        <f t="shared" ref="M74:M137" si="43">(L74-L73)/K74*10^6</f>
        <v>0</v>
      </c>
      <c r="N74" s="55">
        <f t="shared" si="34"/>
        <v>2.1850823363991391E-2</v>
      </c>
      <c r="O74" s="55">
        <f>'Steady-state'!$O$36</f>
        <v>9.6192171941499628E-3</v>
      </c>
      <c r="P74" s="55">
        <f t="shared" si="35"/>
        <v>2.3874417712534526E-2</v>
      </c>
      <c r="Q74" s="63">
        <f t="shared" ref="Q74:Q137" si="44">SQRT((1/K74*P74)^2 +(1/K74*P73)^2 + ((L74-L73)/K74^2*$AS$157)^2)*10^6</f>
        <v>0.66068263390002291</v>
      </c>
      <c r="R74" s="55">
        <v>5076</v>
      </c>
      <c r="S74" s="55">
        <f t="shared" si="28"/>
        <v>123.78221645349856</v>
      </c>
      <c r="T74" s="55">
        <f t="shared" ref="T74:T137" si="45">(S74-S73)/R74*10^6</f>
        <v>-390.48485897779938</v>
      </c>
      <c r="U74" s="55">
        <f t="shared" si="36"/>
        <v>3.1219893536870535</v>
      </c>
      <c r="V74" s="55">
        <f>'Steady-state'!$O$37</f>
        <v>9.5114346828089058E-2</v>
      </c>
      <c r="W74" s="55">
        <f t="shared" si="37"/>
        <v>3.1234378917320957</v>
      </c>
      <c r="X74" s="55">
        <f t="shared" ref="X74:X137" si="46">SQRT((1/R74*W74)^2 +(1/R74*W73)^2 + ((S74-S73)/R74^2*$AS$158)^2)*10^6</f>
        <v>884.41395042842362</v>
      </c>
      <c r="Y74" s="76">
        <v>51092</v>
      </c>
      <c r="Z74" s="55">
        <f t="shared" si="29"/>
        <v>122.97786947427359</v>
      </c>
      <c r="AA74" s="55">
        <f t="shared" ref="AA74:AA137" si="47">(Z74-Z73)/Y74*10^6</f>
        <v>0.37682798513882887</v>
      </c>
      <c r="AB74" s="55">
        <f t="shared" si="38"/>
        <v>3.4921159004805954E-2</v>
      </c>
      <c r="AC74" s="55">
        <f>'Steady-state'!$O$38</f>
        <v>9.6252420074772697E-3</v>
      </c>
      <c r="AD74" s="55">
        <f t="shared" si="39"/>
        <v>3.6223371322137383E-2</v>
      </c>
      <c r="AE74" s="63">
        <f t="shared" ref="AE74:AE137" si="48">SQRT((1/Y74*AD74)^2 +(1/Y74*AD73)^2 + ((Z74-Z73)/Y74^2*$AS$159)^2)*10^6</f>
        <v>1.0025078448740103</v>
      </c>
      <c r="AF74" s="76">
        <v>2892</v>
      </c>
      <c r="AG74" s="55">
        <f t="shared" si="30"/>
        <v>120.70050152104629</v>
      </c>
      <c r="AH74" s="55">
        <f t="shared" ref="AH74:AH137" si="49">(AG74-AG73)/AF74*10^6</f>
        <v>172.46279494450994</v>
      </c>
      <c r="AI74" s="55">
        <f t="shared" si="40"/>
        <v>3.8043046878965936</v>
      </c>
      <c r="AJ74" s="55">
        <f>'Steady-state'!$O$39</f>
        <v>0.17438826664448603</v>
      </c>
      <c r="AK74" s="55">
        <f t="shared" si="41"/>
        <v>3.8082995451901192</v>
      </c>
      <c r="AL74" s="63">
        <f t="shared" ref="AL74:AL137" si="50">SQRT((1/AF74*AK74)^2 +(1/AF74*AK73)^2 + ((AG74-AG73)/AF74^2*$AS$160)^2)*10^6</f>
        <v>1854.6526001673569</v>
      </c>
    </row>
    <row r="75" spans="1:41" x14ac:dyDescent="0.2">
      <c r="A75">
        <v>68</v>
      </c>
      <c r="B75" s="62">
        <f>SUM($C$8:C75)/10^6</f>
        <v>0.53751599999999999</v>
      </c>
      <c r="C75" s="55">
        <v>4248</v>
      </c>
      <c r="D75" s="55">
        <f t="shared" si="26"/>
        <v>123.25771553632271</v>
      </c>
      <c r="E75" s="55">
        <f t="shared" si="31"/>
        <v>0</v>
      </c>
      <c r="F75" s="44">
        <f t="shared" si="32"/>
        <v>0.50442058730959127</v>
      </c>
      <c r="G75" s="55">
        <f>'Steady-state'!$O$35</f>
        <v>0.11595267002868899</v>
      </c>
      <c r="H75" s="42">
        <f t="shared" si="33"/>
        <v>0.51757622683865134</v>
      </c>
      <c r="I75" s="44">
        <f t="shared" si="42"/>
        <v>172.30774942493275</v>
      </c>
      <c r="J75" s="62">
        <f>SUM($K$8:K75)/10^6</f>
        <v>3.8485640000000001</v>
      </c>
      <c r="K75" s="55">
        <v>51092</v>
      </c>
      <c r="L75" s="55">
        <f t="shared" si="27"/>
        <v>122.97786947427359</v>
      </c>
      <c r="M75" s="55">
        <f t="shared" si="43"/>
        <v>0.56519773522409222</v>
      </c>
      <c r="N75" s="55">
        <f t="shared" si="34"/>
        <v>2.1861088793923338E-2</v>
      </c>
      <c r="O75" s="55">
        <f>'Steady-state'!$O$36</f>
        <v>9.6192171941499628E-3</v>
      </c>
      <c r="P75" s="55">
        <f t="shared" si="35"/>
        <v>2.3883813403307915E-2</v>
      </c>
      <c r="Q75" s="63">
        <f t="shared" si="44"/>
        <v>0.66096786578802436</v>
      </c>
      <c r="R75" s="55">
        <v>5092</v>
      </c>
      <c r="S75" s="55">
        <f t="shared" si="28"/>
        <v>123.39326997603273</v>
      </c>
      <c r="T75" s="55">
        <f t="shared" si="45"/>
        <v>-76.383832966582176</v>
      </c>
      <c r="U75" s="55">
        <f t="shared" si="36"/>
        <v>3.1024004492316011</v>
      </c>
      <c r="V75" s="55">
        <f>'Steady-state'!$O$37</f>
        <v>9.5114346828089058E-2</v>
      </c>
      <c r="W75" s="55">
        <f t="shared" si="37"/>
        <v>3.1038581292264271</v>
      </c>
      <c r="X75" s="55">
        <f t="shared" si="46"/>
        <v>864.76745476081044</v>
      </c>
      <c r="Y75" s="76">
        <v>51080</v>
      </c>
      <c r="Z75" s="55">
        <f t="shared" si="29"/>
        <v>123.00676012489402</v>
      </c>
      <c r="AA75" s="55">
        <f t="shared" si="47"/>
        <v>0.56559613587364177</v>
      </c>
      <c r="AB75" s="55">
        <f t="shared" si="38"/>
        <v>3.4937568681051231E-2</v>
      </c>
      <c r="AC75" s="55">
        <f>'Steady-state'!$O$38</f>
        <v>9.6252420074772697E-3</v>
      </c>
      <c r="AD75" s="55">
        <f t="shared" si="39"/>
        <v>3.6239191340945741E-2</v>
      </c>
      <c r="AE75" s="63">
        <f t="shared" si="48"/>
        <v>1.0031082883584892</v>
      </c>
      <c r="AF75" s="76">
        <v>2960</v>
      </c>
      <c r="AG75" s="55">
        <f t="shared" si="30"/>
        <v>117.92765216177902</v>
      </c>
      <c r="AH75" s="55">
        <f t="shared" si="49"/>
        <v>-936.77343218488829</v>
      </c>
      <c r="AI75" s="55">
        <f t="shared" si="40"/>
        <v>3.6315200606272802</v>
      </c>
      <c r="AJ75" s="55">
        <f>'Steady-state'!$O$39</f>
        <v>0.17438826664448603</v>
      </c>
      <c r="AK75" s="55">
        <f t="shared" si="41"/>
        <v>3.6357047760072092</v>
      </c>
      <c r="AL75" s="63">
        <f t="shared" si="50"/>
        <v>1778.9913056418479</v>
      </c>
    </row>
    <row r="76" spans="1:41" x14ac:dyDescent="0.2">
      <c r="A76">
        <v>69</v>
      </c>
      <c r="B76" s="62">
        <f>SUM($C$8:C76)/10^6</f>
        <v>0.54175600000000002</v>
      </c>
      <c r="C76" s="55">
        <v>4240</v>
      </c>
      <c r="D76" s="55">
        <f t="shared" si="26"/>
        <v>123.49027726374972</v>
      </c>
      <c r="E76" s="55">
        <f t="shared" si="31"/>
        <v>54.849464015804607</v>
      </c>
      <c r="F76" s="44">
        <f t="shared" si="32"/>
        <v>0.50632585695407506</v>
      </c>
      <c r="G76" s="55">
        <f>'Steady-state'!$O$35</f>
        <v>0.11595267002868899</v>
      </c>
      <c r="H76" s="42">
        <f t="shared" si="33"/>
        <v>0.51943324412965763</v>
      </c>
      <c r="I76" s="44">
        <f t="shared" si="42"/>
        <v>172.9429852808814</v>
      </c>
      <c r="J76" s="62">
        <f>SUM($K$8:K76)/10^6</f>
        <v>3.899664</v>
      </c>
      <c r="K76" s="55">
        <v>51100</v>
      </c>
      <c r="L76" s="55">
        <f t="shared" si="27"/>
        <v>122.95861657885688</v>
      </c>
      <c r="M76" s="55">
        <f t="shared" si="43"/>
        <v>-0.37676899054232965</v>
      </c>
      <c r="N76" s="55">
        <f t="shared" si="34"/>
        <v>2.1854244370423034E-2</v>
      </c>
      <c r="O76" s="55">
        <f>'Steady-state'!$O$36</f>
        <v>9.6192171941499628E-3</v>
      </c>
      <c r="P76" s="55">
        <f t="shared" si="35"/>
        <v>2.3877548794430242E-2</v>
      </c>
      <c r="Q76" s="63">
        <f t="shared" si="44"/>
        <v>0.66090770227454465</v>
      </c>
      <c r="R76" s="55">
        <v>5124</v>
      </c>
      <c r="S76" s="55">
        <f t="shared" si="28"/>
        <v>122.62266407454307</v>
      </c>
      <c r="T76" s="55">
        <f t="shared" si="45"/>
        <v>-150.39147179735744</v>
      </c>
      <c r="U76" s="55">
        <f t="shared" si="36"/>
        <v>3.0637717152283557</v>
      </c>
      <c r="V76" s="55">
        <f>'Steady-state'!$O$37</f>
        <v>9.5114346828089058E-2</v>
      </c>
      <c r="W76" s="55">
        <f t="shared" si="37"/>
        <v>3.0652477651905783</v>
      </c>
      <c r="X76" s="55">
        <f t="shared" si="46"/>
        <v>851.35530415936057</v>
      </c>
      <c r="Y76" s="76">
        <v>51092</v>
      </c>
      <c r="Z76" s="55">
        <f t="shared" si="29"/>
        <v>122.97786947427359</v>
      </c>
      <c r="AA76" s="55">
        <f t="shared" si="47"/>
        <v>-0.56546329406610851</v>
      </c>
      <c r="AB76" s="55">
        <f t="shared" si="38"/>
        <v>3.4921159004805954E-2</v>
      </c>
      <c r="AC76" s="55">
        <f>'Steady-state'!$O$38</f>
        <v>9.6252420074772697E-3</v>
      </c>
      <c r="AD76" s="55">
        <f t="shared" si="39"/>
        <v>3.6223371322137383E-2</v>
      </c>
      <c r="AE76" s="63">
        <f t="shared" si="48"/>
        <v>1.0028726878771539</v>
      </c>
      <c r="AF76" s="76">
        <v>2912</v>
      </c>
      <c r="AG76" s="55">
        <f t="shared" si="30"/>
        <v>119.8715145600501</v>
      </c>
      <c r="AH76" s="55">
        <f t="shared" si="49"/>
        <v>667.53516424144209</v>
      </c>
      <c r="AI76" s="55">
        <f t="shared" si="40"/>
        <v>3.7522272091223488</v>
      </c>
      <c r="AJ76" s="55">
        <f>'Steady-state'!$O$39</f>
        <v>0.17438826664448603</v>
      </c>
      <c r="AK76" s="55">
        <f t="shared" si="41"/>
        <v>3.7562774520023621</v>
      </c>
      <c r="AL76" s="63">
        <f t="shared" si="50"/>
        <v>1795.319652950315</v>
      </c>
    </row>
    <row r="77" spans="1:41" x14ac:dyDescent="0.2">
      <c r="A77">
        <v>70</v>
      </c>
      <c r="B77" s="62">
        <f>SUM($C$8:C77)/10^6</f>
        <v>0.54600800000000005</v>
      </c>
      <c r="C77" s="55">
        <v>4252</v>
      </c>
      <c r="D77" s="55">
        <f t="shared" si="26"/>
        <v>123.1417628406159</v>
      </c>
      <c r="E77" s="55">
        <f t="shared" si="31"/>
        <v>-81.964821997606094</v>
      </c>
      <c r="F77" s="44">
        <f t="shared" si="32"/>
        <v>0.5034719827478441</v>
      </c>
      <c r="G77" s="55">
        <f>'Steady-state'!$O$35</f>
        <v>0.11595267002868899</v>
      </c>
      <c r="H77" s="42">
        <f t="shared" si="33"/>
        <v>0.51665177740798252</v>
      </c>
      <c r="I77" s="44">
        <f t="shared" si="42"/>
        <v>172.30170359618711</v>
      </c>
      <c r="J77" s="62">
        <f>SUM($K$8:K77)/10^6</f>
        <v>3.9507720000000002</v>
      </c>
      <c r="K77" s="55">
        <v>51108</v>
      </c>
      <c r="L77" s="55">
        <f t="shared" si="27"/>
        <v>122.93936971080038</v>
      </c>
      <c r="M77" s="55">
        <f t="shared" si="43"/>
        <v>-0.37659208062335753</v>
      </c>
      <c r="N77" s="55">
        <f t="shared" si="34"/>
        <v>2.184740316077002E-2</v>
      </c>
      <c r="O77" s="55">
        <f>'Steady-state'!$O$36</f>
        <v>9.6192171941499628E-3</v>
      </c>
      <c r="P77" s="55">
        <f t="shared" si="35"/>
        <v>2.3871287445327578E-2</v>
      </c>
      <c r="Q77" s="63">
        <f t="shared" si="44"/>
        <v>0.6606309461539146</v>
      </c>
      <c r="R77" s="55">
        <v>5132</v>
      </c>
      <c r="S77" s="55">
        <f t="shared" si="28"/>
        <v>122.4315141695165</v>
      </c>
      <c r="T77" s="55">
        <f t="shared" si="45"/>
        <v>-37.246668945160415</v>
      </c>
      <c r="U77" s="55">
        <f t="shared" si="36"/>
        <v>3.0542272608545695</v>
      </c>
      <c r="V77" s="55">
        <f>'Steady-state'!$O$37</f>
        <v>9.5114346828089058E-2</v>
      </c>
      <c r="W77" s="55">
        <f t="shared" si="37"/>
        <v>3.0557079212385041</v>
      </c>
      <c r="X77" s="55">
        <f t="shared" si="46"/>
        <v>843.37045193973029</v>
      </c>
      <c r="Y77" s="76">
        <v>51096</v>
      </c>
      <c r="Z77" s="55">
        <f t="shared" si="29"/>
        <v>122.96824227296825</v>
      </c>
      <c r="AA77" s="55">
        <f t="shared" si="47"/>
        <v>-0.18841399141488807</v>
      </c>
      <c r="AB77" s="55">
        <f t="shared" si="38"/>
        <v>3.491569168178723E-2</v>
      </c>
      <c r="AC77" s="55">
        <f>'Steady-state'!$O$38</f>
        <v>9.6252420074772697E-3</v>
      </c>
      <c r="AD77" s="55">
        <f t="shared" si="39"/>
        <v>3.6218100575818868E-2</v>
      </c>
      <c r="AE77" s="63">
        <f t="shared" si="48"/>
        <v>1.0025022747817216</v>
      </c>
      <c r="AF77" s="76">
        <v>2900</v>
      </c>
      <c r="AG77" s="55">
        <f t="shared" si="30"/>
        <v>120.36753462029858</v>
      </c>
      <c r="AH77" s="55">
        <f t="shared" si="49"/>
        <v>171.04140008568388</v>
      </c>
      <c r="AI77" s="55">
        <f t="shared" si="40"/>
        <v>3.7833443713664661</v>
      </c>
      <c r="AJ77" s="55">
        <f>'Steady-state'!$O$39</f>
        <v>0.17438826664448603</v>
      </c>
      <c r="AK77" s="55">
        <f t="shared" si="41"/>
        <v>3.7873613373816855</v>
      </c>
      <c r="AL77" s="63">
        <f t="shared" si="50"/>
        <v>1839.3883636296564</v>
      </c>
    </row>
    <row r="78" spans="1:41" x14ac:dyDescent="0.2">
      <c r="A78">
        <v>71</v>
      </c>
      <c r="B78" s="62">
        <f>SUM($C$8:C78)/10^6</f>
        <v>0.55025199999999996</v>
      </c>
      <c r="C78" s="55">
        <v>4244</v>
      </c>
      <c r="D78" s="55">
        <f t="shared" si="26"/>
        <v>123.37388680450019</v>
      </c>
      <c r="E78" s="55">
        <f t="shared" si="31"/>
        <v>54.694619199880101</v>
      </c>
      <c r="F78" s="44">
        <f t="shared" si="32"/>
        <v>0.50537187533465111</v>
      </c>
      <c r="G78" s="55">
        <f>'Steady-state'!$O$35</f>
        <v>0.11595267002868899</v>
      </c>
      <c r="H78" s="42">
        <f t="shared" si="33"/>
        <v>0.51850337903049792</v>
      </c>
      <c r="I78" s="44">
        <f t="shared" si="42"/>
        <v>172.47103014630596</v>
      </c>
      <c r="J78" s="62">
        <f>SUM($K$8:K78)/10^6</f>
        <v>4.0018719999999997</v>
      </c>
      <c r="K78" s="55">
        <v>51100</v>
      </c>
      <c r="L78" s="55">
        <f t="shared" si="27"/>
        <v>122.95861657885688</v>
      </c>
      <c r="M78" s="55">
        <f t="shared" si="43"/>
        <v>0.37665103828764301</v>
      </c>
      <c r="N78" s="55">
        <f t="shared" si="34"/>
        <v>2.1854244370423034E-2</v>
      </c>
      <c r="O78" s="55">
        <f>'Steady-state'!$O$36</f>
        <v>9.6192171941499628E-3</v>
      </c>
      <c r="P78" s="55">
        <f t="shared" si="35"/>
        <v>2.3877548794430242E-2</v>
      </c>
      <c r="Q78" s="63">
        <f t="shared" si="44"/>
        <v>0.66073437174362104</v>
      </c>
      <c r="R78" s="55">
        <v>4996</v>
      </c>
      <c r="S78" s="55">
        <f t="shared" si="28"/>
        <v>125.76431759766987</v>
      </c>
      <c r="T78" s="55">
        <f t="shared" si="45"/>
        <v>667.0943611195695</v>
      </c>
      <c r="U78" s="55">
        <f t="shared" si="36"/>
        <v>3.2227735094995693</v>
      </c>
      <c r="V78" s="55">
        <f>'Steady-state'!$O$37</f>
        <v>9.5114346828089058E-2</v>
      </c>
      <c r="W78" s="55">
        <f t="shared" si="37"/>
        <v>3.2241767681851292</v>
      </c>
      <c r="X78" s="55">
        <f t="shared" si="46"/>
        <v>889.30511556801855</v>
      </c>
      <c r="Y78" s="76">
        <v>51088</v>
      </c>
      <c r="Z78" s="55">
        <f t="shared" si="29"/>
        <v>122.98749818312687</v>
      </c>
      <c r="AA78" s="55">
        <f t="shared" si="47"/>
        <v>0.37691650012957695</v>
      </c>
      <c r="AB78" s="55">
        <f t="shared" si="38"/>
        <v>3.4926627612087993E-2</v>
      </c>
      <c r="AC78" s="55">
        <f>'Steady-state'!$O$38</f>
        <v>9.6252420074772697E-3</v>
      </c>
      <c r="AD78" s="55">
        <f t="shared" si="39"/>
        <v>3.6228643364829054E-2</v>
      </c>
      <c r="AE78" s="63">
        <f t="shared" si="48"/>
        <v>1.002732241853374</v>
      </c>
      <c r="AF78" s="76">
        <v>2812</v>
      </c>
      <c r="AG78" s="55">
        <f t="shared" si="30"/>
        <v>124.13437069660951</v>
      </c>
      <c r="AH78" s="55">
        <f t="shared" si="49"/>
        <v>1339.5576373794181</v>
      </c>
      <c r="AI78" s="55">
        <f t="shared" si="40"/>
        <v>4.0238449425233025</v>
      </c>
      <c r="AJ78" s="55">
        <f>'Steady-state'!$O$39</f>
        <v>0.17438826664448603</v>
      </c>
      <c r="AK78" s="55">
        <f t="shared" si="41"/>
        <v>4.0276220514111829</v>
      </c>
      <c r="AL78" s="63">
        <f t="shared" si="50"/>
        <v>1966.5680766548874</v>
      </c>
    </row>
    <row r="79" spans="1:41" x14ac:dyDescent="0.2">
      <c r="A79">
        <v>72</v>
      </c>
      <c r="B79" s="62">
        <f>SUM($C$8:C79)/10^6</f>
        <v>0.55452000000000001</v>
      </c>
      <c r="C79" s="55">
        <v>4268</v>
      </c>
      <c r="D79" s="55">
        <f t="shared" si="26"/>
        <v>122.68012549163517</v>
      </c>
      <c r="E79" s="55">
        <f t="shared" si="31"/>
        <v>-162.54951098055795</v>
      </c>
      <c r="F79" s="44">
        <f t="shared" si="32"/>
        <v>0.49970419817284017</v>
      </c>
      <c r="G79" s="55">
        <f>'Steady-state'!$O$35</f>
        <v>0.11595267002868899</v>
      </c>
      <c r="H79" s="42">
        <f t="shared" si="33"/>
        <v>0.51298080603307483</v>
      </c>
      <c r="I79" s="44">
        <f t="shared" si="42"/>
        <v>170.89636354195304</v>
      </c>
      <c r="J79" s="62">
        <f>SUM($K$8:K79)/10^6</f>
        <v>4.0529640000000002</v>
      </c>
      <c r="K79" s="55">
        <v>51092</v>
      </c>
      <c r="L79" s="55">
        <f t="shared" si="27"/>
        <v>122.97786947427359</v>
      </c>
      <c r="M79" s="55">
        <f t="shared" si="43"/>
        <v>0.37682798513882887</v>
      </c>
      <c r="N79" s="55">
        <f t="shared" si="34"/>
        <v>2.1861088793923338E-2</v>
      </c>
      <c r="O79" s="55">
        <f>'Steady-state'!$O$36</f>
        <v>9.6192171941499628E-3</v>
      </c>
      <c r="P79" s="55">
        <f t="shared" si="35"/>
        <v>2.3883813403307915E-2</v>
      </c>
      <c r="Q79" s="63">
        <f t="shared" si="44"/>
        <v>0.66101118739321341</v>
      </c>
      <c r="R79" s="55">
        <v>5064</v>
      </c>
      <c r="S79" s="55">
        <f t="shared" si="28"/>
        <v>124.07553924130305</v>
      </c>
      <c r="T79" s="55">
        <f t="shared" si="45"/>
        <v>-333.48703719724034</v>
      </c>
      <c r="U79" s="55">
        <f t="shared" si="36"/>
        <v>3.1368030427543792</v>
      </c>
      <c r="V79" s="55">
        <f>'Steady-state'!$O$37</f>
        <v>9.5114346828089058E-2</v>
      </c>
      <c r="W79" s="55">
        <f t="shared" si="37"/>
        <v>3.1382447431654632</v>
      </c>
      <c r="X79" s="55">
        <f t="shared" si="46"/>
        <v>888.53168968887508</v>
      </c>
      <c r="Y79" s="76">
        <v>51080</v>
      </c>
      <c r="Z79" s="55">
        <f t="shared" si="29"/>
        <v>123.00676012489402</v>
      </c>
      <c r="AA79" s="55">
        <f t="shared" si="47"/>
        <v>0.37709361329563257</v>
      </c>
      <c r="AB79" s="55">
        <f t="shared" si="38"/>
        <v>3.4937568681051231E-2</v>
      </c>
      <c r="AC79" s="55">
        <f>'Steady-state'!$O$38</f>
        <v>9.6252420074772697E-3</v>
      </c>
      <c r="AD79" s="55">
        <f t="shared" si="39"/>
        <v>3.6239191340945741E-2</v>
      </c>
      <c r="AE79" s="63">
        <f t="shared" si="48"/>
        <v>1.0031812489316052</v>
      </c>
      <c r="AF79" s="76">
        <v>2884</v>
      </c>
      <c r="AG79" s="55">
        <f t="shared" si="30"/>
        <v>121.0353156722836</v>
      </c>
      <c r="AH79" s="55">
        <f t="shared" si="49"/>
        <v>-1074.5683163404669</v>
      </c>
      <c r="AI79" s="55">
        <f t="shared" si="40"/>
        <v>3.8254396732837517</v>
      </c>
      <c r="AJ79" s="55">
        <f>'Steady-state'!$O$39</f>
        <v>0.17438826664448603</v>
      </c>
      <c r="AK79" s="55">
        <f t="shared" si="41"/>
        <v>3.8294124825456666</v>
      </c>
      <c r="AL79" s="63">
        <f t="shared" si="50"/>
        <v>1927.3213284905485</v>
      </c>
    </row>
    <row r="80" spans="1:41" x14ac:dyDescent="0.2">
      <c r="A80">
        <v>73</v>
      </c>
      <c r="B80" s="62">
        <f>SUM($C$8:C80)/10^6</f>
        <v>0.55877600000000005</v>
      </c>
      <c r="C80" s="55">
        <v>4256</v>
      </c>
      <c r="D80" s="55">
        <f t="shared" si="26"/>
        <v>123.02602810110406</v>
      </c>
      <c r="E80" s="55">
        <f t="shared" si="31"/>
        <v>81.274109367691196</v>
      </c>
      <c r="F80" s="44">
        <f t="shared" si="32"/>
        <v>0.50252605156594365</v>
      </c>
      <c r="G80" s="55">
        <f>'Steady-state'!$O$35</f>
        <v>0.11595267002868899</v>
      </c>
      <c r="H80" s="42">
        <f t="shared" si="33"/>
        <v>0.51573002063990758</v>
      </c>
      <c r="I80" s="44">
        <f t="shared" si="42"/>
        <v>170.91457798689865</v>
      </c>
      <c r="J80" s="62">
        <f>SUM($K$8:K80)/10^6</f>
        <v>4.1040679999999998</v>
      </c>
      <c r="K80" s="55">
        <v>51104</v>
      </c>
      <c r="L80" s="55">
        <f t="shared" si="27"/>
        <v>122.94899239158552</v>
      </c>
      <c r="M80" s="55">
        <f t="shared" si="43"/>
        <v>-0.56506501816040466</v>
      </c>
      <c r="N80" s="55">
        <f t="shared" si="34"/>
        <v>2.1850823363991391E-2</v>
      </c>
      <c r="O80" s="55">
        <f>'Steady-state'!$O$36</f>
        <v>9.6192171941499628E-3</v>
      </c>
      <c r="P80" s="55">
        <f t="shared" si="35"/>
        <v>2.3874417712534526E-2</v>
      </c>
      <c r="Q80" s="63">
        <f t="shared" si="44"/>
        <v>0.66081266043016207</v>
      </c>
      <c r="R80" s="55">
        <v>5092</v>
      </c>
      <c r="S80" s="55">
        <f t="shared" si="28"/>
        <v>123.39326997603273</v>
      </c>
      <c r="T80" s="55">
        <f t="shared" si="45"/>
        <v>-133.98846529267894</v>
      </c>
      <c r="U80" s="55">
        <f t="shared" si="36"/>
        <v>3.1024004492316011</v>
      </c>
      <c r="V80" s="55">
        <f>'Steady-state'!$O$37</f>
        <v>9.5114346828089058E-2</v>
      </c>
      <c r="W80" s="55">
        <f t="shared" si="37"/>
        <v>3.1038581292264271</v>
      </c>
      <c r="X80" s="55">
        <f t="shared" si="46"/>
        <v>866.83692225636014</v>
      </c>
      <c r="Y80" s="76">
        <v>51096</v>
      </c>
      <c r="Z80" s="55">
        <f t="shared" si="29"/>
        <v>122.96824227296825</v>
      </c>
      <c r="AA80" s="55">
        <f t="shared" si="47"/>
        <v>-0.75383301874433895</v>
      </c>
      <c r="AB80" s="55">
        <f t="shared" si="38"/>
        <v>3.491569168178723E-2</v>
      </c>
      <c r="AC80" s="55">
        <f>'Steady-state'!$O$38</f>
        <v>9.6252420074772697E-3</v>
      </c>
      <c r="AD80" s="55">
        <f t="shared" si="39"/>
        <v>3.6218100575818868E-2</v>
      </c>
      <c r="AE80" s="63">
        <f t="shared" si="48"/>
        <v>1.0027212675606039</v>
      </c>
      <c r="AF80" s="76">
        <v>2788</v>
      </c>
      <c r="AG80" s="55">
        <f t="shared" si="30"/>
        <v>125.20295925353871</v>
      </c>
      <c r="AH80" s="55">
        <f t="shared" si="49"/>
        <v>1494.8506389006836</v>
      </c>
      <c r="AI80" s="55">
        <f t="shared" si="40"/>
        <v>4.0934202231730961</v>
      </c>
      <c r="AJ80" s="55">
        <f>'Steady-state'!$O$39</f>
        <v>0.17438826664448603</v>
      </c>
      <c r="AK80" s="55">
        <f t="shared" si="41"/>
        <v>4.0971331917605198</v>
      </c>
      <c r="AL80" s="63">
        <f t="shared" si="50"/>
        <v>2012.1120795316203</v>
      </c>
    </row>
    <row r="81" spans="1:43" x14ac:dyDescent="0.2">
      <c r="A81">
        <v>74</v>
      </c>
      <c r="B81" s="62">
        <f>SUM($C$8:C81)/10^6</f>
        <v>0.56303999999999998</v>
      </c>
      <c r="C81" s="55">
        <v>4264</v>
      </c>
      <c r="D81" s="55">
        <f t="shared" si="26"/>
        <v>122.79521003712451</v>
      </c>
      <c r="E81" s="55">
        <f t="shared" si="31"/>
        <v>-54.131816130289678</v>
      </c>
      <c r="F81" s="44">
        <f t="shared" si="32"/>
        <v>0.50064216924414406</v>
      </c>
      <c r="G81" s="55">
        <f>'Steady-state'!$O$35</f>
        <v>0.11595267002868899</v>
      </c>
      <c r="H81" s="42">
        <f t="shared" si="33"/>
        <v>0.51389454493335907</v>
      </c>
      <c r="I81" s="44">
        <f t="shared" si="42"/>
        <v>170.74491313722163</v>
      </c>
      <c r="J81" s="62">
        <f>SUM($K$8:K81)/10^6</f>
        <v>4.155176</v>
      </c>
      <c r="K81" s="55">
        <v>51108</v>
      </c>
      <c r="L81" s="55">
        <f t="shared" si="27"/>
        <v>122.93936971080038</v>
      </c>
      <c r="M81" s="55">
        <f t="shared" si="43"/>
        <v>-0.18828130204943019</v>
      </c>
      <c r="N81" s="55">
        <f t="shared" si="34"/>
        <v>2.184740316077002E-2</v>
      </c>
      <c r="O81" s="55">
        <f>'Steady-state'!$O$36</f>
        <v>9.6192171941499628E-3</v>
      </c>
      <c r="P81" s="55">
        <f t="shared" si="35"/>
        <v>2.3871287445327578E-2</v>
      </c>
      <c r="Q81" s="63">
        <f t="shared" si="44"/>
        <v>0.66058761864919135</v>
      </c>
      <c r="R81" s="55">
        <v>5136</v>
      </c>
      <c r="S81" s="55">
        <f t="shared" si="28"/>
        <v>122.33616252296703</v>
      </c>
      <c r="T81" s="55">
        <f t="shared" si="45"/>
        <v>-205.82310223241768</v>
      </c>
      <c r="U81" s="55">
        <f t="shared" si="36"/>
        <v>3.0494717500757211</v>
      </c>
      <c r="V81" s="55">
        <f>'Steady-state'!$O$37</f>
        <v>9.5114346828089058E-2</v>
      </c>
      <c r="W81" s="55">
        <f t="shared" si="37"/>
        <v>3.05095471835988</v>
      </c>
      <c r="X81" s="55">
        <f t="shared" si="46"/>
        <v>847.42027163901639</v>
      </c>
      <c r="Y81" s="76">
        <v>51100</v>
      </c>
      <c r="Z81" s="55">
        <f t="shared" si="29"/>
        <v>122.95861657885688</v>
      </c>
      <c r="AA81" s="55">
        <f t="shared" si="47"/>
        <v>-0.18836974777647603</v>
      </c>
      <c r="AB81" s="55">
        <f t="shared" si="38"/>
        <v>3.4910225642629737E-2</v>
      </c>
      <c r="AC81" s="55">
        <f>'Steady-state'!$O$38</f>
        <v>9.6252420074772697E-3</v>
      </c>
      <c r="AD81" s="55">
        <f t="shared" si="39"/>
        <v>3.6212831125470267E-2</v>
      </c>
      <c r="AE81" s="63">
        <f t="shared" si="48"/>
        <v>1.0022779488774187</v>
      </c>
      <c r="AF81" s="76">
        <v>2832</v>
      </c>
      <c r="AG81" s="55">
        <f t="shared" si="30"/>
        <v>123.25771553632271</v>
      </c>
      <c r="AH81" s="55">
        <f t="shared" si="49"/>
        <v>-686.87984364971817</v>
      </c>
      <c r="AI81" s="55">
        <f t="shared" si="40"/>
        <v>3.9672116593242257</v>
      </c>
      <c r="AJ81" s="55">
        <f>'Steady-state'!$O$39</f>
        <v>0.17438826664448603</v>
      </c>
      <c r="AK81" s="55">
        <f t="shared" si="41"/>
        <v>3.9710426360618878</v>
      </c>
      <c r="AL81" s="63">
        <f t="shared" si="50"/>
        <v>2014.8667594455655</v>
      </c>
    </row>
    <row r="82" spans="1:43" x14ac:dyDescent="0.2">
      <c r="A82">
        <v>75</v>
      </c>
      <c r="B82" s="62">
        <f>SUM($C$8:C82)/10^6</f>
        <v>0.56729200000000002</v>
      </c>
      <c r="C82" s="55">
        <v>4252</v>
      </c>
      <c r="D82" s="55">
        <f t="shared" si="26"/>
        <v>123.1417628406159</v>
      </c>
      <c r="E82" s="55">
        <f t="shared" si="31"/>
        <v>81.503481536075171</v>
      </c>
      <c r="F82" s="44">
        <f t="shared" si="32"/>
        <v>0.5034719827478441</v>
      </c>
      <c r="G82" s="55">
        <f>'Steady-state'!$O$35</f>
        <v>0.11595267002868899</v>
      </c>
      <c r="H82" s="42">
        <f t="shared" si="33"/>
        <v>0.51665177740798252</v>
      </c>
      <c r="I82" s="44">
        <f t="shared" si="42"/>
        <v>171.38060946498086</v>
      </c>
      <c r="J82" s="62">
        <f>SUM($K$8:K82)/10^6</f>
        <v>4.2062759999999999</v>
      </c>
      <c r="K82" s="55">
        <v>51100</v>
      </c>
      <c r="L82" s="55">
        <f t="shared" si="27"/>
        <v>122.95861657885688</v>
      </c>
      <c r="M82" s="55">
        <f t="shared" si="43"/>
        <v>0.37665103828764301</v>
      </c>
      <c r="N82" s="55">
        <f t="shared" si="34"/>
        <v>2.1854244370423034E-2</v>
      </c>
      <c r="O82" s="55">
        <f>'Steady-state'!$O$36</f>
        <v>9.6192171941499628E-3</v>
      </c>
      <c r="P82" s="55">
        <f t="shared" si="35"/>
        <v>2.3877548794430242E-2</v>
      </c>
      <c r="Q82" s="63">
        <f t="shared" si="44"/>
        <v>0.66073437174362104</v>
      </c>
      <c r="R82" s="55">
        <v>5136</v>
      </c>
      <c r="S82" s="55">
        <f t="shared" si="28"/>
        <v>122.33616252296703</v>
      </c>
      <c r="T82" s="55">
        <f t="shared" si="45"/>
        <v>0</v>
      </c>
      <c r="U82" s="55">
        <f t="shared" si="36"/>
        <v>3.0494717500757211</v>
      </c>
      <c r="V82" s="55">
        <f>'Steady-state'!$O$37</f>
        <v>9.5114346828089058E-2</v>
      </c>
      <c r="W82" s="55">
        <f t="shared" si="37"/>
        <v>3.05095471835988</v>
      </c>
      <c r="X82" s="55">
        <f t="shared" si="46"/>
        <v>840.08986388059361</v>
      </c>
      <c r="Y82" s="76">
        <v>51084</v>
      </c>
      <c r="Z82" s="55">
        <f t="shared" si="29"/>
        <v>122.99712839988227</v>
      </c>
      <c r="AA82" s="55">
        <f t="shared" si="47"/>
        <v>0.75389204105776697</v>
      </c>
      <c r="AB82" s="55">
        <f t="shared" si="38"/>
        <v>3.4932097504035607E-2</v>
      </c>
      <c r="AC82" s="55">
        <f>'Steady-state'!$O$38</f>
        <v>9.6252420074772697E-3</v>
      </c>
      <c r="AD82" s="55">
        <f t="shared" si="39"/>
        <v>3.6233916704297313E-2</v>
      </c>
      <c r="AE82" s="63">
        <f t="shared" si="48"/>
        <v>1.0028108623343419</v>
      </c>
      <c r="AF82" s="76">
        <v>2880</v>
      </c>
      <c r="AG82" s="55">
        <f t="shared" si="30"/>
        <v>121.203420277384</v>
      </c>
      <c r="AH82" s="55">
        <f t="shared" si="49"/>
        <v>-713.29696490927381</v>
      </c>
      <c r="AI82" s="55">
        <f t="shared" si="40"/>
        <v>3.8360732739187862</v>
      </c>
      <c r="AJ82" s="55">
        <f>'Steady-state'!$O$39</f>
        <v>0.17438826664448603</v>
      </c>
      <c r="AK82" s="55">
        <f t="shared" si="41"/>
        <v>3.8400350819253286</v>
      </c>
      <c r="AL82" s="63">
        <f t="shared" si="50"/>
        <v>1918.2035326927862</v>
      </c>
    </row>
    <row r="83" spans="1:43" x14ac:dyDescent="0.2">
      <c r="A83">
        <v>76</v>
      </c>
      <c r="B83" s="62">
        <f>SUM($C$8:C83)/10^6</f>
        <v>0.57155599999999995</v>
      </c>
      <c r="C83" s="55">
        <v>4264</v>
      </c>
      <c r="D83" s="55">
        <f t="shared" si="26"/>
        <v>122.79521003712451</v>
      </c>
      <c r="E83" s="55">
        <f t="shared" si="31"/>
        <v>-81.274109636817911</v>
      </c>
      <c r="F83" s="44">
        <f t="shared" si="32"/>
        <v>0.50064216924414406</v>
      </c>
      <c r="G83" s="55">
        <f>'Steady-state'!$O$35</f>
        <v>0.11595267002868899</v>
      </c>
      <c r="H83" s="42">
        <f t="shared" si="33"/>
        <v>0.51389454493335907</v>
      </c>
      <c r="I83" s="44">
        <f t="shared" si="42"/>
        <v>170.89829814558956</v>
      </c>
      <c r="J83" s="62">
        <f>SUM($K$8:K83)/10^6</f>
        <v>4.2573759999999998</v>
      </c>
      <c r="K83" s="55">
        <v>51100</v>
      </c>
      <c r="L83" s="55">
        <f t="shared" si="27"/>
        <v>122.95861657885688</v>
      </c>
      <c r="M83" s="55">
        <f t="shared" si="43"/>
        <v>0</v>
      </c>
      <c r="N83" s="55">
        <f t="shared" si="34"/>
        <v>2.1854244370423034E-2</v>
      </c>
      <c r="O83" s="55">
        <f>'Steady-state'!$O$36</f>
        <v>9.6192171941499628E-3</v>
      </c>
      <c r="P83" s="55">
        <f t="shared" si="35"/>
        <v>2.3877548794430242E-2</v>
      </c>
      <c r="Q83" s="63">
        <f t="shared" si="44"/>
        <v>0.66082100472228167</v>
      </c>
      <c r="R83" s="55">
        <v>4984</v>
      </c>
      <c r="S83" s="55">
        <f t="shared" si="28"/>
        <v>126.06712093056954</v>
      </c>
      <c r="T83" s="55">
        <f t="shared" si="45"/>
        <v>748.58716043389143</v>
      </c>
      <c r="U83" s="55">
        <f t="shared" si="36"/>
        <v>3.2383111656130028</v>
      </c>
      <c r="V83" s="55">
        <f>'Steady-state'!$O$37</f>
        <v>9.5114346828089058E-2</v>
      </c>
      <c r="W83" s="55">
        <f t="shared" si="37"/>
        <v>3.2397076942690957</v>
      </c>
      <c r="X83" s="55">
        <f t="shared" si="46"/>
        <v>893.098883832512</v>
      </c>
      <c r="Y83" s="76">
        <v>51084</v>
      </c>
      <c r="Z83" s="55">
        <f t="shared" si="29"/>
        <v>122.99712839988227</v>
      </c>
      <c r="AA83" s="55">
        <f t="shared" si="47"/>
        <v>0</v>
      </c>
      <c r="AB83" s="55">
        <f t="shared" si="38"/>
        <v>3.4932097504035607E-2</v>
      </c>
      <c r="AC83" s="55">
        <f>'Steady-state'!$O$38</f>
        <v>9.6252420074772697E-3</v>
      </c>
      <c r="AD83" s="55">
        <f t="shared" si="39"/>
        <v>3.6233916704297313E-2</v>
      </c>
      <c r="AE83" s="63">
        <f t="shared" si="48"/>
        <v>1.0031026626950572</v>
      </c>
      <c r="AF83" s="76">
        <v>2864</v>
      </c>
      <c r="AG83" s="55">
        <f t="shared" si="30"/>
        <v>121.88053435714592</v>
      </c>
      <c r="AH83" s="55">
        <f t="shared" si="49"/>
        <v>236.42251388335231</v>
      </c>
      <c r="AI83" s="55">
        <f t="shared" si="40"/>
        <v>3.879054151710891</v>
      </c>
      <c r="AJ83" s="55">
        <f>'Steady-state'!$O$39</f>
        <v>0.17438826664448603</v>
      </c>
      <c r="AK83" s="55">
        <f t="shared" si="41"/>
        <v>3.882972106447427</v>
      </c>
      <c r="AL83" s="63">
        <f t="shared" si="50"/>
        <v>1906.8148581317919</v>
      </c>
    </row>
    <row r="84" spans="1:43" x14ac:dyDescent="0.2">
      <c r="A84">
        <v>77</v>
      </c>
      <c r="B84" s="62">
        <f>SUM($C$8:C84)/10^6</f>
        <v>0.57580799999999999</v>
      </c>
      <c r="C84" s="55">
        <v>4252</v>
      </c>
      <c r="D84" s="55">
        <f t="shared" si="26"/>
        <v>123.1417628406159</v>
      </c>
      <c r="E84" s="55">
        <f t="shared" si="31"/>
        <v>81.503481536075171</v>
      </c>
      <c r="F84" s="44">
        <f t="shared" si="32"/>
        <v>0.5034719827478441</v>
      </c>
      <c r="G84" s="55">
        <f>'Steady-state'!$O$35</f>
        <v>0.11595267002868899</v>
      </c>
      <c r="H84" s="42">
        <f t="shared" si="33"/>
        <v>0.51665177740798252</v>
      </c>
      <c r="I84" s="44">
        <f t="shared" si="42"/>
        <v>171.38060946498086</v>
      </c>
      <c r="J84" s="62">
        <f>SUM($K$8:K84)/10^6</f>
        <v>4.3084879999999997</v>
      </c>
      <c r="K84" s="55">
        <v>51112</v>
      </c>
      <c r="L84" s="55">
        <f t="shared" si="27"/>
        <v>122.92974853614781</v>
      </c>
      <c r="M84" s="55">
        <f t="shared" si="43"/>
        <v>-0.56479970866066587</v>
      </c>
      <c r="N84" s="55">
        <f t="shared" si="34"/>
        <v>2.1843983760507498E-2</v>
      </c>
      <c r="O84" s="55">
        <f>'Steady-state'!$O$36</f>
        <v>9.6192171941499628E-3</v>
      </c>
      <c r="P84" s="55">
        <f t="shared" si="35"/>
        <v>2.3868157992554546E-2</v>
      </c>
      <c r="Q84" s="63">
        <f t="shared" si="44"/>
        <v>0.66053596337326204</v>
      </c>
      <c r="R84" s="55">
        <v>5052</v>
      </c>
      <c r="S84" s="55">
        <f t="shared" si="28"/>
        <v>124.37025548653178</v>
      </c>
      <c r="T84" s="55">
        <f t="shared" si="45"/>
        <v>-335.87993745799071</v>
      </c>
      <c r="U84" s="55">
        <f t="shared" si="36"/>
        <v>3.1517224178709826</v>
      </c>
      <c r="V84" s="55">
        <f>'Steady-state'!$O$37</f>
        <v>9.5114346828089058E-2</v>
      </c>
      <c r="W84" s="55">
        <f t="shared" si="37"/>
        <v>3.1531572967873087</v>
      </c>
      <c r="X84" s="55">
        <f t="shared" si="46"/>
        <v>894.90442448288502</v>
      </c>
      <c r="Y84" s="76">
        <v>51100</v>
      </c>
      <c r="Z84" s="55">
        <f t="shared" si="29"/>
        <v>122.95861657885688</v>
      </c>
      <c r="AA84" s="55">
        <f t="shared" si="47"/>
        <v>-0.75365598875528306</v>
      </c>
      <c r="AB84" s="55">
        <f t="shared" si="38"/>
        <v>3.4910225642629737E-2</v>
      </c>
      <c r="AC84" s="55">
        <f>'Steady-state'!$O$38</f>
        <v>9.6252420074772697E-3</v>
      </c>
      <c r="AD84" s="55">
        <f t="shared" si="39"/>
        <v>3.6212831125470267E-2</v>
      </c>
      <c r="AE84" s="63">
        <f t="shared" si="48"/>
        <v>1.0024968706595079</v>
      </c>
      <c r="AF84" s="76">
        <v>2792</v>
      </c>
      <c r="AG84" s="55">
        <f t="shared" si="30"/>
        <v>125.02358538641329</v>
      </c>
      <c r="AH84" s="55">
        <f t="shared" si="49"/>
        <v>1125.7346093364501</v>
      </c>
      <c r="AI84" s="55">
        <f t="shared" si="40"/>
        <v>4.0816996272598312</v>
      </c>
      <c r="AJ84" s="55">
        <f>'Steady-state'!$O$39</f>
        <v>0.17438826664448603</v>
      </c>
      <c r="AK84" s="55">
        <f t="shared" si="41"/>
        <v>4.0854232479287029</v>
      </c>
      <c r="AL84" s="63">
        <f t="shared" si="50"/>
        <v>2019.076083735868</v>
      </c>
      <c r="AO84" s="22" t="s">
        <v>102</v>
      </c>
    </row>
    <row r="85" spans="1:43" x14ac:dyDescent="0.2">
      <c r="A85">
        <v>78</v>
      </c>
      <c r="B85" s="62">
        <f>SUM($C$8:C85)/10^6</f>
        <v>0.58008800000000005</v>
      </c>
      <c r="C85" s="55">
        <v>4280</v>
      </c>
      <c r="D85" s="55">
        <f t="shared" si="26"/>
        <v>122.33616252296703</v>
      </c>
      <c r="E85" s="55">
        <f t="shared" si="31"/>
        <v>-188.22437328244564</v>
      </c>
      <c r="F85" s="44">
        <f t="shared" si="32"/>
        <v>0.49690604670591204</v>
      </c>
      <c r="G85" s="55">
        <f>'Steady-state'!$O$35</f>
        <v>0.11595267002868899</v>
      </c>
      <c r="H85" s="42">
        <f t="shared" si="33"/>
        <v>0.5102554663496317</v>
      </c>
      <c r="I85" s="44">
        <f t="shared" si="42"/>
        <v>169.66236550066466</v>
      </c>
      <c r="J85" s="62">
        <f>SUM($K$8:K85)/10^6</f>
        <v>4.3596000000000004</v>
      </c>
      <c r="K85" s="55">
        <v>51112</v>
      </c>
      <c r="L85" s="55">
        <f t="shared" si="27"/>
        <v>122.92974853614781</v>
      </c>
      <c r="M85" s="55">
        <f t="shared" si="43"/>
        <v>0</v>
      </c>
      <c r="N85" s="55">
        <f t="shared" si="34"/>
        <v>2.1843983760507498E-2</v>
      </c>
      <c r="O85" s="55">
        <f>'Steady-state'!$O$36</f>
        <v>9.6192171941499628E-3</v>
      </c>
      <c r="P85" s="55">
        <f t="shared" si="35"/>
        <v>2.3868157992554546E-2</v>
      </c>
      <c r="Q85" s="63">
        <f t="shared" si="44"/>
        <v>0.66040602484611111</v>
      </c>
      <c r="R85" s="55">
        <v>5096</v>
      </c>
      <c r="S85" s="55">
        <f t="shared" si="28"/>
        <v>123.29641497605155</v>
      </c>
      <c r="T85" s="55">
        <f t="shared" si="45"/>
        <v>-210.72223518057768</v>
      </c>
      <c r="U85" s="55">
        <f t="shared" si="36"/>
        <v>3.0975320302886846</v>
      </c>
      <c r="V85" s="55">
        <f>'Steady-state'!$O$37</f>
        <v>9.5114346828089058E-2</v>
      </c>
      <c r="W85" s="55">
        <f t="shared" si="37"/>
        <v>3.0989920002537721</v>
      </c>
      <c r="X85" s="55">
        <f t="shared" si="46"/>
        <v>867.57956418000629</v>
      </c>
      <c r="Y85" s="76">
        <v>51096</v>
      </c>
      <c r="Z85" s="55">
        <f t="shared" si="29"/>
        <v>122.96824227296825</v>
      </c>
      <c r="AA85" s="55">
        <f t="shared" si="47"/>
        <v>0.18838449411652428</v>
      </c>
      <c r="AB85" s="55">
        <f t="shared" si="38"/>
        <v>3.491569168178723E-2</v>
      </c>
      <c r="AC85" s="55">
        <f>'Steady-state'!$O$38</f>
        <v>9.6252420074772697E-3</v>
      </c>
      <c r="AD85" s="55">
        <f t="shared" si="39"/>
        <v>3.6218100575818868E-2</v>
      </c>
      <c r="AE85" s="63">
        <f t="shared" si="48"/>
        <v>1.0023564112190462</v>
      </c>
      <c r="AF85" s="76">
        <v>2856</v>
      </c>
      <c r="AG85" s="55">
        <f t="shared" si="30"/>
        <v>122.22193641416872</v>
      </c>
      <c r="AH85" s="55">
        <f t="shared" si="49"/>
        <v>-980.96952809683614</v>
      </c>
      <c r="AI85" s="55">
        <f t="shared" si="40"/>
        <v>3.9008159836473779</v>
      </c>
      <c r="AJ85" s="55">
        <f>'Steady-state'!$O$39</f>
        <v>0.17438826664448603</v>
      </c>
      <c r="AK85" s="55">
        <f t="shared" si="41"/>
        <v>3.9047121028088778</v>
      </c>
      <c r="AL85" s="63">
        <f t="shared" si="50"/>
        <v>1979.0029493528009</v>
      </c>
    </row>
    <row r="86" spans="1:43" x14ac:dyDescent="0.2">
      <c r="A86">
        <v>79</v>
      </c>
      <c r="B86" s="62">
        <f>SUM($C$8:C86)/10^6</f>
        <v>0.58435599999999999</v>
      </c>
      <c r="C86" s="55">
        <v>4268</v>
      </c>
      <c r="D86" s="55">
        <f t="shared" si="26"/>
        <v>122.68012549163517</v>
      </c>
      <c r="E86" s="55">
        <f t="shared" si="31"/>
        <v>80.591136051578516</v>
      </c>
      <c r="F86" s="44">
        <f t="shared" si="32"/>
        <v>0.49970419817284017</v>
      </c>
      <c r="G86" s="55">
        <f>'Steady-state'!$O$35</f>
        <v>0.11595267002868899</v>
      </c>
      <c r="H86" s="42">
        <f t="shared" si="33"/>
        <v>0.51298080603307483</v>
      </c>
      <c r="I86" s="44">
        <f t="shared" si="42"/>
        <v>169.527015371564</v>
      </c>
      <c r="J86" s="62">
        <f>SUM($K$8:K86)/10^6</f>
        <v>4.4107000000000003</v>
      </c>
      <c r="K86" s="55">
        <v>51100</v>
      </c>
      <c r="L86" s="55">
        <f t="shared" si="27"/>
        <v>122.95861657885688</v>
      </c>
      <c r="M86" s="55">
        <f t="shared" si="43"/>
        <v>0.5649323426431303</v>
      </c>
      <c r="N86" s="55">
        <f t="shared" si="34"/>
        <v>2.1854244370423034E-2</v>
      </c>
      <c r="O86" s="55">
        <f>'Steady-state'!$O$36</f>
        <v>9.6192171941499628E-3</v>
      </c>
      <c r="P86" s="55">
        <f t="shared" si="35"/>
        <v>2.3877548794430242E-2</v>
      </c>
      <c r="Q86" s="63">
        <f t="shared" si="44"/>
        <v>0.66069107945504346</v>
      </c>
      <c r="R86" s="55">
        <v>5144</v>
      </c>
      <c r="S86" s="55">
        <f t="shared" si="28"/>
        <v>122.14590410535743</v>
      </c>
      <c r="T86" s="55">
        <f t="shared" si="45"/>
        <v>-223.66074469170294</v>
      </c>
      <c r="U86" s="55">
        <f t="shared" si="36"/>
        <v>3.0399939881296349</v>
      </c>
      <c r="V86" s="55">
        <f>'Steady-state'!$O$37</f>
        <v>9.5114346828089058E-2</v>
      </c>
      <c r="W86" s="55">
        <f t="shared" si="37"/>
        <v>3.0414815775928772</v>
      </c>
      <c r="X86" s="55">
        <f t="shared" si="46"/>
        <v>844.13986034739071</v>
      </c>
      <c r="Y86" s="76">
        <v>51080</v>
      </c>
      <c r="Z86" s="55">
        <f t="shared" si="29"/>
        <v>123.00676012489402</v>
      </c>
      <c r="AA86" s="55">
        <f t="shared" si="47"/>
        <v>0.75406914498356969</v>
      </c>
      <c r="AB86" s="55">
        <f t="shared" si="38"/>
        <v>3.4937568681051231E-2</v>
      </c>
      <c r="AC86" s="55">
        <f>'Steady-state'!$O$38</f>
        <v>9.6252420074772697E-3</v>
      </c>
      <c r="AD86" s="55">
        <f t="shared" si="39"/>
        <v>3.6239191340945741E-2</v>
      </c>
      <c r="AE86" s="63">
        <f t="shared" si="48"/>
        <v>1.003035354112443</v>
      </c>
      <c r="AF86" s="76">
        <v>2856</v>
      </c>
      <c r="AG86" s="55">
        <f t="shared" si="30"/>
        <v>122.22193641416872</v>
      </c>
      <c r="AH86" s="55">
        <f t="shared" si="49"/>
        <v>0</v>
      </c>
      <c r="AI86" s="55">
        <f t="shared" si="40"/>
        <v>3.9008159836473779</v>
      </c>
      <c r="AJ86" s="55">
        <f>'Steady-state'!$O$39</f>
        <v>0.17438826664448603</v>
      </c>
      <c r="AK86" s="55">
        <f t="shared" si="41"/>
        <v>3.9047121028088778</v>
      </c>
      <c r="AL86" s="63">
        <f t="shared" si="50"/>
        <v>1933.5072874491182</v>
      </c>
    </row>
    <row r="87" spans="1:43" x14ac:dyDescent="0.2">
      <c r="A87">
        <v>80</v>
      </c>
      <c r="B87" s="62">
        <f>SUM($C$8:C87)/10^6</f>
        <v>0.58862800000000004</v>
      </c>
      <c r="C87" s="55">
        <v>4272</v>
      </c>
      <c r="D87" s="55">
        <f t="shared" si="26"/>
        <v>122.56525646027593</v>
      </c>
      <c r="E87" s="55">
        <f t="shared" si="31"/>
        <v>-26.888818202067881</v>
      </c>
      <c r="F87" s="44">
        <f t="shared" si="32"/>
        <v>0.49876886061804648</v>
      </c>
      <c r="G87" s="55">
        <f>'Steady-state'!$O$35</f>
        <v>0.11595267002868899</v>
      </c>
      <c r="H87" s="42">
        <f t="shared" si="33"/>
        <v>0.51206971987123617</v>
      </c>
      <c r="I87" s="44">
        <f t="shared" si="42"/>
        <v>169.66774881644821</v>
      </c>
      <c r="J87" s="62">
        <f>SUM($K$8:K87)/10^6</f>
        <v>4.4617959999999997</v>
      </c>
      <c r="K87" s="55">
        <v>51096</v>
      </c>
      <c r="L87" s="55">
        <f t="shared" si="27"/>
        <v>122.96824227296825</v>
      </c>
      <c r="M87" s="55">
        <f t="shared" si="43"/>
        <v>0.18838449411652428</v>
      </c>
      <c r="N87" s="55">
        <f t="shared" si="34"/>
        <v>2.1857666180316475E-2</v>
      </c>
      <c r="O87" s="55">
        <f>'Steady-state'!$O$36</f>
        <v>9.6192171941499628E-3</v>
      </c>
      <c r="P87" s="55">
        <f t="shared" si="35"/>
        <v>2.3880680691269689E-2</v>
      </c>
      <c r="Q87" s="63">
        <f t="shared" si="44"/>
        <v>0.66091608053793727</v>
      </c>
      <c r="R87" s="55">
        <v>5136</v>
      </c>
      <c r="S87" s="55">
        <f t="shared" si="28"/>
        <v>122.33616252296703</v>
      </c>
      <c r="T87" s="55">
        <f t="shared" si="45"/>
        <v>37.044084425544874</v>
      </c>
      <c r="U87" s="55">
        <f t="shared" si="36"/>
        <v>3.0494717500757211</v>
      </c>
      <c r="V87" s="55">
        <f>'Steady-state'!$O$37</f>
        <v>9.5114346828089058E-2</v>
      </c>
      <c r="W87" s="55">
        <f t="shared" si="37"/>
        <v>3.05095471835988</v>
      </c>
      <c r="X87" s="55">
        <f t="shared" si="46"/>
        <v>838.7871572457791</v>
      </c>
      <c r="Y87" s="76">
        <v>51088</v>
      </c>
      <c r="Z87" s="55">
        <f t="shared" si="29"/>
        <v>122.98749818312687</v>
      </c>
      <c r="AA87" s="55">
        <f t="shared" si="47"/>
        <v>-0.37703456324657281</v>
      </c>
      <c r="AB87" s="55">
        <f t="shared" si="38"/>
        <v>3.4926627612087993E-2</v>
      </c>
      <c r="AC87" s="55">
        <f>'Steady-state'!$O$38</f>
        <v>9.6252420074772697E-3</v>
      </c>
      <c r="AD87" s="55">
        <f t="shared" si="39"/>
        <v>3.6228643364829054E-2</v>
      </c>
      <c r="AE87" s="63">
        <f t="shared" si="48"/>
        <v>1.0030241582236139</v>
      </c>
      <c r="AF87" s="76">
        <v>2804</v>
      </c>
      <c r="AG87" s="55">
        <f t="shared" si="30"/>
        <v>124.48853437905345</v>
      </c>
      <c r="AH87" s="55">
        <f t="shared" si="49"/>
        <v>808.34449532265489</v>
      </c>
      <c r="AI87" s="55">
        <f t="shared" si="40"/>
        <v>4.0468382954033437</v>
      </c>
      <c r="AJ87" s="55">
        <f>'Steady-state'!$O$39</f>
        <v>0.17438826664448603</v>
      </c>
      <c r="AK87" s="55">
        <f t="shared" si="41"/>
        <v>4.0505939634436707</v>
      </c>
      <c r="AL87" s="63">
        <f t="shared" si="50"/>
        <v>2006.6619027324818</v>
      </c>
    </row>
    <row r="88" spans="1:43" x14ac:dyDescent="0.2">
      <c r="A88">
        <v>81</v>
      </c>
      <c r="B88" s="62">
        <f>SUM($C$8:C88)/10^6</f>
        <v>0.59289199999999997</v>
      </c>
      <c r="C88" s="55">
        <v>4264</v>
      </c>
      <c r="D88" s="55">
        <f t="shared" si="26"/>
        <v>122.79521003712451</v>
      </c>
      <c r="E88" s="55">
        <f t="shared" si="31"/>
        <v>53.929075245912884</v>
      </c>
      <c r="F88" s="44">
        <f t="shared" si="32"/>
        <v>0.50064216924414406</v>
      </c>
      <c r="G88" s="55">
        <f>'Steady-state'!$O$35</f>
        <v>0.11595267002868899</v>
      </c>
      <c r="H88" s="42">
        <f t="shared" si="33"/>
        <v>0.51389454493335907</v>
      </c>
      <c r="I88" s="44">
        <f t="shared" si="42"/>
        <v>170.13791611046508</v>
      </c>
      <c r="J88" s="62">
        <f>SUM($K$8:K88)/10^6</f>
        <v>4.5129039999999998</v>
      </c>
      <c r="K88" s="55">
        <v>51108</v>
      </c>
      <c r="L88" s="55">
        <f t="shared" si="27"/>
        <v>122.93936971080038</v>
      </c>
      <c r="M88" s="55">
        <f t="shared" si="43"/>
        <v>-0.56493234264452696</v>
      </c>
      <c r="N88" s="55">
        <f t="shared" si="34"/>
        <v>2.184740316077002E-2</v>
      </c>
      <c r="O88" s="55">
        <f>'Steady-state'!$O$36</f>
        <v>9.6192171941499628E-3</v>
      </c>
      <c r="P88" s="55">
        <f t="shared" si="35"/>
        <v>2.3871287445327578E-2</v>
      </c>
      <c r="Q88" s="63">
        <f t="shared" si="44"/>
        <v>0.66067428980035092</v>
      </c>
      <c r="R88" s="55">
        <v>4972</v>
      </c>
      <c r="S88" s="55">
        <f t="shared" si="28"/>
        <v>126.3713859046578</v>
      </c>
      <c r="T88" s="55">
        <f t="shared" si="45"/>
        <v>811.58957797481287</v>
      </c>
      <c r="U88" s="55">
        <f t="shared" si="36"/>
        <v>3.253961458563992</v>
      </c>
      <c r="V88" s="55">
        <f>'Steady-state'!$O$37</f>
        <v>9.5114346828089058E-2</v>
      </c>
      <c r="W88" s="55">
        <f t="shared" si="37"/>
        <v>3.2553512733332539</v>
      </c>
      <c r="X88" s="55">
        <f t="shared" si="46"/>
        <v>897.58331371350721</v>
      </c>
      <c r="Y88" s="76">
        <v>51096</v>
      </c>
      <c r="Z88" s="55">
        <f t="shared" si="29"/>
        <v>122.96824227296825</v>
      </c>
      <c r="AA88" s="55">
        <f t="shared" si="47"/>
        <v>-0.37685748705612626</v>
      </c>
      <c r="AB88" s="55">
        <f t="shared" si="38"/>
        <v>3.491569168178723E-2</v>
      </c>
      <c r="AC88" s="55">
        <f>'Steady-state'!$O$38</f>
        <v>9.6252420074772697E-3</v>
      </c>
      <c r="AD88" s="55">
        <f t="shared" si="39"/>
        <v>3.6218100575818868E-2</v>
      </c>
      <c r="AE88" s="63">
        <f t="shared" si="48"/>
        <v>1.0025752460409196</v>
      </c>
      <c r="AF88" s="76">
        <v>2832</v>
      </c>
      <c r="AG88" s="55">
        <f t="shared" si="30"/>
        <v>123.25771553632271</v>
      </c>
      <c r="AH88" s="55">
        <f t="shared" si="49"/>
        <v>-434.61117328062898</v>
      </c>
      <c r="AI88" s="55">
        <f t="shared" si="40"/>
        <v>3.9672116593242257</v>
      </c>
      <c r="AJ88" s="55">
        <f>'Steady-state'!$O$39</f>
        <v>0.17438826664448603</v>
      </c>
      <c r="AK88" s="55">
        <f t="shared" si="41"/>
        <v>3.9710426360618878</v>
      </c>
      <c r="AL88" s="63">
        <f t="shared" si="50"/>
        <v>2003.0265370797429</v>
      </c>
    </row>
    <row r="89" spans="1:43" x14ac:dyDescent="0.2">
      <c r="A89">
        <v>82</v>
      </c>
      <c r="B89" s="62">
        <f>SUM($C$8:C89)/10^6</f>
        <v>0.59716800000000003</v>
      </c>
      <c r="C89" s="55">
        <v>4276</v>
      </c>
      <c r="D89" s="55">
        <f t="shared" si="26"/>
        <v>122.45060233823641</v>
      </c>
      <c r="E89" s="55">
        <f t="shared" si="31"/>
        <v>-80.59113631620616</v>
      </c>
      <c r="F89" s="44">
        <f t="shared" si="32"/>
        <v>0.49783614673024251</v>
      </c>
      <c r="G89" s="55">
        <f>'Steady-state'!$O$35</f>
        <v>0.11595267002868899</v>
      </c>
      <c r="H89" s="42">
        <f t="shared" si="33"/>
        <v>0.51116127658303456</v>
      </c>
      <c r="I89" s="44">
        <f t="shared" si="42"/>
        <v>169.51074017159181</v>
      </c>
      <c r="J89" s="62">
        <f>SUM($K$8:K89)/10^6</f>
        <v>4.564012</v>
      </c>
      <c r="K89" s="55">
        <v>51108</v>
      </c>
      <c r="L89" s="55">
        <f t="shared" si="27"/>
        <v>122.93936971080038</v>
      </c>
      <c r="M89" s="55">
        <f t="shared" si="43"/>
        <v>0</v>
      </c>
      <c r="N89" s="55">
        <f t="shared" si="34"/>
        <v>2.184740316077002E-2</v>
      </c>
      <c r="O89" s="55">
        <f>'Steady-state'!$O$36</f>
        <v>9.6192171941499628E-3</v>
      </c>
      <c r="P89" s="55">
        <f t="shared" si="35"/>
        <v>2.3871287445327578E-2</v>
      </c>
      <c r="Q89" s="63">
        <f t="shared" si="44"/>
        <v>0.66054430728044256</v>
      </c>
      <c r="R89" s="55">
        <v>5052</v>
      </c>
      <c r="S89" s="55">
        <f t="shared" si="28"/>
        <v>124.37025548653178</v>
      </c>
      <c r="T89" s="55">
        <f t="shared" si="45"/>
        <v>-396.106575242681</v>
      </c>
      <c r="U89" s="55">
        <f t="shared" si="36"/>
        <v>3.1517224178709826</v>
      </c>
      <c r="V89" s="55">
        <f>'Steady-state'!$O$37</f>
        <v>9.5114346828089058E-2</v>
      </c>
      <c r="W89" s="55">
        <f t="shared" si="37"/>
        <v>3.1531572967873087</v>
      </c>
      <c r="X89" s="55">
        <f t="shared" si="46"/>
        <v>897.14172282840684</v>
      </c>
      <c r="Y89" s="76">
        <v>51088</v>
      </c>
      <c r="Z89" s="55">
        <f t="shared" si="29"/>
        <v>122.98749818312687</v>
      </c>
      <c r="AA89" s="55">
        <f t="shared" si="47"/>
        <v>0.37691650012957695</v>
      </c>
      <c r="AB89" s="55">
        <f t="shared" si="38"/>
        <v>3.4926627612087993E-2</v>
      </c>
      <c r="AC89" s="55">
        <f>'Steady-state'!$O$38</f>
        <v>9.6252420074772697E-3</v>
      </c>
      <c r="AD89" s="55">
        <f t="shared" si="39"/>
        <v>3.6228643364829054E-2</v>
      </c>
      <c r="AE89" s="63">
        <f t="shared" si="48"/>
        <v>1.002732241853374</v>
      </c>
      <c r="AF89" s="76">
        <v>2860</v>
      </c>
      <c r="AG89" s="55">
        <f t="shared" si="30"/>
        <v>122.05099664296011</v>
      </c>
      <c r="AH89" s="55">
        <f t="shared" si="49"/>
        <v>-421.9296829939131</v>
      </c>
      <c r="AI89" s="55">
        <f t="shared" si="40"/>
        <v>3.8899122405975812</v>
      </c>
      <c r="AJ89" s="55">
        <f>'Steady-state'!$O$39</f>
        <v>0.17438826664448603</v>
      </c>
      <c r="AK89" s="55">
        <f t="shared" si="41"/>
        <v>3.8938192699577319</v>
      </c>
      <c r="AL89" s="63">
        <f t="shared" si="50"/>
        <v>1944.6498222713594</v>
      </c>
    </row>
    <row r="90" spans="1:43" x14ac:dyDescent="0.2">
      <c r="A90">
        <v>83</v>
      </c>
      <c r="B90" s="62">
        <f>SUM($C$8:C90)/10^6</f>
        <v>0.60143199999999997</v>
      </c>
      <c r="C90" s="55">
        <v>4264</v>
      </c>
      <c r="D90" s="55">
        <f t="shared" si="26"/>
        <v>122.79521003712451</v>
      </c>
      <c r="E90" s="55">
        <f t="shared" si="31"/>
        <v>80.817940639797726</v>
      </c>
      <c r="F90" s="44">
        <f t="shared" si="32"/>
        <v>0.50064216924414406</v>
      </c>
      <c r="G90" s="55">
        <f>'Steady-state'!$O$35</f>
        <v>0.11595267002868899</v>
      </c>
      <c r="H90" s="42">
        <f t="shared" si="33"/>
        <v>0.51389454493335907</v>
      </c>
      <c r="I90" s="44">
        <f t="shared" si="42"/>
        <v>169.98778916740574</v>
      </c>
      <c r="J90" s="62">
        <f>SUM($K$8:K90)/10^6</f>
        <v>4.6151039999999997</v>
      </c>
      <c r="K90" s="55">
        <v>51092</v>
      </c>
      <c r="L90" s="55">
        <f t="shared" si="27"/>
        <v>122.97786947427359</v>
      </c>
      <c r="M90" s="55">
        <f t="shared" si="43"/>
        <v>0.75353799955397327</v>
      </c>
      <c r="N90" s="55">
        <f t="shared" si="34"/>
        <v>2.1861088793923338E-2</v>
      </c>
      <c r="O90" s="55">
        <f>'Steady-state'!$O$36</f>
        <v>9.6192171941499628E-3</v>
      </c>
      <c r="P90" s="55">
        <f t="shared" si="35"/>
        <v>2.3883813403307915E-2</v>
      </c>
      <c r="Q90" s="63">
        <f t="shared" si="44"/>
        <v>0.66092456032218083</v>
      </c>
      <c r="R90" s="55">
        <v>5108</v>
      </c>
      <c r="S90" s="55">
        <f t="shared" si="28"/>
        <v>123.00676012489402</v>
      </c>
      <c r="T90" s="55">
        <f t="shared" si="45"/>
        <v>-266.93331277168369</v>
      </c>
      <c r="U90" s="55">
        <f t="shared" si="36"/>
        <v>3.0829953337389822</v>
      </c>
      <c r="V90" s="55">
        <f>'Steady-state'!$O$37</f>
        <v>9.5114346828089058E-2</v>
      </c>
      <c r="W90" s="55">
        <f t="shared" si="37"/>
        <v>3.0844621843732938</v>
      </c>
      <c r="X90" s="55">
        <f t="shared" si="46"/>
        <v>863.55971307261859</v>
      </c>
      <c r="Y90" s="76">
        <v>51080</v>
      </c>
      <c r="Z90" s="55">
        <f t="shared" si="29"/>
        <v>123.00676012489402</v>
      </c>
      <c r="AA90" s="55">
        <f t="shared" si="47"/>
        <v>0.37709361329563257</v>
      </c>
      <c r="AB90" s="55">
        <f t="shared" si="38"/>
        <v>3.4937568681051231E-2</v>
      </c>
      <c r="AC90" s="55">
        <f>'Steady-state'!$O$38</f>
        <v>9.6252420074772697E-3</v>
      </c>
      <c r="AD90" s="55">
        <f t="shared" si="39"/>
        <v>3.6239191340945741E-2</v>
      </c>
      <c r="AE90" s="63">
        <f t="shared" si="48"/>
        <v>1.0031812489316052</v>
      </c>
      <c r="AF90" s="76">
        <v>2816</v>
      </c>
      <c r="AG90" s="55">
        <f t="shared" si="30"/>
        <v>123.95804346550636</v>
      </c>
      <c r="AH90" s="55">
        <f t="shared" si="49"/>
        <v>677.2183318701168</v>
      </c>
      <c r="AI90" s="55">
        <f t="shared" si="40"/>
        <v>4.01242168372187</v>
      </c>
      <c r="AJ90" s="55">
        <f>'Steady-state'!$O$39</f>
        <v>0.17438826664448603</v>
      </c>
      <c r="AK90" s="55">
        <f t="shared" si="41"/>
        <v>4.0162095358116856</v>
      </c>
      <c r="AL90" s="63">
        <f t="shared" si="50"/>
        <v>1986.5929480856505</v>
      </c>
      <c r="AP90" t="str">
        <f>'Steady-state'!L43</f>
        <v>STDEV</v>
      </c>
      <c r="AQ90" s="24" t="s">
        <v>87</v>
      </c>
    </row>
    <row r="91" spans="1:43" x14ac:dyDescent="0.2">
      <c r="A91">
        <v>84</v>
      </c>
      <c r="B91" s="62">
        <f>SUM($C$8:C91)/10^6</f>
        <v>0.60571600000000003</v>
      </c>
      <c r="C91" s="55">
        <v>4284</v>
      </c>
      <c r="D91" s="55">
        <f t="shared" si="26"/>
        <v>122.22193641416872</v>
      </c>
      <c r="E91" s="55">
        <f t="shared" si="31"/>
        <v>-133.81737230527114</v>
      </c>
      <c r="F91" s="44">
        <f t="shared" si="32"/>
        <v>0.49597855078728548</v>
      </c>
      <c r="G91" s="55">
        <f>'Steady-state'!$O$35</f>
        <v>0.11595267002868899</v>
      </c>
      <c r="H91" s="42">
        <f t="shared" si="33"/>
        <v>0.50935227939790151</v>
      </c>
      <c r="I91" s="44">
        <f t="shared" si="42"/>
        <v>168.89725372051169</v>
      </c>
      <c r="J91" s="62">
        <f>SUM($K$8:K91)/10^6</f>
        <v>4.6661999999999999</v>
      </c>
      <c r="K91" s="55">
        <v>51096</v>
      </c>
      <c r="L91" s="55">
        <f t="shared" si="27"/>
        <v>122.96824227296825</v>
      </c>
      <c r="M91" s="55">
        <f t="shared" si="43"/>
        <v>-0.18841399141488807</v>
      </c>
      <c r="N91" s="55">
        <f t="shared" si="34"/>
        <v>2.1857666180316475E-2</v>
      </c>
      <c r="O91" s="55">
        <f>'Steady-state'!$O$36</f>
        <v>9.6192171941499628E-3</v>
      </c>
      <c r="P91" s="55">
        <f t="shared" si="35"/>
        <v>2.3880680691269689E-2</v>
      </c>
      <c r="Q91" s="63">
        <f t="shared" si="44"/>
        <v>0.66100277514136174</v>
      </c>
      <c r="R91" s="55">
        <v>5152</v>
      </c>
      <c r="S91" s="55">
        <f t="shared" si="28"/>
        <v>121.95623655239881</v>
      </c>
      <c r="T91" s="55">
        <f t="shared" si="45"/>
        <v>-203.90597292220667</v>
      </c>
      <c r="U91" s="55">
        <f t="shared" si="36"/>
        <v>3.0305603429608454</v>
      </c>
      <c r="V91" s="55">
        <f>'Steady-state'!$O$37</f>
        <v>9.5114346828089058E-2</v>
      </c>
      <c r="W91" s="55">
        <f t="shared" si="37"/>
        <v>3.0320525607745474</v>
      </c>
      <c r="X91" s="55">
        <f t="shared" si="46"/>
        <v>839.53157573912677</v>
      </c>
      <c r="Y91" s="76">
        <v>51092</v>
      </c>
      <c r="Z91" s="55">
        <f t="shared" si="29"/>
        <v>122.97786947427359</v>
      </c>
      <c r="AA91" s="55">
        <f t="shared" si="47"/>
        <v>-0.56546329406610851</v>
      </c>
      <c r="AB91" s="55">
        <f t="shared" si="38"/>
        <v>3.4921159004805954E-2</v>
      </c>
      <c r="AC91" s="55">
        <f>'Steady-state'!$O$38</f>
        <v>9.6252420074772697E-3</v>
      </c>
      <c r="AD91" s="55">
        <f t="shared" si="39"/>
        <v>3.6223371322137383E-2</v>
      </c>
      <c r="AE91" s="63">
        <f t="shared" si="48"/>
        <v>1.0028726878771539</v>
      </c>
      <c r="AF91" s="76">
        <v>2816</v>
      </c>
      <c r="AG91" s="55">
        <f t="shared" si="30"/>
        <v>123.95804346550636</v>
      </c>
      <c r="AH91" s="55">
        <f t="shared" si="49"/>
        <v>0</v>
      </c>
      <c r="AI91" s="55">
        <f t="shared" si="40"/>
        <v>4.01242168372187</v>
      </c>
      <c r="AJ91" s="55">
        <f>'Steady-state'!$O$39</f>
        <v>0.17438826664448603</v>
      </c>
      <c r="AK91" s="55">
        <f t="shared" si="41"/>
        <v>4.0162095358116856</v>
      </c>
      <c r="AL91" s="63">
        <f t="shared" si="50"/>
        <v>2016.9666174989484</v>
      </c>
      <c r="AP91" t="str">
        <f>'Steady-state'!L44</f>
        <v>(μs)</v>
      </c>
    </row>
    <row r="92" spans="1:43" x14ac:dyDescent="0.2">
      <c r="A92">
        <v>85</v>
      </c>
      <c r="B92" s="62">
        <f>SUM($C$8:C92)/10^6</f>
        <v>0.60999199999999998</v>
      </c>
      <c r="C92" s="55">
        <v>4276</v>
      </c>
      <c r="D92" s="55">
        <f t="shared" si="26"/>
        <v>122.45060233823641</v>
      </c>
      <c r="E92" s="55">
        <f t="shared" si="31"/>
        <v>53.476595899832567</v>
      </c>
      <c r="F92" s="44">
        <f t="shared" si="32"/>
        <v>0.49783614673024251</v>
      </c>
      <c r="G92" s="55">
        <f>'Steady-state'!$O$35</f>
        <v>0.11595267002868899</v>
      </c>
      <c r="H92" s="42">
        <f t="shared" si="33"/>
        <v>0.51116127658303456</v>
      </c>
      <c r="I92" s="44">
        <f t="shared" si="42"/>
        <v>168.75907858226978</v>
      </c>
      <c r="J92" s="62">
        <f>SUM($K$8:K92)/10^6</f>
        <v>4.7173080000000001</v>
      </c>
      <c r="K92" s="55">
        <v>51108</v>
      </c>
      <c r="L92" s="55">
        <f t="shared" si="27"/>
        <v>122.93936971080038</v>
      </c>
      <c r="M92" s="55">
        <f t="shared" si="43"/>
        <v>-0.56493234264452696</v>
      </c>
      <c r="N92" s="55">
        <f t="shared" si="34"/>
        <v>2.184740316077002E-2</v>
      </c>
      <c r="O92" s="55">
        <f>'Steady-state'!$O$36</f>
        <v>9.6192171941499628E-3</v>
      </c>
      <c r="P92" s="55">
        <f t="shared" si="35"/>
        <v>2.3871287445327578E-2</v>
      </c>
      <c r="Q92" s="63">
        <f t="shared" si="44"/>
        <v>0.66067428980035092</v>
      </c>
      <c r="R92" s="55">
        <v>5128</v>
      </c>
      <c r="S92" s="55">
        <f t="shared" si="28"/>
        <v>122.52701457058474</v>
      </c>
      <c r="T92" s="55">
        <f t="shared" si="45"/>
        <v>111.30616579288873</v>
      </c>
      <c r="U92" s="55">
        <f t="shared" si="36"/>
        <v>3.0589939043134367</v>
      </c>
      <c r="V92" s="55">
        <f>'Steady-state'!$O$37</f>
        <v>9.5114346828089058E-2</v>
      </c>
      <c r="W92" s="55">
        <f t="shared" si="37"/>
        <v>3.0604722585900523</v>
      </c>
      <c r="X92" s="55">
        <f t="shared" si="46"/>
        <v>840.12013934226741</v>
      </c>
      <c r="Y92" s="76">
        <v>51096</v>
      </c>
      <c r="Z92" s="55">
        <f t="shared" si="29"/>
        <v>122.96824227296825</v>
      </c>
      <c r="AA92" s="55">
        <f t="shared" si="47"/>
        <v>-0.18841399141488807</v>
      </c>
      <c r="AB92" s="55">
        <f t="shared" si="38"/>
        <v>3.491569168178723E-2</v>
      </c>
      <c r="AC92" s="55">
        <f>'Steady-state'!$O$38</f>
        <v>9.6252420074772697E-3</v>
      </c>
      <c r="AD92" s="55">
        <f t="shared" si="39"/>
        <v>3.6218100575818868E-2</v>
      </c>
      <c r="AE92" s="63">
        <f t="shared" si="48"/>
        <v>1.0025022747817216</v>
      </c>
      <c r="AF92" s="76">
        <v>2848</v>
      </c>
      <c r="AG92" s="55">
        <f t="shared" si="30"/>
        <v>122.56525646027593</v>
      </c>
      <c r="AH92" s="55">
        <f t="shared" si="49"/>
        <v>-489.04038105001104</v>
      </c>
      <c r="AI92" s="55">
        <f t="shared" si="40"/>
        <v>3.9227614592528934</v>
      </c>
      <c r="AJ92" s="55">
        <f>'Steady-state'!$O$39</f>
        <v>0.17438826664448603</v>
      </c>
      <c r="AK92" s="55">
        <f t="shared" si="41"/>
        <v>3.9266358035528528</v>
      </c>
      <c r="AL92" s="63">
        <f t="shared" si="50"/>
        <v>1972.2521621695164</v>
      </c>
      <c r="AO92" t="str">
        <f>'Steady-state'!K45</f>
        <v>sensor 1</v>
      </c>
      <c r="AP92">
        <f>'Steady-state'!L45</f>
        <v>8.6922698736035322</v>
      </c>
      <c r="AQ92">
        <f>2*AP92</f>
        <v>17.384539747207064</v>
      </c>
    </row>
    <row r="93" spans="1:43" x14ac:dyDescent="0.2">
      <c r="A93">
        <v>86</v>
      </c>
      <c r="B93" s="62">
        <f>SUM($C$8:C93)/10^6</f>
        <v>0.61426800000000004</v>
      </c>
      <c r="C93" s="55">
        <v>4276</v>
      </c>
      <c r="D93" s="55">
        <f t="shared" si="26"/>
        <v>122.45060233823641</v>
      </c>
      <c r="E93" s="55">
        <f t="shared" si="31"/>
        <v>0</v>
      </c>
      <c r="F93" s="44">
        <f t="shared" si="32"/>
        <v>0.49783614673024251</v>
      </c>
      <c r="G93" s="55">
        <f>'Steady-state'!$O$35</f>
        <v>0.11595267002868899</v>
      </c>
      <c r="H93" s="42">
        <f t="shared" si="33"/>
        <v>0.51116127658303456</v>
      </c>
      <c r="I93" s="44">
        <f t="shared" si="42"/>
        <v>169.05781335446031</v>
      </c>
      <c r="J93" s="62">
        <f>SUM($K$8:K93)/10^6</f>
        <v>4.768408</v>
      </c>
      <c r="K93" s="55">
        <v>51100</v>
      </c>
      <c r="L93" s="55">
        <f t="shared" si="27"/>
        <v>122.95861657885688</v>
      </c>
      <c r="M93" s="55">
        <f t="shared" si="43"/>
        <v>0.37665103828764301</v>
      </c>
      <c r="N93" s="55">
        <f t="shared" si="34"/>
        <v>2.1854244370423034E-2</v>
      </c>
      <c r="O93" s="55">
        <f>'Steady-state'!$O$36</f>
        <v>9.6192171941499628E-3</v>
      </c>
      <c r="P93" s="55">
        <f t="shared" si="35"/>
        <v>2.3877548794430242E-2</v>
      </c>
      <c r="Q93" s="63">
        <f t="shared" si="44"/>
        <v>0.66073437174362104</v>
      </c>
      <c r="R93" s="55">
        <v>4968</v>
      </c>
      <c r="S93" s="55">
        <f t="shared" si="28"/>
        <v>126.47313420248766</v>
      </c>
      <c r="T93" s="55">
        <f t="shared" si="45"/>
        <v>794.30749434438758</v>
      </c>
      <c r="U93" s="55">
        <f t="shared" si="36"/>
        <v>3.2592034415381383</v>
      </c>
      <c r="V93" s="55">
        <f>'Steady-state'!$O$37</f>
        <v>9.5114346828089058E-2</v>
      </c>
      <c r="W93" s="55">
        <f t="shared" si="37"/>
        <v>3.2605910219324623</v>
      </c>
      <c r="X93" s="55">
        <f t="shared" si="46"/>
        <v>900.37506421378703</v>
      </c>
      <c r="Y93" s="76">
        <v>51088</v>
      </c>
      <c r="Z93" s="55">
        <f t="shared" si="29"/>
        <v>122.98749818312687</v>
      </c>
      <c r="AA93" s="55">
        <f t="shared" si="47"/>
        <v>0.37691650012957695</v>
      </c>
      <c r="AB93" s="55">
        <f t="shared" si="38"/>
        <v>3.4926627612087993E-2</v>
      </c>
      <c r="AC93" s="55">
        <f>'Steady-state'!$O$38</f>
        <v>9.6252420074772697E-3</v>
      </c>
      <c r="AD93" s="55">
        <f t="shared" si="39"/>
        <v>3.6228643364829054E-2</v>
      </c>
      <c r="AE93" s="63">
        <f t="shared" si="48"/>
        <v>1.002732241853374</v>
      </c>
      <c r="AF93" s="76">
        <v>2844</v>
      </c>
      <c r="AG93" s="55">
        <f t="shared" si="30"/>
        <v>122.73764078722429</v>
      </c>
      <c r="AH93" s="55">
        <f t="shared" si="49"/>
        <v>60.613335776498218</v>
      </c>
      <c r="AI93" s="55">
        <f t="shared" si="40"/>
        <v>3.9338037098349994</v>
      </c>
      <c r="AJ93" s="55">
        <f>'Steady-state'!$O$39</f>
        <v>0.17438826664448603</v>
      </c>
      <c r="AK93" s="55">
        <f t="shared" si="41"/>
        <v>3.9376671894733399</v>
      </c>
      <c r="AL93" s="63">
        <f t="shared" si="50"/>
        <v>1955.3130086059825</v>
      </c>
      <c r="AO93" t="str">
        <f>'Steady-state'!K46</f>
        <v>sensor 2</v>
      </c>
      <c r="AP93">
        <f>'Steady-state'!L46</f>
        <v>4.541169697580373</v>
      </c>
      <c r="AQ93">
        <f t="shared" ref="AQ93:AQ96" si="51">2*AP93</f>
        <v>9.0823393951607461</v>
      </c>
    </row>
    <row r="94" spans="1:43" x14ac:dyDescent="0.2">
      <c r="A94">
        <v>87</v>
      </c>
      <c r="B94" s="62">
        <f>SUM($C$8:C94)/10^6</f>
        <v>0.61853599999999997</v>
      </c>
      <c r="C94" s="55">
        <v>4268</v>
      </c>
      <c r="D94" s="55">
        <f t="shared" si="26"/>
        <v>122.68012549163517</v>
      </c>
      <c r="E94" s="55">
        <f t="shared" si="31"/>
        <v>53.777683551724209</v>
      </c>
      <c r="F94" s="44">
        <f t="shared" si="32"/>
        <v>0.49970419817284017</v>
      </c>
      <c r="G94" s="55">
        <f>'Steady-state'!$O$35</f>
        <v>0.11595267002868899</v>
      </c>
      <c r="H94" s="42">
        <f t="shared" si="33"/>
        <v>0.51298080603307483</v>
      </c>
      <c r="I94" s="44">
        <f t="shared" si="42"/>
        <v>169.67656744250297</v>
      </c>
      <c r="J94" s="62">
        <f>SUM($K$8:K94)/10^6</f>
        <v>4.8194999999999997</v>
      </c>
      <c r="K94" s="55">
        <v>51092</v>
      </c>
      <c r="L94" s="55">
        <f t="shared" si="27"/>
        <v>122.97786947427359</v>
      </c>
      <c r="M94" s="55">
        <f t="shared" si="43"/>
        <v>0.37682798513882887</v>
      </c>
      <c r="N94" s="55">
        <f t="shared" si="34"/>
        <v>2.1861088793923338E-2</v>
      </c>
      <c r="O94" s="55">
        <f>'Steady-state'!$O$36</f>
        <v>9.6192171941499628E-3</v>
      </c>
      <c r="P94" s="55">
        <f t="shared" si="35"/>
        <v>2.3883813403307915E-2</v>
      </c>
      <c r="Q94" s="63">
        <f t="shared" si="44"/>
        <v>0.66101118739321341</v>
      </c>
      <c r="R94" s="55">
        <v>5060</v>
      </c>
      <c r="S94" s="55">
        <f t="shared" si="28"/>
        <v>124.17362267153334</v>
      </c>
      <c r="T94" s="55">
        <f t="shared" si="45"/>
        <v>-454.44891916093269</v>
      </c>
      <c r="U94" s="55">
        <f t="shared" si="36"/>
        <v>3.1417643753802356</v>
      </c>
      <c r="V94" s="55">
        <f>'Steady-state'!$O$37</f>
        <v>9.5114346828089058E-2</v>
      </c>
      <c r="W94" s="55">
        <f t="shared" si="37"/>
        <v>3.1432038001664631</v>
      </c>
      <c r="X94" s="55">
        <f t="shared" si="46"/>
        <v>895.11887736161464</v>
      </c>
      <c r="Y94" s="76">
        <v>51080</v>
      </c>
      <c r="Z94" s="55">
        <f t="shared" si="29"/>
        <v>123.00676012489402</v>
      </c>
      <c r="AA94" s="55">
        <f t="shared" si="47"/>
        <v>0.37709361329563257</v>
      </c>
      <c r="AB94" s="55">
        <f t="shared" si="38"/>
        <v>3.4937568681051231E-2</v>
      </c>
      <c r="AC94" s="55">
        <f>'Steady-state'!$O$38</f>
        <v>9.6252420074772697E-3</v>
      </c>
      <c r="AD94" s="55">
        <f t="shared" si="39"/>
        <v>3.6239191340945741E-2</v>
      </c>
      <c r="AE94" s="63">
        <f t="shared" si="48"/>
        <v>1.0031812489316052</v>
      </c>
      <c r="AF94" s="76">
        <v>2828</v>
      </c>
      <c r="AG94" s="55">
        <f t="shared" si="30"/>
        <v>123.43205459648722</v>
      </c>
      <c r="AH94" s="55">
        <f t="shared" si="49"/>
        <v>245.54943750457073</v>
      </c>
      <c r="AI94" s="55">
        <f t="shared" si="40"/>
        <v>3.9784422599615059</v>
      </c>
      <c r="AJ94" s="55">
        <f>'Steady-state'!$O$39</f>
        <v>0.17438826664448603</v>
      </c>
      <c r="AK94" s="55">
        <f t="shared" si="41"/>
        <v>3.9822624327624219</v>
      </c>
      <c r="AL94" s="63">
        <f t="shared" si="50"/>
        <v>1980.3286892252286</v>
      </c>
      <c r="AO94" t="str">
        <f>'Steady-state'!K47</f>
        <v>sensor 3</v>
      </c>
      <c r="AP94">
        <f>'Steady-state'!L47</f>
        <v>64.012498779535235</v>
      </c>
      <c r="AQ94">
        <f t="shared" si="51"/>
        <v>128.02499755907047</v>
      </c>
    </row>
    <row r="95" spans="1:43" x14ac:dyDescent="0.2">
      <c r="A95">
        <v>88</v>
      </c>
      <c r="B95" s="62">
        <f>SUM($C$8:C95)/10^6</f>
        <v>0.62280800000000003</v>
      </c>
      <c r="C95" s="55">
        <v>4272</v>
      </c>
      <c r="D95" s="55">
        <f t="shared" si="26"/>
        <v>122.56525646027593</v>
      </c>
      <c r="E95" s="55">
        <f t="shared" si="31"/>
        <v>-26.888818202067881</v>
      </c>
      <c r="F95" s="44">
        <f t="shared" si="32"/>
        <v>0.49876886061804648</v>
      </c>
      <c r="G95" s="55">
        <f>'Steady-state'!$O$35</f>
        <v>0.11595267002868899</v>
      </c>
      <c r="H95" s="42">
        <f t="shared" si="33"/>
        <v>0.51206971987123617</v>
      </c>
      <c r="I95" s="44">
        <f t="shared" si="42"/>
        <v>169.66774881644821</v>
      </c>
      <c r="J95" s="62">
        <f>SUM($K$8:K95)/10^6</f>
        <v>4.8705959999999999</v>
      </c>
      <c r="K95" s="55">
        <v>51096</v>
      </c>
      <c r="L95" s="55">
        <f t="shared" si="27"/>
        <v>122.96824227296825</v>
      </c>
      <c r="M95" s="55">
        <f t="shared" si="43"/>
        <v>-0.18841399141488807</v>
      </c>
      <c r="N95" s="55">
        <f t="shared" si="34"/>
        <v>2.1857666180316475E-2</v>
      </c>
      <c r="O95" s="55">
        <f>'Steady-state'!$O$36</f>
        <v>9.6192171941499628E-3</v>
      </c>
      <c r="P95" s="55">
        <f t="shared" si="35"/>
        <v>2.3880680691269689E-2</v>
      </c>
      <c r="Q95" s="63">
        <f t="shared" si="44"/>
        <v>0.66100277514136174</v>
      </c>
      <c r="R95" s="55">
        <v>5116</v>
      </c>
      <c r="S95" s="55">
        <f t="shared" si="28"/>
        <v>122.81441179006229</v>
      </c>
      <c r="T95" s="55">
        <f t="shared" si="45"/>
        <v>-265.67843656588019</v>
      </c>
      <c r="U95" s="55">
        <f t="shared" si="36"/>
        <v>3.0733609792105936</v>
      </c>
      <c r="V95" s="55">
        <f>'Steady-state'!$O$37</f>
        <v>9.5114346828089058E-2</v>
      </c>
      <c r="W95" s="55">
        <f t="shared" si="37"/>
        <v>3.0748324259228883</v>
      </c>
      <c r="X95" s="55">
        <f t="shared" si="46"/>
        <v>859.50216024750716</v>
      </c>
      <c r="Y95" s="76">
        <v>51096</v>
      </c>
      <c r="Z95" s="55">
        <f t="shared" si="29"/>
        <v>122.96824227296825</v>
      </c>
      <c r="AA95" s="55">
        <f t="shared" si="47"/>
        <v>-0.75383301874433895</v>
      </c>
      <c r="AB95" s="55">
        <f t="shared" si="38"/>
        <v>3.491569168178723E-2</v>
      </c>
      <c r="AC95" s="55">
        <f>'Steady-state'!$O$38</f>
        <v>9.6252420074772697E-3</v>
      </c>
      <c r="AD95" s="55">
        <f t="shared" si="39"/>
        <v>3.6218100575818868E-2</v>
      </c>
      <c r="AE95" s="63">
        <f t="shared" si="48"/>
        <v>1.0027212675606039</v>
      </c>
      <c r="AF95" s="76">
        <v>2848</v>
      </c>
      <c r="AG95" s="55">
        <f t="shared" si="30"/>
        <v>122.56525646027593</v>
      </c>
      <c r="AH95" s="55">
        <f t="shared" si="49"/>
        <v>-304.35327816407545</v>
      </c>
      <c r="AI95" s="55">
        <f t="shared" si="40"/>
        <v>3.9227614592528934</v>
      </c>
      <c r="AJ95" s="55">
        <f>'Steady-state'!$O$39</f>
        <v>0.17438826664448603</v>
      </c>
      <c r="AK95" s="55">
        <f t="shared" si="41"/>
        <v>3.9266358035528528</v>
      </c>
      <c r="AL95" s="63">
        <f t="shared" si="50"/>
        <v>1963.7088623196403</v>
      </c>
      <c r="AO95" t="str">
        <f>'Steady-state'!K48</f>
        <v>sensor 4</v>
      </c>
      <c r="AP95">
        <f>'Steady-state'!L48</f>
        <v>7.2541176046589033</v>
      </c>
      <c r="AQ95">
        <f t="shared" si="51"/>
        <v>14.508235209317807</v>
      </c>
    </row>
    <row r="96" spans="1:43" x14ac:dyDescent="0.2">
      <c r="A96">
        <v>89</v>
      </c>
      <c r="B96" s="62">
        <f>SUM($C$8:C96)/10^6</f>
        <v>0.62706799999999996</v>
      </c>
      <c r="C96" s="55">
        <v>4260</v>
      </c>
      <c r="D96" s="55">
        <f t="shared" si="26"/>
        <v>122.91051070382602</v>
      </c>
      <c r="E96" s="55">
        <f t="shared" si="31"/>
        <v>81.045597077485311</v>
      </c>
      <c r="F96" s="44">
        <f t="shared" si="32"/>
        <v>0.50158278372774245</v>
      </c>
      <c r="G96" s="55">
        <f>'Steady-state'!$O$35</f>
        <v>0.11595267002868899</v>
      </c>
      <c r="H96" s="42">
        <f t="shared" si="33"/>
        <v>0.5148109464831272</v>
      </c>
      <c r="I96" s="44">
        <f t="shared" si="42"/>
        <v>170.45030730449412</v>
      </c>
      <c r="J96" s="62">
        <f>SUM($K$8:K96)/10^6</f>
        <v>4.9216959999999998</v>
      </c>
      <c r="K96" s="55">
        <v>51100</v>
      </c>
      <c r="L96" s="55">
        <f t="shared" si="27"/>
        <v>122.95861657885688</v>
      </c>
      <c r="M96" s="55">
        <f t="shared" si="43"/>
        <v>-0.18836974777647603</v>
      </c>
      <c r="N96" s="55">
        <f t="shared" si="34"/>
        <v>2.1854244370423034E-2</v>
      </c>
      <c r="O96" s="55">
        <f>'Steady-state'!$O$36</f>
        <v>9.6192171941499628E-3</v>
      </c>
      <c r="P96" s="55">
        <f t="shared" si="35"/>
        <v>2.3877548794430242E-2</v>
      </c>
      <c r="Q96" s="63">
        <f t="shared" si="44"/>
        <v>0.6608643454238422</v>
      </c>
      <c r="R96" s="55">
        <v>5148</v>
      </c>
      <c r="S96" s="55">
        <f t="shared" si="28"/>
        <v>122.05099664296011</v>
      </c>
      <c r="T96" s="55">
        <f t="shared" si="45"/>
        <v>-148.29354061813899</v>
      </c>
      <c r="U96" s="55">
        <f t="shared" si="36"/>
        <v>3.035271668084127</v>
      </c>
      <c r="V96" s="55">
        <f>'Steady-state'!$O$37</f>
        <v>9.5114346828089058E-2</v>
      </c>
      <c r="W96" s="55">
        <f t="shared" si="37"/>
        <v>3.0367615708261875</v>
      </c>
      <c r="X96" s="55">
        <f t="shared" si="46"/>
        <v>839.48623683762094</v>
      </c>
      <c r="Y96" s="76">
        <v>51096</v>
      </c>
      <c r="Z96" s="55">
        <f t="shared" si="29"/>
        <v>122.96824227296825</v>
      </c>
      <c r="AA96" s="55">
        <f t="shared" si="47"/>
        <v>0</v>
      </c>
      <c r="AB96" s="55">
        <f t="shared" si="38"/>
        <v>3.491569168178723E-2</v>
      </c>
      <c r="AC96" s="55">
        <f>'Steady-state'!$O$38</f>
        <v>9.6252420074772697E-3</v>
      </c>
      <c r="AD96" s="55">
        <f t="shared" si="39"/>
        <v>3.6218100575818868E-2</v>
      </c>
      <c r="AE96" s="63">
        <f t="shared" si="48"/>
        <v>1.0024293298441334</v>
      </c>
      <c r="AF96" s="76">
        <v>2792</v>
      </c>
      <c r="AG96" s="55">
        <f t="shared" si="30"/>
        <v>125.02358538641329</v>
      </c>
      <c r="AH96" s="55">
        <f t="shared" si="49"/>
        <v>880.49030305779195</v>
      </c>
      <c r="AI96" s="55">
        <f t="shared" si="40"/>
        <v>4.0816996272598312</v>
      </c>
      <c r="AJ96" s="55">
        <f>'Steady-state'!$O$39</f>
        <v>0.17438826664448603</v>
      </c>
      <c r="AK96" s="55">
        <f t="shared" si="41"/>
        <v>4.0854232479287029</v>
      </c>
      <c r="AL96" s="63">
        <f t="shared" si="50"/>
        <v>2029.7504395548667</v>
      </c>
      <c r="AO96" t="str">
        <f>'Steady-state'!K49</f>
        <v>sensor 5</v>
      </c>
      <c r="AP96">
        <f>'Steady-state'!L49</f>
        <v>45.575822050244525</v>
      </c>
      <c r="AQ96">
        <f t="shared" si="51"/>
        <v>91.151644100489051</v>
      </c>
    </row>
    <row r="97" spans="1:41" x14ac:dyDescent="0.2">
      <c r="A97">
        <v>90</v>
      </c>
      <c r="B97" s="62">
        <f>SUM($C$8:C97)/10^6</f>
        <v>0.63135200000000002</v>
      </c>
      <c r="C97" s="55">
        <v>4284</v>
      </c>
      <c r="D97" s="55">
        <f t="shared" si="26"/>
        <v>122.22193641416872</v>
      </c>
      <c r="E97" s="55">
        <f t="shared" si="31"/>
        <v>-160.73162690413079</v>
      </c>
      <c r="F97" s="44">
        <f t="shared" si="32"/>
        <v>0.49597855078728548</v>
      </c>
      <c r="G97" s="55">
        <f>'Steady-state'!$O$35</f>
        <v>0.11595267002868899</v>
      </c>
      <c r="H97" s="42">
        <f t="shared" si="33"/>
        <v>0.50935227939790151</v>
      </c>
      <c r="I97" s="44">
        <f t="shared" si="42"/>
        <v>169.04965552513227</v>
      </c>
      <c r="J97" s="62">
        <f>SUM($K$8:K97)/10^6</f>
        <v>4.9727920000000001</v>
      </c>
      <c r="K97" s="55">
        <v>51096</v>
      </c>
      <c r="L97" s="55">
        <f t="shared" si="27"/>
        <v>122.96824227296825</v>
      </c>
      <c r="M97" s="55">
        <f t="shared" si="43"/>
        <v>0.18838449411652428</v>
      </c>
      <c r="N97" s="55">
        <f t="shared" si="34"/>
        <v>2.1857666180316475E-2</v>
      </c>
      <c r="O97" s="55">
        <f>'Steady-state'!$O$36</f>
        <v>9.6192171941499628E-3</v>
      </c>
      <c r="P97" s="55">
        <f t="shared" si="35"/>
        <v>2.3880680691269689E-2</v>
      </c>
      <c r="Q97" s="63">
        <f t="shared" si="44"/>
        <v>0.66091608053793727</v>
      </c>
      <c r="R97" s="55">
        <v>5116</v>
      </c>
      <c r="S97" s="55">
        <f t="shared" si="28"/>
        <v>122.81441179006229</v>
      </c>
      <c r="T97" s="55">
        <f t="shared" si="45"/>
        <v>149.2210999026934</v>
      </c>
      <c r="U97" s="55">
        <f t="shared" si="36"/>
        <v>3.0733609792105936</v>
      </c>
      <c r="V97" s="55">
        <f>'Steady-state'!$O$37</f>
        <v>9.5114346828089058E-2</v>
      </c>
      <c r="W97" s="55">
        <f t="shared" si="37"/>
        <v>3.0748324259228883</v>
      </c>
      <c r="X97" s="55">
        <f t="shared" si="46"/>
        <v>844.73723046500868</v>
      </c>
      <c r="Y97" s="76">
        <v>51080</v>
      </c>
      <c r="Z97" s="55">
        <f t="shared" si="29"/>
        <v>123.00676012489402</v>
      </c>
      <c r="AA97" s="55">
        <f t="shared" si="47"/>
        <v>0.75406914498356969</v>
      </c>
      <c r="AB97" s="55">
        <f t="shared" si="38"/>
        <v>3.4937568681051231E-2</v>
      </c>
      <c r="AC97" s="55">
        <f>'Steady-state'!$O$38</f>
        <v>9.6252420074772697E-3</v>
      </c>
      <c r="AD97" s="55">
        <f t="shared" si="39"/>
        <v>3.6239191340945741E-2</v>
      </c>
      <c r="AE97" s="63">
        <f t="shared" si="48"/>
        <v>1.003035354112443</v>
      </c>
      <c r="AF97" s="76">
        <v>2788</v>
      </c>
      <c r="AG97" s="55">
        <f t="shared" si="30"/>
        <v>125.20295925353871</v>
      </c>
      <c r="AH97" s="55">
        <f t="shared" si="49"/>
        <v>64.337828954598407</v>
      </c>
      <c r="AI97" s="55">
        <f t="shared" si="40"/>
        <v>4.0934202231730961</v>
      </c>
      <c r="AJ97" s="55">
        <f>'Steady-state'!$O$39</f>
        <v>0.17438826664448603</v>
      </c>
      <c r="AK97" s="55">
        <f t="shared" si="41"/>
        <v>4.0971331917605198</v>
      </c>
      <c r="AL97" s="63">
        <f t="shared" si="50"/>
        <v>2075.304895462797</v>
      </c>
    </row>
    <row r="98" spans="1:41" x14ac:dyDescent="0.2">
      <c r="A98">
        <v>91</v>
      </c>
      <c r="B98" s="62">
        <f>SUM($C$8:C98)/10^6</f>
        <v>0.63562399999999997</v>
      </c>
      <c r="C98" s="55">
        <v>4272</v>
      </c>
      <c r="D98" s="55">
        <f t="shared" si="26"/>
        <v>122.56525646027593</v>
      </c>
      <c r="E98" s="55">
        <f t="shared" si="31"/>
        <v>80.365179332211852</v>
      </c>
      <c r="F98" s="44">
        <f t="shared" si="32"/>
        <v>0.49876886061804648</v>
      </c>
      <c r="G98" s="55">
        <f>'Steady-state'!$O$35</f>
        <v>0.11595267002868899</v>
      </c>
      <c r="H98" s="42">
        <f t="shared" si="33"/>
        <v>0.51206971987123617</v>
      </c>
      <c r="I98" s="44">
        <f t="shared" si="42"/>
        <v>169.06797775888836</v>
      </c>
      <c r="J98" s="62">
        <f>SUM($K$8:K98)/10^6</f>
        <v>5.0238839999999998</v>
      </c>
      <c r="K98" s="55">
        <v>51092</v>
      </c>
      <c r="L98" s="55">
        <f t="shared" si="27"/>
        <v>122.97786947427359</v>
      </c>
      <c r="M98" s="55">
        <f t="shared" si="43"/>
        <v>0.18842874237327017</v>
      </c>
      <c r="N98" s="55">
        <f t="shared" si="34"/>
        <v>2.1861088793923338E-2</v>
      </c>
      <c r="O98" s="55">
        <f>'Steady-state'!$O$36</f>
        <v>9.6192171941499628E-3</v>
      </c>
      <c r="P98" s="55">
        <f t="shared" si="35"/>
        <v>2.3883813403307915E-2</v>
      </c>
      <c r="Q98" s="63">
        <f t="shared" si="44"/>
        <v>0.66105452514348861</v>
      </c>
      <c r="R98" s="55">
        <v>4968</v>
      </c>
      <c r="S98" s="55">
        <f t="shared" si="28"/>
        <v>126.47313420248766</v>
      </c>
      <c r="T98" s="55">
        <f t="shared" si="45"/>
        <v>736.45781248497633</v>
      </c>
      <c r="U98" s="55">
        <f t="shared" si="36"/>
        <v>3.2592034415381383</v>
      </c>
      <c r="V98" s="55">
        <f>'Steady-state'!$O$37</f>
        <v>9.5114346828089058E-2</v>
      </c>
      <c r="W98" s="55">
        <f t="shared" si="37"/>
        <v>3.2605910219324623</v>
      </c>
      <c r="X98" s="55">
        <f t="shared" si="46"/>
        <v>902.32261248976886</v>
      </c>
      <c r="Y98" s="76">
        <v>51080</v>
      </c>
      <c r="Z98" s="55">
        <f t="shared" si="29"/>
        <v>123.00676012489402</v>
      </c>
      <c r="AA98" s="55">
        <f t="shared" si="47"/>
        <v>0</v>
      </c>
      <c r="AB98" s="55">
        <f t="shared" si="38"/>
        <v>3.4937568681051231E-2</v>
      </c>
      <c r="AC98" s="55">
        <f>'Steady-state'!$O$38</f>
        <v>9.6252420074772697E-3</v>
      </c>
      <c r="AD98" s="55">
        <f t="shared" si="39"/>
        <v>3.6239191340945741E-2</v>
      </c>
      <c r="AE98" s="63">
        <f t="shared" si="48"/>
        <v>1.0033272490955187</v>
      </c>
      <c r="AF98" s="76">
        <v>2832</v>
      </c>
      <c r="AG98" s="55">
        <f t="shared" si="30"/>
        <v>123.25771553632271</v>
      </c>
      <c r="AH98" s="55">
        <f t="shared" si="49"/>
        <v>-686.87984364971817</v>
      </c>
      <c r="AI98" s="55">
        <f t="shared" si="40"/>
        <v>3.9672116593242257</v>
      </c>
      <c r="AJ98" s="55">
        <f>'Steady-state'!$O$39</f>
        <v>0.17438826664448603</v>
      </c>
      <c r="AK98" s="55">
        <f t="shared" si="41"/>
        <v>3.9710426360618878</v>
      </c>
      <c r="AL98" s="63">
        <f t="shared" si="50"/>
        <v>2014.8667594455655</v>
      </c>
    </row>
    <row r="99" spans="1:41" x14ac:dyDescent="0.2">
      <c r="A99">
        <v>92</v>
      </c>
      <c r="B99" s="62">
        <f>SUM($C$8:C99)/10^6</f>
        <v>0.63989600000000002</v>
      </c>
      <c r="C99" s="55">
        <v>4272</v>
      </c>
      <c r="D99" s="55">
        <f t="shared" si="26"/>
        <v>122.56525646027593</v>
      </c>
      <c r="E99" s="55">
        <f t="shared" si="31"/>
        <v>0</v>
      </c>
      <c r="F99" s="44">
        <f t="shared" si="32"/>
        <v>0.49876886061804648</v>
      </c>
      <c r="G99" s="55">
        <f>'Steady-state'!$O$35</f>
        <v>0.11595267002868899</v>
      </c>
      <c r="H99" s="42">
        <f t="shared" si="33"/>
        <v>0.51206971987123617</v>
      </c>
      <c r="I99" s="44">
        <f t="shared" si="42"/>
        <v>169.51684052492831</v>
      </c>
      <c r="J99" s="62">
        <f>SUM($K$8:K99)/10^6</f>
        <v>5.0749760000000004</v>
      </c>
      <c r="K99" s="55">
        <v>51092</v>
      </c>
      <c r="L99" s="55">
        <f t="shared" si="27"/>
        <v>122.97786947427359</v>
      </c>
      <c r="M99" s="55">
        <f t="shared" si="43"/>
        <v>0</v>
      </c>
      <c r="N99" s="55">
        <f t="shared" si="34"/>
        <v>2.1861088793923338E-2</v>
      </c>
      <c r="O99" s="55">
        <f>'Steady-state'!$O$36</f>
        <v>9.6192171941499628E-3</v>
      </c>
      <c r="P99" s="55">
        <f t="shared" si="35"/>
        <v>2.3883813403307915E-2</v>
      </c>
      <c r="Q99" s="63">
        <f t="shared" si="44"/>
        <v>0.66109787904459338</v>
      </c>
      <c r="R99" s="55">
        <v>5072</v>
      </c>
      <c r="S99" s="55">
        <f t="shared" si="28"/>
        <v>123.87983649802024</v>
      </c>
      <c r="T99" s="55">
        <f t="shared" si="45"/>
        <v>-511.29686602275586</v>
      </c>
      <c r="U99" s="55">
        <f t="shared" si="36"/>
        <v>3.1269155688637795</v>
      </c>
      <c r="V99" s="55">
        <f>'Steady-state'!$O$37</f>
        <v>9.5114346828089058E-2</v>
      </c>
      <c r="W99" s="55">
        <f t="shared" si="37"/>
        <v>3.1283618259042907</v>
      </c>
      <c r="X99" s="55">
        <f t="shared" si="46"/>
        <v>890.99249077893614</v>
      </c>
      <c r="Y99" s="76">
        <v>51096</v>
      </c>
      <c r="Z99" s="55">
        <f t="shared" si="29"/>
        <v>122.96824227296825</v>
      </c>
      <c r="AA99" s="55">
        <f t="shared" si="47"/>
        <v>-0.75383301874433895</v>
      </c>
      <c r="AB99" s="55">
        <f t="shared" si="38"/>
        <v>3.491569168178723E-2</v>
      </c>
      <c r="AC99" s="55">
        <f>'Steady-state'!$O$38</f>
        <v>9.6252420074772697E-3</v>
      </c>
      <c r="AD99" s="55">
        <f t="shared" si="39"/>
        <v>3.6218100575818868E-2</v>
      </c>
      <c r="AE99" s="63">
        <f t="shared" si="48"/>
        <v>1.0027212675606039</v>
      </c>
      <c r="AF99" s="76">
        <v>2820</v>
      </c>
      <c r="AG99" s="55">
        <f t="shared" si="30"/>
        <v>123.78221645349856</v>
      </c>
      <c r="AH99" s="55">
        <f t="shared" si="49"/>
        <v>185.99323304108395</v>
      </c>
      <c r="AI99" s="55">
        <f t="shared" si="40"/>
        <v>4.0010470000492901</v>
      </c>
      <c r="AJ99" s="55">
        <f>'Steady-state'!$O$39</f>
        <v>0.17438826664448603</v>
      </c>
      <c r="AK99" s="55">
        <f t="shared" si="41"/>
        <v>4.004845610525666</v>
      </c>
      <c r="AL99" s="63">
        <f t="shared" si="50"/>
        <v>1999.9577468765895</v>
      </c>
    </row>
    <row r="100" spans="1:41" ht="13.5" thickBot="1" x14ac:dyDescent="0.25">
      <c r="A100">
        <v>93</v>
      </c>
      <c r="B100" s="64">
        <f>SUM($C$8:C100)/10^6</f>
        <v>0.64415599999999995</v>
      </c>
      <c r="C100" s="65">
        <v>4260</v>
      </c>
      <c r="D100" s="65">
        <f t="shared" si="26"/>
        <v>122.91051070382602</v>
      </c>
      <c r="E100" s="65">
        <f t="shared" si="31"/>
        <v>81.045597077485311</v>
      </c>
      <c r="F100" s="45">
        <f t="shared" si="32"/>
        <v>0.50158278372774245</v>
      </c>
      <c r="G100" s="21">
        <f>'Steady-state'!$O$35</f>
        <v>0.11595267002868899</v>
      </c>
      <c r="H100" s="43">
        <f t="shared" si="33"/>
        <v>0.5148109464831272</v>
      </c>
      <c r="I100" s="45">
        <f t="shared" si="42"/>
        <v>170.45030730449412</v>
      </c>
      <c r="J100" s="64">
        <f>SUM($K$8:K100)/10^6</f>
        <v>5.1260719999999997</v>
      </c>
      <c r="K100" s="65">
        <v>51096</v>
      </c>
      <c r="L100" s="65">
        <f t="shared" si="27"/>
        <v>122.96824227296825</v>
      </c>
      <c r="M100" s="65">
        <f t="shared" si="43"/>
        <v>-0.18841399141488807</v>
      </c>
      <c r="N100" s="65">
        <f t="shared" si="34"/>
        <v>2.1857666180316475E-2</v>
      </c>
      <c r="O100" s="65">
        <f>'Steady-state'!$O$36</f>
        <v>9.6192171941499628E-3</v>
      </c>
      <c r="P100" s="65">
        <f t="shared" si="35"/>
        <v>2.3880680691269689E-2</v>
      </c>
      <c r="Q100" s="66">
        <f t="shared" si="44"/>
        <v>0.66100277514136174</v>
      </c>
      <c r="R100" s="65">
        <v>5120</v>
      </c>
      <c r="S100" s="65">
        <f t="shared" si="28"/>
        <v>122.71846303085131</v>
      </c>
      <c r="T100" s="65">
        <f t="shared" si="45"/>
        <v>-226.83075530643137</v>
      </c>
      <c r="U100" s="65">
        <f t="shared" si="36"/>
        <v>3.0685607285112533</v>
      </c>
      <c r="V100" s="65">
        <f>'Steady-state'!$O$37</f>
        <v>9.5114346828089058E-2</v>
      </c>
      <c r="W100" s="65">
        <f t="shared" si="37"/>
        <v>3.0700344759520286</v>
      </c>
      <c r="X100" s="65">
        <f t="shared" si="46"/>
        <v>856.0973437599414</v>
      </c>
      <c r="Y100" s="77">
        <v>51096</v>
      </c>
      <c r="Z100" s="65">
        <f t="shared" si="29"/>
        <v>122.96824227296825</v>
      </c>
      <c r="AA100" s="65">
        <f t="shared" si="47"/>
        <v>0</v>
      </c>
      <c r="AB100" s="65">
        <f t="shared" si="38"/>
        <v>3.491569168178723E-2</v>
      </c>
      <c r="AC100" s="65">
        <f>'Steady-state'!$O$38</f>
        <v>9.6252420074772697E-3</v>
      </c>
      <c r="AD100" s="65">
        <f t="shared" si="39"/>
        <v>3.6218100575818868E-2</v>
      </c>
      <c r="AE100" s="66">
        <f t="shared" si="48"/>
        <v>1.0024293298441334</v>
      </c>
      <c r="AF100" s="77">
        <v>2824</v>
      </c>
      <c r="AG100" s="65">
        <f t="shared" si="30"/>
        <v>123.60688753500918</v>
      </c>
      <c r="AH100" s="65">
        <f t="shared" si="49"/>
        <v>-62.08531107981036</v>
      </c>
      <c r="AI100" s="65">
        <f t="shared" si="40"/>
        <v>3.9897206164873698</v>
      </c>
      <c r="AJ100" s="65">
        <f>'Steady-state'!$O$39</f>
        <v>0.17438826664448603</v>
      </c>
      <c r="AK100" s="65">
        <f t="shared" si="41"/>
        <v>3.9935300005343177</v>
      </c>
      <c r="AL100" s="66">
        <f t="shared" si="50"/>
        <v>2002.7316323424607</v>
      </c>
    </row>
    <row r="101" spans="1:41" x14ac:dyDescent="0.2">
      <c r="B101" s="59"/>
      <c r="J101" s="59"/>
    </row>
    <row r="102" spans="1:41" x14ac:dyDescent="0.2">
      <c r="B102" s="59"/>
      <c r="J102" s="59"/>
    </row>
    <row r="103" spans="1:41" x14ac:dyDescent="0.2">
      <c r="B103" s="59"/>
      <c r="J103" s="59"/>
    </row>
    <row r="104" spans="1:41" x14ac:dyDescent="0.2">
      <c r="B104" s="59"/>
      <c r="J104" s="59"/>
    </row>
    <row r="105" spans="1:41" x14ac:dyDescent="0.2">
      <c r="B105" s="59"/>
      <c r="J105" s="59"/>
    </row>
    <row r="106" spans="1:41" x14ac:dyDescent="0.2">
      <c r="B106" s="59"/>
      <c r="J106" s="59"/>
      <c r="AO106" s="22" t="s">
        <v>92</v>
      </c>
    </row>
    <row r="107" spans="1:41" x14ac:dyDescent="0.2">
      <c r="B107" s="59"/>
      <c r="J107" s="59"/>
      <c r="AO107" s="24" t="s">
        <v>122</v>
      </c>
    </row>
    <row r="108" spans="1:41" x14ac:dyDescent="0.2">
      <c r="B108" s="59"/>
      <c r="J108" s="59"/>
    </row>
    <row r="109" spans="1:41" x14ac:dyDescent="0.2">
      <c r="B109" s="59"/>
      <c r="J109" s="59"/>
    </row>
    <row r="110" spans="1:41" x14ac:dyDescent="0.2">
      <c r="B110" s="59"/>
      <c r="J110" s="59"/>
    </row>
    <row r="111" spans="1:41" x14ac:dyDescent="0.2">
      <c r="B111" s="59"/>
      <c r="J111" s="59"/>
    </row>
    <row r="112" spans="1:41" x14ac:dyDescent="0.2">
      <c r="B112" s="59"/>
      <c r="J112" s="59"/>
    </row>
    <row r="113" spans="2:10" x14ac:dyDescent="0.2">
      <c r="B113" s="59"/>
      <c r="J113" s="59"/>
    </row>
    <row r="114" spans="2:10" x14ac:dyDescent="0.2">
      <c r="B114" s="59"/>
      <c r="J114" s="59"/>
    </row>
    <row r="115" spans="2:10" x14ac:dyDescent="0.2">
      <c r="B115" s="59"/>
      <c r="J115" s="59"/>
    </row>
    <row r="116" spans="2:10" x14ac:dyDescent="0.2">
      <c r="B116" s="59"/>
      <c r="J116" s="59"/>
    </row>
    <row r="117" spans="2:10" x14ac:dyDescent="0.2">
      <c r="B117" s="59"/>
      <c r="J117" s="59"/>
    </row>
    <row r="118" spans="2:10" x14ac:dyDescent="0.2">
      <c r="B118" s="59"/>
      <c r="J118" s="59"/>
    </row>
    <row r="119" spans="2:10" x14ac:dyDescent="0.2">
      <c r="B119" s="59"/>
      <c r="J119" s="59"/>
    </row>
    <row r="120" spans="2:10" x14ac:dyDescent="0.2">
      <c r="B120" s="59"/>
      <c r="J120" s="59"/>
    </row>
    <row r="121" spans="2:10" x14ac:dyDescent="0.2">
      <c r="B121" s="59"/>
      <c r="J121" s="59"/>
    </row>
    <row r="122" spans="2:10" x14ac:dyDescent="0.2">
      <c r="B122" s="59"/>
      <c r="J122" s="59"/>
    </row>
    <row r="123" spans="2:10" x14ac:dyDescent="0.2">
      <c r="B123" s="59"/>
      <c r="J123" s="59"/>
    </row>
    <row r="124" spans="2:10" x14ac:dyDescent="0.2">
      <c r="B124" s="59"/>
      <c r="J124" s="59"/>
    </row>
    <row r="125" spans="2:10" x14ac:dyDescent="0.2">
      <c r="B125" s="59"/>
      <c r="J125" s="59"/>
    </row>
    <row r="126" spans="2:10" x14ac:dyDescent="0.2">
      <c r="B126" s="59"/>
      <c r="J126" s="59"/>
    </row>
    <row r="127" spans="2:10" x14ac:dyDescent="0.2">
      <c r="B127" s="59"/>
      <c r="J127" s="59"/>
    </row>
    <row r="128" spans="2:10" x14ac:dyDescent="0.2">
      <c r="B128" s="59"/>
      <c r="J128" s="59"/>
    </row>
    <row r="129" spans="2:41" x14ac:dyDescent="0.2">
      <c r="B129" s="59"/>
      <c r="J129" s="59"/>
    </row>
    <row r="130" spans="2:41" x14ac:dyDescent="0.2">
      <c r="B130" s="59"/>
      <c r="J130" s="59"/>
    </row>
    <row r="131" spans="2:41" x14ac:dyDescent="0.2">
      <c r="B131" s="59"/>
      <c r="J131" s="59"/>
    </row>
    <row r="132" spans="2:41" x14ac:dyDescent="0.2">
      <c r="B132" s="59"/>
      <c r="J132" s="59"/>
    </row>
    <row r="133" spans="2:41" x14ac:dyDescent="0.2">
      <c r="B133" s="59"/>
      <c r="J133" s="59"/>
    </row>
    <row r="134" spans="2:41" x14ac:dyDescent="0.2">
      <c r="B134" s="59"/>
      <c r="J134" s="59"/>
    </row>
    <row r="135" spans="2:41" x14ac:dyDescent="0.2">
      <c r="B135" s="59"/>
      <c r="J135" s="59"/>
    </row>
    <row r="136" spans="2:41" x14ac:dyDescent="0.2">
      <c r="B136" s="59"/>
      <c r="J136" s="59"/>
    </row>
    <row r="137" spans="2:41" x14ac:dyDescent="0.2">
      <c r="B137" s="59"/>
      <c r="J137" s="59"/>
    </row>
    <row r="138" spans="2:41" x14ac:dyDescent="0.2">
      <c r="B138" s="59"/>
      <c r="J138" s="59"/>
      <c r="AO138" s="22" t="s">
        <v>111</v>
      </c>
    </row>
    <row r="139" spans="2:41" x14ac:dyDescent="0.2">
      <c r="B139" s="59"/>
      <c r="J139" s="59"/>
    </row>
    <row r="140" spans="2:41" x14ac:dyDescent="0.2">
      <c r="B140" s="59"/>
      <c r="J140" s="59"/>
    </row>
    <row r="141" spans="2:41" x14ac:dyDescent="0.2">
      <c r="B141" s="59"/>
      <c r="J141" s="59"/>
    </row>
    <row r="142" spans="2:41" x14ac:dyDescent="0.2">
      <c r="B142" s="59"/>
      <c r="J142" s="59"/>
    </row>
    <row r="143" spans="2:41" x14ac:dyDescent="0.2">
      <c r="B143" s="59"/>
      <c r="J143" s="59"/>
    </row>
    <row r="144" spans="2:41" x14ac:dyDescent="0.2">
      <c r="B144" s="59"/>
      <c r="J144" s="59"/>
    </row>
    <row r="145" spans="2:45" x14ac:dyDescent="0.2">
      <c r="B145" s="59"/>
      <c r="J145" s="59"/>
    </row>
    <row r="146" spans="2:45" x14ac:dyDescent="0.2">
      <c r="B146" s="59"/>
      <c r="J146" s="59"/>
    </row>
    <row r="147" spans="2:45" x14ac:dyDescent="0.2">
      <c r="B147" s="59"/>
      <c r="J147" s="59"/>
    </row>
    <row r="148" spans="2:45" x14ac:dyDescent="0.2">
      <c r="B148" s="59"/>
      <c r="J148" s="59"/>
    </row>
    <row r="149" spans="2:45" x14ac:dyDescent="0.2">
      <c r="B149" s="59"/>
      <c r="J149" s="59"/>
    </row>
    <row r="150" spans="2:45" x14ac:dyDescent="0.2">
      <c r="B150" s="59"/>
      <c r="J150" s="59"/>
    </row>
    <row r="151" spans="2:45" x14ac:dyDescent="0.2">
      <c r="B151" s="59"/>
      <c r="J151" s="59"/>
    </row>
    <row r="152" spans="2:45" x14ac:dyDescent="0.2">
      <c r="B152" s="59"/>
      <c r="J152" s="59"/>
    </row>
    <row r="153" spans="2:45" x14ac:dyDescent="0.2">
      <c r="B153" s="59"/>
      <c r="J153" s="59"/>
      <c r="AP153" s="60" t="s">
        <v>116</v>
      </c>
      <c r="AQ153" s="60"/>
      <c r="AR153" s="60"/>
      <c r="AS153" s="60"/>
    </row>
    <row r="154" spans="2:45" x14ac:dyDescent="0.2">
      <c r="B154" s="59"/>
      <c r="J154" s="59"/>
      <c r="AP154" s="24" t="s">
        <v>83</v>
      </c>
      <c r="AQ154" s="24" t="s">
        <v>87</v>
      </c>
      <c r="AR154" s="24" t="s">
        <v>89</v>
      </c>
      <c r="AS154" s="24" t="s">
        <v>90</v>
      </c>
    </row>
    <row r="155" spans="2:45" x14ac:dyDescent="0.2">
      <c r="B155" s="59"/>
      <c r="J155" s="59"/>
      <c r="AP155" t="s">
        <v>65</v>
      </c>
      <c r="AQ155" t="s">
        <v>65</v>
      </c>
      <c r="AR155" t="s">
        <v>65</v>
      </c>
      <c r="AS155" t="s">
        <v>65</v>
      </c>
    </row>
    <row r="156" spans="2:45" x14ac:dyDescent="0.2">
      <c r="B156" s="59"/>
      <c r="J156" s="59"/>
      <c r="AO156" t="s">
        <v>54</v>
      </c>
      <c r="AP156">
        <v>8.6922698736035322</v>
      </c>
      <c r="AQ156">
        <v>17.384539747207064</v>
      </c>
      <c r="AR156">
        <v>4</v>
      </c>
      <c r="AS156">
        <f>SQRT(AR156^2+AQ156^2)</f>
        <v>17.838784213679538</v>
      </c>
    </row>
    <row r="157" spans="2:45" x14ac:dyDescent="0.2">
      <c r="B157" s="59"/>
      <c r="J157" s="59"/>
      <c r="AO157" t="s">
        <v>55</v>
      </c>
      <c r="AP157">
        <v>4.541169697580373</v>
      </c>
      <c r="AQ157">
        <v>9.0823393951607461</v>
      </c>
      <c r="AR157">
        <v>4</v>
      </c>
      <c r="AS157">
        <f t="shared" ref="AS157:AS160" si="52">SQRT(AR157^2+AQ157^2)</f>
        <v>9.9241568351618099</v>
      </c>
    </row>
    <row r="158" spans="2:45" x14ac:dyDescent="0.2">
      <c r="B158" s="59"/>
      <c r="J158" s="59"/>
      <c r="AO158" t="s">
        <v>56</v>
      </c>
      <c r="AP158">
        <v>64.012498779535235</v>
      </c>
      <c r="AQ158">
        <v>128.02499755907047</v>
      </c>
      <c r="AR158">
        <v>4</v>
      </c>
      <c r="AS158">
        <f t="shared" si="52"/>
        <v>128.0874701132004</v>
      </c>
    </row>
    <row r="159" spans="2:45" x14ac:dyDescent="0.2">
      <c r="B159" s="59"/>
      <c r="J159" s="59"/>
      <c r="AO159" t="s">
        <v>57</v>
      </c>
      <c r="AP159">
        <v>7.2541176046589033</v>
      </c>
      <c r="AQ159">
        <v>14.508235209317807</v>
      </c>
      <c r="AR159">
        <v>4</v>
      </c>
      <c r="AS159">
        <f t="shared" si="52"/>
        <v>15.04954779682396</v>
      </c>
    </row>
    <row r="160" spans="2:45" x14ac:dyDescent="0.2">
      <c r="B160" s="59"/>
      <c r="J160" s="59"/>
      <c r="AO160" t="s">
        <v>58</v>
      </c>
      <c r="AP160">
        <v>45.575822050244525</v>
      </c>
      <c r="AQ160">
        <v>91.151644100489051</v>
      </c>
      <c r="AR160">
        <v>4</v>
      </c>
      <c r="AS160">
        <f t="shared" si="52"/>
        <v>91.239367721517127</v>
      </c>
    </row>
    <row r="161" spans="2:41" x14ac:dyDescent="0.2">
      <c r="B161" s="59"/>
      <c r="J161" s="59"/>
    </row>
    <row r="162" spans="2:41" x14ac:dyDescent="0.2">
      <c r="B162" s="59"/>
      <c r="J162" s="59"/>
      <c r="AO162" s="24" t="s">
        <v>117</v>
      </c>
    </row>
    <row r="163" spans="2:41" x14ac:dyDescent="0.2">
      <c r="B163" s="59"/>
      <c r="J163" s="59"/>
    </row>
    <row r="164" spans="2:41" x14ac:dyDescent="0.2">
      <c r="B164" s="59"/>
      <c r="J164" s="59"/>
      <c r="AO164" s="22" t="s">
        <v>123</v>
      </c>
    </row>
    <row r="165" spans="2:41" x14ac:dyDescent="0.2">
      <c r="B165" s="59"/>
      <c r="J165" s="59"/>
      <c r="AO165" s="24" t="s">
        <v>124</v>
      </c>
    </row>
    <row r="166" spans="2:41" x14ac:dyDescent="0.2">
      <c r="B166" s="59"/>
      <c r="J166" s="59"/>
    </row>
    <row r="167" spans="2:41" x14ac:dyDescent="0.2">
      <c r="B167" s="59"/>
      <c r="J167" s="59"/>
    </row>
    <row r="168" spans="2:41" x14ac:dyDescent="0.2">
      <c r="B168" s="59"/>
      <c r="J168" s="59"/>
    </row>
    <row r="169" spans="2:41" x14ac:dyDescent="0.2">
      <c r="B169" s="59"/>
      <c r="J169" s="59"/>
    </row>
    <row r="170" spans="2:41" x14ac:dyDescent="0.2">
      <c r="B170" s="59"/>
      <c r="J170" s="59"/>
    </row>
    <row r="171" spans="2:41" x14ac:dyDescent="0.2">
      <c r="B171" s="59"/>
      <c r="J171" s="59"/>
    </row>
    <row r="172" spans="2:41" x14ac:dyDescent="0.2">
      <c r="B172" s="59"/>
      <c r="J172" s="59"/>
    </row>
    <row r="173" spans="2:41" x14ac:dyDescent="0.2">
      <c r="B173" s="59"/>
      <c r="J173" s="59"/>
    </row>
    <row r="174" spans="2:41" x14ac:dyDescent="0.2">
      <c r="B174" s="59"/>
      <c r="J174" s="59"/>
    </row>
    <row r="175" spans="2:41" x14ac:dyDescent="0.2">
      <c r="B175" s="59"/>
      <c r="J175" s="59"/>
    </row>
    <row r="176" spans="2:41" x14ac:dyDescent="0.2">
      <c r="B176" s="59"/>
      <c r="J176" s="59"/>
    </row>
    <row r="177" spans="2:10" x14ac:dyDescent="0.2">
      <c r="B177" s="59"/>
      <c r="J177" s="59"/>
    </row>
    <row r="178" spans="2:10" x14ac:dyDescent="0.2">
      <c r="B178" s="59"/>
      <c r="J178" s="59"/>
    </row>
    <row r="179" spans="2:10" x14ac:dyDescent="0.2">
      <c r="B179" s="59"/>
      <c r="J179" s="59"/>
    </row>
    <row r="180" spans="2:10" x14ac:dyDescent="0.2">
      <c r="B180" s="59"/>
      <c r="J180" s="59"/>
    </row>
    <row r="181" spans="2:10" x14ac:dyDescent="0.2">
      <c r="B181" s="59"/>
      <c r="J181" s="59"/>
    </row>
    <row r="182" spans="2:10" x14ac:dyDescent="0.2">
      <c r="B182" s="59"/>
      <c r="J182" s="59"/>
    </row>
    <row r="183" spans="2:10" x14ac:dyDescent="0.2">
      <c r="B183" s="59"/>
      <c r="J183" s="59"/>
    </row>
    <row r="184" spans="2:10" x14ac:dyDescent="0.2">
      <c r="B184" s="59"/>
      <c r="J184" s="59"/>
    </row>
    <row r="185" spans="2:10" x14ac:dyDescent="0.2">
      <c r="B185" s="59"/>
      <c r="J185" s="59"/>
    </row>
    <row r="186" spans="2:10" x14ac:dyDescent="0.2">
      <c r="B186" s="59"/>
      <c r="J186" s="59"/>
    </row>
    <row r="187" spans="2:10" x14ac:dyDescent="0.2">
      <c r="B187" s="59"/>
      <c r="J187" s="59"/>
    </row>
    <row r="188" spans="2:10" x14ac:dyDescent="0.2">
      <c r="B188" s="59"/>
      <c r="J188" s="59"/>
    </row>
    <row r="189" spans="2:10" x14ac:dyDescent="0.2">
      <c r="B189" s="59"/>
      <c r="J189" s="59"/>
    </row>
    <row r="190" spans="2:10" x14ac:dyDescent="0.2">
      <c r="B190" s="59"/>
      <c r="J190" s="59"/>
    </row>
    <row r="191" spans="2:10" x14ac:dyDescent="0.2">
      <c r="B191" s="59"/>
      <c r="J191" s="59"/>
    </row>
    <row r="192" spans="2:10" x14ac:dyDescent="0.2">
      <c r="B192" s="59"/>
      <c r="J192" s="59"/>
    </row>
    <row r="193" spans="2:48" x14ac:dyDescent="0.2">
      <c r="B193" s="59"/>
      <c r="J193" s="59"/>
    </row>
    <row r="194" spans="2:48" x14ac:dyDescent="0.2">
      <c r="B194" s="59"/>
      <c r="J194" s="59"/>
    </row>
    <row r="195" spans="2:48" x14ac:dyDescent="0.2">
      <c r="B195" s="59"/>
      <c r="J195" s="59"/>
    </row>
    <row r="196" spans="2:48" x14ac:dyDescent="0.2">
      <c r="B196" s="59"/>
      <c r="J196" s="59"/>
      <c r="AO196" s="22" t="s">
        <v>125</v>
      </c>
    </row>
    <row r="197" spans="2:48" ht="65.25" customHeight="1" x14ac:dyDescent="0.2">
      <c r="B197" s="59"/>
      <c r="J197" s="59"/>
      <c r="AO197" s="61" t="s">
        <v>126</v>
      </c>
      <c r="AP197" s="61"/>
      <c r="AQ197" s="61"/>
      <c r="AR197" s="61"/>
      <c r="AS197" s="61"/>
      <c r="AT197" s="61"/>
      <c r="AU197" s="61"/>
      <c r="AV197" s="61"/>
    </row>
    <row r="198" spans="2:48" x14ac:dyDescent="0.2">
      <c r="B198" s="59"/>
      <c r="J198" s="59"/>
    </row>
    <row r="199" spans="2:48" ht="77.25" customHeight="1" x14ac:dyDescent="0.2">
      <c r="B199" s="59"/>
      <c r="J199" s="59"/>
      <c r="AO199" s="61" t="s">
        <v>127</v>
      </c>
      <c r="AP199" s="61"/>
      <c r="AQ199" s="61"/>
      <c r="AR199" s="61"/>
      <c r="AS199" s="61"/>
      <c r="AT199" s="61"/>
      <c r="AU199" s="61"/>
      <c r="AV199" s="61"/>
    </row>
    <row r="200" spans="2:48" x14ac:dyDescent="0.2">
      <c r="B200" s="59"/>
      <c r="J200" s="59"/>
    </row>
    <row r="201" spans="2:48" x14ac:dyDescent="0.2">
      <c r="B201" s="59"/>
      <c r="J201" s="59"/>
    </row>
    <row r="202" spans="2:48" x14ac:dyDescent="0.2">
      <c r="B202" s="59"/>
      <c r="J202" s="59"/>
    </row>
    <row r="203" spans="2:48" x14ac:dyDescent="0.2">
      <c r="B203" s="59"/>
      <c r="J203" s="59"/>
    </row>
    <row r="204" spans="2:48" x14ac:dyDescent="0.2">
      <c r="B204" s="59"/>
      <c r="J204" s="59"/>
    </row>
    <row r="205" spans="2:48" x14ac:dyDescent="0.2">
      <c r="B205" s="59"/>
      <c r="J205" s="59"/>
    </row>
    <row r="206" spans="2:48" x14ac:dyDescent="0.2">
      <c r="B206" s="59"/>
      <c r="J206" s="59"/>
    </row>
    <row r="207" spans="2:48" x14ac:dyDescent="0.2">
      <c r="B207" s="59"/>
      <c r="J207" s="59"/>
    </row>
    <row r="208" spans="2:48" x14ac:dyDescent="0.2">
      <c r="B208" s="59"/>
      <c r="J208" s="59"/>
    </row>
    <row r="209" spans="2:10" x14ac:dyDescent="0.2">
      <c r="B209" s="59"/>
      <c r="J209" s="59"/>
    </row>
    <row r="210" spans="2:10" x14ac:dyDescent="0.2">
      <c r="B210" s="59"/>
      <c r="J210" s="59"/>
    </row>
    <row r="211" spans="2:10" x14ac:dyDescent="0.2">
      <c r="B211" s="59"/>
      <c r="J211" s="59"/>
    </row>
    <row r="212" spans="2:10" x14ac:dyDescent="0.2">
      <c r="B212" s="59"/>
      <c r="J212" s="59"/>
    </row>
    <row r="213" spans="2:10" x14ac:dyDescent="0.2">
      <c r="B213" s="59"/>
      <c r="J213" s="59"/>
    </row>
    <row r="214" spans="2:10" x14ac:dyDescent="0.2">
      <c r="B214" s="59"/>
      <c r="J214" s="59"/>
    </row>
    <row r="215" spans="2:10" x14ac:dyDescent="0.2">
      <c r="B215" s="59"/>
      <c r="J215" s="59"/>
    </row>
    <row r="216" spans="2:10" x14ac:dyDescent="0.2">
      <c r="B216" s="59"/>
      <c r="J216" s="59"/>
    </row>
    <row r="217" spans="2:10" x14ac:dyDescent="0.2">
      <c r="B217" s="59"/>
      <c r="J217" s="59"/>
    </row>
    <row r="218" spans="2:10" x14ac:dyDescent="0.2">
      <c r="B218" s="59"/>
      <c r="J218" s="59"/>
    </row>
    <row r="219" spans="2:10" x14ac:dyDescent="0.2">
      <c r="B219" s="59"/>
      <c r="J219" s="59"/>
    </row>
    <row r="220" spans="2:10" x14ac:dyDescent="0.2">
      <c r="B220" s="59"/>
      <c r="J220" s="59"/>
    </row>
    <row r="221" spans="2:10" x14ac:dyDescent="0.2">
      <c r="B221" s="59"/>
      <c r="J221" s="59"/>
    </row>
    <row r="222" spans="2:10" x14ac:dyDescent="0.2">
      <c r="B222" s="59"/>
      <c r="J222" s="59"/>
    </row>
    <row r="223" spans="2:10" x14ac:dyDescent="0.2">
      <c r="B223" s="59"/>
      <c r="J223" s="59"/>
    </row>
    <row r="224" spans="2:10" x14ac:dyDescent="0.2">
      <c r="B224" s="59"/>
      <c r="J224" s="59"/>
    </row>
    <row r="225" spans="2:10" x14ac:dyDescent="0.2">
      <c r="B225" s="59"/>
      <c r="J225" s="59"/>
    </row>
    <row r="226" spans="2:10" x14ac:dyDescent="0.2">
      <c r="B226" s="59"/>
      <c r="J226" s="59"/>
    </row>
    <row r="227" spans="2:10" x14ac:dyDescent="0.2">
      <c r="B227" s="59"/>
      <c r="J227" s="59"/>
    </row>
    <row r="228" spans="2:10" x14ac:dyDescent="0.2">
      <c r="B228" s="59"/>
      <c r="J228" s="59"/>
    </row>
    <row r="229" spans="2:10" x14ac:dyDescent="0.2">
      <c r="B229" s="59"/>
      <c r="J229" s="59"/>
    </row>
    <row r="230" spans="2:10" x14ac:dyDescent="0.2">
      <c r="B230" s="59"/>
      <c r="J230" s="59"/>
    </row>
    <row r="231" spans="2:10" x14ac:dyDescent="0.2">
      <c r="B231" s="59"/>
      <c r="J231" s="59"/>
    </row>
    <row r="232" spans="2:10" x14ac:dyDescent="0.2">
      <c r="B232" s="59"/>
      <c r="J232" s="59"/>
    </row>
    <row r="233" spans="2:10" x14ac:dyDescent="0.2">
      <c r="B233" s="59"/>
      <c r="J233" s="59"/>
    </row>
    <row r="234" spans="2:10" x14ac:dyDescent="0.2">
      <c r="B234" s="59"/>
      <c r="J234" s="59"/>
    </row>
    <row r="235" spans="2:10" x14ac:dyDescent="0.2">
      <c r="B235" s="59"/>
      <c r="J235" s="59"/>
    </row>
    <row r="236" spans="2:10" x14ac:dyDescent="0.2">
      <c r="B236" s="59"/>
      <c r="J236" s="59"/>
    </row>
    <row r="237" spans="2:10" x14ac:dyDescent="0.2">
      <c r="B237" s="59"/>
      <c r="J237" s="59"/>
    </row>
    <row r="238" spans="2:10" x14ac:dyDescent="0.2">
      <c r="B238" s="59"/>
      <c r="J238" s="59"/>
    </row>
    <row r="239" spans="2:10" x14ac:dyDescent="0.2">
      <c r="B239" s="59"/>
      <c r="J239" s="59"/>
    </row>
    <row r="240" spans="2:10" x14ac:dyDescent="0.2">
      <c r="B240" s="59"/>
      <c r="J240" s="59"/>
    </row>
    <row r="241" spans="2:10" x14ac:dyDescent="0.2">
      <c r="B241" s="59"/>
      <c r="J241" s="59"/>
    </row>
    <row r="242" spans="2:10" x14ac:dyDescent="0.2">
      <c r="B242" s="59"/>
      <c r="J242" s="59"/>
    </row>
    <row r="243" spans="2:10" x14ac:dyDescent="0.2">
      <c r="B243" s="59"/>
      <c r="J243" s="59"/>
    </row>
    <row r="244" spans="2:10" x14ac:dyDescent="0.2">
      <c r="B244" s="59"/>
      <c r="J244" s="59"/>
    </row>
    <row r="245" spans="2:10" x14ac:dyDescent="0.2">
      <c r="B245" s="59"/>
      <c r="J245" s="59"/>
    </row>
    <row r="246" spans="2:10" x14ac:dyDescent="0.2">
      <c r="B246" s="59"/>
      <c r="J246" s="59"/>
    </row>
    <row r="247" spans="2:10" x14ac:dyDescent="0.2">
      <c r="B247" s="59"/>
      <c r="J247" s="59"/>
    </row>
    <row r="248" spans="2:10" x14ac:dyDescent="0.2">
      <c r="B248" s="59"/>
      <c r="J248" s="59"/>
    </row>
    <row r="249" spans="2:10" x14ac:dyDescent="0.2">
      <c r="B249" s="59"/>
      <c r="J249" s="59"/>
    </row>
    <row r="250" spans="2:10" x14ac:dyDescent="0.2">
      <c r="B250" s="59"/>
      <c r="J250" s="59"/>
    </row>
    <row r="251" spans="2:10" x14ac:dyDescent="0.2">
      <c r="B251" s="59"/>
      <c r="J251" s="59"/>
    </row>
    <row r="252" spans="2:10" x14ac:dyDescent="0.2">
      <c r="B252" s="59"/>
      <c r="J252" s="59"/>
    </row>
    <row r="253" spans="2:10" x14ac:dyDescent="0.2">
      <c r="B253" s="59"/>
      <c r="J253" s="59"/>
    </row>
    <row r="254" spans="2:10" x14ac:dyDescent="0.2">
      <c r="B254" s="59"/>
      <c r="J254" s="59"/>
    </row>
    <row r="255" spans="2:10" x14ac:dyDescent="0.2">
      <c r="B255" s="59"/>
      <c r="J255" s="59"/>
    </row>
    <row r="256" spans="2:10" x14ac:dyDescent="0.2">
      <c r="B256" s="59"/>
      <c r="J256" s="59"/>
    </row>
    <row r="257" spans="2:10" x14ac:dyDescent="0.2">
      <c r="B257" s="59"/>
      <c r="J257" s="59"/>
    </row>
    <row r="258" spans="2:10" x14ac:dyDescent="0.2">
      <c r="B258" s="59"/>
      <c r="J258" s="59"/>
    </row>
    <row r="259" spans="2:10" x14ac:dyDescent="0.2">
      <c r="B259" s="59"/>
      <c r="J259" s="59"/>
    </row>
    <row r="260" spans="2:10" x14ac:dyDescent="0.2">
      <c r="B260" s="59"/>
      <c r="J260" s="59"/>
    </row>
    <row r="261" spans="2:10" x14ac:dyDescent="0.2">
      <c r="B261" s="59"/>
      <c r="J261" s="59"/>
    </row>
    <row r="262" spans="2:10" x14ac:dyDescent="0.2">
      <c r="B262" s="59"/>
      <c r="J262" s="59"/>
    </row>
    <row r="263" spans="2:10" x14ac:dyDescent="0.2">
      <c r="B263" s="59"/>
      <c r="J263" s="59"/>
    </row>
    <row r="264" spans="2:10" x14ac:dyDescent="0.2">
      <c r="B264" s="59"/>
      <c r="J264" s="59"/>
    </row>
    <row r="265" spans="2:10" x14ac:dyDescent="0.2">
      <c r="B265" s="59"/>
      <c r="J265" s="59"/>
    </row>
    <row r="266" spans="2:10" x14ac:dyDescent="0.2">
      <c r="B266" s="59"/>
      <c r="J266" s="59"/>
    </row>
    <row r="267" spans="2:10" x14ac:dyDescent="0.2">
      <c r="B267" s="59"/>
      <c r="J267" s="59"/>
    </row>
    <row r="268" spans="2:10" x14ac:dyDescent="0.2">
      <c r="B268" s="59"/>
      <c r="J268" s="59"/>
    </row>
    <row r="269" spans="2:10" x14ac:dyDescent="0.2">
      <c r="B269" s="59"/>
      <c r="J269" s="59"/>
    </row>
    <row r="270" spans="2:10" x14ac:dyDescent="0.2">
      <c r="B270" s="59"/>
      <c r="J270" s="59"/>
    </row>
    <row r="271" spans="2:10" x14ac:dyDescent="0.2">
      <c r="B271" s="59"/>
      <c r="J271" s="59"/>
    </row>
    <row r="272" spans="2:10" x14ac:dyDescent="0.2">
      <c r="B272" s="59"/>
      <c r="J272" s="59"/>
    </row>
    <row r="273" spans="2:10" x14ac:dyDescent="0.2">
      <c r="B273" s="59"/>
      <c r="J273" s="59"/>
    </row>
    <row r="274" spans="2:10" x14ac:dyDescent="0.2">
      <c r="B274" s="59"/>
      <c r="J274" s="59"/>
    </row>
    <row r="275" spans="2:10" x14ac:dyDescent="0.2">
      <c r="B275" s="59"/>
      <c r="J275" s="59"/>
    </row>
    <row r="276" spans="2:10" x14ac:dyDescent="0.2">
      <c r="B276" s="59"/>
      <c r="J276" s="59"/>
    </row>
    <row r="277" spans="2:10" x14ac:dyDescent="0.2">
      <c r="B277" s="59"/>
      <c r="J277" s="59"/>
    </row>
    <row r="278" spans="2:10" x14ac:dyDescent="0.2">
      <c r="B278" s="59"/>
      <c r="J278" s="59"/>
    </row>
    <row r="279" spans="2:10" x14ac:dyDescent="0.2">
      <c r="B279" s="59"/>
      <c r="J279" s="59"/>
    </row>
    <row r="280" spans="2:10" x14ac:dyDescent="0.2">
      <c r="B280" s="59"/>
      <c r="J280" s="59"/>
    </row>
    <row r="281" spans="2:10" x14ac:dyDescent="0.2">
      <c r="B281" s="59"/>
      <c r="J281" s="59"/>
    </row>
    <row r="282" spans="2:10" x14ac:dyDescent="0.2">
      <c r="B282" s="59"/>
      <c r="J282" s="59"/>
    </row>
    <row r="283" spans="2:10" x14ac:dyDescent="0.2">
      <c r="B283" s="59"/>
      <c r="J283" s="59"/>
    </row>
    <row r="284" spans="2:10" x14ac:dyDescent="0.2">
      <c r="B284" s="59"/>
      <c r="J284" s="59"/>
    </row>
    <row r="285" spans="2:10" x14ac:dyDescent="0.2">
      <c r="B285" s="59"/>
      <c r="J285" s="59"/>
    </row>
    <row r="286" spans="2:10" x14ac:dyDescent="0.2">
      <c r="B286" s="59"/>
      <c r="J286" s="59"/>
    </row>
    <row r="287" spans="2:10" x14ac:dyDescent="0.2">
      <c r="B287" s="59"/>
      <c r="J287" s="59"/>
    </row>
    <row r="288" spans="2:10" x14ac:dyDescent="0.2">
      <c r="B288" s="59"/>
      <c r="J288" s="59"/>
    </row>
    <row r="289" spans="2:10" x14ac:dyDescent="0.2">
      <c r="B289" s="59"/>
      <c r="J289" s="59"/>
    </row>
    <row r="290" spans="2:10" x14ac:dyDescent="0.2">
      <c r="B290" s="59"/>
      <c r="J290" s="59"/>
    </row>
    <row r="291" spans="2:10" x14ac:dyDescent="0.2">
      <c r="B291" s="59"/>
      <c r="J291" s="59"/>
    </row>
    <row r="292" spans="2:10" x14ac:dyDescent="0.2">
      <c r="B292" s="59"/>
      <c r="J292" s="59"/>
    </row>
    <row r="293" spans="2:10" x14ac:dyDescent="0.2">
      <c r="B293" s="59"/>
      <c r="J293" s="59"/>
    </row>
    <row r="294" spans="2:10" x14ac:dyDescent="0.2">
      <c r="B294" s="59"/>
      <c r="J294" s="59"/>
    </row>
    <row r="295" spans="2:10" x14ac:dyDescent="0.2">
      <c r="B295" s="59"/>
      <c r="J295" s="59"/>
    </row>
    <row r="296" spans="2:10" x14ac:dyDescent="0.2">
      <c r="B296" s="59"/>
      <c r="J296" s="59"/>
    </row>
    <row r="297" spans="2:10" x14ac:dyDescent="0.2">
      <c r="B297" s="59"/>
      <c r="J297" s="59"/>
    </row>
    <row r="298" spans="2:10" x14ac:dyDescent="0.2">
      <c r="B298" s="59"/>
      <c r="J298" s="59"/>
    </row>
    <row r="299" spans="2:10" x14ac:dyDescent="0.2">
      <c r="B299" s="59"/>
      <c r="J299" s="59"/>
    </row>
    <row r="300" spans="2:10" x14ac:dyDescent="0.2">
      <c r="B300" s="59"/>
      <c r="J300" s="59"/>
    </row>
    <row r="301" spans="2:10" x14ac:dyDescent="0.2">
      <c r="B301" s="59"/>
      <c r="J301" s="59"/>
    </row>
    <row r="302" spans="2:10" x14ac:dyDescent="0.2">
      <c r="B302" s="59"/>
      <c r="J302" s="59"/>
    </row>
    <row r="303" spans="2:10" x14ac:dyDescent="0.2">
      <c r="B303" s="59"/>
      <c r="J303" s="59"/>
    </row>
    <row r="304" spans="2:10" x14ac:dyDescent="0.2">
      <c r="B304" s="59"/>
      <c r="J304" s="59"/>
    </row>
    <row r="305" spans="1:10" x14ac:dyDescent="0.2">
      <c r="B305" s="59"/>
      <c r="J305" s="59"/>
    </row>
    <row r="306" spans="1:10" x14ac:dyDescent="0.2">
      <c r="B306" s="59"/>
      <c r="J306" s="59"/>
    </row>
    <row r="307" spans="1:10" x14ac:dyDescent="0.2">
      <c r="A307" s="21"/>
      <c r="B307" s="59"/>
      <c r="J307" s="59"/>
    </row>
  </sheetData>
  <mergeCells count="30">
    <mergeCell ref="R5:R6"/>
    <mergeCell ref="S5:S6"/>
    <mergeCell ref="T5:T6"/>
    <mergeCell ref="AO197:AV197"/>
    <mergeCell ref="AO199:AV199"/>
    <mergeCell ref="B4:I4"/>
    <mergeCell ref="B5:B6"/>
    <mergeCell ref="C5:C6"/>
    <mergeCell ref="D5:D6"/>
    <mergeCell ref="E5:E6"/>
    <mergeCell ref="J4:Q4"/>
    <mergeCell ref="R4:X4"/>
    <mergeCell ref="AF4:AL4"/>
    <mergeCell ref="J5:J6"/>
    <mergeCell ref="K5:K6"/>
    <mergeCell ref="L5:L6"/>
    <mergeCell ref="M5:M6"/>
    <mergeCell ref="AP153:AS153"/>
    <mergeCell ref="N5:P5"/>
    <mergeCell ref="U5:W5"/>
    <mergeCell ref="AB5:AD5"/>
    <mergeCell ref="AI5:AK5"/>
    <mergeCell ref="Y5:Y6"/>
    <mergeCell ref="Z5:Z6"/>
    <mergeCell ref="AA5:AA6"/>
    <mergeCell ref="AF5:AF6"/>
    <mergeCell ref="AG5:AG6"/>
    <mergeCell ref="F5:H5"/>
    <mergeCell ref="Y4:AE4"/>
    <mergeCell ref="AH5:AH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113E-441A-4DC2-BE04-06F290B4882E}">
  <dimension ref="G19:S33"/>
  <sheetViews>
    <sheetView topLeftCell="D4" zoomScale="145" zoomScaleNormal="145" workbookViewId="0">
      <selection activeCell="M31" sqref="M31:M32"/>
    </sheetView>
  </sheetViews>
  <sheetFormatPr defaultRowHeight="12.75" x14ac:dyDescent="0.2"/>
  <cols>
    <col min="8" max="8" width="9.85546875" bestFit="1" customWidth="1"/>
    <col min="10" max="10" width="11.28515625" bestFit="1" customWidth="1"/>
    <col min="17" max="17" width="14" bestFit="1" customWidth="1"/>
  </cols>
  <sheetData>
    <row r="19" spans="7:19" ht="38.25" x14ac:dyDescent="0.2">
      <c r="H19" s="47" t="s">
        <v>108</v>
      </c>
      <c r="I19" s="47" t="s">
        <v>109</v>
      </c>
      <c r="J19" s="24" t="s">
        <v>110</v>
      </c>
      <c r="Q19" s="47" t="s">
        <v>108</v>
      </c>
      <c r="R19" s="47" t="s">
        <v>109</v>
      </c>
      <c r="S19" s="24" t="s">
        <v>110</v>
      </c>
    </row>
    <row r="20" spans="7:19" ht="15.75" x14ac:dyDescent="0.2">
      <c r="H20" s="15">
        <v>4240</v>
      </c>
      <c r="I20">
        <f>2*PI()/(12*H20)*10^6</f>
        <v>123.49027726374972</v>
      </c>
      <c r="J20">
        <f>2*PI()/(12*H20^2)*$H$33*10^6</f>
        <v>0.18110184922180628</v>
      </c>
      <c r="Q20" s="15">
        <v>4240</v>
      </c>
      <c r="R20">
        <f>2*PI()/(12*Q20)*10^6</f>
        <v>123.49027726374972</v>
      </c>
      <c r="S20">
        <f>2*PI()/(12*Q20^2)*$Q$33*10^6</f>
        <v>0.50632585695407506</v>
      </c>
    </row>
    <row r="21" spans="7:19" ht="15.75" x14ac:dyDescent="0.2">
      <c r="H21" s="15">
        <v>4260</v>
      </c>
      <c r="I21">
        <f t="shared" ref="I21:I29" si="0">2*PI()/(12*H21)*10^6</f>
        <v>122.91051070382602</v>
      </c>
      <c r="J21">
        <f t="shared" ref="J21:J29" si="1">2*PI()/(12*H21^2)*$H$33*10^6</f>
        <v>0.17940535412781547</v>
      </c>
      <c r="Q21" s="15">
        <v>4260</v>
      </c>
      <c r="R21">
        <f t="shared" ref="R21:R29" si="2">2*PI()/(12*Q21)*10^6</f>
        <v>122.91051070382602</v>
      </c>
      <c r="S21">
        <f t="shared" ref="S21:S29" si="3">2*PI()/(12*Q21^2)*$Q$33*10^6</f>
        <v>0.50158278372774245</v>
      </c>
    </row>
    <row r="22" spans="7:19" ht="15.75" x14ac:dyDescent="0.2">
      <c r="H22" s="1">
        <v>4248</v>
      </c>
      <c r="I22">
        <f t="shared" si="0"/>
        <v>123.25771553632271</v>
      </c>
      <c r="J22">
        <f t="shared" si="1"/>
        <v>0.18042037532284741</v>
      </c>
      <c r="Q22" s="1">
        <v>4248</v>
      </c>
      <c r="R22">
        <f t="shared" si="2"/>
        <v>123.25771553632271</v>
      </c>
      <c r="S22">
        <f t="shared" si="3"/>
        <v>0.50442058730959127</v>
      </c>
    </row>
    <row r="23" spans="7:19" ht="15.75" x14ac:dyDescent="0.2">
      <c r="H23" s="1">
        <v>4248</v>
      </c>
      <c r="I23">
        <f t="shared" si="0"/>
        <v>123.25771553632271</v>
      </c>
      <c r="J23">
        <f t="shared" si="1"/>
        <v>0.18042037532284741</v>
      </c>
      <c r="Q23" s="1">
        <v>4248</v>
      </c>
      <c r="R23">
        <f t="shared" si="2"/>
        <v>123.25771553632271</v>
      </c>
      <c r="S23">
        <f t="shared" si="3"/>
        <v>0.50442058730959127</v>
      </c>
    </row>
    <row r="24" spans="7:19" ht="15.75" x14ac:dyDescent="0.2">
      <c r="H24" s="1">
        <v>4240</v>
      </c>
      <c r="I24">
        <f t="shared" si="0"/>
        <v>123.49027726374972</v>
      </c>
      <c r="J24">
        <f t="shared" si="1"/>
        <v>0.18110184922180628</v>
      </c>
      <c r="Q24" s="1">
        <v>4240</v>
      </c>
      <c r="R24">
        <f t="shared" si="2"/>
        <v>123.49027726374972</v>
      </c>
      <c r="S24">
        <f t="shared" si="3"/>
        <v>0.50632585695407506</v>
      </c>
    </row>
    <row r="25" spans="7:19" ht="15.75" x14ac:dyDescent="0.2">
      <c r="H25" s="1">
        <v>4248</v>
      </c>
      <c r="I25">
        <f t="shared" si="0"/>
        <v>123.25771553632271</v>
      </c>
      <c r="J25">
        <f t="shared" si="1"/>
        <v>0.18042037532284741</v>
      </c>
      <c r="Q25" s="1">
        <v>4248</v>
      </c>
      <c r="R25">
        <f t="shared" si="2"/>
        <v>123.25771553632271</v>
      </c>
      <c r="S25">
        <f t="shared" si="3"/>
        <v>0.50442058730959127</v>
      </c>
    </row>
    <row r="26" spans="7:19" ht="15.75" x14ac:dyDescent="0.2">
      <c r="H26" s="1">
        <v>4240</v>
      </c>
      <c r="I26">
        <f t="shared" si="0"/>
        <v>123.49027726374972</v>
      </c>
      <c r="J26">
        <f t="shared" si="1"/>
        <v>0.18110184922180628</v>
      </c>
      <c r="Q26" s="1">
        <v>4240</v>
      </c>
      <c r="R26">
        <f t="shared" si="2"/>
        <v>123.49027726374972</v>
      </c>
      <c r="S26">
        <f t="shared" si="3"/>
        <v>0.50632585695407506</v>
      </c>
    </row>
    <row r="27" spans="7:19" ht="15.75" x14ac:dyDescent="0.2">
      <c r="H27" s="15">
        <v>4264</v>
      </c>
      <c r="I27">
        <f t="shared" si="0"/>
        <v>122.79521003712451</v>
      </c>
      <c r="J27">
        <f t="shared" si="1"/>
        <v>0.17906891659446644</v>
      </c>
      <c r="Q27" s="15">
        <v>4264</v>
      </c>
      <c r="R27">
        <f t="shared" si="2"/>
        <v>122.79521003712451</v>
      </c>
      <c r="S27">
        <f t="shared" si="3"/>
        <v>0.50064216924414406</v>
      </c>
    </row>
    <row r="28" spans="7:19" ht="15.75" x14ac:dyDescent="0.2">
      <c r="H28" s="1">
        <v>4256</v>
      </c>
      <c r="I28">
        <f t="shared" si="0"/>
        <v>123.02602810110406</v>
      </c>
      <c r="J28">
        <f t="shared" si="1"/>
        <v>0.17974274070893415</v>
      </c>
      <c r="Q28" s="1">
        <v>4256</v>
      </c>
      <c r="R28">
        <f t="shared" si="2"/>
        <v>123.02602810110406</v>
      </c>
      <c r="S28">
        <f t="shared" si="3"/>
        <v>0.50252605156594365</v>
      </c>
    </row>
    <row r="29" spans="7:19" ht="15.75" x14ac:dyDescent="0.2">
      <c r="H29" s="8">
        <v>4256</v>
      </c>
      <c r="I29">
        <f t="shared" si="0"/>
        <v>123.02602810110406</v>
      </c>
      <c r="J29">
        <f t="shared" si="1"/>
        <v>0.17974274070893415</v>
      </c>
      <c r="Q29" s="8">
        <v>4256</v>
      </c>
      <c r="R29">
        <f t="shared" si="2"/>
        <v>123.02602810110406</v>
      </c>
      <c r="S29">
        <f t="shared" si="3"/>
        <v>0.50252605156594365</v>
      </c>
    </row>
    <row r="30" spans="7:19" x14ac:dyDescent="0.2">
      <c r="G30" s="24" t="s">
        <v>106</v>
      </c>
      <c r="H30">
        <f>_xlfn.STDEV.S(H20:H29)</f>
        <v>8.6922698736035322</v>
      </c>
      <c r="I30">
        <f>_xlfn.STDEV.S(I20:I29)</f>
        <v>0.25187453240784935</v>
      </c>
      <c r="P30" s="24" t="s">
        <v>106</v>
      </c>
      <c r="Q30">
        <f>_xlfn.STDEV.S(Q20:Q29)</f>
        <v>8.6922698736035322</v>
      </c>
      <c r="R30">
        <f>_xlfn.STDEV.S(R20:R29)</f>
        <v>0.25187453240784935</v>
      </c>
    </row>
    <row r="31" spans="7:19" x14ac:dyDescent="0.2">
      <c r="G31" s="24" t="s">
        <v>84</v>
      </c>
      <c r="H31">
        <f>-_xlfn.T.INV(0.025, 9)</f>
        <v>2.2621571627982053</v>
      </c>
      <c r="I31">
        <f>-_xlfn.T.INV(0.025, 9)</f>
        <v>2.2621571627982053</v>
      </c>
      <c r="P31" s="24" t="s">
        <v>84</v>
      </c>
      <c r="Q31">
        <v>2</v>
      </c>
      <c r="R31">
        <f>-_xlfn.T.INV(0.025, 9)</f>
        <v>2.2621571627982053</v>
      </c>
    </row>
    <row r="32" spans="7:19" x14ac:dyDescent="0.2">
      <c r="G32" s="24" t="s">
        <v>76</v>
      </c>
      <c r="H32">
        <v>10</v>
      </c>
      <c r="I32">
        <v>10</v>
      </c>
      <c r="P32" s="24" t="s">
        <v>76</v>
      </c>
      <c r="Q32">
        <v>1</v>
      </c>
      <c r="R32">
        <v>10</v>
      </c>
    </row>
    <row r="33" spans="7:19" x14ac:dyDescent="0.2">
      <c r="G33" s="24" t="s">
        <v>107</v>
      </c>
      <c r="H33">
        <f>H30*H31/SQRT(H32)</f>
        <v>6.2180752826430448</v>
      </c>
      <c r="I33">
        <f>I30*I31/SQRT(I32)</f>
        <v>0.18018018619608706</v>
      </c>
      <c r="J33">
        <f>AVERAGE(J20:J29)</f>
        <v>0.18025264257741114</v>
      </c>
      <c r="P33" s="24" t="s">
        <v>107</v>
      </c>
      <c r="Q33">
        <f>Q30*Q31/SQRT(Q32)</f>
        <v>17.384539747207064</v>
      </c>
      <c r="R33">
        <f>R30*R31/SQRT(R32)</f>
        <v>0.18018018619608706</v>
      </c>
      <c r="S33">
        <f>AVERAGE(S20:S29)</f>
        <v>0.50395163888947736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Info and Rubric</vt:lpstr>
      <vt:lpstr>Steady-state</vt:lpstr>
      <vt:lpstr>Transient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Alex Diep</cp:lastModifiedBy>
  <dcterms:created xsi:type="dcterms:W3CDTF">2023-11-28T22:33:35Z</dcterms:created>
  <dcterms:modified xsi:type="dcterms:W3CDTF">2023-12-05T09:35:18Z</dcterms:modified>
</cp:coreProperties>
</file>