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diep\OneDrive\Documents\LaTeX\MEC-E-403\Lab 1 - Pump\"/>
    </mc:Choice>
  </mc:AlternateContent>
  <xr:revisionPtr revIDLastSave="0" documentId="13_ncr:1_{78597FE4-6397-4C70-9D65-D70F74E8EC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1" l="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AG8" i="11" l="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<sst xmlns="http://schemas.openxmlformats.org/spreadsheetml/2006/main" count="267" uniqueCount="110">
  <si>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</si>
  <si>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</si>
  <si>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</si>
  <si>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</si>
  <si>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</si>
  <si>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</si>
  <si>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</si>
  <si>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</si>
  <si>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</si>
  <si>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</si>
  <si>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</si>
  <si>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</si>
  <si>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</si>
  <si>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</si>
  <si>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</si>
  <si>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</si>
  <si>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</si>
  <si>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</si>
  <si>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</si>
  <si>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</si>
  <si>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</si>
  <si>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</si>
  <si>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</si>
  <si>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</si>
  <si>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</si>
  <si>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</si>
  <si>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</si>
  <si>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</si>
  <si>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</si>
  <si>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</si>
  <si>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</si>
  <si>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</si>
  <si>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</si>
  <si>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</si>
  <si>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</si>
  <si>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</si>
  <si>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</si>
  <si>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</si>
  <si>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</si>
  <si>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</si>
  <si>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</si>
  <si>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</si>
  <si>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</si>
  <si>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</si>
  <si>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</si>
  <si>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</si>
  <si>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</si>
  <si>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</si>
  <si>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</si>
  <si>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</si>
  <si>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</si>
  <si>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</si>
  <si>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</si>
  <si>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</si>
  <si>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</si>
  <si>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</si>
  <si>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</si>
  <si>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</si>
  <si>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</si>
  <si>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</si>
  <si>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</si>
  <si>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</si>
  <si>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</si>
  <si>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</si>
  <si>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</si>
  <si>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</si>
  <si>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</si>
  <si>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</si>
  <si>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</si>
  <si>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</si>
  <si>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</si>
  <si>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</si>
  <si>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</si>
  <si>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</si>
  <si>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</si>
  <si>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</si>
  <si>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</si>
  <si>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</si>
  <si>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</si>
  <si>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</si>
  <si>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</si>
  <si>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</si>
  <si>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</si>
  <si>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</si>
  <si>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</si>
  <si>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</si>
  <si>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</si>
  <si>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</si>
  <si>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</si>
  <si>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</si>
  <si>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</si>
  <si>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</si>
  <si>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</si>
  <si>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Configuration</t>
  </si>
  <si>
    <t>Fully open</t>
  </si>
  <si>
    <t>Partial 1</t>
  </si>
  <si>
    <t>Partial 2</t>
  </si>
  <si>
    <t>Closed</t>
  </si>
  <si>
    <t>-</t>
  </si>
  <si>
    <t>Single Pump Performance</t>
  </si>
  <si>
    <t>Pump Speed</t>
  </si>
  <si>
    <t>(cm)</t>
  </si>
  <si>
    <t>(s)</t>
  </si>
  <si>
    <t>Dyno Mass</t>
  </si>
  <si>
    <t>kg</t>
  </si>
  <si>
    <t>(RPM)</t>
  </si>
  <si>
    <t>Parallel System Performance</t>
  </si>
  <si>
    <t>Pump 1</t>
  </si>
  <si>
    <t>Pump 2</t>
  </si>
  <si>
    <t>Series System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</si>
</sst>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G38"/>
  <sheetViews>
    <sheetView tabSelected="1" topLeftCell="A29" workbookViewId="0">
      <selection activeCell="E38" sqref="E38"/>
    </sheetView>
  </sheetViews>
  <sheetFormatPr defaultColWidth="10.81640625" defaultRowHeight="15.5" x14ac:dyDescent="0.35"/>
  <cols>
    <col min="1" max="1" width="27.453125" style="8" bestFit="1" customWidth="1"/>
    <col min="2" max="2" width="18.453125" style="8" customWidth="1"/>
    <col min="3" max="3" width="17.453125" style="8" bestFit="1" customWidth="1"/>
    <col min="4" max="4" width="12.08984375" style="8" bestFit="1" customWidth="1"/>
    <col min="5" max="16384" width="10.81640625" style="8"/>
  </cols>
  <sheetData>
    <row r="1" spans="1:7" x14ac:dyDescent="0.35">
      <c r="A1" s="1" t="s">
        <v>84</v>
      </c>
      <c r="B1" s="8">
        <v>5</v>
      </c>
      <c r="C1" s="8" t="s">
        <v>85</v>
      </c>
    </row>
    <row r="2" spans="1:7" x14ac:dyDescent="0.35">
      <c r="A2" s="1" t="s">
        <v>86</v>
      </c>
      <c r="B2" s="8">
        <v>998</v>
      </c>
      <c r="C2" s="8" t="s">
        <v>87</v>
      </c>
    </row>
    <row r="3" spans="1:7" x14ac:dyDescent="0.35">
      <c r="A3" s="1" t="s">
        <v>88</v>
      </c>
      <c r="B3" s="8">
        <v>200</v>
      </c>
      <c r="C3" s="8" t="s">
        <v>89</v>
      </c>
    </row>
    <row r="4" spans="1:7" x14ac:dyDescent="0.35">
      <c r="A4" s="1" t="s">
        <v>103</v>
      </c>
      <c r="B4" s="8">
        <v>1.502</v>
      </c>
      <c r="C4" s="8" t="s">
        <v>104</v>
      </c>
    </row>
    <row r="6" spans="1:7" x14ac:dyDescent="0.35">
      <c r="A6" s="55" t="s">
        <v>99</v>
      </c>
    </row>
    <row r="7" spans="1:7" x14ac:dyDescent="0.35">
      <c r="A7" s="9" t="s">
        <v>93</v>
      </c>
      <c r="B7" s="8" t="s">
        <v>100</v>
      </c>
      <c r="C7" s="1" t="s">
        <v>90</v>
      </c>
      <c r="D7" s="8" t="s">
        <v>91</v>
      </c>
      <c r="E7" s="54" t="s">
        <v>92</v>
      </c>
      <c r="F7" s="54"/>
      <c r="G7" s="54"/>
    </row>
    <row r="8" spans="1:7" x14ac:dyDescent="0.35">
      <c r="A8" s="9"/>
      <c r="B8" s="8" t="s">
        <v>105</v>
      </c>
      <c r="C8" s="8" t="s">
        <v>0</v>
      </c>
      <c r="D8" s="8" t="s">
        <v>101</v>
      </c>
      <c r="E8" s="54" t="s">
        <v>102</v>
      </c>
      <c r="F8" s="54"/>
      <c r="G8" s="54"/>
    </row>
    <row r="9" spans="1:7" x14ac:dyDescent="0.35">
      <c r="A9" s="1" t="s">
        <v>94</v>
      </c>
      <c r="B9" s="8">
        <v>1800</v>
      </c>
      <c r="C9" s="8">
        <v>0.75</v>
      </c>
      <c r="D9" s="8">
        <v>8.75</v>
      </c>
      <c r="E9" s="8">
        <v>28.55</v>
      </c>
      <c r="F9" s="8">
        <v>28.99</v>
      </c>
      <c r="G9" s="8">
        <v>28.79</v>
      </c>
    </row>
    <row r="10" spans="1:7" x14ac:dyDescent="0.35">
      <c r="A10" s="1" t="s">
        <v>95</v>
      </c>
      <c r="B10" s="8">
        <v>1800</v>
      </c>
      <c r="C10" s="8">
        <v>0.83</v>
      </c>
      <c r="D10" s="8">
        <v>8.5</v>
      </c>
      <c r="E10" s="8">
        <v>30.14</v>
      </c>
      <c r="F10" s="8">
        <v>30.51</v>
      </c>
      <c r="G10" s="8">
        <v>30.16</v>
      </c>
    </row>
    <row r="11" spans="1:7" x14ac:dyDescent="0.35">
      <c r="A11" s="1" t="s">
        <v>96</v>
      </c>
      <c r="B11" s="8">
        <v>1800</v>
      </c>
      <c r="C11" s="8">
        <v>1.43</v>
      </c>
      <c r="D11" s="8">
        <v>7.25</v>
      </c>
      <c r="E11" s="8">
        <v>61.12</v>
      </c>
      <c r="F11" s="8">
        <v>60.8</v>
      </c>
      <c r="G11" s="8">
        <v>60.86</v>
      </c>
    </row>
    <row r="12" spans="1:7" x14ac:dyDescent="0.35">
      <c r="A12" s="1" t="s">
        <v>97</v>
      </c>
      <c r="B12" s="8">
        <v>1800</v>
      </c>
      <c r="C12" s="8">
        <v>1.56</v>
      </c>
      <c r="D12" s="8">
        <v>4.5</v>
      </c>
      <c r="E12" s="8" t="s">
        <v>98</v>
      </c>
      <c r="F12" s="8" t="s">
        <v>98</v>
      </c>
      <c r="G12" s="8" t="s">
        <v>98</v>
      </c>
    </row>
    <row r="13" spans="1:7" x14ac:dyDescent="0.35">
      <c r="A13" s="1" t="s">
        <v>94</v>
      </c>
      <c r="B13" s="8">
        <v>2700</v>
      </c>
      <c r="C13" s="8">
        <v>1.5</v>
      </c>
      <c r="D13" s="8">
        <v>16.5</v>
      </c>
      <c r="E13" s="8">
        <v>18.66</v>
      </c>
      <c r="F13" s="8">
        <v>18.93</v>
      </c>
      <c r="G13" s="8">
        <v>18.55</v>
      </c>
    </row>
    <row r="14" spans="1:7" x14ac:dyDescent="0.35">
      <c r="A14" s="1" t="s">
        <v>95</v>
      </c>
      <c r="B14" s="8">
        <v>2700</v>
      </c>
      <c r="C14" s="8">
        <v>1.62</v>
      </c>
      <c r="D14" s="8">
        <v>16.5</v>
      </c>
      <c r="E14" s="8">
        <v>19.23</v>
      </c>
      <c r="F14" s="8">
        <v>19.23</v>
      </c>
      <c r="G14" s="8">
        <v>18.96</v>
      </c>
    </row>
    <row r="15" spans="1:7" x14ac:dyDescent="0.35">
      <c r="A15" s="1" t="s">
        <v>96</v>
      </c>
      <c r="B15" s="8">
        <v>2700</v>
      </c>
      <c r="C15" s="8">
        <v>2.94</v>
      </c>
      <c r="D15" s="8">
        <v>14.5</v>
      </c>
      <c r="E15" s="8">
        <v>31.15</v>
      </c>
      <c r="F15" s="8">
        <v>31.3</v>
      </c>
      <c r="G15" s="8">
        <v>31.22</v>
      </c>
    </row>
    <row r="16" spans="1:7" x14ac:dyDescent="0.35">
      <c r="A16" s="1" t="s">
        <v>97</v>
      </c>
      <c r="B16" s="8">
        <v>2700</v>
      </c>
      <c r="C16" s="8">
        <v>3.52</v>
      </c>
      <c r="D16" s="8">
        <v>8.5</v>
      </c>
      <c r="E16" s="8" t="s">
        <v>98</v>
      </c>
      <c r="F16" s="8" t="s">
        <v>98</v>
      </c>
      <c r="G16" s="8" t="s">
        <v>98</v>
      </c>
    </row>
    <row r="17" spans="1:7" x14ac:dyDescent="0.35">
      <c r="A17" s="1" t="s">
        <v>94</v>
      </c>
      <c r="B17" s="8">
        <v>3600</v>
      </c>
      <c r="C17" s="8">
        <v>2.44</v>
      </c>
      <c r="D17" s="8">
        <v>26.5</v>
      </c>
      <c r="E17" s="8">
        <v>14.13</v>
      </c>
      <c r="F17" s="8">
        <v>13.93</v>
      </c>
      <c r="G17" s="8">
        <v>14.06</v>
      </c>
    </row>
    <row r="18" spans="1:7" x14ac:dyDescent="0.35">
      <c r="A18" s="1" t="s">
        <v>95</v>
      </c>
      <c r="B18" s="8">
        <v>3600</v>
      </c>
      <c r="C18" s="8">
        <v>2.89</v>
      </c>
      <c r="D18" s="8">
        <v>26.5</v>
      </c>
      <c r="E18" s="8">
        <v>15.04</v>
      </c>
      <c r="F18" s="8">
        <v>14.35</v>
      </c>
      <c r="G18" s="8">
        <v>14.31</v>
      </c>
    </row>
    <row r="19" spans="1:7" x14ac:dyDescent="0.35">
      <c r="A19" s="1" t="s">
        <v>96</v>
      </c>
      <c r="B19" s="8">
        <v>3600</v>
      </c>
      <c r="C19" s="8">
        <v>5.85</v>
      </c>
      <c r="D19" s="8">
        <v>20</v>
      </c>
      <c r="E19" s="8">
        <v>37.01</v>
      </c>
      <c r="F19" s="8">
        <v>37.04</v>
      </c>
      <c r="G19" s="8">
        <v>37.07</v>
      </c>
    </row>
    <row r="20" spans="1:7" x14ac:dyDescent="0.35">
      <c r="A20" s="1" t="s">
        <v>97</v>
      </c>
      <c r="B20" s="8">
        <v>3600</v>
      </c>
      <c r="C20" s="8">
        <v>6.18</v>
      </c>
      <c r="D20" s="8">
        <v>13</v>
      </c>
      <c r="E20" s="8" t="s">
        <v>98</v>
      </c>
      <c r="F20" s="8" t="s">
        <v>98</v>
      </c>
      <c r="G20" s="8" t="s">
        <v>98</v>
      </c>
    </row>
    <row r="21" spans="1:7" x14ac:dyDescent="0.35">
      <c r="A21"/>
      <c r="B21"/>
      <c r="C21"/>
    </row>
    <row r="22" spans="1:7" x14ac:dyDescent="0.35">
      <c r="A22" s="56" t="s">
        <v>106</v>
      </c>
      <c r="B22"/>
      <c r="C22"/>
    </row>
    <row r="23" spans="1:7" x14ac:dyDescent="0.35">
      <c r="A23" s="57" t="s">
        <v>93</v>
      </c>
      <c r="B23" s="54" t="s">
        <v>100</v>
      </c>
      <c r="C23" s="57" t="s">
        <v>90</v>
      </c>
      <c r="D23" s="57"/>
      <c r="E23" s="57" t="s">
        <v>92</v>
      </c>
      <c r="F23" s="57"/>
      <c r="G23" s="57"/>
    </row>
    <row r="24" spans="1:7" x14ac:dyDescent="0.35">
      <c r="A24" s="57"/>
      <c r="B24" s="54"/>
      <c r="C24" s="8" t="s">
        <v>107</v>
      </c>
      <c r="D24" s="8" t="s">
        <v>108</v>
      </c>
      <c r="E24" s="57"/>
      <c r="F24" s="57"/>
      <c r="G24" s="57"/>
    </row>
    <row r="25" spans="1:7" x14ac:dyDescent="0.35">
      <c r="A25" s="57"/>
      <c r="B25" s="8" t="s">
        <v>105</v>
      </c>
      <c r="C25" s="54" t="s">
        <v>0</v>
      </c>
      <c r="D25" s="54"/>
      <c r="E25" s="54" t="s">
        <v>102</v>
      </c>
      <c r="F25" s="54"/>
      <c r="G25" s="54"/>
    </row>
    <row r="26" spans="1:7" x14ac:dyDescent="0.35">
      <c r="A26" s="1" t="s">
        <v>94</v>
      </c>
      <c r="B26" s="8">
        <v>2700</v>
      </c>
      <c r="C26" s="8">
        <v>2.87</v>
      </c>
      <c r="D26" s="8">
        <v>2.72</v>
      </c>
      <c r="E26" s="8">
        <v>12.46</v>
      </c>
      <c r="F26" s="8">
        <v>12.28</v>
      </c>
      <c r="G26" s="8">
        <v>12.79</v>
      </c>
    </row>
    <row r="27" spans="1:7" x14ac:dyDescent="0.35">
      <c r="A27" s="1" t="s">
        <v>95</v>
      </c>
      <c r="B27" s="8">
        <v>2700</v>
      </c>
      <c r="C27" s="8">
        <v>3.08</v>
      </c>
      <c r="D27" s="8">
        <v>2.96</v>
      </c>
      <c r="E27" s="8">
        <v>14.49</v>
      </c>
      <c r="F27" s="8">
        <v>14.49</v>
      </c>
      <c r="G27" s="8">
        <v>14.42</v>
      </c>
    </row>
    <row r="28" spans="1:7" x14ac:dyDescent="0.35">
      <c r="A28" s="1" t="s">
        <v>96</v>
      </c>
      <c r="B28" s="8">
        <v>2700</v>
      </c>
      <c r="C28" s="8">
        <v>3.52</v>
      </c>
      <c r="D28" s="8">
        <v>3.53</v>
      </c>
      <c r="E28" s="8">
        <v>41.05</v>
      </c>
      <c r="F28" s="8">
        <v>40.99</v>
      </c>
      <c r="G28" s="8">
        <v>40.99</v>
      </c>
    </row>
    <row r="29" spans="1:7" x14ac:dyDescent="0.35">
      <c r="A29" s="1" t="s">
        <v>97</v>
      </c>
      <c r="B29" s="8">
        <v>2700</v>
      </c>
      <c r="C29" s="8">
        <v>3.55</v>
      </c>
      <c r="D29" s="8">
        <v>3.55</v>
      </c>
      <c r="E29" s="8" t="s">
        <v>98</v>
      </c>
      <c r="F29" s="8" t="s">
        <v>98</v>
      </c>
      <c r="G29" s="8" t="s">
        <v>98</v>
      </c>
    </row>
    <row r="30" spans="1:7" x14ac:dyDescent="0.35">
      <c r="A30"/>
      <c r="B30"/>
      <c r="C30"/>
    </row>
    <row r="31" spans="1:7" x14ac:dyDescent="0.35">
      <c r="A31" s="56" t="s">
        <v>109</v>
      </c>
      <c r="B31"/>
      <c r="C31"/>
    </row>
    <row r="32" spans="1:7" x14ac:dyDescent="0.35">
      <c r="A32" s="57" t="s">
        <v>93</v>
      </c>
      <c r="B32" s="54" t="s">
        <v>100</v>
      </c>
      <c r="C32" s="57" t="s">
        <v>90</v>
      </c>
      <c r="D32" s="57"/>
      <c r="E32" s="57" t="s">
        <v>92</v>
      </c>
      <c r="F32" s="57"/>
      <c r="G32" s="57"/>
    </row>
    <row r="33" spans="1:7" x14ac:dyDescent="0.35">
      <c r="A33" s="57"/>
      <c r="B33" s="54"/>
      <c r="C33" s="8" t="s">
        <v>107</v>
      </c>
      <c r="D33" s="8" t="s">
        <v>108</v>
      </c>
      <c r="E33" s="57"/>
      <c r="F33" s="57"/>
      <c r="G33" s="57"/>
    </row>
    <row r="34" spans="1:7" x14ac:dyDescent="0.35">
      <c r="A34" s="57"/>
      <c r="B34" s="8" t="s">
        <v>105</v>
      </c>
      <c r="C34" s="54" t="s">
        <v>0</v>
      </c>
      <c r="D34" s="54"/>
      <c r="E34" s="54" t="s">
        <v>102</v>
      </c>
      <c r="F34" s="54"/>
      <c r="G34" s="54"/>
    </row>
    <row r="35" spans="1:7" x14ac:dyDescent="0.35">
      <c r="A35" s="1" t="s">
        <v>94</v>
      </c>
      <c r="B35" s="8">
        <v>2700</v>
      </c>
      <c r="C35" s="8">
        <v>0.68</v>
      </c>
      <c r="D35" s="8">
        <v>1.68</v>
      </c>
      <c r="E35" s="8">
        <v>16.64</v>
      </c>
      <c r="F35" s="8">
        <v>16.170000000000002</v>
      </c>
      <c r="G35" s="8">
        <v>16.03</v>
      </c>
    </row>
    <row r="36" spans="1:7" x14ac:dyDescent="0.35">
      <c r="A36" s="1" t="s">
        <v>95</v>
      </c>
      <c r="B36" s="8">
        <v>2700</v>
      </c>
      <c r="C36" s="8">
        <v>0.9</v>
      </c>
      <c r="D36" s="8">
        <v>1.84</v>
      </c>
      <c r="E36" s="8">
        <v>16.71</v>
      </c>
      <c r="F36" s="8">
        <v>16.579999999999998</v>
      </c>
      <c r="G36" s="8">
        <v>16.760000000000002</v>
      </c>
    </row>
    <row r="37" spans="1:7" x14ac:dyDescent="0.35">
      <c r="A37" s="1" t="s">
        <v>96</v>
      </c>
      <c r="B37" s="8">
        <v>2700</v>
      </c>
      <c r="C37" s="8">
        <v>2.89</v>
      </c>
      <c r="D37" s="8">
        <v>3.26</v>
      </c>
      <c r="E37" s="8">
        <v>30.52</v>
      </c>
      <c r="F37" s="8">
        <v>30.23</v>
      </c>
      <c r="G37" s="8">
        <v>30.67</v>
      </c>
    </row>
    <row r="38" spans="1:7" x14ac:dyDescent="0.35">
      <c r="A38" s="1" t="s">
        <v>97</v>
      </c>
      <c r="B38" s="8">
        <v>2700</v>
      </c>
      <c r="C38" s="8">
        <v>3.52</v>
      </c>
      <c r="D38" s="8">
        <v>3.55</v>
      </c>
      <c r="E38" s="8" t="s">
        <v>98</v>
      </c>
      <c r="F38" s="8" t="s">
        <v>98</v>
      </c>
      <c r="G38" s="8" t="s">
        <v>98</v>
      </c>
    </row>
  </sheetData>
  <mergeCells count="14">
    <mergeCell ref="A23:A25"/>
    <mergeCell ref="A32:A34"/>
    <mergeCell ref="B32:B33"/>
    <mergeCell ref="C32:D32"/>
    <mergeCell ref="E32:G33"/>
    <mergeCell ref="C34:D34"/>
    <mergeCell ref="E34:G34"/>
    <mergeCell ref="E25:G25"/>
    <mergeCell ref="C23:D23"/>
    <mergeCell ref="C25:D25"/>
    <mergeCell ref="B23:B24"/>
    <mergeCell ref="E23:G24"/>
    <mergeCell ref="E8:G8"/>
    <mergeCell ref="E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zoomScale="70" zoomScaleNormal="70" workbookViewId="0">
      <selection activeCell="I20" sqref="I20"/>
    </sheetView>
  </sheetViews>
  <sheetFormatPr defaultColWidth="10.81640625" defaultRowHeight="15.5" x14ac:dyDescent="0.35"/>
  <cols>
    <col min="1" max="1" width="15.453125" style="2" customWidth="1"/>
    <col min="2" max="2" width="16.1796875" style="2" customWidth="1"/>
    <col min="3" max="3" width="12.453125" style="2" customWidth="1"/>
    <col min="4" max="4" width="19" style="2" bestFit="1" customWidth="1"/>
    <col min="5" max="5" width="16.1796875" style="2" customWidth="1"/>
    <col min="6" max="6" width="16" style="2" customWidth="1"/>
    <col min="7" max="7" width="14" style="2" customWidth="1"/>
    <col min="8" max="12" width="10.81640625" style="2"/>
    <col min="13" max="13" width="22" style="2" bestFit="1" customWidth="1"/>
    <col min="14" max="14" width="11.54296875" style="2" bestFit="1" customWidth="1"/>
    <col min="15" max="16384" width="10.81640625" style="2"/>
  </cols>
  <sheetData>
    <row r="1" spans="1:19" x14ac:dyDescent="0.35">
      <c r="A1" s="4" t="s">
        <v>1</v>
      </c>
      <c r="B1" s="5"/>
      <c r="C1" s="5"/>
      <c r="D1" s="5"/>
      <c r="E1" s="5"/>
      <c r="F1" s="5"/>
      <c r="G1" s="5"/>
    </row>
    <row r="2" spans="1:19" x14ac:dyDescent="0.35">
      <c r="G2" s="2" t="s">
        <v>21</v>
      </c>
    </row>
    <row r="3" spans="1:19" ht="62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/>
      <c r="O3"/>
      <c r="P3"/>
      <c r="Q3"/>
      <c r="R3"/>
      <c r="S3"/>
    </row>
    <row r="4" spans="1:19" x14ac:dyDescent="0.35">
      <c r="A4" s="6" t="s">
        <v>0</v>
      </c>
      <c r="B4" s="6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/>
      <c r="O4"/>
      <c r="P4"/>
      <c r="Q4"/>
      <c r="R4"/>
      <c r="S4"/>
    </row>
    <row r="5" spans="1:19" x14ac:dyDescent="0.35">
      <c r="A5" s="46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35">
      <c r="A6" s="47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35">
      <c r="A7" s="47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35">
      <c r="A8" s="47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35">
      <c r="A9" s="47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35">
      <c r="A10" s="47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35">
      <c r="A11" s="47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35">
      <c r="A12" s="47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35">
      <c r="A13" s="47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35">
      <c r="A14" s="48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35">
      <c r="A15" s="49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42"/>
      <c r="O15" s="16"/>
      <c r="P15" s="17"/>
      <c r="Q15" s="16"/>
      <c r="R15" s="16"/>
      <c r="S15" s="16"/>
    </row>
    <row r="16" spans="1:19" x14ac:dyDescent="0.35">
      <c r="A16" s="50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3"/>
      <c r="O16" s="16"/>
      <c r="P16" s="17"/>
      <c r="Q16" s="16"/>
      <c r="R16" s="16"/>
      <c r="S16" s="16"/>
    </row>
    <row r="17" spans="1:19" x14ac:dyDescent="0.35">
      <c r="A17" s="50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3"/>
      <c r="O17" s="16"/>
      <c r="P17" s="17"/>
      <c r="Q17" s="16"/>
      <c r="R17" s="16"/>
      <c r="S17" s="16"/>
    </row>
    <row r="18" spans="1:19" x14ac:dyDescent="0.35">
      <c r="A18" s="50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3"/>
      <c r="O18" s="16"/>
      <c r="P18" s="17"/>
      <c r="Q18" s="16"/>
      <c r="R18" s="16"/>
      <c r="S18" s="16"/>
    </row>
    <row r="19" spans="1:19" x14ac:dyDescent="0.35">
      <c r="A19" s="50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3"/>
      <c r="O19" s="16"/>
      <c r="P19" s="17"/>
      <c r="Q19" s="16"/>
      <c r="R19" s="16"/>
      <c r="S19" s="16"/>
    </row>
    <row r="20" spans="1:19" x14ac:dyDescent="0.35">
      <c r="A20" s="50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3"/>
      <c r="O20" s="16"/>
      <c r="P20" s="17"/>
      <c r="Q20" s="16"/>
      <c r="R20" s="16"/>
      <c r="S20" s="16"/>
    </row>
    <row r="21" spans="1:19" x14ac:dyDescent="0.35">
      <c r="A21" s="50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3"/>
      <c r="O21" s="16"/>
      <c r="P21" s="17"/>
      <c r="Q21" s="16"/>
      <c r="R21" s="16"/>
      <c r="S21" s="16"/>
    </row>
    <row r="22" spans="1:19" x14ac:dyDescent="0.35">
      <c r="A22" s="50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3"/>
      <c r="O22" s="16"/>
      <c r="P22" s="17"/>
      <c r="Q22" s="16"/>
      <c r="R22" s="16"/>
      <c r="S22" s="16"/>
    </row>
    <row r="23" spans="1:19" x14ac:dyDescent="0.35">
      <c r="A23" s="50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3"/>
      <c r="O23" s="16"/>
      <c r="P23" s="17"/>
      <c r="Q23" s="16"/>
      <c r="R23" s="16"/>
      <c r="S23" s="16"/>
    </row>
    <row r="24" spans="1:19" x14ac:dyDescent="0.35">
      <c r="A24" s="51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44"/>
      <c r="O24" s="16"/>
      <c r="P24" s="17"/>
      <c r="Q24" s="16"/>
      <c r="R24" s="16"/>
      <c r="S24" s="16"/>
    </row>
    <row r="25" spans="1:19" x14ac:dyDescent="0.35">
      <c r="A25" s="46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42"/>
      <c r="O25" s="16"/>
      <c r="P25" s="16"/>
      <c r="Q25" s="16"/>
      <c r="R25" s="16"/>
      <c r="S25" s="16"/>
    </row>
    <row r="26" spans="1:19" x14ac:dyDescent="0.35">
      <c r="A26" s="47"/>
      <c r="B26">
        <v>1.821</v>
      </c>
      <c r="C26" s="2">
        <v>1.8049999999999999</v>
      </c>
      <c r="D26" s="2">
        <v>1.74</v>
      </c>
      <c r="E26" s="2">
        <v>1.7969999999999999</v>
      </c>
      <c r="F26" s="43"/>
      <c r="O26" s="16"/>
      <c r="P26" s="16"/>
      <c r="Q26" s="16"/>
      <c r="R26" s="16"/>
      <c r="S26" s="16"/>
    </row>
    <row r="27" spans="1:19" x14ac:dyDescent="0.35">
      <c r="A27" s="47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3"/>
      <c r="O27" s="16"/>
      <c r="P27" s="16"/>
      <c r="Q27" s="16"/>
      <c r="R27" s="16"/>
      <c r="S27" s="16"/>
    </row>
    <row r="28" spans="1:19" x14ac:dyDescent="0.35">
      <c r="A28" s="47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3"/>
      <c r="O28" s="16"/>
      <c r="P28" s="16"/>
      <c r="Q28" s="16"/>
      <c r="R28" s="16"/>
      <c r="S28" s="16"/>
    </row>
    <row r="29" spans="1:19" x14ac:dyDescent="0.35">
      <c r="A29" s="47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3"/>
      <c r="O29" s="16"/>
      <c r="P29" s="16"/>
      <c r="Q29" s="16"/>
      <c r="R29" s="16"/>
      <c r="S29" s="16"/>
    </row>
    <row r="30" spans="1:19" x14ac:dyDescent="0.35">
      <c r="A30" s="47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3"/>
      <c r="O30" s="16"/>
      <c r="P30" s="16"/>
      <c r="Q30" s="16"/>
      <c r="R30" s="16"/>
      <c r="S30" s="16"/>
    </row>
    <row r="31" spans="1:19" x14ac:dyDescent="0.35">
      <c r="A31" s="47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3"/>
      <c r="O31" s="16"/>
      <c r="P31" s="16"/>
      <c r="Q31" s="16"/>
      <c r="R31" s="16"/>
      <c r="S31" s="16"/>
    </row>
    <row r="32" spans="1:19" x14ac:dyDescent="0.35">
      <c r="A32" s="47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3"/>
      <c r="O32" s="16"/>
      <c r="P32" s="16"/>
      <c r="Q32" s="16"/>
      <c r="R32" s="16"/>
      <c r="S32" s="16"/>
    </row>
    <row r="33" spans="1:19" x14ac:dyDescent="0.35">
      <c r="A33" s="47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3"/>
      <c r="O33" s="16"/>
      <c r="P33" s="16"/>
      <c r="Q33" s="16"/>
      <c r="R33" s="16"/>
      <c r="S33" s="16"/>
    </row>
    <row r="34" spans="1:19" x14ac:dyDescent="0.35">
      <c r="A34" s="48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44"/>
      <c r="O34" s="16"/>
      <c r="P34" s="16"/>
      <c r="Q34" s="16"/>
      <c r="R34" s="16"/>
      <c r="S34" s="16"/>
    </row>
    <row r="35" spans="1:19" x14ac:dyDescent="0.35">
      <c r="A35" s="46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42"/>
      <c r="O35" s="16"/>
      <c r="P35" s="16"/>
      <c r="Q35" s="16"/>
      <c r="R35" s="16"/>
    </row>
    <row r="36" spans="1:19" x14ac:dyDescent="0.35">
      <c r="A36" s="47"/>
      <c r="B36" s="21">
        <v>2.524</v>
      </c>
      <c r="C36" s="12">
        <v>2.5169999999999999</v>
      </c>
      <c r="D36" s="2">
        <v>2.4489999999999998</v>
      </c>
      <c r="E36" s="12">
        <v>2.5</v>
      </c>
      <c r="F36" s="43"/>
      <c r="O36" s="16"/>
      <c r="P36" s="16"/>
      <c r="Q36" s="16"/>
      <c r="R36" s="16"/>
    </row>
    <row r="37" spans="1:19" x14ac:dyDescent="0.35">
      <c r="A37" s="47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3"/>
      <c r="O37" s="16"/>
      <c r="P37" s="16"/>
      <c r="Q37" s="16"/>
      <c r="R37" s="16"/>
    </row>
    <row r="38" spans="1:19" x14ac:dyDescent="0.35">
      <c r="A38" s="47"/>
      <c r="B38" s="21">
        <v>2.524</v>
      </c>
      <c r="C38" s="12">
        <v>2.5099999999999998</v>
      </c>
      <c r="D38" s="2">
        <v>2.4489999999999998</v>
      </c>
      <c r="E38" s="12">
        <v>2.5</v>
      </c>
      <c r="F38" s="43"/>
      <c r="O38" s="16"/>
      <c r="P38" s="16"/>
      <c r="Q38" s="16"/>
      <c r="R38" s="16"/>
    </row>
    <row r="39" spans="1:19" x14ac:dyDescent="0.35">
      <c r="A39" s="47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3"/>
      <c r="O39" s="16"/>
      <c r="P39" s="16"/>
      <c r="Q39" s="16"/>
      <c r="R39" s="16"/>
    </row>
    <row r="40" spans="1:19" x14ac:dyDescent="0.35">
      <c r="A40" s="47"/>
      <c r="B40" s="21">
        <v>2.52</v>
      </c>
      <c r="C40" s="12">
        <v>2.5099999999999998</v>
      </c>
      <c r="D40" s="2">
        <v>2.4489999999999998</v>
      </c>
      <c r="E40" s="12">
        <v>2.5</v>
      </c>
      <c r="F40" s="43"/>
      <c r="O40" s="16"/>
      <c r="P40" s="16"/>
      <c r="Q40" s="16"/>
      <c r="R40" s="16"/>
    </row>
    <row r="41" spans="1:19" x14ac:dyDescent="0.35">
      <c r="A41" s="47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3"/>
      <c r="O41" s="16"/>
      <c r="P41" s="16"/>
      <c r="Q41" s="16"/>
      <c r="R41" s="16"/>
    </row>
    <row r="42" spans="1:19" x14ac:dyDescent="0.35">
      <c r="A42" s="47"/>
      <c r="B42" s="21">
        <v>2.524</v>
      </c>
      <c r="C42" s="12">
        <v>2.5099999999999998</v>
      </c>
      <c r="D42" s="2">
        <v>2.4169999999999998</v>
      </c>
      <c r="E42" s="12">
        <v>2.5</v>
      </c>
      <c r="F42" s="43"/>
      <c r="O42" s="16"/>
      <c r="P42" s="16"/>
      <c r="Q42" s="16"/>
      <c r="R42" s="16"/>
    </row>
    <row r="43" spans="1:19" x14ac:dyDescent="0.35">
      <c r="A43" s="47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3"/>
      <c r="O43" s="16"/>
      <c r="P43" s="16"/>
      <c r="Q43" s="16"/>
      <c r="R43" s="16"/>
    </row>
    <row r="44" spans="1:19" x14ac:dyDescent="0.35">
      <c r="A44" s="48"/>
      <c r="B44" s="13">
        <v>2.52</v>
      </c>
      <c r="C44" s="13">
        <v>2.5139999999999998</v>
      </c>
      <c r="D44" s="10">
        <v>2.4169999999999998</v>
      </c>
      <c r="E44" s="13">
        <v>2.5</v>
      </c>
      <c r="F44" s="44"/>
      <c r="O44" s="16"/>
      <c r="P44" s="16"/>
      <c r="Q44" s="16"/>
      <c r="R44" s="16"/>
    </row>
    <row r="48" spans="1:19" x14ac:dyDescent="0.35">
      <c r="A48" s="2" t="s">
        <v>14</v>
      </c>
    </row>
    <row r="49" spans="1:11" x14ac:dyDescent="0.35">
      <c r="B49" s="45" t="s">
        <v>22</v>
      </c>
      <c r="C49" s="45"/>
      <c r="D49" s="45"/>
      <c r="E49" s="45"/>
      <c r="F49" s="45"/>
      <c r="G49" s="45" t="s">
        <v>23</v>
      </c>
      <c r="H49" s="45"/>
      <c r="I49" s="45"/>
      <c r="J49" s="45"/>
      <c r="K49" s="45"/>
    </row>
    <row r="50" spans="1:11" ht="93" x14ac:dyDescent="0.3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3</v>
      </c>
      <c r="H50" s="3" t="s">
        <v>4</v>
      </c>
      <c r="I50" s="3" t="s">
        <v>5</v>
      </c>
      <c r="J50" s="3" t="s">
        <v>6</v>
      </c>
      <c r="K50" s="3" t="s">
        <v>7</v>
      </c>
    </row>
    <row r="51" spans="1:11" x14ac:dyDescent="0.35">
      <c r="A51" s="6" t="s">
        <v>0</v>
      </c>
      <c r="B51" s="6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6" t="s">
        <v>0</v>
      </c>
      <c r="H51" s="7" t="s">
        <v>0</v>
      </c>
      <c r="I51" s="7" t="s">
        <v>0</v>
      </c>
      <c r="J51" s="7" t="s">
        <v>0</v>
      </c>
      <c r="K51" s="7" t="s">
        <v>0</v>
      </c>
    </row>
    <row r="52" spans="1:11" x14ac:dyDescent="0.3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3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3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3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3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3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3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3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3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3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3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42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3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3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3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3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3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3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3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3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3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3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3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3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3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3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3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3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3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44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3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42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3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3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3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3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3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3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3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3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3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3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3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3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3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3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3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3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3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44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3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42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3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3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3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3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3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3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3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3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3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3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3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3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3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3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3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3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3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44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35">
      <c r="A92"/>
      <c r="B92"/>
      <c r="C92"/>
      <c r="D92"/>
      <c r="E92"/>
      <c r="F92" t="s">
        <v>24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3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35">
      <c r="A94"/>
      <c r="B94"/>
      <c r="C94"/>
      <c r="D94"/>
      <c r="E94"/>
      <c r="M94" s="2" t="s">
        <v>25</v>
      </c>
      <c r="N94" s="2" t="s">
        <v>24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" x14ac:dyDescent="0.35">
      <c r="A95" s="3" t="s">
        <v>3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3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3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3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3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3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" x14ac:dyDescent="0.35">
      <c r="A101" s="3" t="s">
        <v>4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3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3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3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3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3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2" x14ac:dyDescent="0.35">
      <c r="A107" s="3" t="s">
        <v>5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3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3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3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3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3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2" x14ac:dyDescent="0.35">
      <c r="A113" s="3" t="s">
        <v>6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3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3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3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3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3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2" x14ac:dyDescent="0.35">
      <c r="A119" s="3" t="s">
        <v>7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4" customHeight="1" x14ac:dyDescent="0.35">
      <c r="A120"/>
    </row>
    <row r="121" spans="1:21" ht="50.15" customHeight="1" x14ac:dyDescent="0.35">
      <c r="A121"/>
      <c r="C121" s="2" t="s">
        <v>26</v>
      </c>
      <c r="D121" s="2" t="s">
        <v>27</v>
      </c>
      <c r="E121" s="2" t="s">
        <v>28</v>
      </c>
      <c r="F121" s="2" t="s">
        <v>29</v>
      </c>
      <c r="G121" s="2" t="s">
        <v>30</v>
      </c>
    </row>
    <row r="122" spans="1:21" x14ac:dyDescent="0.35">
      <c r="A122"/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</row>
    <row r="123" spans="1:21" ht="31" x14ac:dyDescent="0.35">
      <c r="A123"/>
      <c r="B123" s="3" t="s">
        <v>3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24</v>
      </c>
      <c r="N123" s="24"/>
      <c r="O123" s="23"/>
      <c r="P123" s="23"/>
    </row>
    <row r="124" spans="1:21" ht="31" x14ac:dyDescent="0.35">
      <c r="A124"/>
      <c r="B124" s="3" t="s">
        <v>4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33</v>
      </c>
      <c r="M124" s="2">
        <v>1.25</v>
      </c>
    </row>
    <row r="125" spans="1:21" ht="62" x14ac:dyDescent="0.35">
      <c r="A125"/>
      <c r="B125" s="3" t="s">
        <v>5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34</v>
      </c>
      <c r="M125" s="28">
        <v>53.999999999999829</v>
      </c>
    </row>
    <row r="126" spans="1:21" ht="62" x14ac:dyDescent="0.35">
      <c r="A126"/>
      <c r="B126" s="3" t="s">
        <v>6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35</v>
      </c>
      <c r="M126" s="28">
        <v>16.999999999999904</v>
      </c>
    </row>
    <row r="127" spans="1:21" ht="46.5" x14ac:dyDescent="0.35">
      <c r="A127"/>
      <c r="B127" s="3" t="s">
        <v>7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36</v>
      </c>
      <c r="M127" s="28">
        <v>83.000000000000185</v>
      </c>
    </row>
    <row r="128" spans="1:21" x14ac:dyDescent="0.35">
      <c r="A128"/>
      <c r="B128"/>
      <c r="C128"/>
      <c r="D128"/>
      <c r="E128"/>
      <c r="F128"/>
      <c r="G128"/>
      <c r="H128"/>
      <c r="I128"/>
      <c r="L128" s="2" t="s">
        <v>37</v>
      </c>
      <c r="M128" s="28">
        <v>23.999999999999993</v>
      </c>
    </row>
    <row r="129" spans="1:16" x14ac:dyDescent="0.35">
      <c r="A129"/>
      <c r="B129"/>
      <c r="C129"/>
      <c r="D129"/>
      <c r="E129"/>
      <c r="F129"/>
      <c r="G129"/>
      <c r="H129"/>
      <c r="I129"/>
      <c r="L129" s="2" t="s">
        <v>38</v>
      </c>
      <c r="M129" s="12">
        <v>0</v>
      </c>
    </row>
    <row r="130" spans="1:16" x14ac:dyDescent="0.35">
      <c r="A130"/>
      <c r="B130"/>
      <c r="C130"/>
      <c r="D130"/>
      <c r="E130"/>
      <c r="F130"/>
      <c r="G130"/>
      <c r="H130"/>
      <c r="I130"/>
      <c r="M130" s="28"/>
    </row>
    <row r="131" spans="1:16" x14ac:dyDescent="0.35">
      <c r="A131"/>
      <c r="B131"/>
      <c r="C131" s="2" t="s">
        <v>26</v>
      </c>
      <c r="D131" s="2" t="s">
        <v>27</v>
      </c>
      <c r="E131" s="2" t="s">
        <v>28</v>
      </c>
      <c r="F131" s="2" t="s">
        <v>29</v>
      </c>
      <c r="G131" s="2" t="s">
        <v>30</v>
      </c>
      <c r="H131"/>
      <c r="I131"/>
    </row>
    <row r="132" spans="1:16" x14ac:dyDescent="0.35">
      <c r="A132"/>
      <c r="B132"/>
      <c r="C132" s="2" t="s">
        <v>31</v>
      </c>
      <c r="D132" s="2" t="s">
        <v>32</v>
      </c>
      <c r="E132" s="2" t="s">
        <v>32</v>
      </c>
      <c r="F132" s="2" t="s">
        <v>32</v>
      </c>
      <c r="G132" s="2" t="s">
        <v>32</v>
      </c>
      <c r="H132"/>
      <c r="I132"/>
    </row>
    <row r="133" spans="1:16" ht="31" x14ac:dyDescent="0.35">
      <c r="A133"/>
      <c r="B133" s="3" t="s">
        <v>3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" x14ac:dyDescent="0.35">
      <c r="A134"/>
      <c r="B134" s="3" t="s">
        <v>4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2" x14ac:dyDescent="0.35">
      <c r="A135"/>
      <c r="B135" s="3" t="s">
        <v>5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2" x14ac:dyDescent="0.35">
      <c r="A136"/>
      <c r="B136" s="3" t="s">
        <v>6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46.5" x14ac:dyDescent="0.35">
      <c r="A137"/>
      <c r="B137" s="3" t="s">
        <v>7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3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3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3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35">
      <c r="A141"/>
      <c r="B141"/>
      <c r="C141"/>
      <c r="D141"/>
      <c r="E141"/>
      <c r="F141"/>
      <c r="G141"/>
      <c r="H141"/>
      <c r="I141"/>
    </row>
    <row r="142" spans="1:16" x14ac:dyDescent="0.35">
      <c r="A142"/>
      <c r="B142"/>
      <c r="C142"/>
      <c r="D142"/>
      <c r="E142"/>
      <c r="F142"/>
      <c r="G142"/>
      <c r="H142"/>
      <c r="I142"/>
    </row>
    <row r="143" spans="1:16" x14ac:dyDescent="0.35">
      <c r="A143"/>
      <c r="B143"/>
      <c r="C143"/>
      <c r="D143"/>
      <c r="E143"/>
      <c r="F143"/>
      <c r="G143"/>
      <c r="H143"/>
      <c r="I143"/>
    </row>
    <row r="144" spans="1:16" x14ac:dyDescent="0.35">
      <c r="A144"/>
      <c r="B144"/>
      <c r="C144"/>
      <c r="D144"/>
      <c r="E144"/>
      <c r="F144"/>
      <c r="G144"/>
      <c r="H144"/>
      <c r="I144"/>
    </row>
  </sheetData>
  <mergeCells count="12">
    <mergeCell ref="A5:A14"/>
    <mergeCell ref="A15:A24"/>
    <mergeCell ref="A25:A34"/>
    <mergeCell ref="A35:A44"/>
    <mergeCell ref="F15:F24"/>
    <mergeCell ref="F25:F34"/>
    <mergeCell ref="F35:F44"/>
    <mergeCell ref="F82:F91"/>
    <mergeCell ref="B49:F49"/>
    <mergeCell ref="G49:K49"/>
    <mergeCell ref="F62:F71"/>
    <mergeCell ref="F72:F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1640625" defaultRowHeight="12.5" x14ac:dyDescent="0.25"/>
  <cols>
    <col min="2" max="2" width="18.453125" bestFit="1" customWidth="1"/>
    <col min="4" max="4" width="18.453125" bestFit="1" customWidth="1"/>
    <col min="8" max="8" width="18.54296875" customWidth="1"/>
    <col min="15" max="15" width="11.54296875" bestFit="1" customWidth="1"/>
  </cols>
  <sheetData>
    <row r="1" spans="1:12" ht="15.5" x14ac:dyDescent="0.35">
      <c r="A1" s="4" t="s">
        <v>8</v>
      </c>
      <c r="G1" s="2" t="s">
        <v>19</v>
      </c>
      <c r="H1" s="2"/>
      <c r="I1" s="2"/>
      <c r="L1" s="2" t="s">
        <v>14</v>
      </c>
    </row>
    <row r="2" spans="1:12" ht="15.5" x14ac:dyDescent="0.35">
      <c r="A2" s="5"/>
      <c r="G2" s="2"/>
      <c r="H2" s="2"/>
      <c r="I2" s="2"/>
    </row>
    <row r="3" spans="1:12" ht="15.5" x14ac:dyDescent="0.35">
      <c r="A3" s="5" t="s">
        <v>9</v>
      </c>
      <c r="C3" s="14">
        <v>18</v>
      </c>
      <c r="G3" s="10"/>
      <c r="H3" s="10" t="s">
        <v>20</v>
      </c>
      <c r="I3" s="2"/>
    </row>
    <row r="4" spans="1:12" ht="31" x14ac:dyDescent="0.35">
      <c r="B4" s="5"/>
      <c r="G4" s="19" t="s">
        <v>16</v>
      </c>
      <c r="H4" s="2">
        <v>1.17</v>
      </c>
      <c r="I4" s="2"/>
    </row>
    <row r="5" spans="1:12" ht="31" x14ac:dyDescent="0.35">
      <c r="B5" s="52" t="s">
        <v>10</v>
      </c>
      <c r="C5" s="52"/>
      <c r="D5" s="52" t="s">
        <v>15</v>
      </c>
      <c r="E5" s="52"/>
      <c r="G5" s="19" t="s">
        <v>18</v>
      </c>
      <c r="H5" s="2">
        <v>48.54</v>
      </c>
      <c r="I5" s="2"/>
    </row>
    <row r="6" spans="1:12" ht="46.5" x14ac:dyDescent="0.35">
      <c r="A6" s="15" t="s">
        <v>13</v>
      </c>
      <c r="B6" s="7" t="s">
        <v>11</v>
      </c>
      <c r="C6" s="15" t="s">
        <v>12</v>
      </c>
      <c r="D6" s="7" t="s">
        <v>11</v>
      </c>
      <c r="E6" s="15" t="s">
        <v>12</v>
      </c>
      <c r="G6" s="18" t="s">
        <v>17</v>
      </c>
      <c r="H6" s="10">
        <v>1.28</v>
      </c>
      <c r="I6" s="2"/>
    </row>
    <row r="7" spans="1:12" x14ac:dyDescent="0.25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5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5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5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5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5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5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5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5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5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5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5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5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5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5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5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5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5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5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5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5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5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5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5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5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5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5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5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5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5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5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5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5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5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5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5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5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5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5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5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5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5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5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5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5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5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5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5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5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5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5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5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5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5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5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5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5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5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5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5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5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5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5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5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5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5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5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5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5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5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5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5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5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5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5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5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5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5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5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5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5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5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5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5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5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5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5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5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5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5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5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5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5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5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5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5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5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5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5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5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5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5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5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5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5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5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5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5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5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5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5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5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5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5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5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5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5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5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5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5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5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5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5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5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5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5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5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5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5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5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5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5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5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5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5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5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5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5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5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5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5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5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5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5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5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5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5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5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5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5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5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5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5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5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5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5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5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5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5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5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5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5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5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5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5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5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5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5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5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5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5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5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5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5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5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5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5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5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5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5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5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5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5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5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5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5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5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5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5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5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5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5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5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5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5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5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5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5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5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5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5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5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5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5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5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5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5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5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5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5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5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5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5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5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5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5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5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5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5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5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5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5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5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5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5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5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5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5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5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5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5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5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5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5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5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5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5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5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5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5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5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5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5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5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5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5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5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5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5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5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5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5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5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5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5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5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5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5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5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5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5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5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5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5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5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5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5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5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5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5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5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5">
      <c r="B278">
        <v>487196</v>
      </c>
      <c r="C278">
        <v>0.86</v>
      </c>
      <c r="D278">
        <v>435292</v>
      </c>
      <c r="E278">
        <v>1.65</v>
      </c>
    </row>
    <row r="279" spans="2:5" x14ac:dyDescent="0.25">
      <c r="B279">
        <v>488988</v>
      </c>
      <c r="C279">
        <v>1.147</v>
      </c>
      <c r="D279">
        <v>437100</v>
      </c>
      <c r="E279">
        <v>1.341</v>
      </c>
    </row>
    <row r="280" spans="2:5" x14ac:dyDescent="0.25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5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5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5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5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5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5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5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5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5">
      <c r="B289">
        <v>507100</v>
      </c>
      <c r="C289">
        <v>0.754</v>
      </c>
      <c r="D289">
        <v>455212</v>
      </c>
      <c r="E289">
        <v>1.65</v>
      </c>
    </row>
    <row r="290" spans="2:5" x14ac:dyDescent="0.25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5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5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5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5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5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5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5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5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5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5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5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5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5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5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5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5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5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5">
      <c r="D308">
        <v>489604</v>
      </c>
      <c r="E308">
        <v>0.92800000000000005</v>
      </c>
    </row>
    <row r="309" spans="2:5" x14ac:dyDescent="0.25">
      <c r="D309">
        <v>491404</v>
      </c>
      <c r="E309">
        <v>1.2370000000000001</v>
      </c>
    </row>
    <row r="310" spans="2:5" x14ac:dyDescent="0.25">
      <c r="D310">
        <v>493220</v>
      </c>
      <c r="E310">
        <v>1.5469999999999999</v>
      </c>
    </row>
    <row r="311" spans="2:5" x14ac:dyDescent="0.25">
      <c r="D311">
        <v>495036</v>
      </c>
      <c r="E311">
        <v>1.7529999999999999</v>
      </c>
    </row>
    <row r="312" spans="2:5" x14ac:dyDescent="0.25">
      <c r="D312">
        <v>496852</v>
      </c>
      <c r="E312">
        <v>1.65</v>
      </c>
    </row>
    <row r="313" spans="2:5" x14ac:dyDescent="0.25">
      <c r="D313">
        <v>498660</v>
      </c>
      <c r="E313">
        <v>1.444</v>
      </c>
    </row>
    <row r="314" spans="2:5" x14ac:dyDescent="0.25">
      <c r="D314">
        <v>500476</v>
      </c>
      <c r="E314">
        <v>1.1339999999999999</v>
      </c>
    </row>
    <row r="315" spans="2:5" x14ac:dyDescent="0.25">
      <c r="D315">
        <v>502292</v>
      </c>
      <c r="E315">
        <v>0.82499999999999996</v>
      </c>
    </row>
    <row r="316" spans="2:5" x14ac:dyDescent="0.25">
      <c r="D316">
        <v>504100</v>
      </c>
      <c r="E316">
        <v>0.61899999999999999</v>
      </c>
    </row>
    <row r="317" spans="2:5" x14ac:dyDescent="0.25">
      <c r="D317">
        <v>505908</v>
      </c>
      <c r="E317">
        <v>0.51600000000000001</v>
      </c>
    </row>
    <row r="318" spans="2:5" x14ac:dyDescent="0.25">
      <c r="D318">
        <v>507716</v>
      </c>
      <c r="E318">
        <v>0.61899999999999999</v>
      </c>
    </row>
    <row r="319" spans="2:5" x14ac:dyDescent="0.25">
      <c r="D319">
        <v>509524</v>
      </c>
      <c r="E319">
        <v>0.82499999999999996</v>
      </c>
    </row>
    <row r="320" spans="2:5" x14ac:dyDescent="0.25">
      <c r="D320">
        <v>511332</v>
      </c>
      <c r="E320">
        <v>1.1339999999999999</v>
      </c>
    </row>
    <row r="321" spans="4:5" x14ac:dyDescent="0.25">
      <c r="D321">
        <v>513156</v>
      </c>
      <c r="E321">
        <v>1.444</v>
      </c>
    </row>
    <row r="322" spans="4:5" x14ac:dyDescent="0.25">
      <c r="D322">
        <v>514964</v>
      </c>
      <c r="E322">
        <v>1.65</v>
      </c>
    </row>
    <row r="323" spans="4:5" x14ac:dyDescent="0.25">
      <c r="D323">
        <v>516772</v>
      </c>
      <c r="E323">
        <v>1.7529999999999999</v>
      </c>
    </row>
    <row r="324" spans="4:5" x14ac:dyDescent="0.25">
      <c r="D324">
        <v>518588</v>
      </c>
      <c r="E324">
        <v>1.5469999999999999</v>
      </c>
    </row>
    <row r="325" spans="4:5" x14ac:dyDescent="0.25">
      <c r="D325">
        <v>520404</v>
      </c>
      <c r="E325">
        <v>1.2370000000000001</v>
      </c>
    </row>
    <row r="326" spans="4:5" x14ac:dyDescent="0.25">
      <c r="D326">
        <v>522212</v>
      </c>
      <c r="E326">
        <v>1.0309999999999999</v>
      </c>
    </row>
    <row r="327" spans="4:5" x14ac:dyDescent="0.25">
      <c r="D327">
        <v>524028</v>
      </c>
      <c r="E327">
        <v>0.72199999999999998</v>
      </c>
    </row>
    <row r="328" spans="4:5" x14ac:dyDescent="0.25">
      <c r="D328">
        <v>525836</v>
      </c>
      <c r="E328">
        <v>0.51600000000000001</v>
      </c>
    </row>
    <row r="329" spans="4:5" x14ac:dyDescent="0.25">
      <c r="D329">
        <v>527644</v>
      </c>
      <c r="E329">
        <v>0.51600000000000001</v>
      </c>
    </row>
    <row r="330" spans="4:5" x14ac:dyDescent="0.25">
      <c r="D330">
        <v>529452</v>
      </c>
      <c r="E330">
        <v>0.72199999999999998</v>
      </c>
    </row>
    <row r="331" spans="4:5" x14ac:dyDescent="0.25">
      <c r="D331">
        <v>531260</v>
      </c>
      <c r="E331">
        <v>1.0309999999999999</v>
      </c>
    </row>
    <row r="332" spans="4:5" x14ac:dyDescent="0.25">
      <c r="D332">
        <v>533076</v>
      </c>
      <c r="E332">
        <v>1.341</v>
      </c>
    </row>
    <row r="333" spans="4:5" x14ac:dyDescent="0.25">
      <c r="D333">
        <v>534892</v>
      </c>
      <c r="E333">
        <v>1.5469999999999999</v>
      </c>
    </row>
    <row r="334" spans="4:5" x14ac:dyDescent="0.25">
      <c r="D334">
        <v>536708</v>
      </c>
      <c r="E334">
        <v>1.7529999999999999</v>
      </c>
    </row>
    <row r="335" spans="4:5" x14ac:dyDescent="0.25">
      <c r="D335">
        <v>538516</v>
      </c>
      <c r="E335">
        <v>1.65</v>
      </c>
    </row>
    <row r="336" spans="4:5" x14ac:dyDescent="0.25">
      <c r="D336">
        <v>540324</v>
      </c>
      <c r="E336">
        <v>1.341</v>
      </c>
    </row>
    <row r="337" spans="4:5" x14ac:dyDescent="0.25">
      <c r="D337">
        <v>538404</v>
      </c>
      <c r="E337">
        <v>1.0309999999999999</v>
      </c>
    </row>
    <row r="338" spans="4:5" x14ac:dyDescent="0.25">
      <c r="D338">
        <v>540212</v>
      </c>
      <c r="E338">
        <v>0.72199999999999998</v>
      </c>
    </row>
    <row r="339" spans="4:5" x14ac:dyDescent="0.25">
      <c r="D339">
        <v>534748</v>
      </c>
      <c r="E339">
        <v>1.2370000000000001</v>
      </c>
    </row>
    <row r="340" spans="4:5" x14ac:dyDescent="0.25">
      <c r="D340">
        <v>536556</v>
      </c>
      <c r="E340">
        <v>0.92800000000000005</v>
      </c>
    </row>
    <row r="341" spans="4:5" x14ac:dyDescent="0.25">
      <c r="D341">
        <v>538364</v>
      </c>
      <c r="E341">
        <v>0.61899999999999999</v>
      </c>
    </row>
    <row r="342" spans="4:5" x14ac:dyDescent="0.25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opLeftCell="D3" zoomScale="130" zoomScaleNormal="130" workbookViewId="0">
      <selection activeCell="O29" sqref="O29"/>
    </sheetView>
  </sheetViews>
  <sheetFormatPr defaultRowHeight="12.5" x14ac:dyDescent="0.25"/>
  <cols>
    <col min="1" max="1" width="20.54296875" bestFit="1" customWidth="1"/>
    <col min="2" max="2" width="10.26953125" bestFit="1" customWidth="1"/>
    <col min="3" max="3" width="20.54296875" bestFit="1" customWidth="1"/>
    <col min="4" max="4" width="10.26953125" bestFit="1" customWidth="1"/>
    <col min="11" max="11" width="12.54296875" customWidth="1"/>
    <col min="12" max="12" width="15.81640625" customWidth="1"/>
    <col min="13" max="13" width="12.453125" bestFit="1" customWidth="1"/>
    <col min="14" max="14" width="12" bestFit="1" customWidth="1"/>
    <col min="15" max="16" width="12.453125" bestFit="1" customWidth="1"/>
    <col min="17" max="18" width="10.54296875" bestFit="1" customWidth="1"/>
    <col min="19" max="19" width="13.1796875" customWidth="1"/>
    <col min="21" max="21" width="9.453125" bestFit="1" customWidth="1"/>
    <col min="22" max="25" width="10.54296875" bestFit="1" customWidth="1"/>
  </cols>
  <sheetData>
    <row r="1" spans="1:37" ht="15.5" x14ac:dyDescent="0.25">
      <c r="A1" s="7" t="s">
        <v>10</v>
      </c>
      <c r="B1" s="7"/>
      <c r="C1" s="52" t="s">
        <v>15</v>
      </c>
      <c r="D1" s="52"/>
      <c r="K1" s="33" t="s">
        <v>39</v>
      </c>
      <c r="L1" s="33" t="s">
        <v>40</v>
      </c>
    </row>
    <row r="2" spans="1:37" ht="15.5" x14ac:dyDescent="0.25">
      <c r="A2" s="7" t="s">
        <v>11</v>
      </c>
      <c r="B2" s="15" t="s">
        <v>12</v>
      </c>
      <c r="C2" s="7" t="s">
        <v>11</v>
      </c>
      <c r="D2" s="15" t="s">
        <v>12</v>
      </c>
      <c r="E2" s="33" t="s">
        <v>47</v>
      </c>
      <c r="F2" s="33" t="s">
        <v>48</v>
      </c>
      <c r="G2" s="33" t="s">
        <v>49</v>
      </c>
      <c r="H2" s="33" t="s">
        <v>50</v>
      </c>
      <c r="K2" s="33" t="s">
        <v>46</v>
      </c>
      <c r="L2" s="33" t="s">
        <v>46</v>
      </c>
      <c r="O2" s="53" t="s">
        <v>45</v>
      </c>
      <c r="P2" s="53"/>
      <c r="Q2" s="53"/>
      <c r="R2" s="53"/>
      <c r="S2" s="53"/>
    </row>
    <row r="3" spans="1:37" ht="13" x14ac:dyDescent="0.3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68</v>
      </c>
      <c r="P3" s="34" t="s">
        <v>69</v>
      </c>
      <c r="Q3" s="34" t="s">
        <v>70</v>
      </c>
      <c r="R3" s="34" t="s">
        <v>71</v>
      </c>
      <c r="S3" s="34" t="s">
        <v>72</v>
      </c>
      <c r="T3" s="34" t="s">
        <v>46</v>
      </c>
      <c r="U3" s="34" t="s">
        <v>53</v>
      </c>
      <c r="V3" s="34" t="s">
        <v>67</v>
      </c>
      <c r="W3" s="34" t="s">
        <v>62</v>
      </c>
    </row>
    <row r="4" spans="1:37" x14ac:dyDescent="0.25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5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73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40">
        <f>AVERAGE(O5:S5)</f>
        <v>21157.599999999999</v>
      </c>
      <c r="U5" s="29">
        <f>_xlfn.STDEV.S(O5:S5)</f>
        <v>146.65878766715616</v>
      </c>
      <c r="V5">
        <f>-_xlfn.T.INV(0.025, 4)</f>
        <v>2.7764451051977934</v>
      </c>
      <c r="W5" s="29">
        <f>V5*U5/SQRT(5)</f>
        <v>182.10093666651801</v>
      </c>
      <c r="AB5" s="53" t="s">
        <v>51</v>
      </c>
      <c r="AC5" s="53"/>
      <c r="AD5" s="53"/>
      <c r="AE5" s="53"/>
      <c r="AF5" s="53"/>
    </row>
    <row r="6" spans="1:37" x14ac:dyDescent="0.25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74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40">
        <f>AVERAGE(O6:S6)</f>
        <v>21110.400000000001</v>
      </c>
      <c r="U6" s="29">
        <f>_xlfn.STDEV.S(O6:S6)</f>
        <v>139.41592448497411</v>
      </c>
      <c r="V6">
        <f>-_xlfn.T.INV(0.025, 4)</f>
        <v>2.7764451051977934</v>
      </c>
      <c r="W6" s="29">
        <f>V6*U6/SQRT(5)</f>
        <v>173.107734209287</v>
      </c>
      <c r="AB6" s="34" t="s">
        <v>54</v>
      </c>
      <c r="AC6" s="34" t="s">
        <v>41</v>
      </c>
      <c r="AD6" s="34" t="s">
        <v>42</v>
      </c>
      <c r="AE6" s="34" t="s">
        <v>43</v>
      </c>
      <c r="AF6" s="34" t="s">
        <v>44</v>
      </c>
      <c r="AG6" s="34" t="s">
        <v>46</v>
      </c>
      <c r="AH6" s="34" t="s">
        <v>53</v>
      </c>
      <c r="AI6" s="34" t="s">
        <v>61</v>
      </c>
      <c r="AJ6" s="34" t="s">
        <v>62</v>
      </c>
      <c r="AK6" s="34"/>
    </row>
    <row r="7" spans="1:37" x14ac:dyDescent="0.25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21">
        <f t="shared" ref="AB7:AF8" si="4">1/O5*10^6</f>
        <v>47.61904761904762</v>
      </c>
      <c r="AC7" s="21">
        <f t="shared" si="4"/>
        <v>47.321597577134206</v>
      </c>
      <c r="AD7" s="21">
        <f t="shared" si="4"/>
        <v>47.321597577134206</v>
      </c>
      <c r="AE7" s="21">
        <f t="shared" si="4"/>
        <v>47.339519030486649</v>
      </c>
      <c r="AF7" s="21">
        <f t="shared" si="4"/>
        <v>46.728971962616818</v>
      </c>
      <c r="AG7">
        <f>AVERAGE(AB7:AF7)</f>
        <v>47.266146753283905</v>
      </c>
      <c r="AH7" s="39">
        <f>_xlfn.STDEV.S(AB7:AF7)</f>
        <v>0.32581776178497363</v>
      </c>
      <c r="AI7">
        <f>-_xlfn.T.INV(0.025, 4)</f>
        <v>2.7764451051977934</v>
      </c>
      <c r="AJ7" s="25">
        <f>AI7*AH7/SQRT(5)</f>
        <v>0.40455618478373195</v>
      </c>
    </row>
    <row r="8" spans="1:37" x14ac:dyDescent="0.25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24</v>
      </c>
      <c r="O8" t="s">
        <v>58</v>
      </c>
      <c r="AA8">
        <v>5</v>
      </c>
      <c r="AB8" s="21">
        <f t="shared" si="4"/>
        <v>47.819433817903594</v>
      </c>
      <c r="AC8" s="21">
        <f t="shared" si="4"/>
        <v>47.384382107657316</v>
      </c>
      <c r="AD8" s="21">
        <f t="shared" si="4"/>
        <v>47.312641937925811</v>
      </c>
      <c r="AE8" s="21">
        <f t="shared" si="4"/>
        <v>47.402351156617364</v>
      </c>
      <c r="AF8" s="21">
        <f t="shared" si="4"/>
        <v>46.939541870071345</v>
      </c>
      <c r="AG8">
        <f>AVERAGE(AB8:AF8)</f>
        <v>47.371670178035082</v>
      </c>
      <c r="AH8" s="39">
        <f>_xlfn.STDEV.S(AB8:AF8)</f>
        <v>0.31297539857941931</v>
      </c>
      <c r="AI8">
        <f>-_xlfn.T.INV(0.025, 4)</f>
        <v>2.7764451051977934</v>
      </c>
      <c r="AJ8" s="25">
        <f>AI8*AH8/SQRT(5)</f>
        <v>0.38861028473953846</v>
      </c>
    </row>
    <row r="9" spans="1:37" ht="13" x14ac:dyDescent="0.3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39</v>
      </c>
      <c r="L9" s="33" t="s">
        <v>40</v>
      </c>
      <c r="O9" t="s">
        <v>75</v>
      </c>
      <c r="P9" t="s">
        <v>76</v>
      </c>
    </row>
    <row r="10" spans="1:37" x14ac:dyDescent="0.25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9">
        <f>'Analog Voltage'!N101</f>
        <v>1.6999999999999904E-2</v>
      </c>
      <c r="L10" s="39">
        <f>3.3/32/2</f>
        <v>5.1562499999999997E-2</v>
      </c>
      <c r="N10" t="s">
        <v>73</v>
      </c>
      <c r="O10" s="21">
        <f>1/T5*10^6</f>
        <v>47.264340000756235</v>
      </c>
      <c r="P10" s="39">
        <f>W5/(T5)^2*10^6</f>
        <v>0.40679853031830099</v>
      </c>
      <c r="AB10" s="53" t="s">
        <v>52</v>
      </c>
      <c r="AC10" s="53"/>
      <c r="AD10" s="53"/>
      <c r="AE10" s="53"/>
      <c r="AF10" s="53"/>
    </row>
    <row r="11" spans="1:37" x14ac:dyDescent="0.25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74</v>
      </c>
      <c r="O11" s="21">
        <f>1/T6*10^6</f>
        <v>47.370016674245868</v>
      </c>
      <c r="P11" s="39">
        <f>W6/(T6)^2*10^6</f>
        <v>0.38843964377438828</v>
      </c>
      <c r="AB11" s="34" t="s">
        <v>54</v>
      </c>
      <c r="AC11" s="34" t="s">
        <v>41</v>
      </c>
      <c r="AD11" s="34" t="s">
        <v>42</v>
      </c>
      <c r="AE11" s="34" t="s">
        <v>43</v>
      </c>
      <c r="AF11" s="34" t="s">
        <v>44</v>
      </c>
      <c r="AG11" s="34" t="s">
        <v>46</v>
      </c>
      <c r="AH11" s="34" t="s">
        <v>53</v>
      </c>
      <c r="AI11" s="34" t="s">
        <v>61</v>
      </c>
      <c r="AJ11" s="34" t="s">
        <v>62</v>
      </c>
      <c r="AK11" s="34" t="s">
        <v>63</v>
      </c>
    </row>
    <row r="12" spans="1:37" x14ac:dyDescent="0.25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5">
        <f>_xlfn.STDEV.S(AB12:AF12)</f>
        <v>1.618641405623869E-2</v>
      </c>
      <c r="AI12">
        <f>-_xlfn.T.INV(0.025, 4)</f>
        <v>2.7764451051977934</v>
      </c>
      <c r="AJ12" s="25">
        <f t="shared" ref="AJ12:AJ13" si="5">AI12*AH12/SQRT(5)</f>
        <v>2.0098087593650941E-2</v>
      </c>
      <c r="AK12" s="25">
        <f>SQRT(K10^2+AJ12^2)</f>
        <v>2.6323622944459273E-2</v>
      </c>
    </row>
    <row r="13" spans="1:37" x14ac:dyDescent="0.25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3" t="s">
        <v>52</v>
      </c>
      <c r="P13" s="53"/>
      <c r="Q13" s="53"/>
      <c r="R13" s="53"/>
      <c r="S13" s="53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21">
        <f>AVERAGE(AB13:AF13)</f>
        <v>1.2193999999999998</v>
      </c>
      <c r="AH13" s="25">
        <f>_xlfn.STDEV.S(AB13:AF13)</f>
        <v>1.7213366899011869E-2</v>
      </c>
      <c r="AI13">
        <f>-_xlfn.T.INV(0.025, 4)</f>
        <v>2.7764451051977934</v>
      </c>
      <c r="AJ13" s="25">
        <f t="shared" si="5"/>
        <v>2.1373217966375407E-2</v>
      </c>
      <c r="AK13" s="25">
        <f>SQRT(AJ13^2+L10^2)</f>
        <v>5.5816716604330928E-2</v>
      </c>
    </row>
    <row r="14" spans="1:37" x14ac:dyDescent="0.25">
      <c r="A14">
        <v>19240</v>
      </c>
      <c r="B14" s="33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4" t="s">
        <v>68</v>
      </c>
      <c r="P14" s="34" t="s">
        <v>69</v>
      </c>
      <c r="Q14" s="34" t="s">
        <v>70</v>
      </c>
      <c r="R14" s="34" t="s">
        <v>71</v>
      </c>
      <c r="S14" s="34" t="s">
        <v>72</v>
      </c>
      <c r="T14" s="34" t="s">
        <v>82</v>
      </c>
      <c r="U14" s="34" t="s">
        <v>81</v>
      </c>
      <c r="V14" s="34" t="s">
        <v>83</v>
      </c>
      <c r="W14" s="34" t="s">
        <v>62</v>
      </c>
      <c r="X14" s="34" t="s">
        <v>65</v>
      </c>
      <c r="Y14" s="34" t="s">
        <v>63</v>
      </c>
    </row>
    <row r="15" spans="1:37" ht="13" x14ac:dyDescent="0.3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77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31">
        <f>_xlfn.STDEV.S(O15:S15)</f>
        <v>1.1113055385446446E-2</v>
      </c>
      <c r="V15" s="25">
        <f>-_xlfn.T.INV(0.025, 4)</f>
        <v>2.7764451051977934</v>
      </c>
      <c r="W15" s="39">
        <f>V15*U15/SQRT(5)</f>
        <v>1.3798680782153308E-2</v>
      </c>
      <c r="X15" s="39">
        <f>K10</f>
        <v>1.6999999999999904E-2</v>
      </c>
      <c r="Y15" s="25">
        <f>SQRT(W15^2+X15^2)</f>
        <v>2.1895286966097608E-2</v>
      </c>
      <c r="AG15" t="s">
        <v>64</v>
      </c>
    </row>
    <row r="16" spans="1:37" x14ac:dyDescent="0.25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78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6">AVERAGE(O16:S16)</f>
        <v>0.54200000000000004</v>
      </c>
      <c r="U16" s="31">
        <f t="shared" ref="U16:U18" si="7">_xlfn.STDEV.S(O16:S16)</f>
        <v>8.3066238629180816E-3</v>
      </c>
      <c r="V16" s="25">
        <f t="shared" ref="V16:V18" si="8">-_xlfn.T.INV(0.025, 4)</f>
        <v>2.7764451051977934</v>
      </c>
      <c r="W16" s="39">
        <f t="shared" ref="W16:W18" si="9">V16*U16/SQRT(5)</f>
        <v>1.0314035797205662E-2</v>
      </c>
      <c r="X16" s="39">
        <f>L10</f>
        <v>5.1562499999999997E-2</v>
      </c>
      <c r="Y16" s="25">
        <f t="shared" ref="Y16:Y18" si="10">SQRT(W16^2+X16^2)</f>
        <v>5.2583939950103013E-2</v>
      </c>
      <c r="AG16" t="s">
        <v>58</v>
      </c>
      <c r="AH16" t="s">
        <v>59</v>
      </c>
    </row>
    <row r="17" spans="1:36" x14ac:dyDescent="0.25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79</v>
      </c>
      <c r="O17" s="21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21">
        <f>B56</f>
        <v>1.76</v>
      </c>
      <c r="T17">
        <f t="shared" si="6"/>
        <v>1.7609999999999999</v>
      </c>
      <c r="U17" s="31">
        <f t="shared" si="7"/>
        <v>9.2736184954956696E-3</v>
      </c>
      <c r="V17" s="25">
        <f t="shared" si="8"/>
        <v>2.7764451051977934</v>
      </c>
      <c r="W17" s="39">
        <f t="shared" si="9"/>
        <v>1.1514718218933529E-2</v>
      </c>
      <c r="X17" s="39">
        <f>K10</f>
        <v>1.6999999999999904E-2</v>
      </c>
      <c r="Y17" s="25">
        <f t="shared" si="10"/>
        <v>2.0532626126763143E-2</v>
      </c>
      <c r="AG17" t="s">
        <v>62</v>
      </c>
      <c r="AH17" t="s">
        <v>62</v>
      </c>
      <c r="AI17" t="s">
        <v>65</v>
      </c>
      <c r="AJ17" t="s">
        <v>63</v>
      </c>
    </row>
    <row r="18" spans="1:36" x14ac:dyDescent="0.25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80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21">
        <f t="shared" si="6"/>
        <v>1.7614000000000001</v>
      </c>
      <c r="U18" s="31">
        <f t="shared" si="7"/>
        <v>1.0922453936730473E-2</v>
      </c>
      <c r="V18" s="25">
        <f t="shared" si="8"/>
        <v>2.7764451051977934</v>
      </c>
      <c r="W18" s="39">
        <f t="shared" si="9"/>
        <v>1.3562017825277202E-2</v>
      </c>
      <c r="X18" s="39">
        <f>L10</f>
        <v>5.1562499999999997E-2</v>
      </c>
      <c r="Y18" s="25">
        <f t="shared" si="10"/>
        <v>5.3316223926147814E-2</v>
      </c>
      <c r="AF18" t="s">
        <v>56</v>
      </c>
      <c r="AG18" s="25">
        <f>AJ7</f>
        <v>0.40455618478373195</v>
      </c>
      <c r="AH18" s="25">
        <f>AJ12</f>
        <v>2.0098087593650941E-2</v>
      </c>
      <c r="AI18" s="39">
        <f>K10*SQRT(2)</f>
        <v>2.4041630560342482E-2</v>
      </c>
      <c r="AJ18" s="25">
        <f>SQRT(AH18^2+AI18^2)</f>
        <v>3.133581217907172E-2</v>
      </c>
    </row>
    <row r="19" spans="1:36" x14ac:dyDescent="0.25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3" t="s">
        <v>55</v>
      </c>
      <c r="AF19" t="s">
        <v>57</v>
      </c>
      <c r="AG19" s="25">
        <f>AJ8</f>
        <v>0.38861028473953846</v>
      </c>
      <c r="AH19" s="25">
        <f>AJ13</f>
        <v>2.1373217966375407E-2</v>
      </c>
      <c r="AI19" s="39">
        <f>L10*SQRT(2)</f>
        <v>7.2920386809862708E-2</v>
      </c>
      <c r="AJ19" s="25">
        <f>SQRT(AH19^2+AI19^2)</f>
        <v>7.5988138934561314E-2</v>
      </c>
    </row>
    <row r="20" spans="1:36" x14ac:dyDescent="0.25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41" t="str">
        <f t="shared" ref="O20:T20" si="11">T14</f>
        <v>Nominal Value</v>
      </c>
      <c r="P20" s="41" t="str">
        <f t="shared" si="11"/>
        <v>Stdev</v>
      </c>
      <c r="Q20" s="41" t="str">
        <f t="shared" si="11"/>
        <v>T INV</v>
      </c>
      <c r="R20" s="41" t="str">
        <f t="shared" si="11"/>
        <v>P_x</v>
      </c>
      <c r="S20" s="41" t="str">
        <f t="shared" si="11"/>
        <v>B_x</v>
      </c>
      <c r="T20" s="41" t="str">
        <f t="shared" si="11"/>
        <v>U_x</v>
      </c>
      <c r="AA20" s="33" t="s">
        <v>58</v>
      </c>
      <c r="AB20" s="33" t="s">
        <v>59</v>
      </c>
      <c r="AC20" s="33" t="s">
        <v>60</v>
      </c>
    </row>
    <row r="21" spans="1:36" x14ac:dyDescent="0.25">
      <c r="A21" s="37">
        <v>31556</v>
      </c>
      <c r="B21" s="37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77</v>
      </c>
      <c r="O21">
        <f t="shared" ref="O21:T24" si="12">T15</f>
        <v>0.54400000000000004</v>
      </c>
      <c r="P21" s="31">
        <f t="shared" si="12"/>
        <v>1.1113055385446446E-2</v>
      </c>
      <c r="Q21" s="25">
        <f t="shared" si="12"/>
        <v>2.7764451051977934</v>
      </c>
      <c r="R21" s="39">
        <f t="shared" si="12"/>
        <v>1.3798680782153308E-2</v>
      </c>
      <c r="S21" s="39">
        <f t="shared" si="12"/>
        <v>1.6999999999999904E-2</v>
      </c>
      <c r="T21" s="25">
        <f t="shared" si="12"/>
        <v>2.1895286966097608E-2</v>
      </c>
      <c r="Z21" s="33" t="s">
        <v>56</v>
      </c>
      <c r="AA21" s="21">
        <f>AG7</f>
        <v>47.266146753283905</v>
      </c>
      <c r="AB21">
        <f>AG12</f>
        <v>1.2169999999999999</v>
      </c>
      <c r="AC21" s="21">
        <f>K3</f>
        <v>1.1345277777777776</v>
      </c>
    </row>
    <row r="22" spans="1:36" x14ac:dyDescent="0.25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78</v>
      </c>
      <c r="O22">
        <f t="shared" si="12"/>
        <v>0.54200000000000004</v>
      </c>
      <c r="P22" s="31">
        <f t="shared" si="12"/>
        <v>8.3066238629180816E-3</v>
      </c>
      <c r="Q22" s="25">
        <f t="shared" si="12"/>
        <v>2.7764451051977934</v>
      </c>
      <c r="R22" s="39">
        <f t="shared" si="12"/>
        <v>1.0314035797205662E-2</v>
      </c>
      <c r="S22" s="39">
        <f t="shared" si="12"/>
        <v>5.1562499999999997E-2</v>
      </c>
      <c r="T22" s="25">
        <f t="shared" si="12"/>
        <v>5.2583939950103013E-2</v>
      </c>
      <c r="Z22" s="33" t="s">
        <v>57</v>
      </c>
      <c r="AA22" s="21">
        <f>AG8</f>
        <v>47.371670178035082</v>
      </c>
      <c r="AB22">
        <f>AG13</f>
        <v>1.2193999999999998</v>
      </c>
      <c r="AC22" s="21">
        <f>L3</f>
        <v>1.1438028169014087</v>
      </c>
    </row>
    <row r="23" spans="1:36" ht="15.5" x14ac:dyDescent="0.3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79</v>
      </c>
      <c r="O23">
        <f t="shared" si="12"/>
        <v>1.7609999999999999</v>
      </c>
      <c r="P23" s="31">
        <f t="shared" si="12"/>
        <v>9.2736184954956696E-3</v>
      </c>
      <c r="Q23" s="25">
        <f t="shared" si="12"/>
        <v>2.7764451051977934</v>
      </c>
      <c r="R23" s="39">
        <f t="shared" si="12"/>
        <v>1.1514718218933529E-2</v>
      </c>
      <c r="S23" s="39">
        <f t="shared" si="12"/>
        <v>1.6999999999999904E-2</v>
      </c>
      <c r="T23" s="25">
        <f t="shared" si="12"/>
        <v>2.0532626126763143E-2</v>
      </c>
      <c r="Z23" t="s">
        <v>66</v>
      </c>
      <c r="AA23" s="2">
        <v>48.54</v>
      </c>
      <c r="AB23" s="10">
        <v>1.28</v>
      </c>
      <c r="AC23" s="2">
        <v>1.17</v>
      </c>
    </row>
    <row r="24" spans="1:36" x14ac:dyDescent="0.25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80</v>
      </c>
      <c r="O24" s="21">
        <f t="shared" si="12"/>
        <v>1.7614000000000001</v>
      </c>
      <c r="P24" s="31">
        <f t="shared" si="12"/>
        <v>1.0922453936730473E-2</v>
      </c>
      <c r="Q24" s="25">
        <f t="shared" si="12"/>
        <v>2.7764451051977934</v>
      </c>
      <c r="R24" s="39">
        <f t="shared" si="12"/>
        <v>1.3562017825277202E-2</v>
      </c>
      <c r="S24" s="39">
        <f t="shared" si="12"/>
        <v>5.1562499999999997E-2</v>
      </c>
      <c r="T24" s="25">
        <f t="shared" si="12"/>
        <v>5.3316223926147814E-2</v>
      </c>
    </row>
    <row r="25" spans="1:36" x14ac:dyDescent="0.25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5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ht="13" x14ac:dyDescent="0.3">
      <c r="A27" s="14">
        <v>42132</v>
      </c>
      <c r="B27" s="35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41" t="s">
        <v>82</v>
      </c>
      <c r="P27" t="s">
        <v>63</v>
      </c>
    </row>
    <row r="28" spans="1:36" x14ac:dyDescent="0.25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73</v>
      </c>
      <c r="O28">
        <f>O23-O21</f>
        <v>1.2169999999999999</v>
      </c>
      <c r="P28" s="25">
        <f>SQRT(T21^2*O21^2+O23^2*T23^2)</f>
        <v>3.806928503040611E-2</v>
      </c>
    </row>
    <row r="29" spans="1:36" x14ac:dyDescent="0.25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74</v>
      </c>
      <c r="O29" s="21">
        <f>O24-O22</f>
        <v>1.2194</v>
      </c>
      <c r="P29" s="25">
        <f>SQRT(T22^2*O22^2+O24^2*T24^2)</f>
        <v>9.81406701112707E-2</v>
      </c>
    </row>
    <row r="30" spans="1:36" x14ac:dyDescent="0.25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5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5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5">
      <c r="A33" s="37">
        <v>52708</v>
      </c>
      <c r="B33" s="37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5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5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5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5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5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ht="13" x14ac:dyDescent="0.3">
      <c r="A39" s="14">
        <v>63264</v>
      </c>
      <c r="B39" s="35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5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5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5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5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5">
      <c r="A44">
        <v>72060</v>
      </c>
      <c r="B44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5">
      <c r="A45" s="37">
        <v>73828</v>
      </c>
      <c r="B45" s="37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5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5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5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5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ht="13" x14ac:dyDescent="0.3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5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3">B51&gt;1.7</f>
        <v>0</v>
      </c>
      <c r="H51" t="b">
        <f t="shared" ref="H51:H73" si="14">D51&gt;1.7</f>
        <v>0</v>
      </c>
    </row>
    <row r="52" spans="1:8" x14ac:dyDescent="0.25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3"/>
        <v>0</v>
      </c>
      <c r="H52" t="b">
        <f t="shared" si="14"/>
        <v>0</v>
      </c>
    </row>
    <row r="53" spans="1:8" x14ac:dyDescent="0.25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3"/>
        <v>0</v>
      </c>
      <c r="H53" t="b">
        <f t="shared" si="14"/>
        <v>0</v>
      </c>
    </row>
    <row r="54" spans="1:8" x14ac:dyDescent="0.25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3"/>
        <v>0</v>
      </c>
      <c r="H54" t="b">
        <f t="shared" si="14"/>
        <v>0</v>
      </c>
    </row>
    <row r="55" spans="1:8" x14ac:dyDescent="0.25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3"/>
        <v>0</v>
      </c>
      <c r="H55" t="b">
        <f t="shared" si="14"/>
        <v>0</v>
      </c>
    </row>
    <row r="56" spans="1:8" x14ac:dyDescent="0.25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13"/>
        <v>1</v>
      </c>
      <c r="H56" t="b">
        <f t="shared" si="14"/>
        <v>1</v>
      </c>
    </row>
    <row r="57" spans="1:8" x14ac:dyDescent="0.25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3"/>
        <v>1</v>
      </c>
      <c r="H57" t="b">
        <f t="shared" si="14"/>
        <v>1</v>
      </c>
    </row>
    <row r="58" spans="1:8" x14ac:dyDescent="0.25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3"/>
        <v>0</v>
      </c>
      <c r="H58" t="b">
        <f t="shared" si="14"/>
        <v>0</v>
      </c>
    </row>
    <row r="59" spans="1:8" x14ac:dyDescent="0.25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3"/>
        <v>0</v>
      </c>
      <c r="H59" t="b">
        <f t="shared" si="14"/>
        <v>0</v>
      </c>
    </row>
    <row r="60" spans="1:8" x14ac:dyDescent="0.25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3"/>
        <v>0</v>
      </c>
      <c r="H60" t="b">
        <f t="shared" si="14"/>
        <v>0</v>
      </c>
    </row>
    <row r="61" spans="1:8" x14ac:dyDescent="0.25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3"/>
        <v>0</v>
      </c>
      <c r="H61" t="b">
        <f t="shared" si="14"/>
        <v>0</v>
      </c>
    </row>
    <row r="62" spans="1:8" x14ac:dyDescent="0.25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13"/>
        <v>0</v>
      </c>
      <c r="H62" t="b">
        <f t="shared" si="14"/>
        <v>0</v>
      </c>
    </row>
    <row r="63" spans="1:8" x14ac:dyDescent="0.25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13"/>
        <v>0</v>
      </c>
      <c r="H63" s="38" t="b">
        <f t="shared" si="14"/>
        <v>0</v>
      </c>
    </row>
    <row r="64" spans="1:8" x14ac:dyDescent="0.25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13"/>
        <v>0</v>
      </c>
      <c r="H64" s="38" t="b">
        <f t="shared" si="14"/>
        <v>0</v>
      </c>
    </row>
    <row r="65" spans="1:8" x14ac:dyDescent="0.25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13"/>
        <v>0</v>
      </c>
      <c r="H65" s="38" t="b">
        <f t="shared" si="14"/>
        <v>0</v>
      </c>
    </row>
    <row r="66" spans="1:8" x14ac:dyDescent="0.25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13"/>
        <v>0</v>
      </c>
      <c r="H66" s="38" t="b">
        <f t="shared" si="14"/>
        <v>0</v>
      </c>
    </row>
    <row r="67" spans="1:8" x14ac:dyDescent="0.25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13"/>
        <v>0</v>
      </c>
      <c r="H67" s="38" t="b">
        <f t="shared" si="14"/>
        <v>1</v>
      </c>
    </row>
    <row r="68" spans="1:8" x14ac:dyDescent="0.25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15">B68&lt;0.6</f>
        <v>0</v>
      </c>
      <c r="F68" s="38" t="b">
        <f t="shared" ref="F68:F73" si="16">D68&lt;0.6</f>
        <v>0</v>
      </c>
      <c r="G68" s="38" t="b">
        <f t="shared" si="13"/>
        <v>1</v>
      </c>
      <c r="H68" s="38" t="b">
        <f t="shared" si="14"/>
        <v>1</v>
      </c>
    </row>
    <row r="69" spans="1:8" x14ac:dyDescent="0.25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15"/>
        <v>0</v>
      </c>
      <c r="F69" s="38" t="b">
        <f t="shared" si="16"/>
        <v>0</v>
      </c>
      <c r="G69" s="38" t="b">
        <f t="shared" si="13"/>
        <v>0</v>
      </c>
      <c r="H69" s="38" t="b">
        <f t="shared" si="14"/>
        <v>0</v>
      </c>
    </row>
    <row r="70" spans="1:8" x14ac:dyDescent="0.25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15"/>
        <v>0</v>
      </c>
      <c r="F70" s="38" t="b">
        <f t="shared" si="16"/>
        <v>0</v>
      </c>
      <c r="G70" s="38" t="b">
        <f t="shared" si="13"/>
        <v>0</v>
      </c>
      <c r="H70" s="38" t="b">
        <f t="shared" si="14"/>
        <v>0</v>
      </c>
    </row>
    <row r="71" spans="1:8" x14ac:dyDescent="0.25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15"/>
        <v>0</v>
      </c>
      <c r="F71" s="38" t="b">
        <f t="shared" si="16"/>
        <v>0</v>
      </c>
      <c r="G71" s="38" t="b">
        <f t="shared" si="13"/>
        <v>0</v>
      </c>
      <c r="H71" s="38" t="b">
        <f t="shared" si="14"/>
        <v>0</v>
      </c>
    </row>
    <row r="72" spans="1:8" x14ac:dyDescent="0.25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15"/>
        <v>0</v>
      </c>
      <c r="F72" s="38" t="b">
        <f t="shared" si="16"/>
        <v>0</v>
      </c>
      <c r="G72" s="38" t="b">
        <f t="shared" si="13"/>
        <v>0</v>
      </c>
      <c r="H72" s="38" t="b">
        <f t="shared" si="14"/>
        <v>0</v>
      </c>
    </row>
    <row r="73" spans="1:8" x14ac:dyDescent="0.25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15"/>
        <v>1</v>
      </c>
      <c r="F73" s="38" t="b">
        <f t="shared" si="16"/>
        <v>1</v>
      </c>
      <c r="G73" s="38" t="b">
        <f t="shared" si="13"/>
        <v>0</v>
      </c>
      <c r="H73" s="38" t="b">
        <f t="shared" si="14"/>
        <v>0</v>
      </c>
    </row>
    <row r="74" spans="1:8" x14ac:dyDescent="0.25">
      <c r="A74" s="38">
        <v>125712</v>
      </c>
      <c r="B74" s="38">
        <v>0.55800000000000005</v>
      </c>
      <c r="C74" s="38"/>
      <c r="D74" s="38"/>
      <c r="E74" s="38" t="b">
        <f t="shared" si="15"/>
        <v>1</v>
      </c>
      <c r="F74" s="38"/>
      <c r="G74" s="38" t="b">
        <f>B74&gt;1.7</f>
        <v>0</v>
      </c>
      <c r="H74" s="38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2024-01-29T19:38:02Z</dcterms:modified>
</cp:coreProperties>
</file>