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taorvalho/Desktop/"/>
    </mc:Choice>
  </mc:AlternateContent>
  <xr:revisionPtr revIDLastSave="0" documentId="13_ncr:1_{EDA361F0-3C40-2C4E-9CD1-7BE9CD2B0AD9}" xr6:coauthVersionLast="47" xr6:coauthVersionMax="47" xr10:uidLastSave="{00000000-0000-0000-0000-000000000000}"/>
  <bookViews>
    <workbookView xWindow="0" yWindow="0" windowWidth="28800" windowHeight="18000" xr2:uid="{1CDC46B3-350D-C442-A39B-7799857D9D3A}"/>
  </bookViews>
  <sheets>
    <sheet name="Units" sheetId="1" r:id="rId1"/>
    <sheet name="Assumptions" sheetId="2" r:id="rId2"/>
    <sheet name="Conclus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C7" i="3"/>
  <c r="B3" i="3"/>
  <c r="C6" i="3" s="1"/>
  <c r="B7" i="3"/>
  <c r="B6" i="3"/>
  <c r="B8" i="2"/>
  <c r="D3" i="1"/>
  <c r="O3" i="1" s="1"/>
  <c r="D4" i="1"/>
  <c r="D5" i="1"/>
  <c r="D6" i="1"/>
  <c r="M3" i="1" s="1"/>
  <c r="D7" i="1"/>
  <c r="D8" i="1"/>
  <c r="D9" i="1"/>
  <c r="D10" i="1"/>
  <c r="D11" i="1"/>
  <c r="D12" i="1"/>
  <c r="D13" i="1"/>
  <c r="D14" i="1"/>
  <c r="D15" i="1"/>
  <c r="D2" i="1"/>
  <c r="E2" i="1"/>
  <c r="F16" i="1"/>
  <c r="J3" i="1" s="1"/>
  <c r="J12" i="1"/>
  <c r="J17" i="1" s="1"/>
  <c r="E4" i="1"/>
  <c r="E5" i="1"/>
  <c r="E6" i="1"/>
  <c r="E7" i="1"/>
  <c r="E8" i="1"/>
  <c r="E9" i="1"/>
  <c r="E10" i="1"/>
  <c r="E11" i="1"/>
  <c r="E12" i="1"/>
  <c r="E13" i="1"/>
  <c r="E14" i="1"/>
  <c r="E15" i="1"/>
  <c r="E3" i="1"/>
  <c r="C16" i="1"/>
  <c r="B16" i="1"/>
  <c r="D16" i="1" l="1"/>
  <c r="E16" i="1"/>
  <c r="K3" i="1" s="1"/>
  <c r="K12" i="1" s="1"/>
  <c r="K17" i="1" s="1"/>
  <c r="Q3" i="1" l="1"/>
  <c r="N3" i="1"/>
  <c r="N12" i="1" s="1"/>
  <c r="O12" i="1" s="1"/>
  <c r="L3" i="1"/>
  <c r="L12" i="1" s="1"/>
  <c r="M12" i="1" s="1"/>
  <c r="M17" i="1" s="1"/>
  <c r="O17" i="1" l="1"/>
  <c r="Q18" i="1" s="1"/>
  <c r="Q12" i="1"/>
</calcChain>
</file>

<file path=xl/sharedStrings.xml><?xml version="1.0" encoding="utf-8"?>
<sst xmlns="http://schemas.openxmlformats.org/spreadsheetml/2006/main" count="53" uniqueCount="39">
  <si>
    <t>Product</t>
  </si>
  <si>
    <t>Total Predictions</t>
  </si>
  <si>
    <t>Total Real Demand</t>
  </si>
  <si>
    <t>Accuracy 2 MONTHS</t>
  </si>
  <si>
    <t>Total</t>
  </si>
  <si>
    <t xml:space="preserve">Model 87% accuracy </t>
  </si>
  <si>
    <t>Model 80% accuarcy</t>
  </si>
  <si>
    <t>MAPE</t>
  </si>
  <si>
    <t>% Over production</t>
  </si>
  <si>
    <t>% Under production</t>
  </si>
  <si>
    <t>Units Over production</t>
  </si>
  <si>
    <t>Units Under production</t>
  </si>
  <si>
    <t>Abs wrongly over or under produced units</t>
  </si>
  <si>
    <t>wrongly over or under produced units</t>
  </si>
  <si>
    <t xml:space="preserve">check </t>
  </si>
  <si>
    <t>Difference</t>
  </si>
  <si>
    <t>-</t>
  </si>
  <si>
    <t>Uniform</t>
  </si>
  <si>
    <t xml:space="preserve">Policeman </t>
  </si>
  <si>
    <t>Price</t>
  </si>
  <si>
    <t xml:space="preserve">Health </t>
  </si>
  <si>
    <t>Contsruction</t>
  </si>
  <si>
    <t xml:space="preserve">Firefighthers </t>
  </si>
  <si>
    <t>https://www.fruugo.es/firefighter-protect-anti-flame-heat-resistant-fire-suit-with-helmet-gloves-/p-128447518-269970856?language=en&amp;ac=ProductCasterAPI&amp;asc=pmax&amp;gclid=Cj0KCQjwqNqkBhDlARIsAFaxvwxLIo2Z-u3t8MBqOwKGRF3X_fmz8YSu8pvU-PPSgJjJ_S43bPt8nCoaAkggEALw_wcB</t>
  </si>
  <si>
    <t>Link</t>
  </si>
  <si>
    <t>https://elsiglotienda.es/uniformidad/uniforme-azul-armada-espanola</t>
  </si>
  <si>
    <t>https://globaluniforms.es/es/batas-sanitarias/bata-sanitaria-hombre-clasica-antifluido-y-antimicrobiano-cherokee.html?gclid=Cj0KCQjwqNqkBhDlARIsAFaxvwyq5z2vyHOkLOOnFtYYIatO0mE03oxcLMWjlrd4MkTnx32aw7gIogQaAgTJEALw_wcB</t>
  </si>
  <si>
    <t>Navy</t>
  </si>
  <si>
    <t>https://www.tiendashoke.es/uniformes-policiales?laudemmedia=1&amp;utm_campaign=laudemmedia_18796836903&amp;utm_source=laudemmedia_google&amp;utm_medium=Ads&amp;utm_campaign_name=Guantes+Sales+Perfomance&amp;gclid=Cj0KCQjwqNqkBhDlARIsAFaxvwwgcJdAWMOqESI4YohEPcTAISz2y7lR2CQATQobBTyUKttDeXcY7mMaAtuVEALw_wcB#</t>
  </si>
  <si>
    <t>https://www.turopadetrabajo.com/357-ropa-de-construccion</t>
  </si>
  <si>
    <t xml:space="preserve">Cleaning </t>
  </si>
  <si>
    <t>AVG Price</t>
  </si>
  <si>
    <t>https://starteazy.in/blog/profit-margin-in-clothing-business-guide-for-startups#:~:text=Profit%20Margin%20in%20Clothing%20Business%20is%2030%25%20to%2060%25.,profit%20margin%20starting%20from%2050%25.</t>
  </si>
  <si>
    <t>Profit Margin</t>
  </si>
  <si>
    <t xml:space="preserve">Difference Under produced </t>
  </si>
  <si>
    <t xml:space="preserve">Difference Over produced </t>
  </si>
  <si>
    <t>Units</t>
  </si>
  <si>
    <t>Monetary value</t>
  </si>
  <si>
    <t xml:space="preserve">Costs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</si>
</sst>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&quot;€&quot;#,##0"/>
    <numFmt numFmtId="171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9" fontId="0" fillId="0" borderId="0" xfId="0" applyNumberFormat="1"/>
    <xf numFmtId="9" fontId="2" fillId="0" borderId="0" xfId="0" applyNumberFormat="1" applyFont="1"/>
    <xf numFmtId="1" fontId="2" fillId="0" borderId="0" xfId="0" applyNumberFormat="1" applyFont="1"/>
    <xf numFmtId="2" fontId="0" fillId="0" borderId="0" xfId="0" applyNumberFormat="1"/>
    <xf numFmtId="9" fontId="2" fillId="0" borderId="0" xfId="1" applyFont="1"/>
    <xf numFmtId="1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horizontal="left"/>
    </xf>
    <xf numFmtId="170" fontId="0" fillId="0" borderId="0" xfId="0" applyNumberFormat="1"/>
    <xf numFmtId="170" fontId="4" fillId="0" borderId="0" xfId="0" applyNumberFormat="1" applyFont="1"/>
    <xf numFmtId="171" fontId="3" fillId="0" borderId="0" xfId="0" applyNumberFormat="1" applyFont="1"/>
    <xf numFmtId="10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227F2-66A3-E943-82C9-DC4BA0C4807A}">
  <dimension ref="A1:Q1000"/>
  <sheetViews>
    <sheetView tabSelected="1" topLeftCell="D1" zoomScale="136" workbookViewId="0">
      <selection activeCell="F18" sqref="F18"/>
    </sheetView>
  </sheetViews>
  <sheetFormatPr baseColWidth="10" defaultRowHeight="16" x14ac:dyDescent="0.2"/>
  <cols>
    <col min="1" max="1" width="7.1640625" bestFit="1" customWidth="1"/>
    <col min="2" max="2" width="14" bestFit="1" customWidth="1"/>
    <col min="3" max="3" width="16.1640625" bestFit="1" customWidth="1"/>
    <col min="4" max="5" width="34" bestFit="1" customWidth="1"/>
    <col min="6" max="6" width="25.6640625" bestFit="1" customWidth="1"/>
    <col min="9" max="9" width="18.83203125" bestFit="1" customWidth="1"/>
    <col min="10" max="10" width="6" bestFit="1" customWidth="1"/>
    <col min="11" max="11" width="36.1640625" bestFit="1" customWidth="1"/>
    <col min="12" max="12" width="16.5" bestFit="1" customWidth="1"/>
    <col min="13" max="13" width="19.1640625" bestFit="1" customWidth="1"/>
    <col min="14" max="14" width="17.33203125" bestFit="1" customWidth="1"/>
    <col min="15" max="15" width="20" bestFit="1" customWidth="1"/>
  </cols>
  <sheetData>
    <row r="1" spans="1:17" x14ac:dyDescent="0.2">
      <c r="A1" s="2" t="s">
        <v>0</v>
      </c>
      <c r="B1" s="2" t="s">
        <v>1</v>
      </c>
      <c r="C1" s="2" t="s">
        <v>2</v>
      </c>
      <c r="D1" s="2" t="s">
        <v>13</v>
      </c>
      <c r="E1" s="2" t="s">
        <v>12</v>
      </c>
      <c r="F1" s="2" t="s">
        <v>3</v>
      </c>
      <c r="G1" s="1"/>
      <c r="H1" s="1"/>
      <c r="I1" s="1"/>
      <c r="J1" s="1"/>
      <c r="K1" s="1"/>
      <c r="L1" s="1"/>
      <c r="M1" s="1"/>
    </row>
    <row r="2" spans="1:17" x14ac:dyDescent="0.2">
      <c r="A2" s="1">
        <v>1</v>
      </c>
      <c r="B2" s="1">
        <v>962</v>
      </c>
      <c r="C2" s="1">
        <v>1080</v>
      </c>
      <c r="D2" s="1">
        <f>(C2-B2)</f>
        <v>118</v>
      </c>
      <c r="E2" s="1">
        <f>ABS(C2-B2)</f>
        <v>118</v>
      </c>
      <c r="F2" s="4">
        <v>0.11</v>
      </c>
      <c r="G2" s="1"/>
      <c r="H2" s="1"/>
      <c r="I2" s="2" t="s">
        <v>5</v>
      </c>
      <c r="J2" s="2" t="s">
        <v>7</v>
      </c>
      <c r="K2" s="2" t="s">
        <v>12</v>
      </c>
      <c r="L2" s="2" t="s">
        <v>8</v>
      </c>
      <c r="M2" s="2" t="s">
        <v>10</v>
      </c>
      <c r="N2" s="2" t="s">
        <v>9</v>
      </c>
      <c r="O2" s="2" t="s">
        <v>11</v>
      </c>
      <c r="Q2" s="1" t="s">
        <v>14</v>
      </c>
    </row>
    <row r="3" spans="1:17" x14ac:dyDescent="0.2">
      <c r="A3" s="1">
        <v>2</v>
      </c>
      <c r="B3" s="1">
        <v>3365</v>
      </c>
      <c r="C3" s="1">
        <v>2964</v>
      </c>
      <c r="D3" s="1">
        <f t="shared" ref="D3:D15" si="0">(C3-B3)</f>
        <v>-401</v>
      </c>
      <c r="E3" s="1">
        <f>ABS(C3-B3)</f>
        <v>401</v>
      </c>
      <c r="F3" s="4">
        <v>0.14000000000000001</v>
      </c>
      <c r="G3" s="1"/>
      <c r="H3" s="1"/>
      <c r="I3" s="1"/>
      <c r="J3" s="4">
        <f>1-F16</f>
        <v>0.13142857142857145</v>
      </c>
      <c r="K3" s="5">
        <f>E16</f>
        <v>28616</v>
      </c>
      <c r="L3" s="7">
        <f>M3/K3</f>
        <v>0.83600083869164099</v>
      </c>
      <c r="M3" s="1">
        <f>D2+D5+D6+D8+D10+D11+D12+D13+D14</f>
        <v>23923</v>
      </c>
      <c r="N3" s="7">
        <f>O3/K3</f>
        <v>0.16399916130835895</v>
      </c>
      <c r="O3" s="1">
        <f>ABS(D3+D4+D7+D9+D15)</f>
        <v>4693</v>
      </c>
      <c r="Q3" s="6">
        <f>O3+M3-K3</f>
        <v>0</v>
      </c>
    </row>
    <row r="4" spans="1:17" x14ac:dyDescent="0.2">
      <c r="A4" s="1">
        <v>3</v>
      </c>
      <c r="B4" s="1">
        <v>5168</v>
      </c>
      <c r="C4" s="1">
        <v>5040</v>
      </c>
      <c r="D4" s="1">
        <f t="shared" si="0"/>
        <v>-128</v>
      </c>
      <c r="E4" s="1">
        <f t="shared" ref="E4:E15" si="1">ABS(C4-B4)</f>
        <v>128</v>
      </c>
      <c r="F4" s="4">
        <v>0.03</v>
      </c>
      <c r="G4" s="1"/>
      <c r="H4" s="1"/>
      <c r="I4" s="1"/>
      <c r="J4" s="1"/>
      <c r="K4" s="1"/>
      <c r="L4" s="1"/>
      <c r="M4" s="1"/>
    </row>
    <row r="5" spans="1:17" x14ac:dyDescent="0.2">
      <c r="A5" s="1">
        <v>4</v>
      </c>
      <c r="B5" s="1">
        <v>5940</v>
      </c>
      <c r="C5" s="1">
        <v>6000</v>
      </c>
      <c r="D5" s="1">
        <f t="shared" si="0"/>
        <v>60</v>
      </c>
      <c r="E5" s="1">
        <f t="shared" si="1"/>
        <v>60</v>
      </c>
      <c r="F5" s="4">
        <v>0.01</v>
      </c>
      <c r="G5" s="1"/>
      <c r="H5" s="1"/>
      <c r="I5" s="1"/>
      <c r="J5" s="1"/>
      <c r="K5" s="1"/>
      <c r="L5" s="1"/>
      <c r="M5" s="1"/>
    </row>
    <row r="6" spans="1:17" x14ac:dyDescent="0.2">
      <c r="A6" s="1">
        <v>5</v>
      </c>
      <c r="B6" s="1">
        <v>28243</v>
      </c>
      <c r="C6" s="1">
        <v>47040</v>
      </c>
      <c r="D6" s="1">
        <f t="shared" si="0"/>
        <v>18797</v>
      </c>
      <c r="E6" s="1">
        <f t="shared" si="1"/>
        <v>18797</v>
      </c>
      <c r="F6" s="4">
        <v>0.4</v>
      </c>
      <c r="G6" s="1"/>
      <c r="H6" s="1"/>
      <c r="I6" s="1"/>
      <c r="J6" s="1"/>
      <c r="K6" s="1"/>
      <c r="L6" s="1"/>
      <c r="M6" s="1"/>
    </row>
    <row r="7" spans="1:17" x14ac:dyDescent="0.2">
      <c r="A7" s="1">
        <v>6</v>
      </c>
      <c r="B7" s="1">
        <v>9394</v>
      </c>
      <c r="C7" s="1">
        <v>8580</v>
      </c>
      <c r="D7" s="1">
        <f t="shared" si="0"/>
        <v>-814</v>
      </c>
      <c r="E7" s="1">
        <f t="shared" si="1"/>
        <v>814</v>
      </c>
      <c r="F7" s="4">
        <v>0.09</v>
      </c>
      <c r="G7" s="1"/>
      <c r="H7" s="1"/>
      <c r="I7" s="1"/>
      <c r="J7" s="1"/>
      <c r="K7" s="1"/>
      <c r="L7" s="1"/>
      <c r="M7" s="1"/>
    </row>
    <row r="8" spans="1:17" x14ac:dyDescent="0.2">
      <c r="A8" s="1">
        <v>7</v>
      </c>
      <c r="B8" s="1">
        <v>1565</v>
      </c>
      <c r="C8" s="1">
        <v>1710</v>
      </c>
      <c r="D8" s="1">
        <f t="shared" si="0"/>
        <v>145</v>
      </c>
      <c r="E8" s="1">
        <f t="shared" si="1"/>
        <v>145</v>
      </c>
      <c r="F8" s="4">
        <v>0.08</v>
      </c>
      <c r="G8" s="1"/>
      <c r="H8" s="1"/>
      <c r="I8" s="1"/>
      <c r="J8" s="1"/>
      <c r="K8" s="1"/>
      <c r="L8" s="1"/>
      <c r="M8" s="1"/>
    </row>
    <row r="9" spans="1:17" x14ac:dyDescent="0.2">
      <c r="A9" s="1">
        <v>8</v>
      </c>
      <c r="B9" s="1">
        <v>27847</v>
      </c>
      <c r="C9" s="1">
        <v>27468</v>
      </c>
      <c r="D9" s="1">
        <f t="shared" si="0"/>
        <v>-379</v>
      </c>
      <c r="E9" s="1">
        <f t="shared" si="1"/>
        <v>379</v>
      </c>
      <c r="F9" s="4">
        <v>0.01</v>
      </c>
      <c r="G9" s="1"/>
      <c r="H9" s="1"/>
      <c r="I9" s="1"/>
      <c r="J9" s="1"/>
      <c r="K9" s="1"/>
      <c r="L9" s="1"/>
      <c r="M9" s="1"/>
    </row>
    <row r="10" spans="1:17" x14ac:dyDescent="0.2">
      <c r="A10" s="1">
        <v>9</v>
      </c>
      <c r="B10" s="1">
        <v>12367</v>
      </c>
      <c r="C10" s="1">
        <v>13068</v>
      </c>
      <c r="D10" s="1">
        <f t="shared" si="0"/>
        <v>701</v>
      </c>
      <c r="E10" s="1">
        <f t="shared" si="1"/>
        <v>701</v>
      </c>
      <c r="F10" s="4">
        <v>0.05</v>
      </c>
      <c r="G10" s="1"/>
      <c r="H10" s="1"/>
      <c r="I10" s="1"/>
      <c r="J10" s="1"/>
      <c r="K10" s="1"/>
      <c r="L10" s="1"/>
      <c r="M10" s="1"/>
    </row>
    <row r="11" spans="1:17" x14ac:dyDescent="0.2">
      <c r="A11" s="1">
        <v>10</v>
      </c>
      <c r="B11" s="1">
        <v>7869</v>
      </c>
      <c r="C11" s="1">
        <v>9765</v>
      </c>
      <c r="D11" s="1">
        <f t="shared" si="0"/>
        <v>1896</v>
      </c>
      <c r="E11" s="1">
        <f t="shared" si="1"/>
        <v>1896</v>
      </c>
      <c r="F11" s="4">
        <v>0.19</v>
      </c>
      <c r="G11" s="1"/>
      <c r="H11" s="1"/>
      <c r="I11" s="2" t="s">
        <v>6</v>
      </c>
      <c r="J11" s="2" t="s">
        <v>7</v>
      </c>
      <c r="K11" s="2" t="s">
        <v>12</v>
      </c>
      <c r="L11" s="2" t="s">
        <v>8</v>
      </c>
      <c r="M11" s="2" t="s">
        <v>10</v>
      </c>
      <c r="N11" s="2" t="s">
        <v>9</v>
      </c>
      <c r="O11" s="2" t="s">
        <v>11</v>
      </c>
      <c r="Q11" s="1" t="s">
        <v>14</v>
      </c>
    </row>
    <row r="12" spans="1:17" x14ac:dyDescent="0.2">
      <c r="A12" s="1">
        <v>11</v>
      </c>
      <c r="B12" s="1">
        <v>12096</v>
      </c>
      <c r="C12" s="1">
        <v>13230</v>
      </c>
      <c r="D12" s="1">
        <f t="shared" si="0"/>
        <v>1134</v>
      </c>
      <c r="E12" s="1">
        <f t="shared" si="1"/>
        <v>1134</v>
      </c>
      <c r="F12" s="4">
        <v>0.09</v>
      </c>
      <c r="G12" s="1"/>
      <c r="H12" s="1"/>
      <c r="I12" s="1"/>
      <c r="J12" s="4">
        <f>1-80%</f>
        <v>0.19999999999999996</v>
      </c>
      <c r="K12" s="5">
        <f>K3*J12/J3</f>
        <v>43546.086956521722</v>
      </c>
      <c r="L12" s="4">
        <f>L3</f>
        <v>0.83600083869164099</v>
      </c>
      <c r="M12" s="5">
        <f>L12*K12</f>
        <v>36404.565217391289</v>
      </c>
      <c r="N12" s="3">
        <f>N3</f>
        <v>0.16399916130835895</v>
      </c>
      <c r="O12" s="8">
        <f>N12*K12</f>
        <v>7141.5217391304313</v>
      </c>
      <c r="Q12" s="6">
        <f>O12+M12-K12</f>
        <v>0</v>
      </c>
    </row>
    <row r="13" spans="1:17" x14ac:dyDescent="0.2">
      <c r="A13" s="1">
        <v>12</v>
      </c>
      <c r="B13" s="1">
        <v>16852</v>
      </c>
      <c r="C13" s="1">
        <v>17604</v>
      </c>
      <c r="D13" s="1">
        <f t="shared" si="0"/>
        <v>752</v>
      </c>
      <c r="E13" s="1">
        <f t="shared" si="1"/>
        <v>752</v>
      </c>
      <c r="F13" s="4">
        <v>0.04</v>
      </c>
      <c r="G13" s="1"/>
      <c r="H13" s="1"/>
      <c r="I13" s="1"/>
      <c r="J13" s="1"/>
      <c r="K13" s="1"/>
      <c r="M13" s="1"/>
    </row>
    <row r="14" spans="1:17" x14ac:dyDescent="0.2">
      <c r="A14" s="1">
        <v>13</v>
      </c>
      <c r="B14" s="1">
        <v>1600</v>
      </c>
      <c r="C14" s="1">
        <v>1920</v>
      </c>
      <c r="D14" s="1">
        <f t="shared" si="0"/>
        <v>320</v>
      </c>
      <c r="E14" s="1">
        <f t="shared" si="1"/>
        <v>320</v>
      </c>
      <c r="F14" s="4">
        <v>0.17</v>
      </c>
      <c r="G14" s="1"/>
      <c r="H14" s="1"/>
      <c r="I14" s="1"/>
      <c r="J14" s="1"/>
      <c r="K14" s="1"/>
      <c r="L14" s="1"/>
      <c r="M14" s="1"/>
    </row>
    <row r="15" spans="1:17" x14ac:dyDescent="0.2">
      <c r="A15" s="1">
        <v>14</v>
      </c>
      <c r="B15" s="1">
        <v>9823</v>
      </c>
      <c r="C15" s="1">
        <v>6852</v>
      </c>
      <c r="D15" s="1">
        <f t="shared" si="0"/>
        <v>-2971</v>
      </c>
      <c r="E15" s="1">
        <f t="shared" si="1"/>
        <v>2971</v>
      </c>
      <c r="F15" s="4">
        <v>0.43</v>
      </c>
      <c r="G15" s="1"/>
      <c r="H15" s="1"/>
      <c r="I15" s="1"/>
      <c r="J15" s="1"/>
      <c r="K15" s="1"/>
      <c r="L15" s="1"/>
      <c r="M15" s="1"/>
    </row>
    <row r="16" spans="1:17" x14ac:dyDescent="0.2">
      <c r="A16" s="2" t="s">
        <v>4</v>
      </c>
      <c r="B16" s="2">
        <f>SUM(B2:B15)</f>
        <v>143091</v>
      </c>
      <c r="C16" s="2">
        <f t="shared" ref="C16" si="2">SUM(C2:C15)</f>
        <v>162321</v>
      </c>
      <c r="D16" s="2">
        <f>SUM(D2:D15)</f>
        <v>19230</v>
      </c>
      <c r="E16" s="2">
        <f>SUM(E2:E15)</f>
        <v>28616</v>
      </c>
      <c r="F16" s="15">
        <f>1-AVERAGE(F2:F15)</f>
        <v>0.86857142857142855</v>
      </c>
      <c r="G16" s="1"/>
      <c r="H16" s="1"/>
      <c r="I16" s="1"/>
      <c r="J16" s="1"/>
      <c r="K16" s="1"/>
      <c r="L16" s="1"/>
      <c r="M16" s="1"/>
    </row>
    <row r="17" spans="1:17" x14ac:dyDescent="0.2">
      <c r="A17" s="1"/>
      <c r="B17" s="4"/>
      <c r="C17" s="1"/>
      <c r="D17" s="1"/>
      <c r="E17" s="1"/>
      <c r="F17" s="16">
        <f>0.8-F16</f>
        <v>-6.8571428571428505E-2</v>
      </c>
      <c r="G17" s="1"/>
      <c r="H17" s="1"/>
      <c r="I17" s="2" t="s">
        <v>15</v>
      </c>
      <c r="J17" s="4">
        <f>J12-J3</f>
        <v>6.8571428571428505E-2</v>
      </c>
      <c r="K17" s="5">
        <f>K12-K3</f>
        <v>14930.086956521722</v>
      </c>
      <c r="L17" s="9" t="s">
        <v>16</v>
      </c>
      <c r="M17" s="5">
        <f>M12-M3</f>
        <v>12481.565217391289</v>
      </c>
      <c r="N17" s="10" t="s">
        <v>16</v>
      </c>
      <c r="O17" s="8">
        <f>O12-O3</f>
        <v>2448.5217391304313</v>
      </c>
      <c r="Q17" s="1" t="s">
        <v>14</v>
      </c>
    </row>
    <row r="18" spans="1:17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Q18" s="6">
        <f>O17+M17-K17</f>
        <v>0</v>
      </c>
    </row>
    <row r="19" spans="1:17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7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7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7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7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7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7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7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7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7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7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7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7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7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1:13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1:13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3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1:13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3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13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3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1:13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1:13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3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1:13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3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3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3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3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13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3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1:13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1:13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1:13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1:13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1:13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1:13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1:13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1:13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1:13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1:13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1:13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1:13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1:13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1:13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1:13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1:13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1:13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1:13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1:13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1:13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1:13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1:13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1:13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1:13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1:13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1:13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1:13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1:13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1:13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1:13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3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1:13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1:13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1:13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1:13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1:13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1:13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1:13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1:13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1:13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1:13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1:13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1:13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1:13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1:13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1:13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1:13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1:13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1:13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1:13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1:13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1:13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1:13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1:13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1:13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1:13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1:13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1:13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1:13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1:13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1:13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1:13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1:13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1:13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1:13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1:13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1:13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1:13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1:13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1:13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1:13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1:13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1:13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1:13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1:13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1:13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1:13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1:13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1:13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1:13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1:13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1:13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1:13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1:13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1:13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1:13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1:13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1:13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1:13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1:13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1:13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1:13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1:13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1:13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1:13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1:13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1:13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1:13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1:13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1:13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1:13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1:13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1:13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1:13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1:13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1:13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1:13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1:13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1:13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1:13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1:13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1:13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1:13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1:13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1:13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1:13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1:13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1:13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1:13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1:13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1:13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1:13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1:13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1:13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1:13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1:13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1:13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1:13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1:13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1:13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1:13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1:13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1:13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1:13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1:13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1:13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1:13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1:13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1:13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1:13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1:13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1:13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1:13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1:13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1:13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1:13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1:13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1:13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1:13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1:13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1:13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1:13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1:13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1:13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1:13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1:13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1:13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1:13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1:13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1:13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1:13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1:13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1:13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1:13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1:13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1:13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1:13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1:13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1:13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1:13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1:13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1:13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1:13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1:13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1:13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1:13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1:13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1:13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1:13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1:13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1:13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1:13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1:13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1:13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1:13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1:13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1:13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1:13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1:13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1:13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1:13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1:13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1:13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1:13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1:13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1:13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1:13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1:13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1:13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1:13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spans="1:13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1:13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1:13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1:13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spans="1:13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1:13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spans="1:13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1:13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spans="1:13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spans="1:13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spans="1:13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spans="1:13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spans="1:13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spans="1:13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1:13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1:13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spans="1:13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1:13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spans="1:13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spans="1:13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1:13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1:13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spans="1:13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spans="1:13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spans="1:13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1:13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spans="1:13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spans="1:13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spans="1:13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spans="1:13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spans="1:13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1:13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spans="1:13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1:13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1:13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1:13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spans="1:13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spans="1:13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spans="1:13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spans="1:13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1:13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spans="1:13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spans="1:13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spans="1:13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spans="1:13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1:13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spans="1:13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spans="1:13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spans="1:13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spans="1:13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spans="1:13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1:13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spans="1:13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1:13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1:13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1:13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1:13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spans="1:13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1:13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spans="1:13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spans="1:13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1:13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1:13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1:13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1:13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1:13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spans="1:13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1:13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1:13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1:13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1:13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1:13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1:13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1:13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1:13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1:13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1:13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1:13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1:13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1:13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spans="1:13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spans="1:13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1:13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1:13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spans="1:13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1:13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spans="1:13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spans="1:13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spans="1:13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1:13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1:13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1:13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1:13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1:13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spans="1:13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spans="1:13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1:13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1:13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1:13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1:13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1:13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spans="1:13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spans="1:13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1:13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1:13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1:13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1:13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1:13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1:13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1:13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1:13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1:13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1:13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1:13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1:13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1:13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1:13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1:13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1:13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1:13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1:13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1:13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spans="1:13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1:13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spans="1:13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spans="1:13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spans="1:13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1:13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1:13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1:13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1:13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1:13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1:13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1:13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1:13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1:13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spans="1:13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spans="1:13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spans="1:13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1:13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1:13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1:13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spans="1:13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spans="1:13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spans="1:13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spans="1:13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spans="1:13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spans="1:13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spans="1:13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spans="1:13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spans="1:13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1:13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spans="1:13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spans="1:13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spans="1:13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1:13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spans="1:13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1:13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spans="1:13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spans="1:13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spans="1:13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spans="1:13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spans="1:13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spans="1:13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spans="1:13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spans="1:13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spans="1:13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spans="1:13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spans="1:13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spans="1:13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spans="1:13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spans="1:13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spans="1:13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spans="1:13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spans="1:13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spans="1:13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spans="1:13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spans="1:13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spans="1:13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spans="1:13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spans="1:13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spans="1:13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spans="1:13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spans="1:13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spans="1:13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spans="1:13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spans="1:13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spans="1:13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spans="1:13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spans="1:13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spans="1:13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spans="1:13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spans="1:13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spans="1:13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spans="1:13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spans="1:13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spans="1:13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spans="1:13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spans="1:13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spans="1:13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spans="1:13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spans="1:13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spans="1:13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spans="1:13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spans="1:13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spans="1:13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spans="1:13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spans="1:13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spans="1:13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spans="1:13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spans="1:13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spans="1:13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spans="1:13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spans="1:13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spans="1:13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spans="1:13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spans="1:13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spans="1:13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spans="1:13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spans="1:13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spans="1:13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spans="1:13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spans="1:13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spans="1:13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spans="1:13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spans="1:13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spans="1:13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spans="1:13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spans="1:13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spans="1:13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spans="1:13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spans="1:13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spans="1:13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spans="1:13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spans="1:13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spans="1:13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spans="1:13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spans="1:13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spans="1:13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spans="1:13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spans="1:13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spans="1:13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spans="1:13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spans="1:13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spans="1:13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spans="1:13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spans="1:13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spans="1:13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spans="1:13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spans="1:13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spans="1:13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spans="1:13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spans="1:13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spans="1:13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spans="1:13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spans="1:13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spans="1:13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spans="1:13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spans="1:13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spans="1:13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spans="1:13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spans="1:13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spans="1:13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spans="1:13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spans="1:13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spans="1:13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spans="1:13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spans="1:13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spans="1:13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spans="1:13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spans="1:13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spans="1:13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spans="1:13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spans="1:13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spans="1:13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spans="1:13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spans="1:13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spans="1:13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spans="1:13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spans="1:13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spans="1:13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spans="1:13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spans="1:13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spans="1:13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spans="1:13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spans="1:13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spans="1:13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spans="1:13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spans="1:13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spans="1:13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spans="1:13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spans="1:13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spans="1:13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spans="1:13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spans="1:13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spans="1:13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spans="1:13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spans="1:13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spans="1:13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spans="1:13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spans="1:13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spans="1:13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spans="1:13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spans="1:13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spans="1:13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spans="1:13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spans="1:13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spans="1:13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spans="1:13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spans="1:13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spans="1:13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spans="1:13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spans="1:13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spans="1:13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spans="1:13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spans="1:13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spans="1:13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spans="1:13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spans="1:13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spans="1:13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spans="1:13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spans="1:13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spans="1:13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spans="1:13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spans="1:13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spans="1:13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spans="1:13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spans="1:13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spans="1:13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spans="1:13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spans="1:13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spans="1:13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spans="1:13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spans="1:13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spans="1:13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spans="1:13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spans="1:13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spans="1:13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spans="1:13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spans="1:13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spans="1:13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spans="1:13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spans="1:13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spans="1:13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spans="1:13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spans="1:13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spans="1:13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spans="1:13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spans="1:13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spans="1:13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spans="1:13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spans="1:13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spans="1:13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spans="1:13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spans="1:13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spans="1:13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spans="1:13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spans="1:13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spans="1:13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spans="1:13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spans="1:13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spans="1:13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spans="1:13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spans="1:13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spans="1:13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spans="1:13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spans="1:13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spans="1:13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spans="1:13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spans="1:13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spans="1:13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spans="1:13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spans="1:13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spans="1:13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spans="1:13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spans="1:13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spans="1:13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spans="1:13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spans="1:13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spans="1:13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spans="1:13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spans="1:13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spans="1:13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spans="1:13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spans="1:13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spans="1:13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spans="1:13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spans="1:13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spans="1:13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spans="1:13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spans="1:13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spans="1:13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spans="1:13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spans="1:13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spans="1:13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spans="1:13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spans="1:13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spans="1:13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spans="1:13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spans="1:13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spans="1:13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spans="1:13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spans="1:13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spans="1:13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spans="1:13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spans="1:13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spans="1:13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spans="1:13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spans="1:13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spans="1:13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spans="1:13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spans="1:13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spans="1:13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spans="1:13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spans="1:13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spans="1:13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spans="1:13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spans="1:13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spans="1:13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spans="1:13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spans="1:13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spans="1:13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spans="1:13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spans="1:13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spans="1:13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spans="1:13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spans="1:13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spans="1:13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spans="1:13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spans="1:13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spans="1:13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spans="1:13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spans="1:13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spans="1:13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spans="1:13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spans="1:13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spans="1:13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spans="1:13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spans="1:13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spans="1:13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spans="1:13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spans="1:13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spans="1:13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spans="1:13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spans="1:13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spans="1:13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spans="1:13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spans="1:13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spans="1:13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spans="1:13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spans="1:13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spans="1:13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spans="1:13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spans="1:13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spans="1:13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spans="1:13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spans="1:13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spans="1:13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spans="1:13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spans="1:13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spans="1:13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spans="1:13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spans="1:13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spans="1:13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spans="1:13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spans="1:13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spans="1:13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spans="1:13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spans="1:13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spans="1:13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spans="1:13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spans="1:13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spans="1:13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spans="1:13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spans="1:13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spans="1:13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spans="1:13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spans="1:13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spans="1:13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spans="1:13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spans="1:13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spans="1:13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spans="1:13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spans="1:13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spans="1:13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spans="1:13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spans="1:13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spans="1:13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spans="1:13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spans="1:13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spans="1:13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spans="1:13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spans="1:13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spans="1:13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spans="1:13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spans="1:13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spans="1:13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spans="1:13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spans="1:13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spans="1:13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 spans="1:13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spans="1:13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 spans="1:13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 spans="1:13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 spans="1:13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spans="1:13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 spans="1:13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spans="1:13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spans="1:13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spans="1:13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spans="1:13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spans="1:13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spans="1:13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spans="1:13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 spans="1:13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spans="1:13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 spans="1:13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 spans="1:13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 spans="1:13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 spans="1:13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 spans="1:13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 spans="1:13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 spans="1:13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 spans="1:13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 spans="1:13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 spans="1:13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 spans="1:13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 spans="1:13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 spans="1:13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 spans="1:13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 spans="1:13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 spans="1:13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 spans="1:13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 spans="1:13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 spans="1:13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 spans="1:13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 spans="1:13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 spans="1:13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 spans="1:13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 spans="1:13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 spans="1:13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 spans="1:13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 spans="1:13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 spans="1:13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 spans="1:13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 spans="1:13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 spans="1:13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 spans="1:13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 spans="1:13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 spans="1:13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 spans="1:13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</row>
    <row r="993" spans="1:13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</row>
    <row r="994" spans="1:13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</row>
    <row r="995" spans="1:13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</row>
    <row r="996" spans="1:13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</row>
    <row r="997" spans="1:13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</row>
    <row r="998" spans="1:13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</row>
    <row r="999" spans="1:13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</row>
    <row r="1000" spans="1:13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9029-752C-BB4A-9924-12D5656CB1D3}">
  <dimension ref="A1:C11"/>
  <sheetViews>
    <sheetView zoomScale="141" workbookViewId="0">
      <selection activeCell="A12" sqref="A12"/>
    </sheetView>
  </sheetViews>
  <sheetFormatPr baseColWidth="10" defaultRowHeight="16" x14ac:dyDescent="0.2"/>
  <cols>
    <col min="1" max="1" width="11.83203125" bestFit="1" customWidth="1"/>
  </cols>
  <sheetData>
    <row r="1" spans="1:3" x14ac:dyDescent="0.2">
      <c r="A1" s="11" t="s">
        <v>17</v>
      </c>
      <c r="B1" s="11" t="s">
        <v>19</v>
      </c>
      <c r="C1" s="11" t="s">
        <v>24</v>
      </c>
    </row>
    <row r="2" spans="1:3" x14ac:dyDescent="0.2">
      <c r="A2" t="s">
        <v>20</v>
      </c>
      <c r="B2" s="13">
        <v>62.59</v>
      </c>
      <c r="C2" t="s">
        <v>26</v>
      </c>
    </row>
    <row r="3" spans="1:3" x14ac:dyDescent="0.2">
      <c r="A3" t="s">
        <v>21</v>
      </c>
      <c r="B3" s="13">
        <v>30.33</v>
      </c>
      <c r="C3" t="s">
        <v>29</v>
      </c>
    </row>
    <row r="4" spans="1:3" x14ac:dyDescent="0.2">
      <c r="A4" t="s">
        <v>22</v>
      </c>
      <c r="B4" s="13">
        <v>1599</v>
      </c>
      <c r="C4" s="12" t="s">
        <v>23</v>
      </c>
    </row>
    <row r="5" spans="1:3" x14ac:dyDescent="0.2">
      <c r="A5" t="s">
        <v>18</v>
      </c>
      <c r="B5" s="13">
        <v>87</v>
      </c>
      <c r="C5" t="s">
        <v>28</v>
      </c>
    </row>
    <row r="6" spans="1:3" x14ac:dyDescent="0.2">
      <c r="A6" t="s">
        <v>27</v>
      </c>
      <c r="B6" s="13">
        <v>340</v>
      </c>
      <c r="C6" t="s">
        <v>25</v>
      </c>
    </row>
    <row r="7" spans="1:3" x14ac:dyDescent="0.2">
      <c r="A7" t="s">
        <v>30</v>
      </c>
      <c r="B7" s="13">
        <v>35.03</v>
      </c>
      <c r="C7" t="s">
        <v>29</v>
      </c>
    </row>
    <row r="8" spans="1:3" x14ac:dyDescent="0.2">
      <c r="A8" s="11" t="s">
        <v>31</v>
      </c>
      <c r="B8" s="14">
        <f>AVERAGE(B2:B7)</f>
        <v>358.99166666666673</v>
      </c>
    </row>
    <row r="9" spans="1:3" x14ac:dyDescent="0.2">
      <c r="A9" s="11"/>
      <c r="B9" s="11"/>
    </row>
    <row r="10" spans="1:3" x14ac:dyDescent="0.2">
      <c r="A10" s="11" t="s">
        <v>33</v>
      </c>
      <c r="B10" s="11" t="s">
        <v>24</v>
      </c>
    </row>
    <row r="11" spans="1:3" x14ac:dyDescent="0.2">
      <c r="A11" s="3">
        <v>0.2</v>
      </c>
      <c r="B11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F4896-A1AF-E34C-91F1-F6ECE01F358C}">
  <dimension ref="A1:C7"/>
  <sheetViews>
    <sheetView zoomScale="208" workbookViewId="0">
      <selection activeCell="C6" sqref="C6"/>
    </sheetView>
  </sheetViews>
  <sheetFormatPr baseColWidth="10" defaultRowHeight="16" x14ac:dyDescent="0.2"/>
  <cols>
    <col min="1" max="1" width="24" bestFit="1" customWidth="1"/>
    <col min="3" max="3" width="14.1640625" bestFit="1" customWidth="1"/>
  </cols>
  <sheetData>
    <row r="1" spans="1:3" x14ac:dyDescent="0.2">
      <c r="A1" s="11" t="s">
        <v>31</v>
      </c>
      <c r="B1">
        <v>359</v>
      </c>
    </row>
    <row r="2" spans="1:3" x14ac:dyDescent="0.2">
      <c r="A2" s="11" t="s">
        <v>33</v>
      </c>
      <c r="B2" s="3">
        <v>0.2</v>
      </c>
    </row>
    <row r="3" spans="1:3" x14ac:dyDescent="0.2">
      <c r="A3" s="11" t="s">
        <v>38</v>
      </c>
      <c r="B3" s="6">
        <f>B1-B2*B1</f>
        <v>287.2</v>
      </c>
    </row>
    <row r="5" spans="1:3" x14ac:dyDescent="0.2">
      <c r="B5" t="s">
        <v>36</v>
      </c>
      <c r="C5" t="s">
        <v>37</v>
      </c>
    </row>
    <row r="6" spans="1:3" x14ac:dyDescent="0.2">
      <c r="A6" t="s">
        <v>35</v>
      </c>
      <c r="B6" s="8">
        <f>Units!M17</f>
        <v>12481.565217391289</v>
      </c>
      <c r="C6" s="8">
        <f>B3*B6</f>
        <v>3584705.5304347784</v>
      </c>
    </row>
    <row r="7" spans="1:3" x14ac:dyDescent="0.2">
      <c r="A7" t="s">
        <v>34</v>
      </c>
      <c r="B7" s="8">
        <f>Units!O17</f>
        <v>2448.5217391304313</v>
      </c>
      <c r="C7" s="8">
        <f>B7*B1</f>
        <v>879019.30434782489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Units</vt:lpstr>
      <vt:lpstr>Assumptions</vt:lpstr>
      <vt:lpstr>Conclusion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2023-06-24T10:17:48Z</dcterms:created>
  <dcterms:modified xsi:type="dcterms:W3CDTF">2023-06-24T18:51:25Z</dcterms:modified>
</cp:coreProperties>
</file>