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tes-on-the-use-of-water-(" sheetId="1" r:id="rId4"/>
    <sheet state="visible" name="global 2020 report " sheetId="2" r:id="rId5"/>
    <sheet state="visible" name="Pivot Table 4" sheetId="3" r:id="rId6"/>
  </sheets>
  <definedNames>
    <definedName hidden="1" localSheetId="0" name="Z_0A85789E_9E4A_4462_9945_1CD6531B4A3D_.wvu.FilterData">'Estimates-on-the-use-of-water-('!$B$1:$B$1000</definedName>
  </definedNames>
  <calcPr/>
  <customWorkbookViews>
    <customWorkbookView activeSheetId="0" maximized="1" windowHeight="0" windowWidth="0" guid="{0A85789E-9E4A-4462-9945-1CD6531B4A3D}" name="Filter 1"/>
  </customWorkbookViews>
  <pivotCaches>
    <pivotCache cacheId="0" r:id="rId7"/>
  </pivotCaches>
</workbook>
</file>

<file path=xl/sharedStrings.xml><?xml version="1.0" encoding="utf-8"?>
<sst xmlns="http://schemas.openxmlformats.org/spreadsheetml/2006/main" count="657" uniqueCount="262">
  <si>
    <t>name</t>
  </si>
  <si>
    <t>income_group</t>
  </si>
  <si>
    <t>pop_n</t>
  </si>
  <si>
    <t>pop_u</t>
  </si>
  <si>
    <t>wat_bas_n</t>
  </si>
  <si>
    <t>wat_lim_n</t>
  </si>
  <si>
    <t>wat_unimp_n</t>
  </si>
  <si>
    <t>wat_sur_n</t>
  </si>
  <si>
    <t>wat_bas_r</t>
  </si>
  <si>
    <t>wat_lim_r</t>
  </si>
  <si>
    <t>wat_unimp_r</t>
  </si>
  <si>
    <t>wat_sur_r</t>
  </si>
  <si>
    <t>wat_bas_u</t>
  </si>
  <si>
    <t>wat_lim_u</t>
  </si>
  <si>
    <t>wat_unimp_u</t>
  </si>
  <si>
    <t>wat_sur_u</t>
  </si>
  <si>
    <t>value_cnt</t>
  </si>
  <si>
    <t>pop_u_val</t>
  </si>
  <si>
    <t>pop_n (m)</t>
  </si>
  <si>
    <t>wat_base_n (rounded)</t>
  </si>
  <si>
    <t>pop_u(rounded)</t>
  </si>
  <si>
    <t>pop_r(rounded)</t>
  </si>
  <si>
    <t>pop_r</t>
  </si>
  <si>
    <t>Tokelau</t>
  </si>
  <si>
    <t>NAN</t>
  </si>
  <si>
    <t>Wallis and Futuna Islands</t>
  </si>
  <si>
    <t>Montserrat</t>
  </si>
  <si>
    <t>Papua New Guinea</t>
  </si>
  <si>
    <t>Burundi</t>
  </si>
  <si>
    <t>Liechtenstein</t>
  </si>
  <si>
    <t>Niger</t>
  </si>
  <si>
    <t>Samoa</t>
  </si>
  <si>
    <t>Rwanda</t>
  </si>
  <si>
    <t>Malawi</t>
  </si>
  <si>
    <t>Saint Lucia</t>
  </si>
  <si>
    <t>Sri Lanka</t>
  </si>
  <si>
    <t>South Sudan</t>
  </si>
  <si>
    <t>Nepal</t>
  </si>
  <si>
    <t>Ethiopia</t>
  </si>
  <si>
    <t>Tonga</t>
  </si>
  <si>
    <t>Chad</t>
  </si>
  <si>
    <t>Solomon Islands</t>
  </si>
  <si>
    <t>Eswatini</t>
  </si>
  <si>
    <t>Cambodia</t>
  </si>
  <si>
    <t>Uganda</t>
  </si>
  <si>
    <t>Vanuatu</t>
  </si>
  <si>
    <t>Guyana</t>
  </si>
  <si>
    <t>Afghanistan</t>
  </si>
  <si>
    <t>Tajikistan</t>
  </si>
  <si>
    <t>Kenya</t>
  </si>
  <si>
    <t>Lesotho</t>
  </si>
  <si>
    <t>Burkina Faso</t>
  </si>
  <si>
    <t>Barbados</t>
  </si>
  <si>
    <t>Timor-Leste</t>
  </si>
  <si>
    <t>Myanmar</t>
  </si>
  <si>
    <t>Zimbabwe</t>
  </si>
  <si>
    <t>India</t>
  </si>
  <si>
    <t>Sudan</t>
  </si>
  <si>
    <t>United Republic of Tanzania</t>
  </si>
  <si>
    <t>Kyrgyzstan</t>
  </si>
  <si>
    <t>Lao People's Democratic Republic</t>
  </si>
  <si>
    <t>Guinea</t>
  </si>
  <si>
    <t>Yemen</t>
  </si>
  <si>
    <t>Mozambique</t>
  </si>
  <si>
    <t>Viet Nam</t>
  </si>
  <si>
    <t>Pakistan</t>
  </si>
  <si>
    <t>Madagascar</t>
  </si>
  <si>
    <t>Bangladesh</t>
  </si>
  <si>
    <t>Saint Helena</t>
  </si>
  <si>
    <t>Maldives</t>
  </si>
  <si>
    <t>Mauritius</t>
  </si>
  <si>
    <t>Faeroe Islands</t>
  </si>
  <si>
    <t>Bhutan</t>
  </si>
  <si>
    <t>Republic of Moldova</t>
  </si>
  <si>
    <t>Central African Republic</t>
  </si>
  <si>
    <t>Sierra Leone</t>
  </si>
  <si>
    <t>Togo</t>
  </si>
  <si>
    <t>Egypt</t>
  </si>
  <si>
    <t>Mali</t>
  </si>
  <si>
    <t>Guinea-Bissau</t>
  </si>
  <si>
    <t>Zambia</t>
  </si>
  <si>
    <t>Mayotte</t>
  </si>
  <si>
    <t>Democratic Republic of the Congo</t>
  </si>
  <si>
    <t>Niue</t>
  </si>
  <si>
    <t>Belize</t>
  </si>
  <si>
    <t>Somalia</t>
  </si>
  <si>
    <t>Philippines</t>
  </si>
  <si>
    <t>British Virgin Islands</t>
  </si>
  <si>
    <t>Benin</t>
  </si>
  <si>
    <t>Senegal</t>
  </si>
  <si>
    <t>Bosnia and Herzegovina</t>
  </si>
  <si>
    <t>Uzbekistan</t>
  </si>
  <si>
    <t>Guatemala</t>
  </si>
  <si>
    <t>Côte d'Ivoire</t>
  </si>
  <si>
    <t>Thailand</t>
  </si>
  <si>
    <t>Nigeria</t>
  </si>
  <si>
    <t>Isle of Man</t>
  </si>
  <si>
    <t>Namibia</t>
  </si>
  <si>
    <t>Liberia</t>
  </si>
  <si>
    <t>Turkmenistan</t>
  </si>
  <si>
    <t>Trinidad and Tobago</t>
  </si>
  <si>
    <t>Slovakia</t>
  </si>
  <si>
    <t>Romania</t>
  </si>
  <si>
    <t>Kiribati</t>
  </si>
  <si>
    <t>Slovenia</t>
  </si>
  <si>
    <t>Mauritania</t>
  </si>
  <si>
    <t>Syrian Arab Republic</t>
  </si>
  <si>
    <t>Jamaica</t>
  </si>
  <si>
    <t>Serbia</t>
  </si>
  <si>
    <t>Azerbaijan</t>
  </si>
  <si>
    <t>Indonesia</t>
  </si>
  <si>
    <t>Fiji</t>
  </si>
  <si>
    <t>Croatia</t>
  </si>
  <si>
    <t>Haiti</t>
  </si>
  <si>
    <t>Kazakhstan</t>
  </si>
  <si>
    <t>Cameroon</t>
  </si>
  <si>
    <t>Ghana</t>
  </si>
  <si>
    <t>North Macedonia</t>
  </si>
  <si>
    <t>Austria</t>
  </si>
  <si>
    <t>Honduras</t>
  </si>
  <si>
    <t>Georgia</t>
  </si>
  <si>
    <t>Nicaragua</t>
  </si>
  <si>
    <t>Poland</t>
  </si>
  <si>
    <t>French Polynesia</t>
  </si>
  <si>
    <t>China</t>
  </si>
  <si>
    <t>Gambia</t>
  </si>
  <si>
    <t>Albania</t>
  </si>
  <si>
    <t>Paraguay</t>
  </si>
  <si>
    <t>Democratic People's Republic of Korea</t>
  </si>
  <si>
    <t>Armenia</t>
  </si>
  <si>
    <t>Ireland</t>
  </si>
  <si>
    <t>Morocco</t>
  </si>
  <si>
    <t>Tuvalu</t>
  </si>
  <si>
    <t>Ecuador</t>
  </si>
  <si>
    <t>Cabo Verde</t>
  </si>
  <si>
    <t>Suriname</t>
  </si>
  <si>
    <t>Cyprus</t>
  </si>
  <si>
    <t>Portugal</t>
  </si>
  <si>
    <t>Angola</t>
  </si>
  <si>
    <t>Montenegro</t>
  </si>
  <si>
    <t>Congo</t>
  </si>
  <si>
    <t>South Africa</t>
  </si>
  <si>
    <t>Latvia</t>
  </si>
  <si>
    <t>Lithuania</t>
  </si>
  <si>
    <t>Mongolia</t>
  </si>
  <si>
    <t>Panama</t>
  </si>
  <si>
    <t>Estonia</t>
  </si>
  <si>
    <t>Tunisia</t>
  </si>
  <si>
    <t>Ukraine</t>
  </si>
  <si>
    <t>Botswana</t>
  </si>
  <si>
    <t>Bolivia (Plurinational State of)</t>
  </si>
  <si>
    <t>Iraq</t>
  </si>
  <si>
    <t>New Caledonia</t>
  </si>
  <si>
    <t>Hungary</t>
  </si>
  <si>
    <t>Italy</t>
  </si>
  <si>
    <t>El Salvador</t>
  </si>
  <si>
    <t>Switzerland</t>
  </si>
  <si>
    <t>Algeria</t>
  </si>
  <si>
    <t>Sao Tome and Principe</t>
  </si>
  <si>
    <t>Czech Republic</t>
  </si>
  <si>
    <t>Russian Federation</t>
  </si>
  <si>
    <t>Cook Islands</t>
  </si>
  <si>
    <t>Bulgaria</t>
  </si>
  <si>
    <t>Iran (Islamic Republic of)</t>
  </si>
  <si>
    <t>West Bank and Gaza Strip</t>
  </si>
  <si>
    <t>Turkey</t>
  </si>
  <si>
    <t>Marshall Islands</t>
  </si>
  <si>
    <t>Cuba</t>
  </si>
  <si>
    <t>Malaysia</t>
  </si>
  <si>
    <t>Germany</t>
  </si>
  <si>
    <t>Falkland Islands (Malvinas)</t>
  </si>
  <si>
    <t>Brunei Darussalam</t>
  </si>
  <si>
    <t>Djibouti</t>
  </si>
  <si>
    <t>Peru</t>
  </si>
  <si>
    <t>Belarus</t>
  </si>
  <si>
    <t>Greece</t>
  </si>
  <si>
    <t>Palau</t>
  </si>
  <si>
    <t>Costa Rica</t>
  </si>
  <si>
    <t>Libya</t>
  </si>
  <si>
    <t>Spain</t>
  </si>
  <si>
    <t>France</t>
  </si>
  <si>
    <t>Mexico</t>
  </si>
  <si>
    <t>Canada</t>
  </si>
  <si>
    <t>Colombia</t>
  </si>
  <si>
    <t>Republic of Korea</t>
  </si>
  <si>
    <t>Norway</t>
  </si>
  <si>
    <t>Dominican Republic</t>
  </si>
  <si>
    <t>United States of America</t>
  </si>
  <si>
    <t>United Kingdom</t>
  </si>
  <si>
    <t>Saudi Arabia</t>
  </si>
  <si>
    <t>French Guiana</t>
  </si>
  <si>
    <t>Finland</t>
  </si>
  <si>
    <t>New Zealand</t>
  </si>
  <si>
    <t>Oman</t>
  </si>
  <si>
    <t>Australia</t>
  </si>
  <si>
    <t>American Samoa</t>
  </si>
  <si>
    <t>Greenland</t>
  </si>
  <si>
    <t>Andorra</t>
  </si>
  <si>
    <t>United Arab Emirates</t>
  </si>
  <si>
    <t>Sweden</t>
  </si>
  <si>
    <t>Chile</t>
  </si>
  <si>
    <t>Brazil</t>
  </si>
  <si>
    <t>Denmark</t>
  </si>
  <si>
    <t>Lebanon</t>
  </si>
  <si>
    <t>Venezuela (Bolivarian Republic of)</t>
  </si>
  <si>
    <t>Saint Pierre and Miquelon</t>
  </si>
  <si>
    <t>Martinique</t>
  </si>
  <si>
    <t>Bahrain</t>
  </si>
  <si>
    <t>Gabon</t>
  </si>
  <si>
    <t>Northern Mariana Islands</t>
  </si>
  <si>
    <t>Luxembourg</t>
  </si>
  <si>
    <t>Jordan</t>
  </si>
  <si>
    <t>Japan</t>
  </si>
  <si>
    <t>Israel</t>
  </si>
  <si>
    <t>Netherlands</t>
  </si>
  <si>
    <t>Argentina</t>
  </si>
  <si>
    <t>Iceland</t>
  </si>
  <si>
    <t>Puerto Rico</t>
  </si>
  <si>
    <t>Guam</t>
  </si>
  <si>
    <t>Malta</t>
  </si>
  <si>
    <t>United States Virgin Islands</t>
  </si>
  <si>
    <t>Uruguay</t>
  </si>
  <si>
    <t>San Marino</t>
  </si>
  <si>
    <t>Guadeloupe</t>
  </si>
  <si>
    <t>Belgium</t>
  </si>
  <si>
    <t>Saint Barthelemy</t>
  </si>
  <si>
    <t>Nauru</t>
  </si>
  <si>
    <t>Gibraltar</t>
  </si>
  <si>
    <t>Saint Martin (French part)</t>
  </si>
  <si>
    <t>Monaco</t>
  </si>
  <si>
    <t>Bermuda</t>
  </si>
  <si>
    <t>China, Macao SAR</t>
  </si>
  <si>
    <t>Réunion</t>
  </si>
  <si>
    <t>Qatar</t>
  </si>
  <si>
    <t>Kuwait</t>
  </si>
  <si>
    <t>Singapore</t>
  </si>
  <si>
    <t>China, Hong Kong SAR</t>
  </si>
  <si>
    <t>total pop_n</t>
  </si>
  <si>
    <t xml:space="preserve">wat_lim_r </t>
  </si>
  <si>
    <t>total pop_u_val</t>
  </si>
  <si>
    <t>mean</t>
  </si>
  <si>
    <t>world_pop</t>
  </si>
  <si>
    <t>median</t>
  </si>
  <si>
    <t xml:space="preserve"> 55% world_pop</t>
  </si>
  <si>
    <t>mode</t>
  </si>
  <si>
    <t>urban share</t>
  </si>
  <si>
    <t>standard deviation</t>
  </si>
  <si>
    <t>first quartile</t>
  </si>
  <si>
    <t>percentage_difference_pop</t>
  </si>
  <si>
    <t>third quartile</t>
  </si>
  <si>
    <t>percentage_difference_pop_u</t>
  </si>
  <si>
    <t>interquartile</t>
  </si>
  <si>
    <t>percentage_difference_pop_u_%</t>
  </si>
  <si>
    <t>maximum</t>
  </si>
  <si>
    <t>minimum</t>
  </si>
  <si>
    <t>SUM of pop_n</t>
  </si>
  <si>
    <t>AVERAGE of pop_u</t>
  </si>
  <si>
    <t>AVERAGE of wat_bas_n</t>
  </si>
  <si>
    <t>AVERAGE of wat_lim_n</t>
  </si>
  <si>
    <t>AVERAGE of wat_unimp_n</t>
  </si>
  <si>
    <t>AVERAGE of wat_sur_n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</si>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</sst>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1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1" fillId="0" fontId="1" numFmtId="0" xfId="0" applyAlignment="1" applyBorder="1" applyFont="1">
      <alignment readingOrder="0"/>
    </xf>
    <xf borderId="1" fillId="0" fontId="2" numFmtId="0" xfId="0" applyBorder="1" applyFont="1"/>
    <xf borderId="1" fillId="2" fontId="3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readingOrder="0"/>
    </xf>
    <xf borderId="3" fillId="0" fontId="2" numFmtId="0" xfId="0" applyBorder="1" applyFont="1"/>
    <xf borderId="4" fillId="0" fontId="1" numFmtId="0" xfId="0" applyAlignment="1" applyBorder="1" applyFont="1">
      <alignment readingOrder="0"/>
    </xf>
    <xf borderId="4" fillId="0" fontId="2" numFmtId="0" xfId="0" applyBorder="1" applyFont="1"/>
    <xf borderId="1" fillId="0" fontId="1" numFmtId="0" xfId="0" applyAlignment="1" applyBorder="1" applyFont="1">
      <alignment readingOrder="0"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073763"/>
                </a:solidFill>
                <a:latin typeface="+mn-lt"/>
              </a:defRPr>
            </a:pPr>
            <a:r>
              <a:rPr b="0" sz="2400">
                <a:solidFill>
                  <a:srgbClr val="073763"/>
                </a:solidFill>
                <a:latin typeface="+mn-lt"/>
              </a:rPr>
              <a:t>national distribution of access to water per service level 2020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'Estimates-on-the-use-of-water-('!$E$1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'Estimates-on-the-use-of-water-('!$C$2:$C$1000</c:f>
            </c:strRef>
          </c:cat>
          <c:val>
            <c:numRef>
              <c:f>'Estimates-on-the-use-of-water-('!$E$2:$E$1000</c:f>
              <c:numCache/>
            </c:numRef>
          </c:val>
        </c:ser>
        <c:ser>
          <c:idx val="1"/>
          <c:order val="1"/>
          <c:tx>
            <c:strRef>
              <c:f>'Estimates-on-the-use-of-water-('!$F$1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'Estimates-on-the-use-of-water-('!$C$2:$C$1000</c:f>
            </c:strRef>
          </c:cat>
          <c:val>
            <c:numRef>
              <c:f>'Estimates-on-the-use-of-water-('!$F$2:$F$1000</c:f>
              <c:numCache/>
            </c:numRef>
          </c:val>
        </c:ser>
        <c:ser>
          <c:idx val="2"/>
          <c:order val="2"/>
          <c:tx>
            <c:strRef>
              <c:f>'Estimates-on-the-use-of-water-('!$G$1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'Estimates-on-the-use-of-water-('!$C$2:$C$1000</c:f>
            </c:strRef>
          </c:cat>
          <c:val>
            <c:numRef>
              <c:f>'Estimates-on-the-use-of-water-('!$G$2:$G$1000</c:f>
              <c:numCache/>
            </c:numRef>
          </c:val>
        </c:ser>
        <c:ser>
          <c:idx val="3"/>
          <c:order val="3"/>
          <c:tx>
            <c:strRef>
              <c:f>'Estimates-on-the-use-of-water-('!$H$1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'Estimates-on-the-use-of-water-('!$C$2:$C$1000</c:f>
            </c:strRef>
          </c:cat>
          <c:val>
            <c:numRef>
              <c:f>'Estimates-on-the-use-of-water-('!$H$2:$H$1000</c:f>
              <c:numCache/>
            </c:numRef>
          </c:val>
        </c:ser>
        <c:overlap val="100"/>
        <c:axId val="1544745544"/>
        <c:axId val="958634998"/>
      </c:barChart>
      <c:catAx>
        <c:axId val="1544745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national population size in thousands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8634998"/>
      </c:catAx>
      <c:valAx>
        <c:axId val="958634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access share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47455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73763"/>
                </a:solidFill>
                <a:latin typeface="+mn-lt"/>
              </a:defRPr>
            </a:pPr>
            <a:r>
              <a:rPr b="0">
                <a:solidFill>
                  <a:srgbClr val="073763"/>
                </a:solidFill>
                <a:latin typeface="+mn-lt"/>
              </a:rPr>
              <a:t>income group versus the different average shares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'Pivot Table 4'!$A$2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4'!$B$1:$G$1</c:f>
            </c:strRef>
          </c:cat>
          <c:val>
            <c:numRef>
              <c:f>'Pivot Table 4'!$B$2:$G$2</c:f>
              <c:numCache/>
            </c:numRef>
          </c:val>
        </c:ser>
        <c:ser>
          <c:idx val="1"/>
          <c:order val="1"/>
          <c:tx>
            <c:strRef>
              <c:f>'Pivot Table 4'!$A$3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4'!$B$1:$G$1</c:f>
            </c:strRef>
          </c:cat>
          <c:val>
            <c:numRef>
              <c:f>'Pivot Table 4'!$B$3:$G$3</c:f>
              <c:numCache/>
            </c:numRef>
          </c:val>
        </c:ser>
        <c:ser>
          <c:idx val="2"/>
          <c:order val="2"/>
          <c:tx>
            <c:strRef>
              <c:f>'Pivot Table 4'!$A$4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4'!$B$1:$G$1</c:f>
            </c:strRef>
          </c:cat>
          <c:val>
            <c:numRef>
              <c:f>'Pivot Table 4'!$B$4:$G$4</c:f>
              <c:numCache/>
            </c:numRef>
          </c:val>
        </c:ser>
        <c:ser>
          <c:idx val="3"/>
          <c:order val="3"/>
          <c:tx>
            <c:strRef>
              <c:f>'Pivot Table 4'!$A$5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'Pivot Table 4'!$B$1:$G$1</c:f>
            </c:strRef>
          </c:cat>
          <c:val>
            <c:numRef>
              <c:f>'Pivot Table 4'!$B$5:$G$5</c:f>
              <c:numCache/>
            </c:numRef>
          </c:val>
        </c:ser>
        <c:ser>
          <c:idx val="4"/>
          <c:order val="4"/>
          <c:tx>
            <c:strRef>
              <c:f>'Pivot Table 4'!$A$6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'Pivot Table 4'!$B$1:$G$1</c:f>
            </c:strRef>
          </c:cat>
          <c:val>
            <c:numRef>
              <c:f>'Pivot Table 4'!$B$6:$G$6</c:f>
              <c:numCache/>
            </c:numRef>
          </c:val>
        </c:ser>
        <c:overlap val="100"/>
        <c:axId val="68946105"/>
        <c:axId val="1430485641"/>
      </c:barChart>
      <c:catAx>
        <c:axId val="6894610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income_group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0485641"/>
      </c:catAx>
      <c:valAx>
        <c:axId val="14304856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94610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73763"/>
                </a:solidFill>
                <a:latin typeface="+mn-lt"/>
              </a:defRPr>
            </a:pPr>
            <a:r>
              <a:rPr b="0">
                <a:solidFill>
                  <a:srgbClr val="073763"/>
                </a:solidFill>
                <a:latin typeface="+mn-lt"/>
              </a:rPr>
              <a:t>income group versus the different average shares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'Pivot Table 4'!$A$2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4'!$B$1:$G$1</c:f>
            </c:strRef>
          </c:cat>
          <c:val>
            <c:numRef>
              <c:f>'Pivot Table 4'!$B$2:$G$2</c:f>
              <c:numCache/>
            </c:numRef>
          </c:val>
        </c:ser>
        <c:ser>
          <c:idx val="1"/>
          <c:order val="1"/>
          <c:tx>
            <c:strRef>
              <c:f>'Pivot Table 4'!$A$3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4'!$B$1:$G$1</c:f>
            </c:strRef>
          </c:cat>
          <c:val>
            <c:numRef>
              <c:f>'Pivot Table 4'!$B$3:$G$3</c:f>
              <c:numCache/>
            </c:numRef>
          </c:val>
        </c:ser>
        <c:ser>
          <c:idx val="2"/>
          <c:order val="2"/>
          <c:tx>
            <c:strRef>
              <c:f>'Pivot Table 4'!$A$4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4'!$B$1:$G$1</c:f>
            </c:strRef>
          </c:cat>
          <c:val>
            <c:numRef>
              <c:f>'Pivot Table 4'!$B$4:$G$4</c:f>
              <c:numCache/>
            </c:numRef>
          </c:val>
        </c:ser>
        <c:ser>
          <c:idx val="3"/>
          <c:order val="3"/>
          <c:tx>
            <c:strRef>
              <c:f>'Pivot Table 4'!$A$5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'Pivot Table 4'!$B$1:$G$1</c:f>
            </c:strRef>
          </c:cat>
          <c:val>
            <c:numRef>
              <c:f>'Pivot Table 4'!$B$5:$G$5</c:f>
              <c:numCache/>
            </c:numRef>
          </c:val>
        </c:ser>
        <c:ser>
          <c:idx val="4"/>
          <c:order val="4"/>
          <c:tx>
            <c:strRef>
              <c:f>'Pivot Table 4'!$A$6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'Pivot Table 4'!$B$1:$G$1</c:f>
            </c:strRef>
          </c:cat>
          <c:val>
            <c:numRef>
              <c:f>'Pivot Table 4'!$B$6:$G$6</c:f>
              <c:numCache/>
            </c:numRef>
          </c:val>
        </c:ser>
        <c:overlap val="100"/>
        <c:axId val="226693740"/>
        <c:axId val="1289202118"/>
      </c:barChart>
      <c:catAx>
        <c:axId val="22669374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income_group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9202118"/>
      </c:catAx>
      <c:valAx>
        <c:axId val="12892021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669374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238125</xdr:colOff>
      <xdr:row>29</xdr:row>
      <xdr:rowOff>123825</xdr:rowOff>
    </xdr:from>
    <xdr:ext cx="9629775" cy="50673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295275</xdr:colOff>
      <xdr:row>64</xdr:row>
      <xdr:rowOff>161925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771525</xdr:colOff>
      <xdr:row>7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H214" sheet="Estimates-on-the-use-of-water-("/>
  </cacheSource>
  <cacheFields>
    <cacheField name="income_group" numFmtId="0">
      <sharedItems containsSemiMixedTypes="0" containsString="0" containsNumber="1" containsInteger="1">
        <n v="0.0"/>
        <n v="2.0"/>
        <n v="1.0"/>
        <n v="4.0"/>
        <n v="3.0"/>
      </sharedItems>
    </cacheField>
    <cacheField name="pop_n" numFmtId="0">
      <sharedItems containsSemiMixedTypes="0" containsString="0" containsNumber="1">
        <n v="1.350000024"/>
        <n v="11.24600029"/>
        <n v="4.999000072"/>
        <n v="8947.027344"/>
        <n v="11890.78125"/>
        <n v="38.13700104"/>
        <n v="24206.63672"/>
        <n v="198.4100037"/>
        <n v="12952.20898"/>
        <n v="19129.95508"/>
        <n v="183.6289978"/>
        <n v="21413.25"/>
        <n v="11193.72852"/>
        <n v="29136.80859"/>
        <n v="114963.5859"/>
        <n v="105.6969986"/>
        <n v="16425.85938"/>
        <n v="686.8779907"/>
        <n v="1160.16394"/>
        <n v="16718.9707"/>
        <n v="45741.0"/>
        <n v="307.1499939"/>
        <n v="786.559021"/>
        <n v="38928.33984"/>
        <n v="9537.641602"/>
        <n v="53771.30078"/>
        <n v="2142.251953"/>
        <n v="20903.27734"/>
        <n v="287.3710022"/>
        <n v="1318.442017"/>
        <n v="54409.79297"/>
        <n v="14862.92676"/>
        <n v="1380004.375"/>
        <n v="43849.26953"/>
        <n v="59734.21484"/>
        <n v="6524.190918"/>
        <n v="7275.556152"/>
        <n v="13132.79199"/>
        <n v="29825.96875"/>
        <n v="31255.43555"/>
        <n v="97338.58594"/>
        <n v="220892.3281"/>
        <n v="27691.01953"/>
        <n v="164689.3906"/>
        <n v="6.071000099"/>
        <n v="540.5419922"/>
        <n v="1271.766968"/>
        <n v="48.86500168"/>
        <n v="771.6119995"/>
        <n v="4033.962891"/>
        <n v="4829.76416"/>
        <n v="7976.984863"/>
        <n v="8278.737305"/>
        <n v="102334.4063"/>
        <n v="20250.83398"/>
        <n v="1967.998047"/>
        <n v="18383.95508"/>
        <n v="272.8129883"/>
        <n v="89561.40625"/>
        <n v="1.618000031"/>
        <n v="397.6210022"/>
        <n v="15893.21875"/>
        <n v="109581.0859"/>
        <n v="30.23699951"/>
        <n v="12123.19824"/>
        <n v="16743.92969"/>
        <n v="3280.814941"/>
        <n v="33469.19922"/>
        <n v="17915.56641"/>
        <n v="26378.27539"/>
        <n v="69799.97656"/>
        <n v="206139.5938"/>
        <n v="85.03199768"/>
        <n v="2540.916016"/>
        <n v="5057.676758"/>
        <n v="6031.187012"/>
        <n v="1399.490967"/>
        <n v="5459.643066"/>
        <n v="19237.68164"/>
        <n v="119.4459991"/>
        <n v="2078.931885"/>
        <n v="4649.660156"/>
        <n v="17500.65625"/>
        <n v="2961.160889"/>
        <n v="8737.370117"/>
        <n v="10139.1748"/>
        <n v="273523.625"/>
        <n v="896.4439697"/>
        <n v="4105.268066"/>
        <n v="11402.5332"/>
        <n v="18776.70703"/>
        <n v="26545.86328"/>
        <n v="31072.94531"/>
        <n v="2083.379883"/>
        <n v="9006.400391"/>
        <n v="9904.608398"/>
        <n v="3989.175049"/>
        <n v="6624.554199"/>
        <n v="37846.60547"/>
        <n v="280.9039917"/>
        <n v="1463140.5"/>
        <n v="2416.664063"/>
        <n v="2877.800049"/>
        <n v="7132.529785"/>
        <n v="25778.81445"/>
        <n v="2963.233887"/>
        <n v="4937.795898"/>
        <n v="36910.55859"/>
        <n v="11.79199982"/>
        <n v="17643.06055"/>
        <n v="555.9879761"/>
        <n v="586.6339722"/>
        <n v="1207.360962"/>
        <n v="10196.70703"/>
        <n v="32866.26953"/>
        <n v="628.0620117"/>
        <n v="5518.091797"/>
        <n v="59308.69141"/>
        <n v="1886.202026"/>
        <n v="2722.291016"/>
        <n v="3278.291992"/>
        <n v="4314.768066"/>
        <n v="1326.53894"/>
        <n v="11818.61816"/>
        <n v="43733.75781"/>
        <n v="2351.625"/>
        <n v="11673.0293"/>
        <n v="40222.50391"/>
        <n v="285.4909973"/>
        <n v="9660.349609"/>
        <n v="60461.82813"/>
        <n v="6486.201172"/>
        <n v="8654.618164"/>
        <n v="43851.04297"/>
        <n v="219.1609955"/>
        <n v="10708.98242"/>
        <n v="145934.4531"/>
        <n v="17.56399918"/>
        <n v="6948.444824"/>
        <n v="83992.95313"/>
        <n v="5101.416016"/>
        <n v="84339.07031"/>
        <n v="59.19400024"/>
        <n v="11326.61621"/>
        <n v="32365.99805"/>
        <n v="83783.94531"/>
        <n v="3.48300004"/>
        <n v="437.4830017"/>
        <n v="988.0020142"/>
        <n v="32971.84766"/>
        <n v="9449.321289"/>
        <n v="10423.05566"/>
        <n v="18.09199905"/>
        <n v="5094.11377"/>
        <n v="6871.287109"/>
        <n v="46754.78125"/>
        <n v="65273.51172"/>
        <n v="128932.75"/>
        <n v="37742.15625"/>
        <n v="50882.88281"/>
        <n v="51269.18359"/>
        <n v="5421.242188"/>
        <n v="10847.9043"/>
        <n v="331002.6563"/>
        <n v="67886.00781"/>
        <n v="34813.86719"/>
        <n v="298.6820068"/>
        <n v="5540.717773"/>
        <n v="4822.23291"/>
        <n v="5106.62207"/>
        <n v="25499.88086"/>
        <n v="55.1969986"/>
        <n v="56.77199936"/>
        <n v="77.26499939"/>
        <n v="9890.400391"/>
        <n v="10099.26953"/>
        <n v="19116.20898"/>
        <n v="212559.4063"/>
        <n v="5792.203125"/>
        <n v="6825.441895"/>
        <n v="28435.94336"/>
        <n v="5.795000076"/>
        <n v="375.2650146"/>
        <n v="1701.583008"/>
        <n v="2225.728027"/>
        <n v="57.55699921"/>
        <n v="625.9760132"/>
        <n v="10203.13965"/>
        <n v="126476.4609"/>
        <n v="8655.541016"/>
        <n v="17134.87305"/>
        <n v="45195.77734"/>
        <n v="341.25"/>
        <n v="2860.840088"/>
        <n v="168.7830048"/>
        <n v="441.5390015"/>
        <n v="104.4229965"/>
        <n v="3473.727051"/>
        <n v="33.93799973"/>
        <n v="400.1270142"/>
        <n v="11589.61621"/>
        <n v="9.885"/>
        <n v="10.83399963"/>
        <n v="33.69100189"/>
        <n v="38.659"/>
        <n v="39.24399948"/>
        <n v="62.27299881"/>
        <n v="649.34198"/>
        <n v="895.3079834"/>
        <n v="2881.060059"/>
        <n v="4270.562988"/>
        <n v="5850.342773"/>
        <n v="7496.987793"/>
      </sharedItems>
    </cacheField>
    <cacheField name="pop_u" numFmtId="0">
      <sharedItems containsSemiMixedTypes="0" containsString="0" containsNumber="1">
        <n v="0.0"/>
        <n v="9.114999771"/>
        <n v="13.34500027"/>
        <n v="13.70800018"/>
        <n v="14.41600037"/>
        <n v="16.62599945"/>
        <n v="17.88899994"/>
        <n v="17.43200111"/>
        <n v="17.42700005"/>
        <n v="18.8409996"/>
        <n v="18.71299934"/>
        <n v="20.1989994"/>
        <n v="20.57600021"/>
        <n v="21.69499969"/>
        <n v="23.09899902"/>
        <n v="23.52000046"/>
        <n v="24.67000008"/>
        <n v="24.17100143"/>
        <n v="24.23200035"/>
        <n v="24.95400047"/>
        <n v="25.52500153"/>
        <n v="26.7859993"/>
        <n v="26.02599907"/>
        <n v="27.50599861"/>
        <n v="27.99499893"/>
        <n v="29.02799988"/>
        <n v="30.60700035"/>
        <n v="31.19099998"/>
        <n v="31.31999969"/>
        <n v="31.14100075"/>
        <n v="32.24200058"/>
        <n v="34.9260025"/>
        <n v="35.25299835"/>
        <n v="35.22700119"/>
        <n v="36.85599899"/>
        <n v="36.29000092"/>
        <n v="36.875"/>
        <n v="37.90799713"/>
        <n v="37.0739975"/>
        <n v="37.34000015"/>
        <n v="37.16500092"/>
        <n v="38.5340004"/>
        <n v="38.17700195"/>
        <n v="40.08200073"/>
        <n v="40.66899872"/>
        <n v="40.75999832"/>
        <n v="42.39799881"/>
        <n v="42.31599808"/>
        <n v="42.84900284"/>
        <n v="42.19799805"/>
        <n v="42.92300034"/>
        <n v="42.79999924"/>
        <n v="42.78300095"/>
        <n v="43.90900421"/>
        <n v="44.19599915"/>
        <n v="44.6289978"/>
        <n v="45.75099945"/>
        <n v="45.63800049"/>
        <n v="46.20200348"/>
        <n v="46.02500153"/>
        <n v="46.14099884"/>
        <n v="47.40799713"/>
        <n v="48.51499939"/>
        <n v="48.4149971"/>
        <n v="48.12200165"/>
        <n v="49.02000046"/>
        <n v="50.41599655"/>
        <n v="51.83599854"/>
        <n v="51.70599747"/>
        <n v="51.43000031"/>
        <n v="51.95800018"/>
        <n v="52.89800262"/>
        <n v="52.03300095"/>
        <n v="52.08899689"/>
        <n v="52.51600266"/>
        <n v="53.2140007"/>
        <n v="53.75999832"/>
        <n v="54.19400024"/>
        <n v="55.59399796"/>
        <n v="55.11800385"/>
        <n v="55.32699585"/>
        <n v="55.47500229"/>
        <n v="56.31100082"/>
        <n v="56.44599915"/>
        <n v="56.39700317"/>
        <n v="56.64099884"/>
        <n v="57.24700546"/>
        <n v="57.55299759"/>
        <n v="57.08799744"/>
        <n v="57.67100143"/>
        <n v="57.56000519"/>
        <n v="57.34899902"/>
        <n v="58.48199844"/>
        <n v="58.7480011"/>
        <n v="58.35899734"/>
        <n v="59.4529953"/>
        <n v="59.01200104"/>
        <n v="60.04300308"/>
        <n v="61.97500229"/>
        <n v="61.71308899"/>
        <n v="62.58199692"/>
        <n v="62.11199951"/>
        <n v="62.18299484"/>
        <n v="62.38100052"/>
        <n v="63.31299973"/>
        <n v="63.65299988"/>
        <n v="63.53199768"/>
        <n v="64.01399994"/>
        <n v="64.16600037"/>
        <n v="66.65200043"/>
        <n v="66.14900208"/>
        <n v="66.82099915"/>
        <n v="66.30999756"/>
        <n v="66.82499695"/>
        <n v="67.48800659"/>
        <n v="67.82900238"/>
        <n v="67.35400391"/>
        <n v="68.31500244"/>
        <n v="68.04599762"/>
        <n v="68.65699768"/>
        <n v="68.41400146"/>
        <n v="69.22900391"/>
        <n v="69.56800079"/>
        <n v="69.60800171"/>
        <n v="70.8769989"/>
        <n v="70.1230011"/>
        <n v="70.89299774"/>
        <n v="71.51799774"/>
        <n v="71.94200134"/>
        <n v="71.03899384"/>
        <n v="73.44400024"/>
        <n v="73.91500092"/>
        <n v="73.73300171"/>
        <n v="74.35400391"/>
        <n v="74.06100464"/>
        <n v="74.75400543"/>
        <n v="75.49500275"/>
        <n v="75.68599701"/>
        <n v="75.87400055"/>
        <n v="76.71899414"/>
        <n v="76.10500336"/>
        <n v="77.79399109"/>
        <n v="77.19400024"/>
        <n v="77.15999603"/>
        <n v="77.45300293"/>
        <n v="78.50799561"/>
        <n v="78.25000763"/>
        <n v="78.06199646"/>
        <n v="78.2970047"/>
        <n v="79.48300171"/>
        <n v="79.71500397"/>
        <n v="80.98799896"/>
        <n v="80.77099609"/>
        <n v="80.69100189"/>
        <n v="80.80999756"/>
        <n v="80.97499847"/>
        <n v="80.73099518"/>
        <n v="81.56200409"/>
        <n v="81.42499542"/>
        <n v="81.41400146"/>
        <n v="82.97399139"/>
        <n v="82.54000092"/>
        <n v="82.66400146"/>
        <n v="83.90299988"/>
        <n v="84.28700256"/>
        <n v="85.81999969"/>
        <n v="85.51700592"/>
        <n v="86.6989975"/>
        <n v="86.27599335"/>
        <n v="86.24099731"/>
        <n v="87.15299988"/>
        <n v="87.28200531"/>
        <n v="87.91600037"/>
        <n v="87.04799652"/>
        <n v="87.97699738"/>
        <n v="87.72699738"/>
        <n v="87.07299805"/>
        <n v="88.11600494"/>
        <n v="88.92499542"/>
        <n v="88.27899933"/>
        <n v="89.96199799"/>
        <n v="89.13999939"/>
        <n v="89.50600433"/>
        <n v="90.09200287"/>
        <n v="91.79799652"/>
        <n v="91.4529953"/>
        <n v="91.41799927"/>
        <n v="91.78199768"/>
        <n v="92.58699799"/>
        <n v="92.23600006"/>
        <n v="92.11100006"/>
        <n v="93.897995"/>
        <n v="93.58100128"/>
        <n v="94.93800354"/>
        <n v="94.7440033"/>
        <n v="95.93900299"/>
        <n v="95.51499939"/>
        <n v="97.49900055"/>
        <n v="98.49899292"/>
        <n v="98.07899475"/>
        <n v="100.0"/>
        <n v="99.65900421"/>
        <n v="99.23500061"/>
      </sharedItems>
    </cacheField>
    <cacheField name="wat_bas_n">
      <sharedItems containsMixedTypes="1" containsNumber="1">
        <n v="99.70767665"/>
        <n v="99.14328736"/>
        <n v="98.07748262"/>
        <n v="45.34401752"/>
        <n v="62.20712225"/>
        <n v="100.0"/>
        <n v="46.91179747"/>
        <n v="91.83772455"/>
        <n v="60.41450115"/>
        <n v="70.04772851"/>
        <n v="96.88784457"/>
        <n v="92.22757937"/>
        <n v="40.95092717"/>
        <n v="90.07454179"/>
        <n v="49.61557274"/>
        <n v="98.73108083"/>
        <n v="46.18753479"/>
        <n v="67.30102554"/>
        <n v="70.75307095"/>
        <n v="71.21988497"/>
        <n v="55.85504921"/>
        <n v="91.23119075"/>
        <n v="95.55480685"/>
        <n v="75.09141325"/>
        <n v="81.85241502"/>
        <n v="61.63289158"/>
        <n v="72.17603927"/>
        <n v="47.21485446"/>
        <n v="98.51445042"/>
        <n v="85.4956012"/>
        <n v="83.71819191"/>
        <n v="62.66645761"/>
        <n v="90.48952503"/>
        <n v="60.4486756"/>
        <n v="60.71679759"/>
        <n v="91.69930522"/>
        <n v="85.21974318"/>
        <n v="63.96178874"/>
        <n v="60.66356984"/>
        <n v="63.36942563"/>
        <n v="96.88435687"/>
        <n v="90.14896508"/>
        <n v="53.38588491"/>
        <n v="97.69796025"/>
        <n v="99.1"/>
        <n v="99.5444386"/>
        <n v="99.8662547"/>
        <n v="97.31322263"/>
        <n v="90.56996224"/>
        <n v="37.20240205"/>
        <n v="63.76628562"/>
        <n v="68.58372009"/>
        <n v="99.44017596"/>
        <n v="82.54729103"/>
        <n v="59.01691221"/>
        <n v="65.41238357"/>
        <n v="96.37117971"/>
        <n v="45.95212696"/>
        <n v="97.01087618"/>
        <n v="98.40195463"/>
        <n v="56.47697339"/>
        <n v="94.10903456"/>
        <n v="99.86438356"/>
        <n v="65.41412299"/>
        <n v="84.90523779"/>
        <n v="96.11389762"/>
        <n v="97.82878485"/>
        <n v="94.00642827"/>
        <n v="70.90907039"/>
        <n v="77.60905338"/>
        <n v="99.075"/>
        <n v="84.27003628"/>
        <n v="75.26179159"/>
        <n v="98.87517077"/>
        <n v="99.78769858"/>
        <n v="77.97092085"/>
        <n v="99.5"/>
        <n v="71.68104923"/>
        <n v="93.92585718"/>
        <n v="91.0299445"/>
        <n v="95.29552932"/>
        <n v="96.04337613"/>
        <n v="92.41534961"/>
        <n v="94.30106524"/>
        <s v="NAN"/>
        <n v="66.6953084"/>
        <n v="95.43497032"/>
        <n v="65.72041818"/>
        <n v="85.79099665"/>
        <n v="97.74281579"/>
        <n v="95.68922113"/>
        <n v="97.3481397"/>
        <n v="81.7087538"/>
        <n v="99.96659155"/>
        <n v="94.26111059"/>
        <n v="80.94040714"/>
        <n v="95.06803883"/>
        <n v="99.59346633"/>
        <n v="93.84384303"/>
        <n v="99.97118069"/>
        <n v="97.39970651"/>
        <n v="90.40234468"/>
        <n v="95.35976356"/>
        <n v="88.76960642"/>
        <n v="97.98963167"/>
        <n v="99.76517318"/>
        <n v="99.91199367"/>
        <n v="57.16773762"/>
        <n v="98.85691652"/>
        <n v="73.78451158"/>
        <n v="93.88505744"/>
        <n v="98.78260115"/>
        <n v="98.01334724"/>
        <n v="85.49562527"/>
        <n v="94.37254436"/>
        <n v="99.59078178"/>
        <n v="97.54330899"/>
        <n v="93.92828195"/>
        <n v="92.21356307"/>
        <n v="93.39007163"/>
        <n v="98.35990325"/>
        <n v="99.30532057"/>
        <n v="99.99999747"/>
        <n v="99.91703407"/>
        <n v="97.94657541"/>
        <n v="100.0000028"/>
        <n v="94.43732996"/>
        <n v="78.22645516"/>
        <n v="99.88059167"/>
        <n v="96.99254807"/>
        <n v="99.97161022"/>
        <n v="99.01141694"/>
        <n v="97.48263633"/>
        <n v="97.88039722"/>
        <n v="97.01426916"/>
        <n v="88.57204698"/>
        <n v="97.00269616"/>
        <n v="97.09990707"/>
        <n v="100.0000023"/>
        <n v="95.3089274"/>
        <n v="99.9000368"/>
        <n v="76.04992021"/>
        <n v="93.13936621"/>
        <n v="96.53472608"/>
        <n v="99.6575455"/>
        <n v="99.81053693"/>
        <n v="99.8915238"/>
        <n v="99.92561261"/>
        <n v="99.9999985"/>
        <n v="99.67956828"/>
        <n v="99.22181066"/>
        <n v="97.49165711"/>
        <n v="99.93139665"/>
        <n v="99.9999955"/>
        <n v="96.68681192"/>
        <n v="99.88352668"/>
        <n v="99.99999856"/>
        <n v="93.78221635"/>
        <n v="100.0000033"/>
        <n v="100.0000013"/>
        <n v="92.16802469"/>
        <n v="99.96981182"/>
        <n v="99.77377166"/>
        <n v="100.0000017"/>
        <n v="100.0000037"/>
        <n v="99.965596"/>
        <n v="99.82686763"/>
        <n v="99.99999872"/>
        <n v="99.32085299"/>
        <n v="100.0000011"/>
        <n v="92.6"/>
        <n v="93.68580071"/>
        <n v="91.4"/>
        <n v="99.84197078"/>
        <n v="85.3419306"/>
        <n v="99.87993254"/>
        <n v="98.94030296"/>
        <n v="99.07891245"/>
        <n v="99.99999929"/>
        <n v="99.99999721"/>
        <n v="99.6952"/>
        <n v="100.0000004"/>
        <n v="98.71826738"/>
        <n v="99.49575756"/>
        <n v="99.80312604"/>
        <n v="99.99999645"/>
        <n v="99.99927139"/>
        <n v="99.90314002"/>
        <n v="99.56810194"/>
      </sharedItems>
    </cacheField>
    <cacheField name="wat_lim_n">
      <sharedItems containsMixedTypes="1" containsNumber="1">
        <n v="0.0"/>
        <n v="2.128564452"/>
        <n v="19.43969314"/>
        <n v="21.6538987"/>
        <n v="6.520899952"/>
        <n v="22.3207193"/>
        <n v="21.95081497"/>
        <n v="1.815652166"/>
        <n v="0.5954581495"/>
        <n v="37.42696287"/>
        <n v="3.979825725"/>
        <n v="26.74071964"/>
        <n v="0.8814972962"/>
        <n v="14.74028929"/>
        <n v="5.79547831"/>
        <n v="9.507067163"/>
        <n v="13.90222204"/>
        <n v="27.28286"/>
        <n v="1.06238505"/>
        <n v="1.205244408"/>
        <n v="1.447541688"/>
        <n v="2.568363935"/>
        <n v="9.54187005"/>
        <n v="10.40592597"/>
        <n v="31.2730034"/>
        <n v="0.2676005761"/>
        <n v="1.88586597"/>
        <n v="1.595436949"/>
        <n v="14.1975397"/>
        <n v="4.983602562"/>
        <n v="26.67001975"/>
        <n v="11.29007067"/>
        <n v="1.900734111"/>
        <n v="3.566857739"/>
        <n v="21.2815915"/>
        <n v="28.9627418"/>
        <n v="9.975784507"/>
        <n v="3.822279525"/>
        <n v="2.71797298"/>
        <n v="1.156425878"/>
        <n v="0.0480506913"/>
        <n v="2.460712607"/>
        <n v="1.519776762"/>
        <n v="25.68237348"/>
        <n v="9.023316357"/>
        <n v="6.065434765"/>
        <n v="0.2376091086"/>
        <n v="3.854734527"/>
        <n v="14.03457137"/>
        <n v="6.15393902"/>
        <n v="13.44122447"/>
        <n v="1.249110629"/>
        <n v="27.70419956"/>
        <n v="2.856486137"/>
        <n v="9.317535586"/>
        <n v="2.387217509"/>
        <n v="3.823663938"/>
        <n v="1.034150511"/>
        <n v="8.935421702"/>
        <n v="4.979399343"/>
        <n v="7.08762751"/>
        <n v="8.700657475"/>
        <n v="1.124829231"/>
        <n v="0.2123014241"/>
        <n v="4.076899625"/>
        <n v="13.47689193"/>
        <n v="5.873730768"/>
        <n v="5.367570914"/>
        <n v="4.244199279"/>
        <n v="1.04278118"/>
        <n v="0.8554746335"/>
        <s v="NAN"/>
        <n v="9.814543652"/>
        <n v="1.941425039"/>
        <n v="12.87474863"/>
        <n v="6.586062113"/>
        <n v="1.63499414"/>
        <n v="0.4256206085"/>
        <n v="1.506645682"/>
        <n v="0.8147213297"/>
        <n v="8.597391391"/>
        <n v="1.884656092"/>
        <n v="0.4065302439"/>
        <n v="0.6831311872"/>
        <n v="5.263549601"/>
        <n v="0.003451463449"/>
        <n v="7.904150846"/>
        <n v="1.067246941"/>
        <n v="9.287349919"/>
        <n v="0.5454788204"/>
        <n v="10.46117203"/>
        <n v="2.772736186"/>
        <n v="0.6823007424"/>
        <n v="2.14642893"/>
        <n v="1.873480592"/>
        <n v="1.63135067"/>
        <n v="5.671978717"/>
        <n v="4.72303897"/>
        <n v="0.1365905296"/>
        <n v="0.8921603495"/>
        <n v="0.2072632319"/>
        <n v="4.985880842"/>
        <n v="20.23798298"/>
        <n v="0.6219963766"/>
        <n v="1.938311229"/>
        <n v="1.029979486"/>
        <n v="2.023078075"/>
        <n v="11.387979"/>
        <n v="1.471384542"/>
        <n v="0.3545396865"/>
        <n v="14.7574817"/>
        <n v="0.8495593511"/>
        <n v="3.37211955"/>
        <n v="0.1894594746"/>
        <n v="0.1861521591"/>
        <n v="0.4670386504"/>
        <n v="7.541419893"/>
        <n v="0.1265490039"/>
        <n v="7.4"/>
        <n v="0.4707829181"/>
        <n v="7.735263103"/>
        <n v="0.1462147369"/>
        <n v="0.5042424412"/>
      </sharedItems>
    </cacheField>
    <cacheField name="wat_unimp_n">
      <sharedItems containsMixedTypes="1" containsNumber="1">
        <n v="0.2923233459"/>
        <n v="0.856712639"/>
        <n v="1.922517378"/>
        <n v="22.15762495"/>
        <n v="14.75825969"/>
        <n v="0.0"/>
        <n v="27.02751244"/>
        <n v="1.418623428"/>
        <n v="13.15480415"/>
        <n v="5.776304407"/>
        <n v="1.296503269"/>
        <n v="5.348927064"/>
        <n v="13.53755519"/>
        <n v="4.699081176"/>
        <n v="18.63506013"/>
        <n v="0.3874218777"/>
        <n v="31.56245714"/>
        <n v="21.26784313"/>
        <n v="9.835567931"/>
        <n v="5.677218558"/>
        <n v="12.16590654"/>
        <n v="1.143069849"/>
        <n v="14.56026288"/>
        <n v="3.421857005"/>
        <n v="9.780087524"/>
        <n v="12.21725464"/>
        <n v="21.15863263"/>
        <n v="1.217949005"/>
        <n v="8.360029397"/>
        <n v="5.10942478"/>
        <n v="16.27785545"/>
        <n v="3.963153945"/>
        <n v="3.650217875"/>
        <n v="14.51775136"/>
        <n v="1.8656487"/>
        <n v="10.62886799"/>
        <n v="6.296119406"/>
        <n v="7.77785276"/>
        <n v="16.72614511"/>
        <n v="3.115643126"/>
        <n v="4.413307574"/>
        <n v="32.31145967"/>
        <n v="0.4626557002"/>
        <n v="0.9"/>
        <n v="0.407510705"/>
        <n v="0.1337453014"/>
        <n v="0.1764242183"/>
        <n v="7.910260997"/>
        <n v="33.53911377"/>
        <n v="15.5639457"/>
        <n v="14.16432245"/>
        <n v="0.3222149265"/>
        <n v="12.24697135"/>
        <n v="26.6263769"/>
        <n v="21.57684071"/>
        <n v="3.628820295"/>
        <n v="32.54231607"/>
        <n v="2.989123822"/>
        <n v="0.3489347411"/>
        <n v="13.41704303"/>
        <n v="3.034479307"/>
        <n v="0.1356164384"/>
        <n v="21.97254088"/>
        <n v="12.60781566"/>
        <n v="0.06243843752"/>
        <n v="0.22384422"/>
        <n v="3.215911815"/>
        <n v="14.19244161"/>
        <n v="11.79691148"/>
        <n v="0.925"/>
        <n v="3.740143722"/>
        <n v="3.488080869"/>
        <n v="17.95217953"/>
        <n v="0.5"/>
        <n v="14.82032681"/>
        <n v="0.2004120542"/>
        <n v="1.864010203"/>
        <n v="0.4437204778"/>
        <n v="2.913842688"/>
        <n v="5.553871666"/>
        <n v="3.318602766"/>
        <s v="NAN"/>
        <n v="23.49014795"/>
        <n v="2.545956934"/>
        <n v="15.00100626"/>
        <n v="2.812216176"/>
        <n v="0.5742284762"/>
        <n v="3.885158264"/>
        <n v="2.632761379"/>
        <n v="13.53053114"/>
        <n v="0.03340844529"/>
        <n v="4.725451938"/>
        <n v="10.35285207"/>
        <n v="3.047305081"/>
        <n v="3.4229177E-6"/>
        <n v="5.20969278"/>
        <n v="0.02881930801"/>
        <n v="2.600293485"/>
        <n v="2.8776725"/>
        <n v="2.604485389"/>
        <n v="3.209147716"/>
        <n v="0.3793365073"/>
        <n v="0.2348268167"/>
        <n v="0.08800633369"/>
        <n v="19.45082534"/>
        <n v="0.592312011"/>
        <n v="9.559180722"/>
        <n v="1.410816657"/>
        <n v="0.5350981037"/>
        <n v="1.98665276"/>
        <n v="6.633366714"/>
        <n v="2.262304247"/>
        <n v="0.4092182232"/>
        <n v="0.8253403378"/>
        <n v="0.07590450129"/>
        <n v="1.732526476"/>
        <n v="1.575010843"/>
        <n v="2.427900808E-6"/>
        <n v="0.6946794278"/>
        <n v="2.527244192E-6"/>
        <n v="0.08296592591"/>
        <n v="0.3151739969"/>
        <n v="0.5318366638"/>
        <n v="0.4435199284"/>
        <n v="0.1194083325"/>
        <n v="2.38545555"/>
        <n v="0.0283897827"/>
        <n v="0.9885830607"/>
        <n v="0.5137973631"/>
        <n v="1.089623295"/>
        <n v="0.7376749545"/>
        <n v="0.03997402585"/>
        <n v="1.252811506"/>
        <n v="2.545553241"/>
        <n v="4.691072596"/>
        <n v="0.09996320036"/>
        <n v="7.015876051"/>
        <n v="4.150468349"/>
        <n v="0.09315436837"/>
        <n v="0.3424544984"/>
        <n v="3.594451897E-6"/>
        <n v="0.1084762012"/>
        <n v="0.07438739142"/>
        <n v="1.49610841E-6"/>
        <n v="0.3204317169"/>
        <n v="0.7781893369"/>
        <n v="0.9536162228"/>
        <n v="0.06860335296"/>
        <n v="4.503407453E-6"/>
        <n v="1.269428783"/>
        <n v="0.1164733182"/>
        <n v="1.43853282E-6"/>
        <n v="6.217783652"/>
        <n v="0.2604052036"/>
        <n v="0.03018817873"/>
        <n v="0.2262283415"/>
        <n v="0.034404"/>
        <n v="0.1731323735"/>
        <n v="1.277139333E-6"/>
        <n v="0.5525980099"/>
        <n v="5.843416373"/>
        <n v="8.6"/>
        <n v="0.1580292158"/>
        <n v="6.922808357"/>
        <n v="0.1200674649"/>
        <n v="0.8536474704"/>
        <n v="0.9210875467"/>
        <n v="7.12408621E-7"/>
        <n v="2.794650015E-6"/>
        <n v="0.3048"/>
        <n v="1.281732624"/>
        <n v="0.1968739613"/>
        <n v="3.554796791E-6"/>
        <n v="7.286105507E-4"/>
        <n v="0.09685998294"/>
        <n v="0.4318980637"/>
      </sharedItems>
    </cacheField>
    <cacheField name="wat_sur_n">
      <sharedItems containsMixedTypes="1" containsNumber="1">
        <n v="0.0"/>
        <n v="30.36979308"/>
        <n v="3.594924913"/>
        <n v="4.406791392"/>
        <n v="0.2227520679"/>
        <n v="4.109975401"/>
        <n v="2.22515211"/>
        <n v="1.82803542"/>
        <n v="8.084554762"/>
        <n v="1.246551314"/>
        <n v="5.008647486"/>
        <n v="7.509718784"/>
        <n v="5.635653025"/>
        <n v="9.904293959"/>
        <n v="9.200674434"/>
        <n v="4.696184252"/>
        <n v="7.706424202"/>
        <n v="2.096878897"/>
        <n v="8.900782174"/>
        <n v="12.15736404"/>
        <n v="19.04515084"/>
        <n v="5.200780116"/>
        <n v="0.3535095024"/>
        <n v="4.258503433"/>
        <n v="9.576946362"/>
        <n v="6.858147242"/>
        <n v="0.5637184626"/>
        <n v="9.231086774"/>
        <n v="13.47538038"/>
        <n v="4.534311965"/>
        <n v="0.5845310938"/>
        <n v="8.460500354"/>
        <n v="2.595835594"/>
        <n v="9.928644759"/>
        <n v="1.61544782"/>
        <n v="11.58468244"/>
        <n v="0.6829581735"/>
        <n v="0.04964054142"/>
        <n v="3.576110708"/>
        <n v="11.64645233"/>
        <n v="11.18652269"/>
        <n v="1.35100309"/>
        <n v="0.3221395192"/>
        <n v="6.856836706"/>
        <s v="NAN"/>
        <n v="8.064332495"/>
        <n v="2.401784021"/>
        <n v="3.295800547"/>
        <n v="0.09972904042"/>
        <n v="1.947370925"/>
        <n v="1.743509404"/>
        <n v="5.963066293"/>
        <n v="5.614635794"/>
        <n v="4.902192485"/>
        <n v="12.54947006"/>
        <n v="0.02173203433"/>
        <n v="1.738474379"/>
        <n v="0.01655092647"/>
        <n v="1.175304087"/>
        <n v="2.380331999"/>
        <n v="0.07764770471"/>
        <n v="6.403826927"/>
        <n v="4.810725058"/>
        <n v="0.04796159706"/>
        <n v="0.01909892327"/>
        <n v="3.254069378"/>
        <n v="0.1987161441"/>
        <n v="0.1093493927"/>
        <n v="0.2633330058"/>
        <n v="1.456433219"/>
        <n v="2.032299589"/>
        <n v="0.1170950144"/>
        <n v="0.563784884"/>
        <n v="14.09408712"/>
        <n v="0.005292650894"/>
        <n v="6.195135664"/>
        <n v="1.931389712"/>
        <n v="5.724579081"/>
        <n v="1.491670799"/>
        <n v="0.323834836"/>
        <n v="1.330871481"/>
        <n v="4.898326997"/>
        <n v="0.7479339713"/>
        <n v="1.530987366"/>
        <n v="0.04495253272"/>
        <n v="1.09204193"/>
        <n v="0.06525508185"/>
        <n v="0.2249778093"/>
        <n v="0.2731077963"/>
        <n v="2.176722038"/>
        <n v="1.860606087"/>
        <n v="1.368574512"/>
        <n v="1.576720644"/>
        <n v="0.03015021745"/>
        <n v="0.05983483179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global 2020 report " cacheId="0" dataCaption="" compact="0" compactData="0">
  <location ref="F58:L64" firstHeaderRow="0" firstDataRow="2" firstDataCol="0"/>
  <pivotFields>
    <pivotField name="income_group" axis="axisRow" compact="0" outline="0" multipleItemSelectionAllowed="1" showAll="0" sortType="ascending">
      <items>
        <item x="0"/>
        <item x="2"/>
        <item x="1"/>
        <item x="4"/>
        <item x="3"/>
        <item t="default"/>
      </items>
    </pivotField>
    <pivotField name="pop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pop_u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name="wat_bas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name="wat_lim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wat_unimp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name="wat_sur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</pivotFields>
  <rowFields>
    <field x="0"/>
  </rowFields>
  <colFields>
    <field x="-2"/>
  </colFields>
  <dataFields>
    <dataField name="SUM of pop_n" fld="1" baseField="0"/>
    <dataField name="AVERAGE of pop_u" fld="2" subtotal="average" baseField="0"/>
    <dataField name="AVERAGE of wat_bas_n" fld="3" subtotal="average" baseField="0"/>
    <dataField name="AVERAGE of wat_lim_n" fld="4" subtotal="average" baseField="0"/>
    <dataField name="AVERAGE of wat_unimp_n" fld="5" subtotal="average" baseField="0"/>
    <dataField name="AVERAGE of wat_sur_n" fld="6" subtotal="average" baseField="0"/>
  </dataFields>
</pivotTableDefinition>
</file>

<file path=xl/pivotTables/pivotTable2.xml><?xml version="1.0" encoding="utf-8"?>
<pivotTableDefinition xmlns="http://schemas.openxmlformats.org/spreadsheetml/2006/main" name="Pivot Table 4" cacheId="0" dataCaption="" compact="0" compactData="0">
  <location ref="A1:G7" firstHeaderRow="0" firstDataRow="2" firstDataCol="0"/>
  <pivotFields>
    <pivotField name="income_group" axis="axisRow" compact="0" outline="0" multipleItemSelectionAllowed="1" showAll="0" sortType="ascending">
      <items>
        <item x="0"/>
        <item x="2"/>
        <item x="1"/>
        <item x="4"/>
        <item x="3"/>
        <item t="default"/>
      </items>
    </pivotField>
    <pivotField name="pop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pop_u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name="wat_bas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name="wat_lim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wat_unimp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name="wat_sur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</pivotFields>
  <rowFields>
    <field x="0"/>
  </rowFields>
  <colFields>
    <field x="-2"/>
  </colFields>
  <dataFields>
    <dataField name="SUM of pop_n" fld="1" baseField="0"/>
    <dataField name="AVERAGE of pop_u" fld="2" subtotal="average" baseField="0"/>
    <dataField name="AVERAGE of wat_bas_n" fld="3" subtotal="average" baseField="0"/>
    <dataField name="AVERAGE of wat_lim_n" fld="4" subtotal="average" baseField="0"/>
    <dataField name="AVERAGE of wat_unimp_n" fld="5" subtotal="average" baseField="0"/>
    <dataField name="AVERAGE of wat_sur_n" fld="6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25.63"/>
    <col customWidth="1" min="4" max="4" width="19.5"/>
    <col customWidth="1" min="7" max="7" width="20.5"/>
    <col customWidth="1" min="11" max="11" width="16.88"/>
    <col customWidth="1" min="12" max="12" width="17.75"/>
    <col customWidth="1" min="20" max="20" width="18.63"/>
    <col customWidth="1" min="21" max="21" width="13.75"/>
    <col customWidth="1" min="22" max="22" width="13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>
      <c r="A2" s="2" t="s">
        <v>23</v>
      </c>
      <c r="B2" s="2">
        <v>0.0</v>
      </c>
      <c r="C2" s="2">
        <v>1.350000024</v>
      </c>
      <c r="D2" s="2">
        <v>0.0</v>
      </c>
      <c r="E2" s="2">
        <v>99.70767665</v>
      </c>
      <c r="F2" s="2">
        <v>0.0</v>
      </c>
      <c r="G2" s="2">
        <v>0.2923233459</v>
      </c>
      <c r="H2" s="2">
        <v>0.0</v>
      </c>
      <c r="I2" s="2">
        <v>99.70767665</v>
      </c>
      <c r="J2" s="2">
        <v>0.0</v>
      </c>
      <c r="K2" s="2">
        <v>0.2923233459</v>
      </c>
      <c r="L2" s="2">
        <v>0.0</v>
      </c>
      <c r="M2" s="2" t="s">
        <v>24</v>
      </c>
      <c r="N2" s="2" t="s">
        <v>24</v>
      </c>
      <c r="O2" s="2" t="s">
        <v>24</v>
      </c>
      <c r="P2" s="2" t="s">
        <v>24</v>
      </c>
      <c r="Q2" s="3">
        <f t="shared" ref="Q2:Q214" si="1">COUNTA(A2:P2)</f>
        <v>16</v>
      </c>
      <c r="R2" s="3">
        <f t="shared" ref="R2:R214" si="2">C2*(D2/100)</f>
        <v>0</v>
      </c>
      <c r="S2" s="3">
        <f t="shared" ref="S2:S214" si="3">ROUNDUP(C2/1000)</f>
        <v>1</v>
      </c>
      <c r="T2" s="3">
        <f t="shared" ref="T2:T89" si="4">IF(E2&gt;100,ROUNDDOWN(E2,0),E2)</f>
        <v>99.70767665</v>
      </c>
      <c r="U2" s="3">
        <f t="shared" ref="U2:U214" si="5">ROUNDUP(D2,0.1)</f>
        <v>0</v>
      </c>
      <c r="V2" s="3">
        <f>ROUNDUP('global 2020 report '!C2,0.1)</f>
        <v>100</v>
      </c>
      <c r="W2" s="3">
        <v>100.0</v>
      </c>
    </row>
    <row r="3">
      <c r="A3" s="2" t="s">
        <v>25</v>
      </c>
      <c r="B3" s="2">
        <v>0.0</v>
      </c>
      <c r="C3" s="2">
        <v>11.24600029</v>
      </c>
      <c r="D3" s="2">
        <v>0.0</v>
      </c>
      <c r="E3" s="2">
        <v>99.14328736</v>
      </c>
      <c r="F3" s="2">
        <v>0.0</v>
      </c>
      <c r="G3" s="2">
        <v>0.856712639</v>
      </c>
      <c r="H3" s="2">
        <v>0.0</v>
      </c>
      <c r="I3" s="2">
        <v>99.14328736</v>
      </c>
      <c r="J3" s="2">
        <v>0.0</v>
      </c>
      <c r="K3" s="2">
        <v>0.856712639</v>
      </c>
      <c r="L3" s="2">
        <v>0.0</v>
      </c>
      <c r="M3" s="2" t="s">
        <v>24</v>
      </c>
      <c r="N3" s="2" t="s">
        <v>24</v>
      </c>
      <c r="O3" s="2" t="s">
        <v>24</v>
      </c>
      <c r="P3" s="2" t="s">
        <v>24</v>
      </c>
      <c r="Q3" s="3">
        <f t="shared" si="1"/>
        <v>16</v>
      </c>
      <c r="R3" s="3">
        <f t="shared" si="2"/>
        <v>0</v>
      </c>
      <c r="S3" s="3">
        <f t="shared" si="3"/>
        <v>1</v>
      </c>
      <c r="T3" s="3">
        <f t="shared" si="4"/>
        <v>99.14328736</v>
      </c>
      <c r="U3" s="3">
        <f t="shared" si="5"/>
        <v>0</v>
      </c>
      <c r="V3" s="3">
        <f>ROUNDUP('global 2020 report '!C10,0.1)</f>
        <v>100</v>
      </c>
      <c r="W3" s="3">
        <v>53.79799652</v>
      </c>
    </row>
    <row r="4">
      <c r="A4" s="2" t="s">
        <v>26</v>
      </c>
      <c r="B4" s="2">
        <v>0.0</v>
      </c>
      <c r="C4" s="2">
        <v>4.999000072</v>
      </c>
      <c r="D4" s="2">
        <v>9.114999771</v>
      </c>
      <c r="E4" s="2">
        <v>98.07748262</v>
      </c>
      <c r="F4" s="2">
        <v>0.0</v>
      </c>
      <c r="G4" s="2">
        <v>1.922517378</v>
      </c>
      <c r="H4" s="2">
        <v>0.0</v>
      </c>
      <c r="I4" s="2" t="s">
        <v>24</v>
      </c>
      <c r="J4" s="2" t="s">
        <v>24</v>
      </c>
      <c r="K4" s="2" t="s">
        <v>24</v>
      </c>
      <c r="L4" s="2" t="s">
        <v>24</v>
      </c>
      <c r="M4" s="2" t="s">
        <v>24</v>
      </c>
      <c r="N4" s="2" t="s">
        <v>24</v>
      </c>
      <c r="O4" s="2" t="s">
        <v>24</v>
      </c>
      <c r="P4" s="2" t="s">
        <v>24</v>
      </c>
      <c r="Q4" s="3">
        <f t="shared" si="1"/>
        <v>16</v>
      </c>
      <c r="R4" s="3">
        <f t="shared" si="2"/>
        <v>0.4556588451</v>
      </c>
      <c r="S4" s="3">
        <f t="shared" si="3"/>
        <v>1</v>
      </c>
      <c r="T4" s="3">
        <f t="shared" si="4"/>
        <v>98.07748262</v>
      </c>
      <c r="U4" s="3">
        <f t="shared" si="5"/>
        <v>10</v>
      </c>
      <c r="V4" s="3">
        <f>ROUNDUP('global 2020 report '!C5,0.1)</f>
        <v>91</v>
      </c>
      <c r="W4" s="3">
        <v>21.492004390000005</v>
      </c>
    </row>
    <row r="5">
      <c r="A5" s="2" t="s">
        <v>27</v>
      </c>
      <c r="B5" s="2">
        <v>2.0</v>
      </c>
      <c r="C5" s="2">
        <v>8947.027344</v>
      </c>
      <c r="D5" s="2">
        <v>13.34500027</v>
      </c>
      <c r="E5" s="2">
        <v>45.34401752</v>
      </c>
      <c r="F5" s="2">
        <v>2.128564452</v>
      </c>
      <c r="G5" s="2">
        <v>22.15762495</v>
      </c>
      <c r="H5" s="2">
        <v>30.36979308</v>
      </c>
      <c r="I5" s="2">
        <v>39.07134367</v>
      </c>
      <c r="J5" s="2">
        <v>2.429850293</v>
      </c>
      <c r="K5" s="2">
        <v>24.43180086</v>
      </c>
      <c r="L5" s="2">
        <v>34.06700517</v>
      </c>
      <c r="M5" s="2">
        <v>86.07527164</v>
      </c>
      <c r="N5" s="2">
        <v>0.1721822608</v>
      </c>
      <c r="O5" s="2">
        <v>7.390385564</v>
      </c>
      <c r="P5" s="2">
        <v>6.362160532</v>
      </c>
      <c r="Q5" s="3">
        <f t="shared" si="1"/>
        <v>16</v>
      </c>
      <c r="R5" s="3">
        <f t="shared" si="2"/>
        <v>1193.980823</v>
      </c>
      <c r="S5" s="3">
        <f t="shared" si="3"/>
        <v>9</v>
      </c>
      <c r="T5" s="3">
        <f t="shared" si="4"/>
        <v>45.34401752</v>
      </c>
      <c r="U5" s="3">
        <f t="shared" si="5"/>
        <v>14</v>
      </c>
      <c r="V5" s="3">
        <f>ROUNDUP('global 2020 report '!C118,0.1)</f>
        <v>87</v>
      </c>
      <c r="W5" s="3">
        <v>90.885000229</v>
      </c>
    </row>
    <row r="6">
      <c r="A6" s="2" t="s">
        <v>28</v>
      </c>
      <c r="B6" s="2">
        <v>1.0</v>
      </c>
      <c r="C6" s="2">
        <v>11890.78125</v>
      </c>
      <c r="D6" s="2">
        <v>13.70800018</v>
      </c>
      <c r="E6" s="2">
        <v>62.20712225</v>
      </c>
      <c r="F6" s="2">
        <v>19.43969314</v>
      </c>
      <c r="G6" s="2">
        <v>14.75825969</v>
      </c>
      <c r="H6" s="2">
        <v>3.594924913</v>
      </c>
      <c r="I6" s="2">
        <v>57.68576527</v>
      </c>
      <c r="J6" s="2">
        <v>21.25148213</v>
      </c>
      <c r="K6" s="2">
        <v>16.89675238</v>
      </c>
      <c r="L6" s="2">
        <v>4.166000219</v>
      </c>
      <c r="M6" s="2">
        <v>90.66911086</v>
      </c>
      <c r="N6" s="2">
        <v>8.034462869</v>
      </c>
      <c r="O6" s="2">
        <v>1.296426269</v>
      </c>
      <c r="P6" s="2">
        <v>0.0</v>
      </c>
      <c r="Q6" s="3">
        <f t="shared" si="1"/>
        <v>16</v>
      </c>
      <c r="R6" s="3">
        <f t="shared" si="2"/>
        <v>1629.988315</v>
      </c>
      <c r="S6" s="3">
        <f t="shared" si="3"/>
        <v>12</v>
      </c>
      <c r="T6" s="3">
        <f t="shared" si="4"/>
        <v>62.20712225</v>
      </c>
      <c r="U6" s="3">
        <f t="shared" si="5"/>
        <v>14</v>
      </c>
      <c r="V6" s="3">
        <f>ROUNDUP('global 2020 report '!C138,0.1)</f>
        <v>87</v>
      </c>
      <c r="W6" s="3">
        <v>10.03800201</v>
      </c>
    </row>
    <row r="7">
      <c r="A7" s="2" t="s">
        <v>29</v>
      </c>
      <c r="B7" s="2">
        <v>4.0</v>
      </c>
      <c r="C7" s="2">
        <v>38.13700104</v>
      </c>
      <c r="D7" s="2">
        <v>14.41600037</v>
      </c>
      <c r="E7" s="2">
        <v>100.0</v>
      </c>
      <c r="F7" s="2">
        <v>0.0</v>
      </c>
      <c r="G7" s="2">
        <v>0.0</v>
      </c>
      <c r="H7" s="2">
        <v>0.0</v>
      </c>
      <c r="I7" s="2" t="s">
        <v>24</v>
      </c>
      <c r="J7" s="2" t="s">
        <v>24</v>
      </c>
      <c r="K7" s="2" t="s">
        <v>24</v>
      </c>
      <c r="L7" s="2" t="s">
        <v>24</v>
      </c>
      <c r="M7" s="2" t="s">
        <v>24</v>
      </c>
      <c r="N7" s="2" t="s">
        <v>24</v>
      </c>
      <c r="O7" s="2" t="s">
        <v>24</v>
      </c>
      <c r="P7" s="2" t="s">
        <v>24</v>
      </c>
      <c r="Q7" s="3">
        <f t="shared" si="1"/>
        <v>16</v>
      </c>
      <c r="R7" s="3">
        <f t="shared" si="2"/>
        <v>5.497830211</v>
      </c>
      <c r="S7" s="3">
        <f t="shared" si="3"/>
        <v>1</v>
      </c>
      <c r="T7" s="3">
        <f t="shared" si="4"/>
        <v>100</v>
      </c>
      <c r="U7" s="3">
        <f t="shared" si="5"/>
        <v>15</v>
      </c>
      <c r="V7" s="3">
        <f>ROUNDUP('global 2020 report '!C17,0.1)</f>
        <v>86</v>
      </c>
      <c r="W7" s="3">
        <v>59.91799927</v>
      </c>
    </row>
    <row r="8">
      <c r="A8" s="2" t="s">
        <v>30</v>
      </c>
      <c r="B8" s="2">
        <v>1.0</v>
      </c>
      <c r="C8" s="2">
        <v>24206.63672</v>
      </c>
      <c r="D8" s="2">
        <v>16.62599945</v>
      </c>
      <c r="E8" s="2">
        <v>46.91179747</v>
      </c>
      <c r="F8" s="2">
        <v>21.6538987</v>
      </c>
      <c r="G8" s="2">
        <v>27.02751244</v>
      </c>
      <c r="H8" s="2">
        <v>4.406791392</v>
      </c>
      <c r="I8" s="2">
        <v>39.15415932</v>
      </c>
      <c r="J8" s="2">
        <v>23.98774039</v>
      </c>
      <c r="K8" s="2">
        <v>31.99150648</v>
      </c>
      <c r="L8" s="2">
        <v>4.866593813</v>
      </c>
      <c r="M8" s="2">
        <v>85.81383976</v>
      </c>
      <c r="N8" s="2">
        <v>9.950440829</v>
      </c>
      <c r="O8" s="2">
        <v>2.13468778</v>
      </c>
      <c r="P8" s="2">
        <v>2.101031634</v>
      </c>
      <c r="Q8" s="3">
        <f t="shared" si="1"/>
        <v>16</v>
      </c>
      <c r="R8" s="3">
        <f t="shared" si="2"/>
        <v>4024.595288</v>
      </c>
      <c r="S8" s="3">
        <f t="shared" si="3"/>
        <v>25</v>
      </c>
      <c r="T8" s="3">
        <f t="shared" si="4"/>
        <v>46.91179747</v>
      </c>
      <c r="U8" s="3">
        <f t="shared" si="5"/>
        <v>17</v>
      </c>
      <c r="V8" s="3">
        <f>ROUNDUP('global 2020 report '!C159,0.1)</f>
        <v>84</v>
      </c>
      <c r="W8" s="3">
        <v>0.0</v>
      </c>
    </row>
    <row r="9">
      <c r="A9" s="2" t="s">
        <v>31</v>
      </c>
      <c r="B9" s="2">
        <v>2.0</v>
      </c>
      <c r="C9" s="2">
        <v>198.4100037</v>
      </c>
      <c r="D9" s="2">
        <v>17.88899994</v>
      </c>
      <c r="E9" s="2">
        <v>91.83772455</v>
      </c>
      <c r="F9" s="2">
        <v>6.520899952</v>
      </c>
      <c r="G9" s="2">
        <v>1.418623428</v>
      </c>
      <c r="H9" s="2">
        <v>0.2227520679</v>
      </c>
      <c r="I9" s="2">
        <v>91.78032287</v>
      </c>
      <c r="J9" s="2">
        <v>6.220703339</v>
      </c>
      <c r="K9" s="2">
        <v>1.72769216</v>
      </c>
      <c r="L9" s="2">
        <v>0.2712816327</v>
      </c>
      <c r="M9" s="2">
        <v>92.10119</v>
      </c>
      <c r="N9" s="2">
        <v>7.89881</v>
      </c>
      <c r="O9" s="2">
        <v>0.0</v>
      </c>
      <c r="P9" s="2">
        <v>0.0</v>
      </c>
      <c r="Q9" s="3">
        <f t="shared" si="1"/>
        <v>16</v>
      </c>
      <c r="R9" s="3">
        <f t="shared" si="2"/>
        <v>35.49356544</v>
      </c>
      <c r="S9" s="3">
        <f t="shared" si="3"/>
        <v>1</v>
      </c>
      <c r="T9" s="3">
        <f t="shared" si="4"/>
        <v>91.83772455</v>
      </c>
      <c r="U9" s="3">
        <f t="shared" si="5"/>
        <v>18</v>
      </c>
      <c r="V9" s="3">
        <f>ROUNDUP('global 2020 report '!C33,0.1)</f>
        <v>83</v>
      </c>
      <c r="W9" s="3">
        <v>0.0</v>
      </c>
    </row>
    <row r="10">
      <c r="A10" s="2" t="s">
        <v>32</v>
      </c>
      <c r="B10" s="2">
        <v>1.0</v>
      </c>
      <c r="C10" s="2">
        <v>12952.20898</v>
      </c>
      <c r="D10" s="2">
        <v>17.43200111</v>
      </c>
      <c r="E10" s="2">
        <v>60.41450115</v>
      </c>
      <c r="F10" s="2">
        <v>22.3207193</v>
      </c>
      <c r="G10" s="2">
        <v>13.15480415</v>
      </c>
      <c r="H10" s="2">
        <v>4.109975401</v>
      </c>
      <c r="I10" s="2">
        <v>55.64246823</v>
      </c>
      <c r="J10" s="2">
        <v>25.08014133</v>
      </c>
      <c r="K10" s="2">
        <v>14.77886772</v>
      </c>
      <c r="L10" s="2">
        <v>4.498522714</v>
      </c>
      <c r="M10" s="2">
        <v>83.0175993</v>
      </c>
      <c r="N10" s="2">
        <v>9.250506251</v>
      </c>
      <c r="O10" s="2">
        <v>5.462303057</v>
      </c>
      <c r="P10" s="2">
        <v>2.269591394</v>
      </c>
      <c r="Q10" s="3">
        <f t="shared" si="1"/>
        <v>16</v>
      </c>
      <c r="R10" s="3">
        <f t="shared" si="2"/>
        <v>2257.829213</v>
      </c>
      <c r="S10" s="3">
        <f t="shared" si="3"/>
        <v>13</v>
      </c>
      <c r="T10" s="3">
        <f t="shared" si="4"/>
        <v>60.41450115</v>
      </c>
      <c r="U10" s="3">
        <f t="shared" si="5"/>
        <v>18</v>
      </c>
      <c r="V10" s="3">
        <f>ROUNDUP('global 2020 report '!C140,0.1)</f>
        <v>83</v>
      </c>
      <c r="W10" s="3">
        <v>100.0</v>
      </c>
    </row>
    <row r="11">
      <c r="A11" s="2" t="s">
        <v>33</v>
      </c>
      <c r="B11" s="2">
        <v>1.0</v>
      </c>
      <c r="C11" s="2">
        <v>19129.95508</v>
      </c>
      <c r="D11" s="2">
        <v>17.42700005</v>
      </c>
      <c r="E11" s="2">
        <v>70.04772851</v>
      </c>
      <c r="F11" s="2">
        <v>21.95081497</v>
      </c>
      <c r="G11" s="2">
        <v>5.776304407</v>
      </c>
      <c r="H11" s="2">
        <v>2.22515211</v>
      </c>
      <c r="I11" s="2">
        <v>66.58504376</v>
      </c>
      <c r="J11" s="2">
        <v>24.41415803</v>
      </c>
      <c r="K11" s="2">
        <v>6.383874146</v>
      </c>
      <c r="L11" s="2">
        <v>2.616924066</v>
      </c>
      <c r="M11" s="2">
        <v>86.45469821</v>
      </c>
      <c r="N11" s="2">
        <v>10.27894825</v>
      </c>
      <c r="O11" s="2">
        <v>2.897503996</v>
      </c>
      <c r="P11" s="2">
        <v>0.3688495446</v>
      </c>
      <c r="Q11" s="3">
        <f t="shared" si="1"/>
        <v>16</v>
      </c>
      <c r="R11" s="3">
        <f t="shared" si="2"/>
        <v>3333.777281</v>
      </c>
      <c r="S11" s="3">
        <f t="shared" si="3"/>
        <v>20</v>
      </c>
      <c r="T11" s="3">
        <f t="shared" si="4"/>
        <v>70.04772851</v>
      </c>
      <c r="U11" s="3">
        <f t="shared" si="5"/>
        <v>18</v>
      </c>
      <c r="V11" s="3">
        <f>ROUNDUP('global 2020 report '!C154,0.1)</f>
        <v>83</v>
      </c>
      <c r="W11" s="3">
        <v>35.986000059999995</v>
      </c>
    </row>
    <row r="12">
      <c r="A12" s="2" t="s">
        <v>34</v>
      </c>
      <c r="B12" s="2">
        <v>3.0</v>
      </c>
      <c r="C12" s="2">
        <v>183.6289978</v>
      </c>
      <c r="D12" s="2">
        <v>18.8409996</v>
      </c>
      <c r="E12" s="2">
        <v>96.88784457</v>
      </c>
      <c r="F12" s="2">
        <v>1.815652166</v>
      </c>
      <c r="G12" s="2">
        <v>1.296503269</v>
      </c>
      <c r="H12" s="2">
        <v>0.0</v>
      </c>
      <c r="I12" s="2">
        <v>96.81402383</v>
      </c>
      <c r="J12" s="2">
        <v>1.734152255</v>
      </c>
      <c r="K12" s="2">
        <v>1.451823918</v>
      </c>
      <c r="L12" s="2">
        <v>0.0</v>
      </c>
      <c r="M12" s="2">
        <v>97.20582219</v>
      </c>
      <c r="N12" s="2">
        <v>2.166718886</v>
      </c>
      <c r="O12" s="2">
        <v>0.6274589237</v>
      </c>
      <c r="P12" s="2">
        <v>0.0</v>
      </c>
      <c r="Q12" s="3">
        <f t="shared" si="1"/>
        <v>16</v>
      </c>
      <c r="R12" s="3">
        <f t="shared" si="2"/>
        <v>34.59753874</v>
      </c>
      <c r="S12" s="3">
        <f t="shared" si="3"/>
        <v>1</v>
      </c>
      <c r="T12" s="3">
        <f t="shared" si="4"/>
        <v>96.88784457</v>
      </c>
      <c r="U12" s="3">
        <f t="shared" si="5"/>
        <v>19</v>
      </c>
      <c r="V12" s="3">
        <f>ROUNDUP('global 2020 report '!C32,0.1)</f>
        <v>82</v>
      </c>
      <c r="W12" s="3">
        <v>24.504997250000002</v>
      </c>
    </row>
    <row r="13">
      <c r="A13" s="2" t="s">
        <v>35</v>
      </c>
      <c r="B13" s="2">
        <v>2.0</v>
      </c>
      <c r="C13" s="2">
        <v>21413.25</v>
      </c>
      <c r="D13" s="2">
        <v>18.71299934</v>
      </c>
      <c r="E13" s="2">
        <v>92.22757937</v>
      </c>
      <c r="F13" s="2">
        <v>0.5954581495</v>
      </c>
      <c r="G13" s="2">
        <v>5.348927064</v>
      </c>
      <c r="H13" s="2">
        <v>1.82803542</v>
      </c>
      <c r="I13" s="2">
        <v>90.5374357</v>
      </c>
      <c r="J13" s="2">
        <v>0.7032099038</v>
      </c>
      <c r="K13" s="2">
        <v>6.510488612</v>
      </c>
      <c r="L13" s="2">
        <v>2.248865782</v>
      </c>
      <c r="M13" s="2">
        <v>99.56938019</v>
      </c>
      <c r="N13" s="2">
        <v>0.1273977901</v>
      </c>
      <c r="O13" s="2">
        <v>0.3032220202</v>
      </c>
      <c r="P13" s="2">
        <v>0.0</v>
      </c>
      <c r="Q13" s="3">
        <f t="shared" si="1"/>
        <v>16</v>
      </c>
      <c r="R13" s="3">
        <f t="shared" si="2"/>
        <v>4007.061331</v>
      </c>
      <c r="S13" s="3">
        <f t="shared" si="3"/>
        <v>22</v>
      </c>
      <c r="T13" s="3">
        <f t="shared" si="4"/>
        <v>92.22757937</v>
      </c>
      <c r="U13" s="3">
        <f t="shared" si="5"/>
        <v>19</v>
      </c>
      <c r="V13" s="3">
        <f>ROUNDUP('global 2020 report '!C158,0.1)</f>
        <v>82</v>
      </c>
      <c r="W13" s="3">
        <v>19.01200104</v>
      </c>
    </row>
    <row r="14">
      <c r="A14" s="2" t="s">
        <v>36</v>
      </c>
      <c r="B14" s="2">
        <v>1.0</v>
      </c>
      <c r="C14" s="2">
        <v>11193.72852</v>
      </c>
      <c r="D14" s="2">
        <v>20.1989994</v>
      </c>
      <c r="E14" s="2">
        <v>40.95092717</v>
      </c>
      <c r="F14" s="2">
        <v>37.42696287</v>
      </c>
      <c r="G14" s="2">
        <v>13.53755519</v>
      </c>
      <c r="H14" s="2">
        <v>8.084554762</v>
      </c>
      <c r="I14" s="2">
        <v>33.59362881</v>
      </c>
      <c r="J14" s="2">
        <v>42.16438068</v>
      </c>
      <c r="K14" s="2">
        <v>14.11109616</v>
      </c>
      <c r="L14" s="2">
        <v>10.13089435</v>
      </c>
      <c r="M14" s="2">
        <v>70.01770445</v>
      </c>
      <c r="N14" s="2">
        <v>18.71066092</v>
      </c>
      <c r="O14" s="2">
        <v>11.27163464</v>
      </c>
      <c r="P14" s="2">
        <v>0.0</v>
      </c>
      <c r="Q14" s="3">
        <f t="shared" si="1"/>
        <v>16</v>
      </c>
      <c r="R14" s="3">
        <f t="shared" si="2"/>
        <v>2261.021157</v>
      </c>
      <c r="S14" s="3">
        <f t="shared" si="3"/>
        <v>12</v>
      </c>
      <c r="T14" s="3">
        <f t="shared" si="4"/>
        <v>40.95092717</v>
      </c>
      <c r="U14" s="3">
        <f t="shared" si="5"/>
        <v>21</v>
      </c>
      <c r="V14" s="3">
        <f>ROUNDUP('global 2020 report '!C132,0.1)</f>
        <v>80</v>
      </c>
      <c r="W14" s="3">
        <v>51.48500061</v>
      </c>
    </row>
    <row r="15">
      <c r="A15" s="2" t="s">
        <v>37</v>
      </c>
      <c r="B15" s="2">
        <v>2.0</v>
      </c>
      <c r="C15" s="2">
        <v>29136.80859</v>
      </c>
      <c r="D15" s="2">
        <v>20.57600021</v>
      </c>
      <c r="E15" s="2">
        <v>90.07454179</v>
      </c>
      <c r="F15" s="2">
        <v>3.979825725</v>
      </c>
      <c r="G15" s="2">
        <v>4.699081176</v>
      </c>
      <c r="H15" s="2">
        <v>1.246551314</v>
      </c>
      <c r="I15" s="2">
        <v>90.20327165</v>
      </c>
      <c r="J15" s="2">
        <v>4.207348246</v>
      </c>
      <c r="K15" s="2">
        <v>4.269023951</v>
      </c>
      <c r="L15" s="2">
        <v>1.320356149</v>
      </c>
      <c r="M15" s="2">
        <v>89.57763316</v>
      </c>
      <c r="N15" s="2">
        <v>3.101581411</v>
      </c>
      <c r="O15" s="2">
        <v>6.359123168</v>
      </c>
      <c r="P15" s="2">
        <v>0.9616622585</v>
      </c>
      <c r="Q15" s="3">
        <f t="shared" si="1"/>
        <v>16</v>
      </c>
      <c r="R15" s="3">
        <f t="shared" si="2"/>
        <v>5995.189797</v>
      </c>
      <c r="S15" s="3">
        <f t="shared" si="3"/>
        <v>30</v>
      </c>
      <c r="T15" s="3">
        <f t="shared" si="4"/>
        <v>90.07454179</v>
      </c>
      <c r="U15" s="3">
        <f t="shared" si="5"/>
        <v>21</v>
      </c>
      <c r="V15" s="3">
        <f>ROUNDUP('global 2020 report '!C166,0.1)</f>
        <v>80</v>
      </c>
      <c r="W15" s="3">
        <v>0.0</v>
      </c>
    </row>
    <row r="16">
      <c r="A16" s="2" t="s">
        <v>38</v>
      </c>
      <c r="B16" s="2">
        <v>1.0</v>
      </c>
      <c r="C16" s="2">
        <v>114963.5859</v>
      </c>
      <c r="D16" s="2">
        <v>21.69499969</v>
      </c>
      <c r="E16" s="2">
        <v>49.61557274</v>
      </c>
      <c r="F16" s="2">
        <v>26.74071964</v>
      </c>
      <c r="G16" s="2">
        <v>18.63506013</v>
      </c>
      <c r="H16" s="2">
        <v>5.008647486</v>
      </c>
      <c r="I16" s="2">
        <v>40.03013919</v>
      </c>
      <c r="J16" s="2">
        <v>30.18668334</v>
      </c>
      <c r="K16" s="2">
        <v>23.49561327</v>
      </c>
      <c r="L16" s="2">
        <v>6.287564203</v>
      </c>
      <c r="M16" s="2">
        <v>84.21282816</v>
      </c>
      <c r="N16" s="2">
        <v>14.30300858</v>
      </c>
      <c r="O16" s="2">
        <v>1.091582355</v>
      </c>
      <c r="P16" s="2">
        <v>0.392580896</v>
      </c>
      <c r="Q16" s="3">
        <f t="shared" si="1"/>
        <v>16</v>
      </c>
      <c r="R16" s="3">
        <f t="shared" si="2"/>
        <v>24941.3496</v>
      </c>
      <c r="S16" s="3">
        <f t="shared" si="3"/>
        <v>115</v>
      </c>
      <c r="T16" s="3">
        <f t="shared" si="4"/>
        <v>49.61557274</v>
      </c>
      <c r="U16" s="3">
        <f t="shared" si="5"/>
        <v>22</v>
      </c>
      <c r="V16" s="3">
        <f>ROUNDUP('global 2020 report '!C203,0.1)</f>
        <v>79</v>
      </c>
      <c r="W16" s="3">
        <v>2.500999449999995</v>
      </c>
    </row>
    <row r="17">
      <c r="A17" s="2" t="s">
        <v>39</v>
      </c>
      <c r="B17" s="2">
        <v>3.0</v>
      </c>
      <c r="C17" s="2">
        <v>105.6969986</v>
      </c>
      <c r="D17" s="2">
        <v>23.09899902</v>
      </c>
      <c r="E17" s="2">
        <v>98.73108083</v>
      </c>
      <c r="F17" s="2">
        <v>0.8814972962</v>
      </c>
      <c r="G17" s="2">
        <v>0.3874218777</v>
      </c>
      <c r="H17" s="2">
        <v>0.0</v>
      </c>
      <c r="I17" s="2">
        <v>98.46807854</v>
      </c>
      <c r="J17" s="2">
        <v>1.103159706</v>
      </c>
      <c r="K17" s="2">
        <v>0.4287617551</v>
      </c>
      <c r="L17" s="2">
        <v>0.0</v>
      </c>
      <c r="M17" s="2">
        <v>99.60665819</v>
      </c>
      <c r="N17" s="2">
        <v>0.143540536</v>
      </c>
      <c r="O17" s="2">
        <v>0.2498012758</v>
      </c>
      <c r="P17" s="2">
        <v>0.0</v>
      </c>
      <c r="Q17" s="3">
        <f t="shared" si="1"/>
        <v>16</v>
      </c>
      <c r="R17" s="3">
        <f t="shared" si="2"/>
        <v>24.41494867</v>
      </c>
      <c r="S17" s="3">
        <f t="shared" si="3"/>
        <v>1</v>
      </c>
      <c r="T17" s="3">
        <f t="shared" si="4"/>
        <v>98.73108083</v>
      </c>
      <c r="U17" s="3">
        <f t="shared" si="5"/>
        <v>24</v>
      </c>
      <c r="V17" s="3">
        <f>ROUNDUP('global 2020 report '!C29,0.1)</f>
        <v>77</v>
      </c>
      <c r="W17" s="3">
        <v>85.58399963</v>
      </c>
    </row>
    <row r="18">
      <c r="A18" s="2" t="s">
        <v>40</v>
      </c>
      <c r="B18" s="2">
        <v>1.0</v>
      </c>
      <c r="C18" s="2">
        <v>16425.85938</v>
      </c>
      <c r="D18" s="2">
        <v>23.52000046</v>
      </c>
      <c r="E18" s="2">
        <v>46.18753479</v>
      </c>
      <c r="F18" s="2">
        <v>14.74028929</v>
      </c>
      <c r="G18" s="2">
        <v>31.56245714</v>
      </c>
      <c r="H18" s="2">
        <v>7.509718784</v>
      </c>
      <c r="I18" s="2">
        <v>37.57521525</v>
      </c>
      <c r="J18" s="2">
        <v>14.35396111</v>
      </c>
      <c r="K18" s="2">
        <v>38.52496761</v>
      </c>
      <c r="L18" s="2">
        <v>9.545856027</v>
      </c>
      <c r="M18" s="2">
        <v>74.19222309</v>
      </c>
      <c r="N18" s="2">
        <v>15.99651381</v>
      </c>
      <c r="O18" s="2">
        <v>8.922452721</v>
      </c>
      <c r="P18" s="2">
        <v>0.8888103843</v>
      </c>
      <c r="Q18" s="3">
        <f t="shared" si="1"/>
        <v>16</v>
      </c>
      <c r="R18" s="3">
        <f t="shared" si="2"/>
        <v>3863.362202</v>
      </c>
      <c r="S18" s="3">
        <f t="shared" si="3"/>
        <v>17</v>
      </c>
      <c r="T18" s="3">
        <f t="shared" si="4"/>
        <v>46.18753479</v>
      </c>
      <c r="U18" s="3">
        <f t="shared" si="5"/>
        <v>24</v>
      </c>
      <c r="V18" s="3">
        <f>ROUNDUP('global 2020 report '!C144,0.1)</f>
        <v>77</v>
      </c>
      <c r="W18" s="3">
        <v>0.0</v>
      </c>
    </row>
    <row r="19">
      <c r="A19" s="2" t="s">
        <v>41</v>
      </c>
      <c r="B19" s="2">
        <v>2.0</v>
      </c>
      <c r="C19" s="2">
        <v>686.8779907</v>
      </c>
      <c r="D19" s="2">
        <v>24.67000008</v>
      </c>
      <c r="E19" s="2">
        <v>67.30102554</v>
      </c>
      <c r="F19" s="2">
        <v>5.79547831</v>
      </c>
      <c r="G19" s="2">
        <v>21.26784313</v>
      </c>
      <c r="H19" s="2">
        <v>5.635653025</v>
      </c>
      <c r="I19" s="2">
        <v>59.40526749</v>
      </c>
      <c r="J19" s="2">
        <v>6.528523649</v>
      </c>
      <c r="K19" s="2">
        <v>26.955911</v>
      </c>
      <c r="L19" s="2">
        <v>7.110297857</v>
      </c>
      <c r="M19" s="2">
        <v>91.41077689</v>
      </c>
      <c r="N19" s="2">
        <v>3.557120425</v>
      </c>
      <c r="O19" s="2">
        <v>3.899286137</v>
      </c>
      <c r="P19" s="2">
        <v>1.132816553</v>
      </c>
      <c r="Q19" s="3">
        <f t="shared" si="1"/>
        <v>16</v>
      </c>
      <c r="R19" s="3">
        <f t="shared" si="2"/>
        <v>169.4528009</v>
      </c>
      <c r="S19" s="3">
        <f t="shared" si="3"/>
        <v>1</v>
      </c>
      <c r="T19" s="3">
        <f t="shared" si="4"/>
        <v>67.30102554</v>
      </c>
      <c r="U19" s="3">
        <f t="shared" si="5"/>
        <v>25</v>
      </c>
      <c r="V19" s="3">
        <f>ROUNDUP('global 2020 report '!C53,0.1)</f>
        <v>76</v>
      </c>
      <c r="W19" s="3">
        <v>0.0</v>
      </c>
    </row>
    <row r="20">
      <c r="A20" s="2" t="s">
        <v>42</v>
      </c>
      <c r="B20" s="2">
        <v>2.0</v>
      </c>
      <c r="C20" s="2">
        <v>1160.16394</v>
      </c>
      <c r="D20" s="2">
        <v>24.17100143</v>
      </c>
      <c r="E20" s="2">
        <v>70.75307095</v>
      </c>
      <c r="F20" s="2">
        <v>9.507067163</v>
      </c>
      <c r="G20" s="2">
        <v>9.835567931</v>
      </c>
      <c r="H20" s="2">
        <v>9.904293959</v>
      </c>
      <c r="I20" s="2">
        <v>62.46644874</v>
      </c>
      <c r="J20" s="2">
        <v>12.29969513</v>
      </c>
      <c r="K20" s="2">
        <v>12.45046093</v>
      </c>
      <c r="L20" s="2">
        <v>12.78339519</v>
      </c>
      <c r="M20" s="2">
        <v>96.74976305</v>
      </c>
      <c r="N20" s="2">
        <v>0.7460644731</v>
      </c>
      <c r="O20" s="2">
        <v>1.632164244</v>
      </c>
      <c r="P20" s="2">
        <v>0.8720082294</v>
      </c>
      <c r="Q20" s="3">
        <f t="shared" si="1"/>
        <v>16</v>
      </c>
      <c r="R20" s="3">
        <f t="shared" si="2"/>
        <v>280.4232425</v>
      </c>
      <c r="S20" s="3">
        <f t="shared" si="3"/>
        <v>2</v>
      </c>
      <c r="T20" s="3">
        <f t="shared" si="4"/>
        <v>70.75307095</v>
      </c>
      <c r="U20" s="3">
        <f t="shared" si="5"/>
        <v>25</v>
      </c>
      <c r="V20" s="3">
        <f>ROUNDUP('global 2020 report '!C59,0.1)</f>
        <v>76</v>
      </c>
      <c r="W20" s="3">
        <v>57.60200119</v>
      </c>
    </row>
    <row r="21">
      <c r="A21" s="2" t="s">
        <v>43</v>
      </c>
      <c r="B21" s="2">
        <v>2.0</v>
      </c>
      <c r="C21" s="2">
        <v>16718.9707</v>
      </c>
      <c r="D21" s="2">
        <v>24.23200035</v>
      </c>
      <c r="E21" s="2">
        <v>71.21988497</v>
      </c>
      <c r="F21" s="2">
        <v>13.90222204</v>
      </c>
      <c r="G21" s="2">
        <v>5.677218558</v>
      </c>
      <c r="H21" s="2">
        <v>9.200674434</v>
      </c>
      <c r="I21" s="2">
        <v>65.06715583</v>
      </c>
      <c r="J21" s="2">
        <v>15.51772278</v>
      </c>
      <c r="K21" s="2">
        <v>7.492899307</v>
      </c>
      <c r="L21" s="2">
        <v>11.92222209</v>
      </c>
      <c r="M21" s="2">
        <v>90.45807717</v>
      </c>
      <c r="N21" s="2">
        <v>8.85091472</v>
      </c>
      <c r="O21" s="2">
        <v>0.0</v>
      </c>
      <c r="P21" s="2">
        <v>0.6910081144</v>
      </c>
      <c r="Q21" s="3">
        <f t="shared" si="1"/>
        <v>16</v>
      </c>
      <c r="R21" s="3">
        <f t="shared" si="2"/>
        <v>4051.341039</v>
      </c>
      <c r="S21" s="3">
        <f t="shared" si="3"/>
        <v>17</v>
      </c>
      <c r="T21" s="3">
        <f t="shared" si="4"/>
        <v>71.21988497</v>
      </c>
      <c r="U21" s="3">
        <f t="shared" si="5"/>
        <v>25</v>
      </c>
      <c r="V21" s="3">
        <f>ROUNDUP('global 2020 report '!C145,0.1)</f>
        <v>76</v>
      </c>
      <c r="W21" s="3">
        <v>12.847000120000004</v>
      </c>
    </row>
    <row r="22">
      <c r="A22" s="2" t="s">
        <v>44</v>
      </c>
      <c r="B22" s="2">
        <v>1.0</v>
      </c>
      <c r="C22" s="2">
        <v>45741.0</v>
      </c>
      <c r="D22" s="2">
        <v>24.95400047</v>
      </c>
      <c r="E22" s="2">
        <v>55.85504921</v>
      </c>
      <c r="F22" s="2">
        <v>27.28286</v>
      </c>
      <c r="G22" s="2">
        <v>12.16590654</v>
      </c>
      <c r="H22" s="2">
        <v>4.696184252</v>
      </c>
      <c r="I22" s="2">
        <v>48.23118958</v>
      </c>
      <c r="J22" s="2">
        <v>31.78469426</v>
      </c>
      <c r="K22" s="2">
        <v>14.07616061</v>
      </c>
      <c r="L22" s="2">
        <v>5.907955546</v>
      </c>
      <c r="M22" s="2">
        <v>78.7828518</v>
      </c>
      <c r="N22" s="2">
        <v>13.74416783</v>
      </c>
      <c r="O22" s="2">
        <v>6.421044133</v>
      </c>
      <c r="P22" s="2">
        <v>1.051936238</v>
      </c>
      <c r="Q22" s="3">
        <f t="shared" si="1"/>
        <v>16</v>
      </c>
      <c r="R22" s="3">
        <f t="shared" si="2"/>
        <v>11414.20935</v>
      </c>
      <c r="S22" s="3">
        <f t="shared" si="3"/>
        <v>46</v>
      </c>
      <c r="T22" s="3">
        <f t="shared" si="4"/>
        <v>55.85504921</v>
      </c>
      <c r="U22" s="3">
        <f t="shared" si="5"/>
        <v>25</v>
      </c>
      <c r="V22" s="3">
        <f>ROUNDUP('global 2020 report '!C184,0.1)</f>
        <v>76</v>
      </c>
      <c r="W22" s="3">
        <v>12.717994689999998</v>
      </c>
    </row>
    <row r="23">
      <c r="A23" s="2" t="s">
        <v>45</v>
      </c>
      <c r="B23" s="2">
        <v>2.0</v>
      </c>
      <c r="C23" s="2">
        <v>307.1499939</v>
      </c>
      <c r="D23" s="2">
        <v>25.52500153</v>
      </c>
      <c r="E23" s="2">
        <v>91.23119075</v>
      </c>
      <c r="F23" s="2">
        <v>1.06238505</v>
      </c>
      <c r="G23" s="2">
        <v>0.0</v>
      </c>
      <c r="H23" s="2">
        <v>7.706424202</v>
      </c>
      <c r="I23" s="2">
        <v>88.39720123</v>
      </c>
      <c r="J23" s="2">
        <v>1.255132675</v>
      </c>
      <c r="K23" s="2">
        <v>0.0</v>
      </c>
      <c r="L23" s="2">
        <v>10.3476661</v>
      </c>
      <c r="M23" s="2">
        <v>99.5</v>
      </c>
      <c r="N23" s="2">
        <v>0.5</v>
      </c>
      <c r="O23" s="2">
        <v>0.0</v>
      </c>
      <c r="P23" s="2">
        <v>0.0</v>
      </c>
      <c r="Q23" s="3">
        <f t="shared" si="1"/>
        <v>16</v>
      </c>
      <c r="R23" s="3">
        <f t="shared" si="2"/>
        <v>78.40004064</v>
      </c>
      <c r="S23" s="3">
        <f t="shared" si="3"/>
        <v>1</v>
      </c>
      <c r="T23" s="3">
        <f t="shared" si="4"/>
        <v>91.23119075</v>
      </c>
      <c r="U23" s="3">
        <f t="shared" si="5"/>
        <v>26</v>
      </c>
      <c r="V23" s="3">
        <f>ROUNDUP('global 2020 report '!C40,0.1)</f>
        <v>75</v>
      </c>
      <c r="W23" s="3">
        <v>8.202003480000002</v>
      </c>
    </row>
    <row r="24">
      <c r="A24" s="2" t="s">
        <v>46</v>
      </c>
      <c r="B24" s="2">
        <v>3.0</v>
      </c>
      <c r="C24" s="2">
        <v>786.559021</v>
      </c>
      <c r="D24" s="2">
        <v>26.7859993</v>
      </c>
      <c r="E24" s="2">
        <v>95.55480685</v>
      </c>
      <c r="F24" s="2">
        <v>1.205244408</v>
      </c>
      <c r="G24" s="2">
        <v>1.143069849</v>
      </c>
      <c r="H24" s="2">
        <v>2.096878897</v>
      </c>
      <c r="I24" s="2">
        <v>93.9284905</v>
      </c>
      <c r="J24" s="2">
        <v>1.646193862</v>
      </c>
      <c r="K24" s="2">
        <v>1.561274833</v>
      </c>
      <c r="L24" s="2">
        <v>2.864040809</v>
      </c>
      <c r="M24" s="2">
        <v>100.0</v>
      </c>
      <c r="N24" s="2">
        <v>0.0</v>
      </c>
      <c r="O24" s="2">
        <v>0.0</v>
      </c>
      <c r="P24" s="2">
        <v>0.0</v>
      </c>
      <c r="Q24" s="3">
        <f t="shared" si="1"/>
        <v>16</v>
      </c>
      <c r="R24" s="3">
        <f t="shared" si="2"/>
        <v>210.6876939</v>
      </c>
      <c r="S24" s="3">
        <f t="shared" si="3"/>
        <v>1</v>
      </c>
      <c r="T24" s="3">
        <f t="shared" si="4"/>
        <v>95.55480685</v>
      </c>
      <c r="U24" s="3">
        <f t="shared" si="5"/>
        <v>27</v>
      </c>
      <c r="V24" s="3">
        <f>ROUNDUP('global 2020 report '!C55,0.1)</f>
        <v>74</v>
      </c>
      <c r="W24" s="3">
        <v>22.206008909999994</v>
      </c>
    </row>
    <row r="25">
      <c r="A25" s="2" t="s">
        <v>47</v>
      </c>
      <c r="B25" s="2">
        <v>1.0</v>
      </c>
      <c r="C25" s="2">
        <v>38928.33984</v>
      </c>
      <c r="D25" s="2">
        <v>26.02599907</v>
      </c>
      <c r="E25" s="2">
        <v>75.09141325</v>
      </c>
      <c r="F25" s="2">
        <v>1.447541688</v>
      </c>
      <c r="G25" s="2">
        <v>14.56026288</v>
      </c>
      <c r="H25" s="2">
        <v>8.900782174</v>
      </c>
      <c r="I25" s="2">
        <v>66.32791521</v>
      </c>
      <c r="J25" s="2">
        <v>1.956824851</v>
      </c>
      <c r="K25" s="2">
        <v>19.68294895</v>
      </c>
      <c r="L25" s="2">
        <v>12.03231098</v>
      </c>
      <c r="M25" s="2">
        <v>100.0</v>
      </c>
      <c r="N25" s="2">
        <v>0.0</v>
      </c>
      <c r="O25" s="2">
        <v>0.0</v>
      </c>
      <c r="P25" s="2">
        <v>0.0</v>
      </c>
      <c r="Q25" s="3">
        <f t="shared" si="1"/>
        <v>16</v>
      </c>
      <c r="R25" s="3">
        <f t="shared" si="2"/>
        <v>10131.48936</v>
      </c>
      <c r="S25" s="3">
        <f t="shared" si="3"/>
        <v>39</v>
      </c>
      <c r="T25" s="3">
        <f t="shared" si="4"/>
        <v>75.09141325</v>
      </c>
      <c r="U25" s="3">
        <f t="shared" si="5"/>
        <v>27</v>
      </c>
      <c r="V25" s="3">
        <f>ROUNDUP('global 2020 report '!C178,0.1)</f>
        <v>74</v>
      </c>
      <c r="W25" s="3">
        <v>0.0</v>
      </c>
    </row>
    <row r="26">
      <c r="A26" s="2" t="s">
        <v>48</v>
      </c>
      <c r="B26" s="2">
        <v>2.0</v>
      </c>
      <c r="C26" s="2">
        <v>9537.641602</v>
      </c>
      <c r="D26" s="2">
        <v>27.50599861</v>
      </c>
      <c r="E26" s="2">
        <v>81.85241502</v>
      </c>
      <c r="F26" s="2">
        <v>2.568363935</v>
      </c>
      <c r="G26" s="2">
        <v>3.421857005</v>
      </c>
      <c r="H26" s="2">
        <v>12.15736404</v>
      </c>
      <c r="I26" s="2">
        <v>76.6435992</v>
      </c>
      <c r="J26" s="2">
        <v>3.207143928</v>
      </c>
      <c r="K26" s="2">
        <v>4.140706948</v>
      </c>
      <c r="L26" s="2">
        <v>16.00854992</v>
      </c>
      <c r="M26" s="2">
        <v>95.58062386</v>
      </c>
      <c r="N26" s="2">
        <v>0.8848144763</v>
      </c>
      <c r="O26" s="2">
        <v>1.527268323</v>
      </c>
      <c r="P26" s="2">
        <v>2.007293339</v>
      </c>
      <c r="Q26" s="3">
        <f t="shared" si="1"/>
        <v>16</v>
      </c>
      <c r="R26" s="3">
        <f t="shared" si="2"/>
        <v>2623.423566</v>
      </c>
      <c r="S26" s="3">
        <f t="shared" si="3"/>
        <v>10</v>
      </c>
      <c r="T26" s="3">
        <f t="shared" si="4"/>
        <v>81.85241502</v>
      </c>
      <c r="U26" s="3">
        <f t="shared" si="5"/>
        <v>28</v>
      </c>
      <c r="V26" s="3">
        <f>ROUNDUP('global 2020 report '!C121,0.1)</f>
        <v>73</v>
      </c>
      <c r="W26" s="3">
        <v>12.083999629999994</v>
      </c>
    </row>
    <row r="27">
      <c r="A27" s="2" t="s">
        <v>49</v>
      </c>
      <c r="B27" s="2">
        <v>2.0</v>
      </c>
      <c r="C27" s="2">
        <v>53771.30078</v>
      </c>
      <c r="D27" s="2">
        <v>27.99499893</v>
      </c>
      <c r="E27" s="2">
        <v>61.63289158</v>
      </c>
      <c r="F27" s="2">
        <v>9.54187005</v>
      </c>
      <c r="G27" s="2">
        <v>9.780087524</v>
      </c>
      <c r="H27" s="2">
        <v>19.04515084</v>
      </c>
      <c r="I27" s="2">
        <v>51.77997893</v>
      </c>
      <c r="J27" s="2">
        <v>11.56900419</v>
      </c>
      <c r="K27" s="2">
        <v>12.51911322</v>
      </c>
      <c r="L27" s="2">
        <v>24.13190366</v>
      </c>
      <c r="M27" s="2">
        <v>86.97523145</v>
      </c>
      <c r="N27" s="2">
        <v>4.327944725</v>
      </c>
      <c r="O27" s="2">
        <v>2.73514263</v>
      </c>
      <c r="P27" s="2">
        <v>5.961681193</v>
      </c>
      <c r="Q27" s="3">
        <f t="shared" si="1"/>
        <v>16</v>
      </c>
      <c r="R27" s="3">
        <f t="shared" si="2"/>
        <v>15053.27508</v>
      </c>
      <c r="S27" s="3">
        <f t="shared" si="3"/>
        <v>54</v>
      </c>
      <c r="T27" s="3">
        <f t="shared" si="4"/>
        <v>61.63289158</v>
      </c>
      <c r="U27" s="3">
        <f t="shared" si="5"/>
        <v>28</v>
      </c>
      <c r="V27" s="3">
        <f>ROUNDUP('global 2020 report '!C188,0.1)</f>
        <v>73</v>
      </c>
      <c r="W27" s="3">
        <v>47.10199738</v>
      </c>
    </row>
    <row r="28">
      <c r="A28" s="2" t="s">
        <v>50</v>
      </c>
      <c r="B28" s="2">
        <v>2.0</v>
      </c>
      <c r="C28" s="2">
        <v>2142.251953</v>
      </c>
      <c r="D28" s="2">
        <v>29.02799988</v>
      </c>
      <c r="E28" s="2">
        <v>72.17603927</v>
      </c>
      <c r="F28" s="2">
        <v>10.40592597</v>
      </c>
      <c r="G28" s="2">
        <v>12.21725464</v>
      </c>
      <c r="H28" s="2">
        <v>5.200780116</v>
      </c>
      <c r="I28" s="2">
        <v>63.65035482</v>
      </c>
      <c r="J28" s="2">
        <v>13.55843013</v>
      </c>
      <c r="K28" s="2">
        <v>15.73132479</v>
      </c>
      <c r="L28" s="2">
        <v>7.059890254</v>
      </c>
      <c r="M28" s="2">
        <v>93.02090855</v>
      </c>
      <c r="N28" s="2">
        <v>2.698211997</v>
      </c>
      <c r="O28" s="2">
        <v>3.625530038</v>
      </c>
      <c r="P28" s="2">
        <v>0.65534942</v>
      </c>
      <c r="Q28" s="3">
        <f t="shared" si="1"/>
        <v>16</v>
      </c>
      <c r="R28" s="3">
        <f t="shared" si="2"/>
        <v>621.8528943</v>
      </c>
      <c r="S28" s="3">
        <f t="shared" si="3"/>
        <v>3</v>
      </c>
      <c r="T28" s="3">
        <f t="shared" si="4"/>
        <v>72.17603927</v>
      </c>
      <c r="U28" s="3">
        <f t="shared" si="5"/>
        <v>30</v>
      </c>
      <c r="V28" s="3">
        <f>ROUNDUP('global 2020 report '!C70,0.1)</f>
        <v>71</v>
      </c>
      <c r="W28" s="3">
        <v>4.060997009999994</v>
      </c>
    </row>
    <row r="29">
      <c r="A29" s="2" t="s">
        <v>51</v>
      </c>
      <c r="B29" s="2">
        <v>1.0</v>
      </c>
      <c r="C29" s="2">
        <v>20903.27734</v>
      </c>
      <c r="D29" s="2">
        <v>30.60700035</v>
      </c>
      <c r="E29" s="2">
        <v>47.21485446</v>
      </c>
      <c r="F29" s="2">
        <v>31.2730034</v>
      </c>
      <c r="G29" s="2">
        <v>21.15863263</v>
      </c>
      <c r="H29" s="2">
        <v>0.3535095024</v>
      </c>
      <c r="I29" s="2">
        <v>32.7182589</v>
      </c>
      <c r="J29" s="2">
        <v>38.62690254</v>
      </c>
      <c r="K29" s="2">
        <v>28.3404457</v>
      </c>
      <c r="L29" s="2">
        <v>0.3143928626</v>
      </c>
      <c r="M29" s="2">
        <v>80.08191854</v>
      </c>
      <c r="N29" s="2">
        <v>14.60004919</v>
      </c>
      <c r="O29" s="2">
        <v>4.875836487</v>
      </c>
      <c r="P29" s="2">
        <v>0.4421957805</v>
      </c>
      <c r="Q29" s="3">
        <f t="shared" si="1"/>
        <v>16</v>
      </c>
      <c r="R29" s="3">
        <f t="shared" si="2"/>
        <v>6397.866169</v>
      </c>
      <c r="S29" s="3">
        <f t="shared" si="3"/>
        <v>21</v>
      </c>
      <c r="T29" s="3">
        <f t="shared" si="4"/>
        <v>47.21485446</v>
      </c>
      <c r="U29" s="3">
        <f t="shared" si="5"/>
        <v>31</v>
      </c>
      <c r="V29" s="3">
        <f>ROUNDUP('global 2020 report '!C157,0.1)</f>
        <v>70</v>
      </c>
      <c r="W29" s="3">
        <v>76.90100097999999</v>
      </c>
    </row>
    <row r="30">
      <c r="A30" s="2" t="s">
        <v>52</v>
      </c>
      <c r="B30" s="2">
        <v>4.0</v>
      </c>
      <c r="C30" s="2">
        <v>287.3710022</v>
      </c>
      <c r="D30" s="2">
        <v>31.19099998</v>
      </c>
      <c r="E30" s="2">
        <v>98.51445042</v>
      </c>
      <c r="F30" s="2">
        <v>0.2676005761</v>
      </c>
      <c r="G30" s="2">
        <v>1.217949005</v>
      </c>
      <c r="H30" s="2">
        <v>0.0</v>
      </c>
      <c r="I30" s="2" t="s">
        <v>24</v>
      </c>
      <c r="J30" s="2" t="s">
        <v>24</v>
      </c>
      <c r="K30" s="2" t="s">
        <v>24</v>
      </c>
      <c r="L30" s="2" t="s">
        <v>24</v>
      </c>
      <c r="M30" s="2" t="s">
        <v>24</v>
      </c>
      <c r="N30" s="2" t="s">
        <v>24</v>
      </c>
      <c r="O30" s="2" t="s">
        <v>24</v>
      </c>
      <c r="P30" s="2" t="s">
        <v>24</v>
      </c>
      <c r="Q30" s="3">
        <f t="shared" si="1"/>
        <v>16</v>
      </c>
      <c r="R30" s="3">
        <f t="shared" si="2"/>
        <v>89.63388924</v>
      </c>
      <c r="S30" s="3">
        <f t="shared" si="3"/>
        <v>1</v>
      </c>
      <c r="T30" s="3">
        <f t="shared" si="4"/>
        <v>98.51445042</v>
      </c>
      <c r="U30" s="3">
        <f t="shared" si="5"/>
        <v>32</v>
      </c>
      <c r="V30" s="3">
        <f>ROUNDUP('global 2020 report '!C38,0.1)</f>
        <v>69</v>
      </c>
      <c r="W30" s="3">
        <v>44.40600204</v>
      </c>
    </row>
    <row r="31">
      <c r="A31" s="2" t="s">
        <v>53</v>
      </c>
      <c r="B31" s="2">
        <v>2.0</v>
      </c>
      <c r="C31" s="2">
        <v>1318.442017</v>
      </c>
      <c r="D31" s="2">
        <v>31.31999969</v>
      </c>
      <c r="E31" s="2">
        <v>85.4956012</v>
      </c>
      <c r="F31" s="2">
        <v>1.88586597</v>
      </c>
      <c r="G31" s="2">
        <v>8.360029397</v>
      </c>
      <c r="H31" s="2">
        <v>4.258503433</v>
      </c>
      <c r="I31" s="2">
        <v>80.48779562</v>
      </c>
      <c r="J31" s="2">
        <v>2.049364675</v>
      </c>
      <c r="K31" s="2">
        <v>11.26233968</v>
      </c>
      <c r="L31" s="2">
        <v>6.200500018</v>
      </c>
      <c r="M31" s="2">
        <v>96.47695792</v>
      </c>
      <c r="N31" s="2">
        <v>1.527338152</v>
      </c>
      <c r="O31" s="2">
        <v>1.995703929</v>
      </c>
      <c r="P31" s="2">
        <v>0.0</v>
      </c>
      <c r="Q31" s="3">
        <f t="shared" si="1"/>
        <v>16</v>
      </c>
      <c r="R31" s="3">
        <f t="shared" si="2"/>
        <v>412.9360356</v>
      </c>
      <c r="S31" s="3">
        <f t="shared" si="3"/>
        <v>2</v>
      </c>
      <c r="T31" s="3">
        <f t="shared" si="4"/>
        <v>85.4956012</v>
      </c>
      <c r="U31" s="3">
        <f t="shared" si="5"/>
        <v>32</v>
      </c>
      <c r="V31" s="3">
        <f>ROUNDUP('global 2020 report '!C62,0.1)</f>
        <v>69</v>
      </c>
      <c r="W31" s="3">
        <v>5.061996460000003</v>
      </c>
    </row>
    <row r="32">
      <c r="A32" s="2" t="s">
        <v>54</v>
      </c>
      <c r="B32" s="2">
        <v>2.0</v>
      </c>
      <c r="C32" s="2">
        <v>54409.79297</v>
      </c>
      <c r="D32" s="2">
        <v>31.14100075</v>
      </c>
      <c r="E32" s="2">
        <v>83.71819191</v>
      </c>
      <c r="F32" s="2">
        <v>1.595436949</v>
      </c>
      <c r="G32" s="2">
        <v>5.10942478</v>
      </c>
      <c r="H32" s="2">
        <v>9.576946362</v>
      </c>
      <c r="I32" s="2">
        <v>78.42256469</v>
      </c>
      <c r="J32" s="2">
        <v>2.316962142</v>
      </c>
      <c r="K32" s="2">
        <v>6.592393694</v>
      </c>
      <c r="L32" s="2">
        <v>12.66807947</v>
      </c>
      <c r="M32" s="2">
        <v>95.42788606</v>
      </c>
      <c r="N32" s="2">
        <v>0.0</v>
      </c>
      <c r="O32" s="2">
        <v>1.830283006</v>
      </c>
      <c r="P32" s="2">
        <v>2.741830931</v>
      </c>
      <c r="Q32" s="3">
        <f t="shared" si="1"/>
        <v>16</v>
      </c>
      <c r="R32" s="3">
        <f t="shared" si="2"/>
        <v>16943.75404</v>
      </c>
      <c r="S32" s="3">
        <f t="shared" si="3"/>
        <v>55</v>
      </c>
      <c r="T32" s="3">
        <f t="shared" si="4"/>
        <v>83.71819191</v>
      </c>
      <c r="U32" s="3">
        <f t="shared" si="5"/>
        <v>32</v>
      </c>
      <c r="V32" s="3">
        <f>ROUNDUP('global 2020 report '!C189,0.1)</f>
        <v>69</v>
      </c>
      <c r="W32" s="3">
        <v>81.1590004</v>
      </c>
    </row>
    <row r="33">
      <c r="A33" s="2" t="s">
        <v>55</v>
      </c>
      <c r="B33" s="2">
        <v>2.0</v>
      </c>
      <c r="C33" s="2">
        <v>14862.92676</v>
      </c>
      <c r="D33" s="2">
        <v>32.24200058</v>
      </c>
      <c r="E33" s="2">
        <v>62.66645761</v>
      </c>
      <c r="F33" s="2">
        <v>14.1975397</v>
      </c>
      <c r="G33" s="2">
        <v>16.27785545</v>
      </c>
      <c r="H33" s="2">
        <v>6.858147242</v>
      </c>
      <c r="I33" s="2">
        <v>48.28242885</v>
      </c>
      <c r="J33" s="2">
        <v>18.59098467</v>
      </c>
      <c r="K33" s="2">
        <v>23.01364655</v>
      </c>
      <c r="L33" s="2">
        <v>10.11293992</v>
      </c>
      <c r="M33" s="2">
        <v>92.89512895</v>
      </c>
      <c r="N33" s="2">
        <v>4.964517757</v>
      </c>
      <c r="O33" s="2">
        <v>2.122298674</v>
      </c>
      <c r="P33" s="2">
        <v>0.01805461538</v>
      </c>
      <c r="Q33" s="3">
        <f t="shared" si="1"/>
        <v>16</v>
      </c>
      <c r="R33" s="3">
        <f t="shared" si="2"/>
        <v>4792.104932</v>
      </c>
      <c r="S33" s="3">
        <f t="shared" si="3"/>
        <v>15</v>
      </c>
      <c r="T33" s="3">
        <f t="shared" si="4"/>
        <v>62.66645761</v>
      </c>
      <c r="U33" s="3">
        <f t="shared" si="5"/>
        <v>33</v>
      </c>
      <c r="V33" s="3">
        <f>ROUNDUP('global 2020 report '!C142,0.1)</f>
        <v>68</v>
      </c>
      <c r="W33" s="3">
        <v>82.11100006</v>
      </c>
    </row>
    <row r="34">
      <c r="A34" s="2" t="s">
        <v>56</v>
      </c>
      <c r="B34" s="2">
        <v>2.0</v>
      </c>
      <c r="C34" s="2">
        <v>1380004.375</v>
      </c>
      <c r="D34" s="2">
        <v>34.9260025</v>
      </c>
      <c r="E34" s="2">
        <v>90.48952503</v>
      </c>
      <c r="F34" s="2">
        <v>4.983602562</v>
      </c>
      <c r="G34" s="2">
        <v>3.963153945</v>
      </c>
      <c r="H34" s="2">
        <v>0.5637184626</v>
      </c>
      <c r="I34" s="2">
        <v>88.78250313</v>
      </c>
      <c r="J34" s="2">
        <v>5.902210054</v>
      </c>
      <c r="K34" s="2">
        <v>4.57637573</v>
      </c>
      <c r="L34" s="2">
        <v>0.7389110856</v>
      </c>
      <c r="M34" s="2">
        <v>93.6700363</v>
      </c>
      <c r="N34" s="2">
        <v>3.272056027</v>
      </c>
      <c r="O34" s="2">
        <v>2.820607523</v>
      </c>
      <c r="P34" s="2">
        <v>0.2373001538</v>
      </c>
      <c r="Q34" s="3">
        <f t="shared" si="1"/>
        <v>16</v>
      </c>
      <c r="R34" s="3">
        <f t="shared" si="2"/>
        <v>481980.3625</v>
      </c>
      <c r="S34" s="3">
        <f t="shared" si="3"/>
        <v>1381</v>
      </c>
      <c r="T34" s="3">
        <f t="shared" si="4"/>
        <v>90.48952503</v>
      </c>
      <c r="U34" s="3">
        <f t="shared" si="5"/>
        <v>35</v>
      </c>
      <c r="V34" s="3">
        <f>ROUNDUP('global 2020 report '!C213,0.1)</f>
        <v>66</v>
      </c>
      <c r="W34" s="3">
        <v>25.645996089999997</v>
      </c>
    </row>
    <row r="35">
      <c r="A35" s="2" t="s">
        <v>57</v>
      </c>
      <c r="B35" s="2">
        <v>1.0</v>
      </c>
      <c r="C35" s="2">
        <v>43849.26953</v>
      </c>
      <c r="D35" s="2">
        <v>35.25299835</v>
      </c>
      <c r="E35" s="2">
        <v>60.4486756</v>
      </c>
      <c r="F35" s="2">
        <v>26.67001975</v>
      </c>
      <c r="G35" s="2">
        <v>3.650217875</v>
      </c>
      <c r="H35" s="2">
        <v>9.231086774</v>
      </c>
      <c r="I35" s="2">
        <v>53.19902707</v>
      </c>
      <c r="J35" s="2">
        <v>27.45764451</v>
      </c>
      <c r="K35" s="2">
        <v>5.637660008</v>
      </c>
      <c r="L35" s="2">
        <v>13.70566842</v>
      </c>
      <c r="M35" s="2">
        <v>73.76365956</v>
      </c>
      <c r="N35" s="2">
        <v>25.22343986</v>
      </c>
      <c r="O35" s="2">
        <v>0.0</v>
      </c>
      <c r="P35" s="2">
        <v>1.012900581</v>
      </c>
      <c r="Q35" s="3">
        <f t="shared" si="1"/>
        <v>16</v>
      </c>
      <c r="R35" s="3">
        <f t="shared" si="2"/>
        <v>15458.18226</v>
      </c>
      <c r="S35" s="3">
        <f t="shared" si="3"/>
        <v>44</v>
      </c>
      <c r="T35" s="3">
        <f t="shared" si="4"/>
        <v>60.4486756</v>
      </c>
      <c r="U35" s="3">
        <f t="shared" si="5"/>
        <v>36</v>
      </c>
      <c r="V35" s="3">
        <f>ROUNDUP('global 2020 report '!C181,0.1)</f>
        <v>65</v>
      </c>
      <c r="W35" s="3">
        <v>54.24900055</v>
      </c>
    </row>
    <row r="36">
      <c r="A36" s="2" t="s">
        <v>58</v>
      </c>
      <c r="B36" s="2">
        <v>2.0</v>
      </c>
      <c r="C36" s="2">
        <v>59734.21484</v>
      </c>
      <c r="D36" s="2">
        <v>35.22700119</v>
      </c>
      <c r="E36" s="2">
        <v>60.71679759</v>
      </c>
      <c r="F36" s="2">
        <v>11.29007067</v>
      </c>
      <c r="G36" s="2">
        <v>14.51775136</v>
      </c>
      <c r="H36" s="2">
        <v>13.47538038</v>
      </c>
      <c r="I36" s="2">
        <v>45.44696534</v>
      </c>
      <c r="J36" s="2">
        <v>13.98368881</v>
      </c>
      <c r="K36" s="2">
        <v>21.21996133</v>
      </c>
      <c r="L36" s="2">
        <v>19.34938452</v>
      </c>
      <c r="M36" s="2">
        <v>88.7939249</v>
      </c>
      <c r="N36" s="2">
        <v>6.337231166</v>
      </c>
      <c r="O36" s="2">
        <v>2.194178786</v>
      </c>
      <c r="P36" s="2">
        <v>2.674665152</v>
      </c>
      <c r="Q36" s="3">
        <f t="shared" si="1"/>
        <v>16</v>
      </c>
      <c r="R36" s="3">
        <f t="shared" si="2"/>
        <v>21042.57257</v>
      </c>
      <c r="S36" s="3">
        <f t="shared" si="3"/>
        <v>60</v>
      </c>
      <c r="T36" s="3">
        <f t="shared" si="4"/>
        <v>60.71679759</v>
      </c>
      <c r="U36" s="3">
        <f t="shared" si="5"/>
        <v>36</v>
      </c>
      <c r="V36" s="3">
        <f>ROUNDUP('global 2020 report '!C191,0.1)</f>
        <v>65</v>
      </c>
      <c r="W36" s="3">
        <v>38.02499771</v>
      </c>
    </row>
    <row r="37">
      <c r="A37" s="2" t="s">
        <v>59</v>
      </c>
      <c r="B37" s="2">
        <v>0.0</v>
      </c>
      <c r="C37" s="2">
        <v>6524.190918</v>
      </c>
      <c r="D37" s="2">
        <v>36.85599899</v>
      </c>
      <c r="E37" s="2">
        <v>91.69930522</v>
      </c>
      <c r="F37" s="2">
        <v>1.900734111</v>
      </c>
      <c r="G37" s="2">
        <v>1.8656487</v>
      </c>
      <c r="H37" s="2">
        <v>4.534311965</v>
      </c>
      <c r="I37" s="2">
        <v>87.258429</v>
      </c>
      <c r="J37" s="2">
        <v>2.606070485</v>
      </c>
      <c r="K37" s="2">
        <v>2.954593684</v>
      </c>
      <c r="L37" s="2">
        <v>7.180906832</v>
      </c>
      <c r="M37" s="2">
        <v>99.30769231</v>
      </c>
      <c r="N37" s="2">
        <v>0.6923076923</v>
      </c>
      <c r="O37" s="2">
        <v>0.0</v>
      </c>
      <c r="P37" s="2">
        <v>0.0</v>
      </c>
      <c r="Q37" s="3">
        <f t="shared" si="1"/>
        <v>16</v>
      </c>
      <c r="R37" s="3">
        <f t="shared" si="2"/>
        <v>2404.555739</v>
      </c>
      <c r="S37" s="3">
        <f t="shared" si="3"/>
        <v>7</v>
      </c>
      <c r="T37" s="3">
        <f t="shared" si="4"/>
        <v>91.69930522</v>
      </c>
      <c r="U37" s="3">
        <f t="shared" si="5"/>
        <v>37</v>
      </c>
      <c r="V37" s="3">
        <f>ROUNDUP('global 2020 report '!C105,0.1)</f>
        <v>64</v>
      </c>
      <c r="W37" s="3">
        <v>28.48200226</v>
      </c>
    </row>
    <row r="38">
      <c r="A38" s="2" t="s">
        <v>60</v>
      </c>
      <c r="B38" s="2">
        <v>2.0</v>
      </c>
      <c r="C38" s="2">
        <v>7275.556152</v>
      </c>
      <c r="D38" s="2">
        <v>36.29000092</v>
      </c>
      <c r="E38" s="2">
        <v>85.21974318</v>
      </c>
      <c r="F38" s="2">
        <v>3.566857739</v>
      </c>
      <c r="G38" s="2">
        <v>10.62886799</v>
      </c>
      <c r="H38" s="2">
        <v>0.5845310938</v>
      </c>
      <c r="I38" s="2">
        <v>78.47295942</v>
      </c>
      <c r="J38" s="2">
        <v>5.598583786</v>
      </c>
      <c r="K38" s="2">
        <v>15.0109696</v>
      </c>
      <c r="L38" s="2">
        <v>0.9174871957</v>
      </c>
      <c r="M38" s="2">
        <v>97.06426222</v>
      </c>
      <c r="N38" s="2">
        <v>0.0</v>
      </c>
      <c r="O38" s="2">
        <v>2.935737778</v>
      </c>
      <c r="P38" s="2">
        <v>0.0</v>
      </c>
      <c r="Q38" s="3">
        <f t="shared" si="1"/>
        <v>16</v>
      </c>
      <c r="R38" s="3">
        <f t="shared" si="2"/>
        <v>2640.299394</v>
      </c>
      <c r="S38" s="3">
        <f t="shared" si="3"/>
        <v>8</v>
      </c>
      <c r="T38" s="3">
        <f t="shared" si="4"/>
        <v>85.21974318</v>
      </c>
      <c r="U38" s="3">
        <f t="shared" si="5"/>
        <v>37</v>
      </c>
      <c r="V38" s="3">
        <f>ROUNDUP('global 2020 report '!C111,0.1)</f>
        <v>64</v>
      </c>
      <c r="W38" s="3">
        <v>68.80900002</v>
      </c>
    </row>
    <row r="39">
      <c r="A39" s="2" t="s">
        <v>61</v>
      </c>
      <c r="B39" s="2">
        <v>1.0</v>
      </c>
      <c r="C39" s="2">
        <v>13132.79199</v>
      </c>
      <c r="D39" s="2">
        <v>36.875</v>
      </c>
      <c r="E39" s="2">
        <v>63.96178874</v>
      </c>
      <c r="F39" s="2">
        <v>21.2815915</v>
      </c>
      <c r="G39" s="2">
        <v>6.296119406</v>
      </c>
      <c r="H39" s="2">
        <v>8.460500354</v>
      </c>
      <c r="I39" s="2">
        <v>50.74817899</v>
      </c>
      <c r="J39" s="2">
        <v>26.14432944</v>
      </c>
      <c r="K39" s="2">
        <v>9.704719143</v>
      </c>
      <c r="L39" s="2">
        <v>13.40277243</v>
      </c>
      <c r="M39" s="2">
        <v>86.58169007</v>
      </c>
      <c r="N39" s="2">
        <v>12.95724153</v>
      </c>
      <c r="O39" s="2">
        <v>0.461068398</v>
      </c>
      <c r="P39" s="2">
        <v>0.0</v>
      </c>
      <c r="Q39" s="3">
        <f t="shared" si="1"/>
        <v>16</v>
      </c>
      <c r="R39" s="3">
        <f t="shared" si="2"/>
        <v>4842.717046</v>
      </c>
      <c r="S39" s="3">
        <f t="shared" si="3"/>
        <v>14</v>
      </c>
      <c r="T39" s="3">
        <f t="shared" si="4"/>
        <v>63.96178874</v>
      </c>
      <c r="U39" s="3">
        <f t="shared" si="5"/>
        <v>37</v>
      </c>
      <c r="V39" s="3">
        <f>ROUNDUP('global 2020 report '!C141,0.1)</f>
        <v>64</v>
      </c>
      <c r="W39" s="3">
        <v>14.180000309999997</v>
      </c>
    </row>
    <row r="40">
      <c r="A40" s="2" t="s">
        <v>62</v>
      </c>
      <c r="B40" s="2">
        <v>1.0</v>
      </c>
      <c r="C40" s="2">
        <v>29825.96875</v>
      </c>
      <c r="D40" s="2">
        <v>37.90799713</v>
      </c>
      <c r="E40" s="2">
        <v>60.66356984</v>
      </c>
      <c r="F40" s="2">
        <v>28.9627418</v>
      </c>
      <c r="G40" s="2">
        <v>7.77785276</v>
      </c>
      <c r="H40" s="2">
        <v>2.595835594</v>
      </c>
      <c r="I40" s="2">
        <v>50.68133437</v>
      </c>
      <c r="J40" s="2">
        <v>33.53021373</v>
      </c>
      <c r="K40" s="2">
        <v>11.60782393</v>
      </c>
      <c r="L40" s="2">
        <v>4.180627978</v>
      </c>
      <c r="M40" s="2">
        <v>77.01412934</v>
      </c>
      <c r="N40" s="2">
        <v>21.48137937</v>
      </c>
      <c r="O40" s="2">
        <v>1.504491286</v>
      </c>
      <c r="P40" s="2">
        <v>0.0</v>
      </c>
      <c r="Q40" s="3">
        <f t="shared" si="1"/>
        <v>16</v>
      </c>
      <c r="R40" s="3">
        <f t="shared" si="2"/>
        <v>11306.42738</v>
      </c>
      <c r="S40" s="3">
        <f t="shared" si="3"/>
        <v>30</v>
      </c>
      <c r="T40" s="3">
        <f t="shared" si="4"/>
        <v>60.66356984</v>
      </c>
      <c r="U40" s="3">
        <f t="shared" si="5"/>
        <v>38</v>
      </c>
      <c r="V40" s="3">
        <f>ROUNDUP('global 2020 report '!C167,0.1)</f>
        <v>63</v>
      </c>
      <c r="W40" s="3">
        <v>74.47499847</v>
      </c>
    </row>
    <row r="41">
      <c r="A41" s="2" t="s">
        <v>63</v>
      </c>
      <c r="B41" s="2">
        <v>1.0</v>
      </c>
      <c r="C41" s="2">
        <v>31255.43555</v>
      </c>
      <c r="D41" s="2">
        <v>37.0739975</v>
      </c>
      <c r="E41" s="2">
        <v>63.36942563</v>
      </c>
      <c r="F41" s="2">
        <v>9.975784507</v>
      </c>
      <c r="G41" s="2">
        <v>16.72614511</v>
      </c>
      <c r="H41" s="2">
        <v>9.928644759</v>
      </c>
      <c r="I41" s="2">
        <v>48.8666865</v>
      </c>
      <c r="J41" s="2">
        <v>12.64088359</v>
      </c>
      <c r="K41" s="2">
        <v>23.6862564</v>
      </c>
      <c r="L41" s="2">
        <v>14.80617352</v>
      </c>
      <c r="M41" s="2">
        <v>87.98504792</v>
      </c>
      <c r="N41" s="2">
        <v>5.452291027</v>
      </c>
      <c r="O41" s="2">
        <v>4.912684644</v>
      </c>
      <c r="P41" s="2">
        <v>1.649976404</v>
      </c>
      <c r="Q41" s="3">
        <f t="shared" si="1"/>
        <v>16</v>
      </c>
      <c r="R41" s="3">
        <f t="shared" si="2"/>
        <v>11587.63939</v>
      </c>
      <c r="S41" s="3">
        <f t="shared" si="3"/>
        <v>32</v>
      </c>
      <c r="T41" s="3">
        <f t="shared" si="4"/>
        <v>63.36942563</v>
      </c>
      <c r="U41" s="3">
        <f t="shared" si="5"/>
        <v>38</v>
      </c>
      <c r="V41" s="3">
        <f>ROUNDUP('global 2020 report '!C169,0.1)</f>
        <v>63</v>
      </c>
      <c r="W41" s="3">
        <v>6.1020050000000055</v>
      </c>
    </row>
    <row r="42">
      <c r="A42" s="2" t="s">
        <v>64</v>
      </c>
      <c r="B42" s="2">
        <v>2.0</v>
      </c>
      <c r="C42" s="2">
        <v>97338.58594</v>
      </c>
      <c r="D42" s="2">
        <v>37.34000015</v>
      </c>
      <c r="E42" s="2">
        <v>96.88435687</v>
      </c>
      <c r="F42" s="2">
        <v>0.0</v>
      </c>
      <c r="G42" s="2">
        <v>3.115643126</v>
      </c>
      <c r="H42" s="2">
        <v>0.0</v>
      </c>
      <c r="I42" s="2">
        <v>95.51453844</v>
      </c>
      <c r="J42" s="2">
        <v>0.0</v>
      </c>
      <c r="K42" s="2">
        <v>4.48546156</v>
      </c>
      <c r="L42" s="2">
        <v>0.0</v>
      </c>
      <c r="M42" s="2">
        <v>99.18304001</v>
      </c>
      <c r="N42" s="2">
        <v>0.0</v>
      </c>
      <c r="O42" s="2">
        <v>0.816959987</v>
      </c>
      <c r="P42" s="2">
        <v>0.0</v>
      </c>
      <c r="Q42" s="3">
        <f t="shared" si="1"/>
        <v>16</v>
      </c>
      <c r="R42" s="3">
        <f t="shared" si="2"/>
        <v>36346.22814</v>
      </c>
      <c r="S42" s="3">
        <f t="shared" si="3"/>
        <v>98</v>
      </c>
      <c r="T42" s="3">
        <f t="shared" si="4"/>
        <v>96.88435687</v>
      </c>
      <c r="U42" s="3">
        <f t="shared" si="5"/>
        <v>38</v>
      </c>
      <c r="V42" s="3">
        <f>ROUNDUP('global 2020 report '!C200,0.1)</f>
        <v>63</v>
      </c>
      <c r="W42" s="3">
        <v>10.86000061</v>
      </c>
    </row>
    <row r="43">
      <c r="A43" s="2" t="s">
        <v>65</v>
      </c>
      <c r="B43" s="2">
        <v>2.0</v>
      </c>
      <c r="C43" s="2">
        <v>220892.3281</v>
      </c>
      <c r="D43" s="2">
        <v>37.16500092</v>
      </c>
      <c r="E43" s="2">
        <v>90.14896508</v>
      </c>
      <c r="F43" s="2">
        <v>3.822279525</v>
      </c>
      <c r="G43" s="2">
        <v>4.413307574</v>
      </c>
      <c r="H43" s="2">
        <v>1.61544782</v>
      </c>
      <c r="I43" s="2">
        <v>88.59986076</v>
      </c>
      <c r="J43" s="2">
        <v>3.852278117</v>
      </c>
      <c r="K43" s="2">
        <v>5.174596509</v>
      </c>
      <c r="L43" s="2">
        <v>2.373264617</v>
      </c>
      <c r="M43" s="2">
        <v>92.76804985</v>
      </c>
      <c r="N43" s="2">
        <v>3.771561162</v>
      </c>
      <c r="O43" s="2">
        <v>3.126184571</v>
      </c>
      <c r="P43" s="2">
        <v>0.3342044223</v>
      </c>
      <c r="Q43" s="3">
        <f t="shared" si="1"/>
        <v>16</v>
      </c>
      <c r="R43" s="3">
        <f t="shared" si="2"/>
        <v>82094.63577</v>
      </c>
      <c r="S43" s="3">
        <f t="shared" si="3"/>
        <v>221</v>
      </c>
      <c r="T43" s="3">
        <f t="shared" si="4"/>
        <v>90.14896508</v>
      </c>
      <c r="U43" s="3">
        <f t="shared" si="5"/>
        <v>38</v>
      </c>
      <c r="V43" s="3">
        <f>ROUNDUP('global 2020 report '!C210,0.1)</f>
        <v>63</v>
      </c>
      <c r="W43" s="3">
        <v>53.97499847</v>
      </c>
    </row>
    <row r="44">
      <c r="A44" s="2" t="s">
        <v>66</v>
      </c>
      <c r="B44" s="2">
        <v>1.0</v>
      </c>
      <c r="C44" s="2">
        <v>27691.01953</v>
      </c>
      <c r="D44" s="2">
        <v>38.5340004</v>
      </c>
      <c r="E44" s="2">
        <v>53.38588491</v>
      </c>
      <c r="F44" s="2">
        <v>2.71797298</v>
      </c>
      <c r="G44" s="2">
        <v>32.31145967</v>
      </c>
      <c r="H44" s="2">
        <v>11.58468244</v>
      </c>
      <c r="I44" s="2">
        <v>36.40642028</v>
      </c>
      <c r="J44" s="2">
        <v>1.601776163</v>
      </c>
      <c r="K44" s="2">
        <v>43.95389345</v>
      </c>
      <c r="L44" s="2">
        <v>18.03791011</v>
      </c>
      <c r="M44" s="2">
        <v>80.47000694</v>
      </c>
      <c r="N44" s="2">
        <v>4.498430298</v>
      </c>
      <c r="O44" s="2">
        <v>13.74049434</v>
      </c>
      <c r="P44" s="2">
        <v>1.291068417</v>
      </c>
      <c r="Q44" s="3">
        <f t="shared" si="1"/>
        <v>16</v>
      </c>
      <c r="R44" s="3">
        <f t="shared" si="2"/>
        <v>10670.45758</v>
      </c>
      <c r="S44" s="3">
        <f t="shared" si="3"/>
        <v>28</v>
      </c>
      <c r="T44" s="3">
        <f t="shared" si="4"/>
        <v>53.38588491</v>
      </c>
      <c r="U44" s="3">
        <f t="shared" si="5"/>
        <v>39</v>
      </c>
      <c r="V44" s="3">
        <f>ROUNDUP('global 2020 report '!C164,0.1)</f>
        <v>62</v>
      </c>
      <c r="W44" s="3">
        <v>1.5010070799999937</v>
      </c>
    </row>
    <row r="45">
      <c r="A45" s="2" t="s">
        <v>67</v>
      </c>
      <c r="B45" s="2">
        <v>2.0</v>
      </c>
      <c r="C45" s="2">
        <v>164689.3906</v>
      </c>
      <c r="D45" s="2">
        <v>38.17700195</v>
      </c>
      <c r="E45" s="2">
        <v>97.69796025</v>
      </c>
      <c r="F45" s="2">
        <v>1.156425878</v>
      </c>
      <c r="G45" s="2">
        <v>0.4626557002</v>
      </c>
      <c r="H45" s="2">
        <v>0.6829581735</v>
      </c>
      <c r="I45" s="2">
        <v>97.88023776</v>
      </c>
      <c r="J45" s="2">
        <v>0.8581049804</v>
      </c>
      <c r="K45" s="2">
        <v>0.3164802414</v>
      </c>
      <c r="L45" s="2">
        <v>0.9451770151</v>
      </c>
      <c r="M45" s="2">
        <v>97.40277797</v>
      </c>
      <c r="N45" s="2">
        <v>1.639520121</v>
      </c>
      <c r="O45" s="2">
        <v>0.6993752147</v>
      </c>
      <c r="P45" s="2">
        <v>0.2583266934</v>
      </c>
      <c r="Q45" s="3">
        <f t="shared" si="1"/>
        <v>16</v>
      </c>
      <c r="R45" s="3">
        <f t="shared" si="2"/>
        <v>62873.47186</v>
      </c>
      <c r="S45" s="3">
        <f t="shared" si="3"/>
        <v>165</v>
      </c>
      <c r="T45" s="3">
        <f t="shared" si="4"/>
        <v>97.69796025</v>
      </c>
      <c r="U45" s="3">
        <f t="shared" si="5"/>
        <v>39</v>
      </c>
      <c r="V45" s="3">
        <f>ROUNDUP('global 2020 report '!C207,0.1)</f>
        <v>62</v>
      </c>
      <c r="W45" s="3">
        <v>21.74999237</v>
      </c>
    </row>
    <row r="46">
      <c r="A46" s="2" t="s">
        <v>68</v>
      </c>
      <c r="B46" s="2">
        <v>0.0</v>
      </c>
      <c r="C46" s="2">
        <v>6.071000099</v>
      </c>
      <c r="D46" s="2">
        <v>40.08200073</v>
      </c>
      <c r="E46" s="2">
        <v>99.1</v>
      </c>
      <c r="F46" s="2">
        <v>0.0</v>
      </c>
      <c r="G46" s="2">
        <v>0.9</v>
      </c>
      <c r="H46" s="2">
        <v>0.0</v>
      </c>
      <c r="I46" s="2" t="s">
        <v>24</v>
      </c>
      <c r="J46" s="2" t="s">
        <v>24</v>
      </c>
      <c r="K46" s="2" t="s">
        <v>24</v>
      </c>
      <c r="L46" s="2" t="s">
        <v>24</v>
      </c>
      <c r="M46" s="2" t="s">
        <v>24</v>
      </c>
      <c r="N46" s="2" t="s">
        <v>24</v>
      </c>
      <c r="O46" s="2" t="s">
        <v>24</v>
      </c>
      <c r="P46" s="2" t="s">
        <v>24</v>
      </c>
      <c r="Q46" s="3">
        <f t="shared" si="1"/>
        <v>16</v>
      </c>
      <c r="R46" s="3">
        <f t="shared" si="2"/>
        <v>2.433378304</v>
      </c>
      <c r="S46" s="3">
        <f t="shared" si="3"/>
        <v>1</v>
      </c>
      <c r="T46" s="3">
        <f t="shared" si="4"/>
        <v>99.1</v>
      </c>
      <c r="U46" s="3">
        <f t="shared" si="5"/>
        <v>41</v>
      </c>
      <c r="V46" s="3">
        <f>ROUNDUP('global 2020 report '!C7,0.1)</f>
        <v>60</v>
      </c>
      <c r="W46" s="3">
        <v>5.255996699999997</v>
      </c>
    </row>
    <row r="47">
      <c r="A47" s="2" t="s">
        <v>69</v>
      </c>
      <c r="B47" s="2">
        <v>3.0</v>
      </c>
      <c r="C47" s="2">
        <v>540.5419922</v>
      </c>
      <c r="D47" s="2">
        <v>40.66899872</v>
      </c>
      <c r="E47" s="2">
        <v>99.5444386</v>
      </c>
      <c r="F47" s="2">
        <v>0.0480506913</v>
      </c>
      <c r="G47" s="2">
        <v>0.407510705</v>
      </c>
      <c r="H47" s="2">
        <v>0.0</v>
      </c>
      <c r="I47" s="2">
        <v>99.9190125</v>
      </c>
      <c r="J47" s="2">
        <v>0.0809875</v>
      </c>
      <c r="K47" s="2">
        <v>0.0</v>
      </c>
      <c r="L47" s="2">
        <v>0.0</v>
      </c>
      <c r="M47" s="2">
        <v>98.99798893</v>
      </c>
      <c r="N47" s="2">
        <v>0.0</v>
      </c>
      <c r="O47" s="2">
        <v>1.002011069</v>
      </c>
      <c r="P47" s="2">
        <v>0.0</v>
      </c>
      <c r="Q47" s="3">
        <f t="shared" si="1"/>
        <v>16</v>
      </c>
      <c r="R47" s="3">
        <f t="shared" si="2"/>
        <v>219.8330159</v>
      </c>
      <c r="S47" s="3">
        <f t="shared" si="3"/>
        <v>1</v>
      </c>
      <c r="T47" s="3">
        <f t="shared" si="4"/>
        <v>99.5444386</v>
      </c>
      <c r="U47" s="3">
        <f t="shared" si="5"/>
        <v>41</v>
      </c>
      <c r="V47" s="3">
        <f>ROUNDUP('global 2020 report '!C47,0.1)</f>
        <v>60</v>
      </c>
      <c r="W47" s="3">
        <v>59.33100128</v>
      </c>
    </row>
    <row r="48">
      <c r="A48" s="2" t="s">
        <v>70</v>
      </c>
      <c r="B48" s="2">
        <v>3.0</v>
      </c>
      <c r="C48" s="2">
        <v>1271.766968</v>
      </c>
      <c r="D48" s="2">
        <v>40.75999832</v>
      </c>
      <c r="E48" s="2">
        <v>99.8662547</v>
      </c>
      <c r="F48" s="2">
        <v>0.0</v>
      </c>
      <c r="G48" s="2">
        <v>0.1337453014</v>
      </c>
      <c r="H48" s="2">
        <v>0.0</v>
      </c>
      <c r="I48" s="2">
        <v>99.82768234</v>
      </c>
      <c r="J48" s="2">
        <v>0.0</v>
      </c>
      <c r="K48" s="2">
        <v>0.1723176618</v>
      </c>
      <c r="L48" s="2">
        <v>0.0</v>
      </c>
      <c r="M48" s="2">
        <v>99.92231522</v>
      </c>
      <c r="N48" s="2">
        <v>0.0</v>
      </c>
      <c r="O48" s="2">
        <v>0.07768478119</v>
      </c>
      <c r="P48" s="2">
        <v>0.0</v>
      </c>
      <c r="Q48" s="3">
        <f t="shared" si="1"/>
        <v>16</v>
      </c>
      <c r="R48" s="3">
        <f t="shared" si="2"/>
        <v>518.3721948</v>
      </c>
      <c r="S48" s="3">
        <f t="shared" si="3"/>
        <v>2</v>
      </c>
      <c r="T48" s="3">
        <f t="shared" si="4"/>
        <v>99.8662547</v>
      </c>
      <c r="U48" s="3">
        <f t="shared" si="5"/>
        <v>41</v>
      </c>
      <c r="V48" s="3">
        <f>ROUNDUP('global 2020 report '!C61,0.1)</f>
        <v>60</v>
      </c>
      <c r="W48" s="3">
        <v>33.34799957</v>
      </c>
    </row>
    <row r="49">
      <c r="A49" s="2" t="s">
        <v>71</v>
      </c>
      <c r="B49" s="2">
        <v>4.0</v>
      </c>
      <c r="C49" s="2">
        <v>48.86500168</v>
      </c>
      <c r="D49" s="2">
        <v>42.39799881</v>
      </c>
      <c r="E49" s="2">
        <v>100.0</v>
      </c>
      <c r="F49" s="2">
        <v>0.0</v>
      </c>
      <c r="G49" s="2">
        <v>0.0</v>
      </c>
      <c r="H49" s="2">
        <v>0.0</v>
      </c>
      <c r="I49" s="2" t="s">
        <v>24</v>
      </c>
      <c r="J49" s="2" t="s">
        <v>24</v>
      </c>
      <c r="K49" s="2" t="s">
        <v>24</v>
      </c>
      <c r="L49" s="2" t="s">
        <v>24</v>
      </c>
      <c r="M49" s="2" t="s">
        <v>24</v>
      </c>
      <c r="N49" s="2" t="s">
        <v>24</v>
      </c>
      <c r="O49" s="2" t="s">
        <v>24</v>
      </c>
      <c r="P49" s="2" t="s">
        <v>24</v>
      </c>
      <c r="Q49" s="3">
        <f t="shared" si="1"/>
        <v>16</v>
      </c>
      <c r="R49" s="3">
        <f t="shared" si="2"/>
        <v>20.71778283</v>
      </c>
      <c r="S49" s="3">
        <f t="shared" si="3"/>
        <v>1</v>
      </c>
      <c r="T49" s="3">
        <f t="shared" si="4"/>
        <v>100</v>
      </c>
      <c r="U49" s="3">
        <f t="shared" si="5"/>
        <v>43</v>
      </c>
      <c r="V49" s="3">
        <f>ROUNDUP('global 2020 report '!C20,0.1)</f>
        <v>58</v>
      </c>
      <c r="W49" s="3">
        <v>33.85099792</v>
      </c>
    </row>
    <row r="50">
      <c r="A50" s="2" t="s">
        <v>72</v>
      </c>
      <c r="B50" s="2">
        <v>2.0</v>
      </c>
      <c r="C50" s="2">
        <v>771.6119995</v>
      </c>
      <c r="D50" s="2">
        <v>42.31599808</v>
      </c>
      <c r="E50" s="2">
        <v>97.31322263</v>
      </c>
      <c r="F50" s="2">
        <v>2.460712607</v>
      </c>
      <c r="G50" s="2">
        <v>0.1764242183</v>
      </c>
      <c r="H50" s="2">
        <v>0.04964054142</v>
      </c>
      <c r="I50" s="2">
        <v>96.73119365</v>
      </c>
      <c r="J50" s="2">
        <v>3.268806351</v>
      </c>
      <c r="K50" s="2">
        <v>0.0</v>
      </c>
      <c r="L50" s="2">
        <v>0.0</v>
      </c>
      <c r="M50" s="2">
        <v>98.10662849</v>
      </c>
      <c r="N50" s="2">
        <v>1.3591415</v>
      </c>
      <c r="O50" s="2">
        <v>0.4169208475</v>
      </c>
      <c r="P50" s="2">
        <v>0.1173091586</v>
      </c>
      <c r="Q50" s="3">
        <f t="shared" si="1"/>
        <v>16</v>
      </c>
      <c r="R50" s="3">
        <f t="shared" si="2"/>
        <v>326.5153189</v>
      </c>
      <c r="S50" s="3">
        <f t="shared" si="3"/>
        <v>1</v>
      </c>
      <c r="T50" s="3">
        <f t="shared" si="4"/>
        <v>97.31322263</v>
      </c>
      <c r="U50" s="3">
        <f t="shared" si="5"/>
        <v>43</v>
      </c>
      <c r="V50" s="3">
        <f>ROUNDUP('global 2020 report '!C54,0.1)</f>
        <v>58</v>
      </c>
      <c r="W50" s="3">
        <v>8.547004700000002</v>
      </c>
    </row>
    <row r="51">
      <c r="A51" s="2" t="s">
        <v>73</v>
      </c>
      <c r="B51" s="2">
        <v>3.0</v>
      </c>
      <c r="C51" s="2">
        <v>4033.962891</v>
      </c>
      <c r="D51" s="2">
        <v>42.84900284</v>
      </c>
      <c r="E51" s="2">
        <v>90.56996224</v>
      </c>
      <c r="F51" s="2">
        <v>1.519776762</v>
      </c>
      <c r="G51" s="2">
        <v>7.910260997</v>
      </c>
      <c r="H51" s="2">
        <v>0.0</v>
      </c>
      <c r="I51" s="2">
        <v>85.48103812</v>
      </c>
      <c r="J51" s="2">
        <v>1.52256302</v>
      </c>
      <c r="K51" s="2">
        <v>12.99639886</v>
      </c>
      <c r="L51" s="2">
        <v>0.0</v>
      </c>
      <c r="M51" s="2">
        <v>97.35744448</v>
      </c>
      <c r="N51" s="2">
        <v>1.516060408</v>
      </c>
      <c r="O51" s="2">
        <v>1.126495111</v>
      </c>
      <c r="P51" s="2">
        <v>0.0</v>
      </c>
      <c r="Q51" s="3">
        <f t="shared" si="1"/>
        <v>16</v>
      </c>
      <c r="R51" s="3">
        <f t="shared" si="2"/>
        <v>1728.512874</v>
      </c>
      <c r="S51" s="3">
        <f t="shared" si="3"/>
        <v>5</v>
      </c>
      <c r="T51" s="3">
        <f t="shared" si="4"/>
        <v>90.56996224</v>
      </c>
      <c r="U51" s="3">
        <f t="shared" si="5"/>
        <v>43</v>
      </c>
      <c r="V51" s="3">
        <f>ROUNDUP('global 2020 report '!C85,0.1)</f>
        <v>58</v>
      </c>
      <c r="W51" s="3">
        <v>32.51199341</v>
      </c>
    </row>
    <row r="52">
      <c r="A52" s="2" t="s">
        <v>74</v>
      </c>
      <c r="B52" s="2">
        <v>1.0</v>
      </c>
      <c r="C52" s="2">
        <v>4829.76416</v>
      </c>
      <c r="D52" s="2">
        <v>42.19799805</v>
      </c>
      <c r="E52" s="2">
        <v>37.20240205</v>
      </c>
      <c r="F52" s="2">
        <v>25.68237348</v>
      </c>
      <c r="G52" s="2">
        <v>33.53911377</v>
      </c>
      <c r="H52" s="2">
        <v>3.576110708</v>
      </c>
      <c r="I52" s="2">
        <v>28.10659415</v>
      </c>
      <c r="J52" s="2">
        <v>19.4058899</v>
      </c>
      <c r="K52" s="2">
        <v>46.37307301</v>
      </c>
      <c r="L52" s="2">
        <v>6.114442944</v>
      </c>
      <c r="M52" s="2">
        <v>49.66166495</v>
      </c>
      <c r="N52" s="2">
        <v>34.27978009</v>
      </c>
      <c r="O52" s="2">
        <v>15.95940214</v>
      </c>
      <c r="P52" s="2">
        <v>0.09915281712</v>
      </c>
      <c r="Q52" s="3">
        <f t="shared" si="1"/>
        <v>16</v>
      </c>
      <c r="R52" s="3">
        <f t="shared" si="2"/>
        <v>2038.063786</v>
      </c>
      <c r="S52" s="3">
        <f t="shared" si="3"/>
        <v>5</v>
      </c>
      <c r="T52" s="3">
        <f t="shared" si="4"/>
        <v>37.20240205</v>
      </c>
      <c r="U52" s="3">
        <f t="shared" si="5"/>
        <v>43</v>
      </c>
      <c r="V52" s="3">
        <f>ROUNDUP('global 2020 report '!C91,0.1)</f>
        <v>58</v>
      </c>
      <c r="W52" s="3">
        <v>0.0</v>
      </c>
    </row>
    <row r="53">
      <c r="A53" s="2" t="s">
        <v>75</v>
      </c>
      <c r="B53" s="2">
        <v>1.0</v>
      </c>
      <c r="C53" s="2">
        <v>7976.984863</v>
      </c>
      <c r="D53" s="2">
        <v>42.92300034</v>
      </c>
      <c r="E53" s="2">
        <v>63.76628562</v>
      </c>
      <c r="F53" s="2">
        <v>9.023316357</v>
      </c>
      <c r="G53" s="2">
        <v>15.5639457</v>
      </c>
      <c r="H53" s="2">
        <v>11.64645233</v>
      </c>
      <c r="I53" s="2">
        <v>52.75270267</v>
      </c>
      <c r="J53" s="2">
        <v>5.221136889</v>
      </c>
      <c r="K53" s="2">
        <v>23.14294909</v>
      </c>
      <c r="L53" s="2">
        <v>18.88321135</v>
      </c>
      <c r="M53" s="2">
        <v>78.41163766</v>
      </c>
      <c r="N53" s="2">
        <v>14.07927743</v>
      </c>
      <c r="O53" s="2">
        <v>5.485735437</v>
      </c>
      <c r="P53" s="2">
        <v>2.023349475</v>
      </c>
      <c r="Q53" s="3">
        <f t="shared" si="1"/>
        <v>16</v>
      </c>
      <c r="R53" s="3">
        <f t="shared" si="2"/>
        <v>3423.96124</v>
      </c>
      <c r="S53" s="3">
        <f t="shared" si="3"/>
        <v>8</v>
      </c>
      <c r="T53" s="3">
        <f t="shared" si="4"/>
        <v>63.76628562</v>
      </c>
      <c r="U53" s="3">
        <f t="shared" si="5"/>
        <v>43</v>
      </c>
      <c r="V53" s="3">
        <f>ROUNDUP('global 2020 report '!C113,0.1)</f>
        <v>58</v>
      </c>
      <c r="W53" s="3">
        <v>75.32999992</v>
      </c>
    </row>
    <row r="54">
      <c r="A54" s="2" t="s">
        <v>76</v>
      </c>
      <c r="B54" s="2">
        <v>1.0</v>
      </c>
      <c r="C54" s="2">
        <v>8278.737305</v>
      </c>
      <c r="D54" s="2">
        <v>42.79999924</v>
      </c>
      <c r="E54" s="2">
        <v>68.58372009</v>
      </c>
      <c r="F54" s="2">
        <v>6.065434765</v>
      </c>
      <c r="G54" s="2">
        <v>14.16432245</v>
      </c>
      <c r="H54" s="2">
        <v>11.18652269</v>
      </c>
      <c r="I54" s="2">
        <v>52.11755275</v>
      </c>
      <c r="J54" s="2">
        <v>8.187542019</v>
      </c>
      <c r="K54" s="2">
        <v>20.7910842</v>
      </c>
      <c r="L54" s="2">
        <v>18.90382103</v>
      </c>
      <c r="M54" s="2">
        <v>90.58991001</v>
      </c>
      <c r="N54" s="2">
        <v>3.229348056</v>
      </c>
      <c r="O54" s="2">
        <v>5.307990528</v>
      </c>
      <c r="P54" s="2">
        <v>0.8727514049</v>
      </c>
      <c r="Q54" s="3">
        <f t="shared" si="1"/>
        <v>16</v>
      </c>
      <c r="R54" s="3">
        <f t="shared" si="2"/>
        <v>3543.299504</v>
      </c>
      <c r="S54" s="3">
        <f t="shared" si="3"/>
        <v>9</v>
      </c>
      <c r="T54" s="3">
        <f t="shared" si="4"/>
        <v>68.58372009</v>
      </c>
      <c r="U54" s="3">
        <f t="shared" si="5"/>
        <v>43</v>
      </c>
      <c r="V54" s="3">
        <f>ROUNDUP('global 2020 report '!C114,0.1)</f>
        <v>58</v>
      </c>
      <c r="W54" s="3">
        <v>57.68400192</v>
      </c>
    </row>
    <row r="55">
      <c r="A55" s="2" t="s">
        <v>77</v>
      </c>
      <c r="B55" s="2">
        <v>2.0</v>
      </c>
      <c r="C55" s="2">
        <v>102334.4063</v>
      </c>
      <c r="D55" s="2">
        <v>42.78300095</v>
      </c>
      <c r="E55" s="2">
        <v>99.44017596</v>
      </c>
      <c r="F55" s="2">
        <v>0.2376091086</v>
      </c>
      <c r="G55" s="2">
        <v>0.3222149265</v>
      </c>
      <c r="H55" s="2">
        <v>0.0</v>
      </c>
      <c r="I55" s="2">
        <v>99.33283515</v>
      </c>
      <c r="J55" s="2">
        <v>0.3359418224</v>
      </c>
      <c r="K55" s="2">
        <v>0.3312230319</v>
      </c>
      <c r="L55" s="2">
        <v>0.0</v>
      </c>
      <c r="M55" s="2">
        <v>99.5837311</v>
      </c>
      <c r="N55" s="2">
        <v>0.1061012067</v>
      </c>
      <c r="O55" s="2">
        <v>0.3101676943</v>
      </c>
      <c r="P55" s="2">
        <v>0.0</v>
      </c>
      <c r="Q55" s="3">
        <f t="shared" si="1"/>
        <v>16</v>
      </c>
      <c r="R55" s="3">
        <f t="shared" si="2"/>
        <v>43781.73002</v>
      </c>
      <c r="S55" s="3">
        <f t="shared" si="3"/>
        <v>103</v>
      </c>
      <c r="T55" s="3">
        <f t="shared" si="4"/>
        <v>99.44017596</v>
      </c>
      <c r="U55" s="3">
        <f t="shared" si="5"/>
        <v>43</v>
      </c>
      <c r="V55" s="3">
        <f>ROUNDUP('global 2020 report '!C201,0.1)</f>
        <v>58</v>
      </c>
      <c r="W55" s="3">
        <v>73.2140007</v>
      </c>
    </row>
    <row r="56">
      <c r="A56" s="2" t="s">
        <v>78</v>
      </c>
      <c r="B56" s="2">
        <v>1.0</v>
      </c>
      <c r="C56" s="2">
        <v>20250.83398</v>
      </c>
      <c r="D56" s="2">
        <v>43.90900421</v>
      </c>
      <c r="E56" s="2">
        <v>82.54729103</v>
      </c>
      <c r="F56" s="2">
        <v>3.854734527</v>
      </c>
      <c r="G56" s="2">
        <v>12.24697135</v>
      </c>
      <c r="H56" s="2">
        <v>1.35100309</v>
      </c>
      <c r="I56" s="2">
        <v>72.08089521</v>
      </c>
      <c r="J56" s="2">
        <v>3.78241223</v>
      </c>
      <c r="K56" s="2">
        <v>21.72810084</v>
      </c>
      <c r="L56" s="2">
        <v>2.408591717</v>
      </c>
      <c r="M56" s="2">
        <v>95.91745475</v>
      </c>
      <c r="N56" s="2">
        <v>3.947121723</v>
      </c>
      <c r="O56" s="2">
        <v>0.1354235314</v>
      </c>
      <c r="P56" s="2">
        <v>0.0</v>
      </c>
      <c r="Q56" s="3">
        <f t="shared" si="1"/>
        <v>16</v>
      </c>
      <c r="R56" s="3">
        <f t="shared" si="2"/>
        <v>8891.939545</v>
      </c>
      <c r="S56" s="3">
        <f t="shared" si="3"/>
        <v>21</v>
      </c>
      <c r="T56" s="3">
        <f t="shared" si="4"/>
        <v>82.54729103</v>
      </c>
      <c r="U56" s="3">
        <f t="shared" si="5"/>
        <v>44</v>
      </c>
      <c r="V56" s="3">
        <f>ROUNDUP('global 2020 report '!C156,0.1)</f>
        <v>57</v>
      </c>
      <c r="W56" s="3">
        <v>0.3409957899999938</v>
      </c>
    </row>
    <row r="57">
      <c r="A57" s="2" t="s">
        <v>79</v>
      </c>
      <c r="B57" s="2">
        <v>1.0</v>
      </c>
      <c r="C57" s="2">
        <v>1967.998047</v>
      </c>
      <c r="D57" s="2">
        <v>44.19599915</v>
      </c>
      <c r="E57" s="2">
        <v>59.01691221</v>
      </c>
      <c r="F57" s="2">
        <v>14.03457137</v>
      </c>
      <c r="G57" s="2">
        <v>26.6263769</v>
      </c>
      <c r="H57" s="2">
        <v>0.3221395192</v>
      </c>
      <c r="I57" s="2">
        <v>49.8319053</v>
      </c>
      <c r="J57" s="2">
        <v>9.285773026</v>
      </c>
      <c r="K57" s="2">
        <v>40.31645129</v>
      </c>
      <c r="L57" s="2">
        <v>0.5658703845</v>
      </c>
      <c r="M57" s="2">
        <v>70.61434791</v>
      </c>
      <c r="N57" s="2">
        <v>20.03063358</v>
      </c>
      <c r="O57" s="2">
        <v>9.340625284</v>
      </c>
      <c r="P57" s="2">
        <v>0.01439322693</v>
      </c>
      <c r="Q57" s="3">
        <f t="shared" si="1"/>
        <v>16</v>
      </c>
      <c r="R57" s="3">
        <f t="shared" si="2"/>
        <v>869.7764001</v>
      </c>
      <c r="S57" s="3">
        <f t="shared" si="3"/>
        <v>2</v>
      </c>
      <c r="T57" s="3">
        <f t="shared" si="4"/>
        <v>59.01691221</v>
      </c>
      <c r="U57" s="3">
        <f t="shared" si="5"/>
        <v>45</v>
      </c>
      <c r="V57" s="3">
        <f>ROUNDUP('global 2020 report '!C67,0.1)</f>
        <v>56</v>
      </c>
      <c r="W57" s="3">
        <v>42.75299454</v>
      </c>
    </row>
    <row r="58">
      <c r="A58" s="2" t="s">
        <v>80</v>
      </c>
      <c r="B58" s="2">
        <v>1.0</v>
      </c>
      <c r="C58" s="2">
        <v>18383.95508</v>
      </c>
      <c r="D58" s="2">
        <v>44.6289978</v>
      </c>
      <c r="E58" s="2">
        <v>65.41238357</v>
      </c>
      <c r="F58" s="2">
        <v>6.15393902</v>
      </c>
      <c r="G58" s="2">
        <v>21.57684071</v>
      </c>
      <c r="H58" s="2">
        <v>6.856836706</v>
      </c>
      <c r="I58" s="2">
        <v>48.22728833</v>
      </c>
      <c r="J58" s="2">
        <v>8.331703613</v>
      </c>
      <c r="K58" s="2">
        <v>31.60865444</v>
      </c>
      <c r="L58" s="2">
        <v>11.83235362</v>
      </c>
      <c r="M58" s="2">
        <v>86.73385466</v>
      </c>
      <c r="N58" s="2">
        <v>3.451996194</v>
      </c>
      <c r="O58" s="2">
        <v>9.130414105</v>
      </c>
      <c r="P58" s="2">
        <v>0.6837350463</v>
      </c>
      <c r="Q58" s="3">
        <f t="shared" si="1"/>
        <v>16</v>
      </c>
      <c r="R58" s="3">
        <f t="shared" si="2"/>
        <v>8204.574908</v>
      </c>
      <c r="S58" s="3">
        <f t="shared" si="3"/>
        <v>19</v>
      </c>
      <c r="T58" s="3">
        <f t="shared" si="4"/>
        <v>65.41238357</v>
      </c>
      <c r="U58" s="3">
        <f t="shared" si="5"/>
        <v>45</v>
      </c>
      <c r="V58" s="3">
        <f>ROUNDUP('global 2020 report '!C151,0.1)</f>
        <v>56</v>
      </c>
      <c r="W58" s="3">
        <v>21.938003539999997</v>
      </c>
    </row>
    <row r="59">
      <c r="A59" s="2" t="s">
        <v>81</v>
      </c>
      <c r="B59" s="2">
        <v>0.0</v>
      </c>
      <c r="C59" s="2">
        <v>272.8129883</v>
      </c>
      <c r="D59" s="2">
        <v>45.75099945</v>
      </c>
      <c r="E59" s="2">
        <v>96.37117971</v>
      </c>
      <c r="F59" s="2">
        <v>0.0</v>
      </c>
      <c r="G59" s="2">
        <v>3.628820295</v>
      </c>
      <c r="H59" s="2" t="s">
        <v>24</v>
      </c>
      <c r="I59" s="2" t="s">
        <v>24</v>
      </c>
      <c r="J59" s="2" t="s">
        <v>24</v>
      </c>
      <c r="K59" s="2" t="s">
        <v>24</v>
      </c>
      <c r="L59" s="2" t="s">
        <v>24</v>
      </c>
      <c r="M59" s="2" t="s">
        <v>24</v>
      </c>
      <c r="N59" s="2" t="s">
        <v>24</v>
      </c>
      <c r="O59" s="2" t="s">
        <v>24</v>
      </c>
      <c r="P59" s="2" t="s">
        <v>24</v>
      </c>
      <c r="Q59" s="3">
        <f t="shared" si="1"/>
        <v>16</v>
      </c>
      <c r="R59" s="3">
        <f t="shared" si="2"/>
        <v>124.8146688</v>
      </c>
      <c r="S59" s="3">
        <f t="shared" si="3"/>
        <v>1</v>
      </c>
      <c r="T59" s="3">
        <f t="shared" si="4"/>
        <v>96.37117971</v>
      </c>
      <c r="U59" s="3">
        <f t="shared" si="5"/>
        <v>46</v>
      </c>
      <c r="V59" s="3">
        <f>ROUNDUP('global 2020 report '!C35,0.1)</f>
        <v>55</v>
      </c>
      <c r="W59" s="3">
        <v>75.82899857</v>
      </c>
    </row>
    <row r="60">
      <c r="A60" s="2" t="s">
        <v>82</v>
      </c>
      <c r="B60" s="2">
        <v>2.0</v>
      </c>
      <c r="C60" s="2">
        <v>89561.40625</v>
      </c>
      <c r="D60" s="2">
        <v>45.63800049</v>
      </c>
      <c r="E60" s="2">
        <v>45.95212696</v>
      </c>
      <c r="F60" s="2">
        <v>13.44122447</v>
      </c>
      <c r="G60" s="2">
        <v>32.54231607</v>
      </c>
      <c r="H60" s="2">
        <v>8.064332495</v>
      </c>
      <c r="I60" s="2">
        <v>21.98279234</v>
      </c>
      <c r="J60" s="2">
        <v>12.68294146</v>
      </c>
      <c r="K60" s="2">
        <v>51.21598167</v>
      </c>
      <c r="L60" s="2">
        <v>14.11828453</v>
      </c>
      <c r="M60" s="2">
        <v>74.50335478</v>
      </c>
      <c r="N60" s="2">
        <v>14.34445818</v>
      </c>
      <c r="O60" s="2">
        <v>10.29905862</v>
      </c>
      <c r="P60" s="2">
        <v>0.8531284131</v>
      </c>
      <c r="Q60" s="3">
        <f t="shared" si="1"/>
        <v>16</v>
      </c>
      <c r="R60" s="3">
        <f t="shared" si="2"/>
        <v>40874.03502</v>
      </c>
      <c r="S60" s="3">
        <f t="shared" si="3"/>
        <v>90</v>
      </c>
      <c r="T60" s="3">
        <f t="shared" si="4"/>
        <v>45.95212696</v>
      </c>
      <c r="U60" s="3">
        <f t="shared" si="5"/>
        <v>46</v>
      </c>
      <c r="V60" s="3">
        <f>ROUNDUP('global 2020 report '!C199,0.1)</f>
        <v>55</v>
      </c>
      <c r="W60" s="3">
        <v>33.179000849999994</v>
      </c>
    </row>
    <row r="61">
      <c r="A61" s="2" t="s">
        <v>83</v>
      </c>
      <c r="B61" s="2">
        <v>0.0</v>
      </c>
      <c r="C61" s="2">
        <v>1.618000031</v>
      </c>
      <c r="D61" s="2">
        <v>46.20200348</v>
      </c>
      <c r="E61" s="2">
        <v>97.01087618</v>
      </c>
      <c r="F61" s="2">
        <v>0.0</v>
      </c>
      <c r="G61" s="2">
        <v>2.989123822</v>
      </c>
      <c r="H61" s="2">
        <v>0.0</v>
      </c>
      <c r="I61" s="2" t="s">
        <v>24</v>
      </c>
      <c r="J61" s="2" t="s">
        <v>24</v>
      </c>
      <c r="K61" s="2" t="s">
        <v>24</v>
      </c>
      <c r="L61" s="2" t="s">
        <v>24</v>
      </c>
      <c r="M61" s="2" t="s">
        <v>24</v>
      </c>
      <c r="N61" s="2" t="s">
        <v>24</v>
      </c>
      <c r="O61" s="2" t="s">
        <v>24</v>
      </c>
      <c r="P61" s="2" t="s">
        <v>24</v>
      </c>
      <c r="Q61" s="3">
        <f t="shared" si="1"/>
        <v>16</v>
      </c>
      <c r="R61" s="3">
        <f t="shared" si="2"/>
        <v>0.7475484306</v>
      </c>
      <c r="S61" s="3">
        <f t="shared" si="3"/>
        <v>1</v>
      </c>
      <c r="T61" s="3">
        <f t="shared" si="4"/>
        <v>97.01087618</v>
      </c>
      <c r="U61" s="3">
        <f t="shared" si="5"/>
        <v>47</v>
      </c>
      <c r="V61" s="3">
        <f>ROUNDUP('global 2020 report '!C3,0.1)</f>
        <v>54</v>
      </c>
      <c r="W61" s="3">
        <v>59.24000168</v>
      </c>
    </row>
    <row r="62">
      <c r="A62" s="2" t="s">
        <v>84</v>
      </c>
      <c r="B62" s="2">
        <v>3.0</v>
      </c>
      <c r="C62" s="2">
        <v>397.6210022</v>
      </c>
      <c r="D62" s="2">
        <v>46.02500153</v>
      </c>
      <c r="E62" s="2">
        <v>98.40195463</v>
      </c>
      <c r="F62" s="2">
        <v>1.249110629</v>
      </c>
      <c r="G62" s="2">
        <v>0.3489347411</v>
      </c>
      <c r="H62" s="2">
        <v>0.0</v>
      </c>
      <c r="I62" s="2">
        <v>97.99520758</v>
      </c>
      <c r="J62" s="2">
        <v>1.358317682</v>
      </c>
      <c r="K62" s="2">
        <v>0.6464747393</v>
      </c>
      <c r="L62" s="2">
        <v>0.0</v>
      </c>
      <c r="M62" s="2">
        <v>98.87896</v>
      </c>
      <c r="N62" s="2">
        <v>1.12104</v>
      </c>
      <c r="O62" s="2">
        <v>0.0</v>
      </c>
      <c r="P62" s="2">
        <v>0.0</v>
      </c>
      <c r="Q62" s="3">
        <f t="shared" si="1"/>
        <v>16</v>
      </c>
      <c r="R62" s="3">
        <f t="shared" si="2"/>
        <v>183.0050723</v>
      </c>
      <c r="S62" s="3">
        <f t="shared" si="3"/>
        <v>1</v>
      </c>
      <c r="T62" s="3">
        <f t="shared" si="4"/>
        <v>98.40195463</v>
      </c>
      <c r="U62" s="3">
        <f t="shared" si="5"/>
        <v>47</v>
      </c>
      <c r="V62" s="3">
        <f>ROUNDUP('global 2020 report '!C43,0.1)</f>
        <v>54</v>
      </c>
      <c r="W62" s="3">
        <v>68.68000031</v>
      </c>
    </row>
    <row r="63">
      <c r="A63" s="2" t="s">
        <v>85</v>
      </c>
      <c r="B63" s="2">
        <v>1.0</v>
      </c>
      <c r="C63" s="2">
        <v>15893.21875</v>
      </c>
      <c r="D63" s="2">
        <v>46.14099884</v>
      </c>
      <c r="E63" s="2">
        <v>56.47697339</v>
      </c>
      <c r="F63" s="2">
        <v>27.70419956</v>
      </c>
      <c r="G63" s="2">
        <v>13.41704303</v>
      </c>
      <c r="H63" s="2">
        <v>2.401784021</v>
      </c>
      <c r="I63" s="2">
        <v>37.07586282</v>
      </c>
      <c r="J63" s="2">
        <v>36.64324958</v>
      </c>
      <c r="K63" s="2">
        <v>21.82149546</v>
      </c>
      <c r="L63" s="2">
        <v>4.459392143</v>
      </c>
      <c r="M63" s="2">
        <v>79.12330574</v>
      </c>
      <c r="N63" s="2">
        <v>17.26991556</v>
      </c>
      <c r="O63" s="2">
        <v>3.606778703</v>
      </c>
      <c r="P63" s="2">
        <v>0.0</v>
      </c>
      <c r="Q63" s="3">
        <f t="shared" si="1"/>
        <v>16</v>
      </c>
      <c r="R63" s="3">
        <f t="shared" si="2"/>
        <v>7333.289879</v>
      </c>
      <c r="S63" s="3">
        <f t="shared" si="3"/>
        <v>16</v>
      </c>
      <c r="T63" s="3">
        <f t="shared" si="4"/>
        <v>56.47697339</v>
      </c>
      <c r="U63" s="3">
        <f t="shared" si="5"/>
        <v>47</v>
      </c>
      <c r="V63" s="3">
        <f>ROUNDUP('global 2020 report '!C143,0.1)</f>
        <v>54</v>
      </c>
      <c r="W63" s="3">
        <v>30.770996089999997</v>
      </c>
    </row>
    <row r="64">
      <c r="A64" s="2" t="s">
        <v>86</v>
      </c>
      <c r="B64" s="2">
        <v>2.0</v>
      </c>
      <c r="C64" s="2">
        <v>109581.0859</v>
      </c>
      <c r="D64" s="2">
        <v>47.40799713</v>
      </c>
      <c r="E64" s="2">
        <v>94.10903456</v>
      </c>
      <c r="F64" s="2">
        <v>2.856486137</v>
      </c>
      <c r="G64" s="2">
        <v>3.034479307</v>
      </c>
      <c r="H64" s="2">
        <v>0.0</v>
      </c>
      <c r="I64" s="2">
        <v>91.06193322</v>
      </c>
      <c r="J64" s="2">
        <v>3.959520428</v>
      </c>
      <c r="K64" s="2">
        <v>4.978546347</v>
      </c>
      <c r="L64" s="2">
        <v>0.0</v>
      </c>
      <c r="M64" s="2">
        <v>97.4893325</v>
      </c>
      <c r="N64" s="2">
        <v>1.632836465</v>
      </c>
      <c r="O64" s="2">
        <v>0.877831036</v>
      </c>
      <c r="P64" s="2">
        <v>0.0</v>
      </c>
      <c r="Q64" s="3">
        <f t="shared" si="1"/>
        <v>16</v>
      </c>
      <c r="R64" s="3">
        <f t="shared" si="2"/>
        <v>51950.19806</v>
      </c>
      <c r="S64" s="3">
        <f t="shared" si="3"/>
        <v>110</v>
      </c>
      <c r="T64" s="3">
        <f t="shared" si="4"/>
        <v>94.10903456</v>
      </c>
      <c r="U64" s="3">
        <f t="shared" si="5"/>
        <v>48</v>
      </c>
      <c r="V64" s="3">
        <f>ROUNDUP('global 2020 report '!C202,0.1)</f>
        <v>53</v>
      </c>
      <c r="W64" s="3">
        <v>46.7859993</v>
      </c>
    </row>
    <row r="65">
      <c r="A65" s="2" t="s">
        <v>87</v>
      </c>
      <c r="B65" s="2">
        <v>4.0</v>
      </c>
      <c r="C65" s="2">
        <v>30.23699951</v>
      </c>
      <c r="D65" s="2">
        <v>48.51499939</v>
      </c>
      <c r="E65" s="2">
        <v>99.86438356</v>
      </c>
      <c r="F65" s="2">
        <v>0.0</v>
      </c>
      <c r="G65" s="2">
        <v>0.1356164384</v>
      </c>
      <c r="H65" s="2">
        <v>0.0</v>
      </c>
      <c r="I65" s="2" t="s">
        <v>24</v>
      </c>
      <c r="J65" s="2" t="s">
        <v>24</v>
      </c>
      <c r="K65" s="2" t="s">
        <v>24</v>
      </c>
      <c r="L65" s="2" t="s">
        <v>24</v>
      </c>
      <c r="M65" s="2" t="s">
        <v>24</v>
      </c>
      <c r="N65" s="2" t="s">
        <v>24</v>
      </c>
      <c r="O65" s="2" t="s">
        <v>24</v>
      </c>
      <c r="P65" s="2" t="s">
        <v>24</v>
      </c>
      <c r="Q65" s="3">
        <f t="shared" si="1"/>
        <v>16</v>
      </c>
      <c r="R65" s="3">
        <f t="shared" si="2"/>
        <v>14.66948013</v>
      </c>
      <c r="S65" s="3">
        <f t="shared" si="3"/>
        <v>1</v>
      </c>
      <c r="T65" s="3">
        <f t="shared" si="4"/>
        <v>99.86438356</v>
      </c>
      <c r="U65" s="3">
        <f t="shared" si="5"/>
        <v>49</v>
      </c>
      <c r="V65" s="3">
        <f>ROUNDUP('global 2020 report '!C14,0.1)</f>
        <v>52</v>
      </c>
      <c r="W65" s="3">
        <v>10.493995670000004</v>
      </c>
    </row>
    <row r="66">
      <c r="A66" s="2" t="s">
        <v>88</v>
      </c>
      <c r="B66" s="2">
        <v>2.0</v>
      </c>
      <c r="C66" s="2">
        <v>12123.19824</v>
      </c>
      <c r="D66" s="2">
        <v>48.4149971</v>
      </c>
      <c r="E66" s="2">
        <v>65.41412299</v>
      </c>
      <c r="F66" s="2">
        <v>9.317535586</v>
      </c>
      <c r="G66" s="2">
        <v>21.97254088</v>
      </c>
      <c r="H66" s="2">
        <v>3.295800547</v>
      </c>
      <c r="I66" s="2">
        <v>58.05226799</v>
      </c>
      <c r="J66" s="2">
        <v>12.70520504</v>
      </c>
      <c r="K66" s="2">
        <v>23.97796833</v>
      </c>
      <c r="L66" s="2">
        <v>5.264558634</v>
      </c>
      <c r="M66" s="2">
        <v>73.25800004</v>
      </c>
      <c r="N66" s="2">
        <v>5.708056353</v>
      </c>
      <c r="O66" s="2">
        <v>19.83580681</v>
      </c>
      <c r="P66" s="2">
        <v>1.198136794</v>
      </c>
      <c r="Q66" s="3">
        <f t="shared" si="1"/>
        <v>16</v>
      </c>
      <c r="R66" s="3">
        <f t="shared" si="2"/>
        <v>5869.446076</v>
      </c>
      <c r="S66" s="3">
        <f t="shared" si="3"/>
        <v>13</v>
      </c>
      <c r="T66" s="3">
        <f t="shared" si="4"/>
        <v>65.41412299</v>
      </c>
      <c r="U66" s="3">
        <f t="shared" si="5"/>
        <v>49</v>
      </c>
      <c r="V66" s="3">
        <f>ROUNDUP('global 2020 report '!C139,0.1)</f>
        <v>52</v>
      </c>
      <c r="W66" s="3">
        <v>31.68499756</v>
      </c>
    </row>
    <row r="67">
      <c r="A67" s="2" t="s">
        <v>89</v>
      </c>
      <c r="B67" s="2">
        <v>2.0</v>
      </c>
      <c r="C67" s="2">
        <v>16743.92969</v>
      </c>
      <c r="D67" s="2">
        <v>48.12200165</v>
      </c>
      <c r="E67" s="2">
        <v>84.90523779</v>
      </c>
      <c r="F67" s="2">
        <v>2.387217509</v>
      </c>
      <c r="G67" s="2">
        <v>12.60781566</v>
      </c>
      <c r="H67" s="2">
        <v>0.09972904042</v>
      </c>
      <c r="I67" s="2">
        <v>75.2429282</v>
      </c>
      <c r="J67" s="2">
        <v>4.052382433</v>
      </c>
      <c r="K67" s="2">
        <v>20.51245174</v>
      </c>
      <c r="L67" s="2">
        <v>0.1922376314</v>
      </c>
      <c r="M67" s="2">
        <v>95.32170094</v>
      </c>
      <c r="N67" s="2">
        <v>0.5920836567</v>
      </c>
      <c r="O67" s="2">
        <v>4.086215402</v>
      </c>
      <c r="P67" s="2">
        <v>0.0</v>
      </c>
      <c r="Q67" s="3">
        <f t="shared" si="1"/>
        <v>16</v>
      </c>
      <c r="R67" s="3">
        <f t="shared" si="2"/>
        <v>8057.514122</v>
      </c>
      <c r="S67" s="3">
        <f t="shared" si="3"/>
        <v>17</v>
      </c>
      <c r="T67" s="3">
        <f t="shared" si="4"/>
        <v>84.90523779</v>
      </c>
      <c r="U67" s="3">
        <f t="shared" si="5"/>
        <v>49</v>
      </c>
      <c r="V67" s="3">
        <f>ROUNDUP('global 2020 report '!C146,0.1)</f>
        <v>52</v>
      </c>
      <c r="W67" s="3">
        <v>55.80400085</v>
      </c>
    </row>
    <row r="68">
      <c r="A68" s="2" t="s">
        <v>90</v>
      </c>
      <c r="B68" s="2">
        <v>3.0</v>
      </c>
      <c r="C68" s="2">
        <v>3280.814941</v>
      </c>
      <c r="D68" s="2">
        <v>49.02000046</v>
      </c>
      <c r="E68" s="2">
        <v>96.11389762</v>
      </c>
      <c r="F68" s="2">
        <v>3.823663938</v>
      </c>
      <c r="G68" s="2">
        <v>0.06243843752</v>
      </c>
      <c r="H68" s="2">
        <v>0.0</v>
      </c>
      <c r="I68" s="2">
        <v>97.33333333</v>
      </c>
      <c r="J68" s="2">
        <v>2.666666667</v>
      </c>
      <c r="K68" s="2">
        <v>0.0</v>
      </c>
      <c r="L68" s="2">
        <v>0.0</v>
      </c>
      <c r="M68" s="2">
        <v>94.8457044</v>
      </c>
      <c r="N68" s="2">
        <v>5.026922206</v>
      </c>
      <c r="O68" s="2">
        <v>0.1273733928</v>
      </c>
      <c r="P68" s="2">
        <v>0.0</v>
      </c>
      <c r="Q68" s="3">
        <f t="shared" si="1"/>
        <v>16</v>
      </c>
      <c r="R68" s="3">
        <f t="shared" si="2"/>
        <v>1608.255499</v>
      </c>
      <c r="S68" s="3">
        <f t="shared" si="3"/>
        <v>4</v>
      </c>
      <c r="T68" s="3">
        <f t="shared" si="4"/>
        <v>96.11389762</v>
      </c>
      <c r="U68" s="3">
        <f t="shared" si="5"/>
        <v>50</v>
      </c>
      <c r="V68" s="3">
        <f>ROUNDUP('global 2020 report '!C82,0.1)</f>
        <v>51</v>
      </c>
      <c r="W68" s="3">
        <v>44.88199615</v>
      </c>
    </row>
    <row r="69">
      <c r="A69" s="2" t="s">
        <v>91</v>
      </c>
      <c r="B69" s="2">
        <v>2.0</v>
      </c>
      <c r="C69" s="2">
        <v>33469.19922</v>
      </c>
      <c r="D69" s="2">
        <v>50.41599655</v>
      </c>
      <c r="E69" s="2">
        <v>97.82878485</v>
      </c>
      <c r="F69" s="2">
        <v>0.0</v>
      </c>
      <c r="G69" s="2">
        <v>0.22384422</v>
      </c>
      <c r="H69" s="2">
        <v>1.947370925</v>
      </c>
      <c r="I69" s="2">
        <v>96.07258236</v>
      </c>
      <c r="J69" s="2">
        <v>0.0</v>
      </c>
      <c r="K69" s="2">
        <v>0.0</v>
      </c>
      <c r="L69" s="2">
        <v>3.927417637</v>
      </c>
      <c r="M69" s="2">
        <v>99.55600556</v>
      </c>
      <c r="N69" s="2">
        <v>0.0</v>
      </c>
      <c r="O69" s="2">
        <v>0.4439944434</v>
      </c>
      <c r="P69" s="2">
        <v>0.0</v>
      </c>
      <c r="Q69" s="3">
        <f t="shared" si="1"/>
        <v>16</v>
      </c>
      <c r="R69" s="3">
        <f t="shared" si="2"/>
        <v>16873.83032</v>
      </c>
      <c r="S69" s="3">
        <f t="shared" si="3"/>
        <v>34</v>
      </c>
      <c r="T69" s="3">
        <f t="shared" si="4"/>
        <v>97.82878485</v>
      </c>
      <c r="U69" s="3">
        <f t="shared" si="5"/>
        <v>51</v>
      </c>
      <c r="V69" s="3">
        <f>ROUNDUP('global 2020 report '!C173,0.1)</f>
        <v>50</v>
      </c>
      <c r="W69" s="3">
        <v>41.51800156</v>
      </c>
    </row>
    <row r="70">
      <c r="A70" s="2" t="s">
        <v>92</v>
      </c>
      <c r="B70" s="2">
        <v>3.0</v>
      </c>
      <c r="C70" s="2">
        <v>17915.56641</v>
      </c>
      <c r="D70" s="2">
        <v>51.83599854</v>
      </c>
      <c r="E70" s="2">
        <v>94.00642827</v>
      </c>
      <c r="F70" s="2">
        <v>1.034150511</v>
      </c>
      <c r="G70" s="2">
        <v>3.215911815</v>
      </c>
      <c r="H70" s="2">
        <v>1.743509404</v>
      </c>
      <c r="I70" s="2">
        <v>90.1193298</v>
      </c>
      <c r="J70" s="2">
        <v>1.849169999</v>
      </c>
      <c r="K70" s="2">
        <v>4.583438691</v>
      </c>
      <c r="L70" s="2">
        <v>3.448061508</v>
      </c>
      <c r="M70" s="2">
        <v>97.61816944</v>
      </c>
      <c r="N70" s="2">
        <v>0.2768660057</v>
      </c>
      <c r="O70" s="2">
        <v>1.94525887</v>
      </c>
      <c r="P70" s="2">
        <v>0.1597056849</v>
      </c>
      <c r="Q70" s="3">
        <f t="shared" si="1"/>
        <v>16</v>
      </c>
      <c r="R70" s="3">
        <f t="shared" si="2"/>
        <v>9286.712743</v>
      </c>
      <c r="S70" s="3">
        <f t="shared" si="3"/>
        <v>18</v>
      </c>
      <c r="T70" s="3">
        <f t="shared" si="4"/>
        <v>94.00642827</v>
      </c>
      <c r="U70" s="3">
        <f t="shared" si="5"/>
        <v>52</v>
      </c>
      <c r="V70" s="3">
        <f>ROUNDUP('global 2020 report '!C150,0.1)</f>
        <v>49</v>
      </c>
      <c r="W70" s="3">
        <v>70.97200012</v>
      </c>
    </row>
    <row r="71">
      <c r="A71" s="2" t="s">
        <v>93</v>
      </c>
      <c r="B71" s="2">
        <v>2.0</v>
      </c>
      <c r="C71" s="2">
        <v>26378.27539</v>
      </c>
      <c r="D71" s="2">
        <v>51.70599747</v>
      </c>
      <c r="E71" s="2">
        <v>70.90907039</v>
      </c>
      <c r="F71" s="2">
        <v>8.935421702</v>
      </c>
      <c r="G71" s="2">
        <v>14.19244161</v>
      </c>
      <c r="H71" s="2">
        <v>5.963066293</v>
      </c>
      <c r="I71" s="2">
        <v>55.72244686</v>
      </c>
      <c r="J71" s="2">
        <v>13.34316829</v>
      </c>
      <c r="K71" s="2">
        <v>23.17527956</v>
      </c>
      <c r="L71" s="2">
        <v>7.759105289</v>
      </c>
      <c r="M71" s="2">
        <v>85.09355329</v>
      </c>
      <c r="N71" s="2">
        <v>4.818535156</v>
      </c>
      <c r="O71" s="2">
        <v>5.80236656</v>
      </c>
      <c r="P71" s="2">
        <v>4.285544994</v>
      </c>
      <c r="Q71" s="3">
        <f t="shared" si="1"/>
        <v>16</v>
      </c>
      <c r="R71" s="3">
        <f t="shared" si="2"/>
        <v>13639.15041</v>
      </c>
      <c r="S71" s="3">
        <f t="shared" si="3"/>
        <v>27</v>
      </c>
      <c r="T71" s="3">
        <f t="shared" si="4"/>
        <v>70.90907039</v>
      </c>
      <c r="U71" s="3">
        <f t="shared" si="5"/>
        <v>52</v>
      </c>
      <c r="V71" s="3">
        <f>ROUNDUP('global 2020 report '!C162,0.1)</f>
        <v>49</v>
      </c>
      <c r="W71" s="3">
        <v>9.907997129999998</v>
      </c>
    </row>
    <row r="72">
      <c r="A72" s="2" t="s">
        <v>94</v>
      </c>
      <c r="B72" s="2">
        <v>3.0</v>
      </c>
      <c r="C72" s="2">
        <v>69799.97656</v>
      </c>
      <c r="D72" s="2">
        <v>51.43000031</v>
      </c>
      <c r="E72" s="2">
        <v>100.0</v>
      </c>
      <c r="F72" s="2">
        <v>0.0</v>
      </c>
      <c r="G72" s="2">
        <v>0.0</v>
      </c>
      <c r="H72" s="2">
        <v>0.0</v>
      </c>
      <c r="I72" s="2">
        <v>100.0</v>
      </c>
      <c r="J72" s="2">
        <v>0.0</v>
      </c>
      <c r="K72" s="2">
        <v>0.0</v>
      </c>
      <c r="L72" s="2">
        <v>0.0</v>
      </c>
      <c r="M72" s="2">
        <v>100.0</v>
      </c>
      <c r="N72" s="2">
        <v>0.0</v>
      </c>
      <c r="O72" s="2">
        <v>0.0</v>
      </c>
      <c r="P72" s="2">
        <v>0.0</v>
      </c>
      <c r="Q72" s="3">
        <f t="shared" si="1"/>
        <v>16</v>
      </c>
      <c r="R72" s="3">
        <f t="shared" si="2"/>
        <v>35898.12816</v>
      </c>
      <c r="S72" s="3">
        <f t="shared" si="3"/>
        <v>70</v>
      </c>
      <c r="T72" s="3">
        <f t="shared" si="4"/>
        <v>100</v>
      </c>
      <c r="U72" s="3">
        <f t="shared" si="5"/>
        <v>52</v>
      </c>
      <c r="V72" s="3">
        <f>ROUNDUP('global 2020 report '!C195,0.1)</f>
        <v>49</v>
      </c>
      <c r="W72" s="3">
        <v>29.123001099999996</v>
      </c>
    </row>
    <row r="73">
      <c r="A73" s="2" t="s">
        <v>95</v>
      </c>
      <c r="B73" s="2">
        <v>2.0</v>
      </c>
      <c r="C73" s="2">
        <v>206139.5938</v>
      </c>
      <c r="D73" s="2">
        <v>51.95800018</v>
      </c>
      <c r="E73" s="2">
        <v>77.60905338</v>
      </c>
      <c r="F73" s="2">
        <v>4.979399343</v>
      </c>
      <c r="G73" s="2">
        <v>11.79691148</v>
      </c>
      <c r="H73" s="2">
        <v>5.614635794</v>
      </c>
      <c r="I73" s="2">
        <v>61.65821003</v>
      </c>
      <c r="J73" s="2">
        <v>7.128924583</v>
      </c>
      <c r="K73" s="2">
        <v>20.92487535</v>
      </c>
      <c r="L73" s="2">
        <v>10.28799004</v>
      </c>
      <c r="M73" s="2">
        <v>92.35770519</v>
      </c>
      <c r="N73" s="2">
        <v>2.99188065</v>
      </c>
      <c r="O73" s="2">
        <v>3.356908786</v>
      </c>
      <c r="P73" s="2">
        <v>1.29350537</v>
      </c>
      <c r="Q73" s="3">
        <f t="shared" si="1"/>
        <v>16</v>
      </c>
      <c r="R73" s="3">
        <f t="shared" si="2"/>
        <v>107106.0105</v>
      </c>
      <c r="S73" s="3">
        <f t="shared" si="3"/>
        <v>207</v>
      </c>
      <c r="T73" s="3">
        <f t="shared" si="4"/>
        <v>77.60905338</v>
      </c>
      <c r="U73" s="3">
        <f t="shared" si="5"/>
        <v>52</v>
      </c>
      <c r="V73" s="3">
        <f>ROUNDUP('global 2020 report '!C208,0.1)</f>
        <v>49</v>
      </c>
      <c r="W73" s="3">
        <v>37.41800308</v>
      </c>
    </row>
    <row r="74">
      <c r="A74" s="2" t="s">
        <v>96</v>
      </c>
      <c r="B74" s="2">
        <v>4.0</v>
      </c>
      <c r="C74" s="2">
        <v>85.03199768</v>
      </c>
      <c r="D74" s="2">
        <v>52.89800262</v>
      </c>
      <c r="E74" s="2">
        <v>99.075</v>
      </c>
      <c r="F74" s="2">
        <v>0.0</v>
      </c>
      <c r="G74" s="2">
        <v>0.925</v>
      </c>
      <c r="H74" s="2">
        <v>0.0</v>
      </c>
      <c r="I74" s="2" t="s">
        <v>24</v>
      </c>
      <c r="J74" s="2" t="s">
        <v>24</v>
      </c>
      <c r="K74" s="2" t="s">
        <v>24</v>
      </c>
      <c r="L74" s="2" t="s">
        <v>24</v>
      </c>
      <c r="M74" s="2" t="s">
        <v>24</v>
      </c>
      <c r="N74" s="2" t="s">
        <v>24</v>
      </c>
      <c r="O74" s="2" t="s">
        <v>24</v>
      </c>
      <c r="P74" s="2" t="s">
        <v>24</v>
      </c>
      <c r="Q74" s="3">
        <f t="shared" si="1"/>
        <v>16</v>
      </c>
      <c r="R74" s="3">
        <f t="shared" si="2"/>
        <v>44.98022836</v>
      </c>
      <c r="S74" s="3">
        <f t="shared" si="3"/>
        <v>1</v>
      </c>
      <c r="T74" s="3">
        <f t="shared" si="4"/>
        <v>99.075</v>
      </c>
      <c r="U74" s="3">
        <f t="shared" si="5"/>
        <v>53</v>
      </c>
      <c r="V74" s="3">
        <f>ROUNDUP('global 2020 report '!C27,0.1)</f>
        <v>48</v>
      </c>
      <c r="W74" s="3">
        <v>47.96699905</v>
      </c>
    </row>
    <row r="75">
      <c r="A75" s="2" t="s">
        <v>97</v>
      </c>
      <c r="B75" s="2">
        <v>3.0</v>
      </c>
      <c r="C75" s="2">
        <v>2540.916016</v>
      </c>
      <c r="D75" s="2">
        <v>52.03300095</v>
      </c>
      <c r="E75" s="2">
        <v>84.27003628</v>
      </c>
      <c r="F75" s="2">
        <v>7.08762751</v>
      </c>
      <c r="G75" s="2">
        <v>3.740143722</v>
      </c>
      <c r="H75" s="2">
        <v>4.902192485</v>
      </c>
      <c r="I75" s="2">
        <v>71.25616743</v>
      </c>
      <c r="J75" s="2">
        <v>11.97218925</v>
      </c>
      <c r="K75" s="2">
        <v>7.081803759</v>
      </c>
      <c r="L75" s="2">
        <v>9.689839563</v>
      </c>
      <c r="M75" s="2">
        <v>96.26696535</v>
      </c>
      <c r="N75" s="2">
        <v>2.584758965</v>
      </c>
      <c r="O75" s="2">
        <v>0.6596102638</v>
      </c>
      <c r="P75" s="2">
        <v>0.4886654211</v>
      </c>
      <c r="Q75" s="3">
        <f t="shared" si="1"/>
        <v>16</v>
      </c>
      <c r="R75" s="3">
        <f t="shared" si="2"/>
        <v>1322.114855</v>
      </c>
      <c r="S75" s="3">
        <f t="shared" si="3"/>
        <v>3</v>
      </c>
      <c r="T75" s="3">
        <f t="shared" si="4"/>
        <v>84.27003628</v>
      </c>
      <c r="U75" s="3">
        <f t="shared" si="5"/>
        <v>53</v>
      </c>
      <c r="V75" s="3">
        <f>ROUNDUP('global 2020 report '!C74,0.1)</f>
        <v>48</v>
      </c>
      <c r="W75" s="3">
        <v>31.954002380000006</v>
      </c>
    </row>
    <row r="76">
      <c r="A76" s="2" t="s">
        <v>98</v>
      </c>
      <c r="B76" s="2">
        <v>1.0</v>
      </c>
      <c r="C76" s="2">
        <v>5057.676758</v>
      </c>
      <c r="D76" s="2">
        <v>52.08899689</v>
      </c>
      <c r="E76" s="2">
        <v>75.26179159</v>
      </c>
      <c r="F76" s="2">
        <v>8.700657475</v>
      </c>
      <c r="G76" s="2">
        <v>3.488080869</v>
      </c>
      <c r="H76" s="2">
        <v>12.54947006</v>
      </c>
      <c r="I76" s="2">
        <v>64.10021689</v>
      </c>
      <c r="J76" s="2">
        <v>6.537775797</v>
      </c>
      <c r="K76" s="2">
        <v>3.383709875</v>
      </c>
      <c r="L76" s="2">
        <v>25.97829744</v>
      </c>
      <c r="M76" s="2">
        <v>85.52810963</v>
      </c>
      <c r="N76" s="2">
        <v>10.69005698</v>
      </c>
      <c r="O76" s="2">
        <v>3.58408039</v>
      </c>
      <c r="P76" s="2">
        <v>0.1977530006</v>
      </c>
      <c r="Q76" s="3">
        <f t="shared" si="1"/>
        <v>16</v>
      </c>
      <c r="R76" s="3">
        <f t="shared" si="2"/>
        <v>2634.493089</v>
      </c>
      <c r="S76" s="3">
        <f t="shared" si="3"/>
        <v>6</v>
      </c>
      <c r="T76" s="3">
        <f t="shared" si="4"/>
        <v>75.26179159</v>
      </c>
      <c r="U76" s="3">
        <f t="shared" si="5"/>
        <v>53</v>
      </c>
      <c r="V76" s="3">
        <f>ROUNDUP('global 2020 report '!C93,0.1)</f>
        <v>48</v>
      </c>
      <c r="W76" s="3">
        <v>6.418998720000005</v>
      </c>
    </row>
    <row r="77">
      <c r="A77" s="2" t="s">
        <v>99</v>
      </c>
      <c r="B77" s="2">
        <v>3.0</v>
      </c>
      <c r="C77" s="2">
        <v>6031.187012</v>
      </c>
      <c r="D77" s="2">
        <v>52.51600266</v>
      </c>
      <c r="E77" s="2">
        <v>100.0</v>
      </c>
      <c r="F77" s="2">
        <v>0.0</v>
      </c>
      <c r="G77" s="2">
        <v>0.0</v>
      </c>
      <c r="H77" s="2">
        <v>0.0</v>
      </c>
      <c r="I77" s="2">
        <v>100.0</v>
      </c>
      <c r="J77" s="2">
        <v>0.0</v>
      </c>
      <c r="K77" s="2">
        <v>0.0</v>
      </c>
      <c r="L77" s="2">
        <v>0.0</v>
      </c>
      <c r="M77" s="2">
        <v>100.0</v>
      </c>
      <c r="N77" s="2">
        <v>0.0</v>
      </c>
      <c r="O77" s="2">
        <v>0.0</v>
      </c>
      <c r="P77" s="2">
        <v>0.0</v>
      </c>
      <c r="Q77" s="3">
        <f t="shared" si="1"/>
        <v>16</v>
      </c>
      <c r="R77" s="3">
        <f t="shared" si="2"/>
        <v>3167.338332</v>
      </c>
      <c r="S77" s="3">
        <f t="shared" si="3"/>
        <v>7</v>
      </c>
      <c r="T77" s="3">
        <f t="shared" si="4"/>
        <v>100</v>
      </c>
      <c r="U77" s="3">
        <f t="shared" si="5"/>
        <v>53</v>
      </c>
      <c r="V77" s="3">
        <f>ROUNDUP('global 2020 report '!C103,0.1)</f>
        <v>48</v>
      </c>
      <c r="W77" s="3">
        <v>37.88800049</v>
      </c>
    </row>
    <row r="78">
      <c r="A78" s="2" t="s">
        <v>100</v>
      </c>
      <c r="B78" s="2">
        <v>4.0</v>
      </c>
      <c r="C78" s="2">
        <v>1399.490967</v>
      </c>
      <c r="D78" s="2">
        <v>53.2140007</v>
      </c>
      <c r="E78" s="2">
        <v>98.87517077</v>
      </c>
      <c r="F78" s="2">
        <v>1.124829231</v>
      </c>
      <c r="G78" s="2">
        <v>0.0</v>
      </c>
      <c r="H78" s="2">
        <v>0.0</v>
      </c>
      <c r="I78" s="2" t="s">
        <v>24</v>
      </c>
      <c r="J78" s="2" t="s">
        <v>24</v>
      </c>
      <c r="K78" s="2" t="s">
        <v>24</v>
      </c>
      <c r="L78" s="2" t="s">
        <v>24</v>
      </c>
      <c r="M78" s="2" t="s">
        <v>24</v>
      </c>
      <c r="N78" s="2" t="s">
        <v>24</v>
      </c>
      <c r="O78" s="2" t="s">
        <v>24</v>
      </c>
      <c r="P78" s="2" t="s">
        <v>24</v>
      </c>
      <c r="Q78" s="3">
        <f t="shared" si="1"/>
        <v>16</v>
      </c>
      <c r="R78" s="3">
        <f t="shared" si="2"/>
        <v>744.725133</v>
      </c>
      <c r="S78" s="3">
        <f t="shared" si="3"/>
        <v>2</v>
      </c>
      <c r="T78" s="3">
        <f t="shared" si="4"/>
        <v>98.87517077</v>
      </c>
      <c r="U78" s="3">
        <f t="shared" si="5"/>
        <v>54</v>
      </c>
      <c r="V78" s="3">
        <f>ROUNDUP('global 2020 report '!C64,0.1)</f>
        <v>47</v>
      </c>
      <c r="W78" s="3">
        <v>0.7649993899999998</v>
      </c>
    </row>
    <row r="79">
      <c r="A79" s="2" t="s">
        <v>101</v>
      </c>
      <c r="B79" s="2">
        <v>4.0</v>
      </c>
      <c r="C79" s="2">
        <v>5459.643066</v>
      </c>
      <c r="D79" s="2">
        <v>53.75999832</v>
      </c>
      <c r="E79" s="2">
        <v>99.78769858</v>
      </c>
      <c r="F79" s="2">
        <v>0.2123014241</v>
      </c>
      <c r="G79" s="2">
        <v>0.0</v>
      </c>
      <c r="H79" s="2">
        <v>0.0</v>
      </c>
      <c r="I79" s="2">
        <v>100.0</v>
      </c>
      <c r="J79" s="2">
        <v>0.0</v>
      </c>
      <c r="K79" s="2">
        <v>0.0</v>
      </c>
      <c r="L79" s="2">
        <v>0.0</v>
      </c>
      <c r="M79" s="2">
        <v>99.60509406</v>
      </c>
      <c r="N79" s="2">
        <v>0.3949059374</v>
      </c>
      <c r="O79" s="2">
        <v>0.0</v>
      </c>
      <c r="P79" s="2">
        <v>0.0</v>
      </c>
      <c r="Q79" s="3">
        <f t="shared" si="1"/>
        <v>16</v>
      </c>
      <c r="R79" s="3">
        <f t="shared" si="2"/>
        <v>2935.104021</v>
      </c>
      <c r="S79" s="3">
        <f t="shared" si="3"/>
        <v>6</v>
      </c>
      <c r="T79" s="3">
        <f t="shared" si="4"/>
        <v>99.78769858</v>
      </c>
      <c r="U79" s="3">
        <f t="shared" si="5"/>
        <v>54</v>
      </c>
      <c r="V79" s="3">
        <f>ROUNDUP('global 2020 report '!C98,0.1)</f>
        <v>47</v>
      </c>
      <c r="W79" s="3">
        <v>43.68899918</v>
      </c>
    </row>
    <row r="80">
      <c r="A80" s="2" t="s">
        <v>102</v>
      </c>
      <c r="B80" s="2">
        <v>4.0</v>
      </c>
      <c r="C80" s="2">
        <v>19237.68164</v>
      </c>
      <c r="D80" s="2">
        <v>54.19400024</v>
      </c>
      <c r="E80" s="2">
        <v>100.0</v>
      </c>
      <c r="F80" s="2">
        <v>0.0</v>
      </c>
      <c r="G80" s="2">
        <v>0.0</v>
      </c>
      <c r="H80" s="2">
        <v>0.0</v>
      </c>
      <c r="I80" s="2">
        <v>100.0</v>
      </c>
      <c r="J80" s="2">
        <v>0.0</v>
      </c>
      <c r="K80" s="2">
        <v>0.0</v>
      </c>
      <c r="L80" s="2">
        <v>0.0</v>
      </c>
      <c r="M80" s="2">
        <v>100.0</v>
      </c>
      <c r="N80" s="2">
        <v>0.0</v>
      </c>
      <c r="O80" s="2">
        <v>0.0</v>
      </c>
      <c r="P80" s="2">
        <v>0.0</v>
      </c>
      <c r="Q80" s="3">
        <f t="shared" si="1"/>
        <v>16</v>
      </c>
      <c r="R80" s="3">
        <f t="shared" si="2"/>
        <v>10425.66923</v>
      </c>
      <c r="S80" s="3">
        <f t="shared" si="3"/>
        <v>20</v>
      </c>
      <c r="T80" s="3">
        <f t="shared" si="4"/>
        <v>100</v>
      </c>
      <c r="U80" s="3">
        <f t="shared" si="5"/>
        <v>55</v>
      </c>
      <c r="V80" s="3">
        <f>ROUNDUP('global 2020 report '!C155,0.1)</f>
        <v>46</v>
      </c>
      <c r="W80" s="3">
        <v>36.68700027</v>
      </c>
    </row>
    <row r="81">
      <c r="A81" s="2" t="s">
        <v>103</v>
      </c>
      <c r="B81" s="2">
        <v>2.0</v>
      </c>
      <c r="C81" s="2">
        <v>119.4459991</v>
      </c>
      <c r="D81" s="2">
        <v>55.59399796</v>
      </c>
      <c r="E81" s="2">
        <v>77.97092085</v>
      </c>
      <c r="F81" s="2">
        <v>4.076899625</v>
      </c>
      <c r="G81" s="2">
        <v>17.95217953</v>
      </c>
      <c r="H81" s="2">
        <v>0.0</v>
      </c>
      <c r="I81" s="2">
        <v>60.99418489</v>
      </c>
      <c r="J81" s="2">
        <v>2.096609799</v>
      </c>
      <c r="K81" s="2">
        <v>36.90920532</v>
      </c>
      <c r="L81" s="2">
        <v>0.0</v>
      </c>
      <c r="M81" s="2">
        <v>91.53117485</v>
      </c>
      <c r="N81" s="2">
        <v>5.658666461</v>
      </c>
      <c r="O81" s="2">
        <v>2.810158691</v>
      </c>
      <c r="P81" s="2">
        <v>0.0</v>
      </c>
      <c r="Q81" s="3">
        <f t="shared" si="1"/>
        <v>16</v>
      </c>
      <c r="R81" s="3">
        <f t="shared" si="2"/>
        <v>66.4048063</v>
      </c>
      <c r="S81" s="3">
        <f t="shared" si="3"/>
        <v>1</v>
      </c>
      <c r="T81" s="3">
        <f t="shared" si="4"/>
        <v>77.97092085</v>
      </c>
      <c r="U81" s="3">
        <f t="shared" si="5"/>
        <v>56</v>
      </c>
      <c r="V81" s="3">
        <f>ROUNDUP('global 2020 report '!C30,0.1)</f>
        <v>45</v>
      </c>
      <c r="W81" s="3">
        <v>31.343002319999997</v>
      </c>
    </row>
    <row r="82">
      <c r="A82" s="2" t="s">
        <v>104</v>
      </c>
      <c r="B82" s="2">
        <v>4.0</v>
      </c>
      <c r="C82" s="2">
        <v>2078.931885</v>
      </c>
      <c r="D82" s="2">
        <v>55.11800385</v>
      </c>
      <c r="E82" s="2">
        <v>99.5</v>
      </c>
      <c r="F82" s="2">
        <v>0.0</v>
      </c>
      <c r="G82" s="2">
        <v>0.5</v>
      </c>
      <c r="H82" s="2">
        <v>0.0</v>
      </c>
      <c r="I82" s="2" t="s">
        <v>24</v>
      </c>
      <c r="J82" s="2" t="s">
        <v>24</v>
      </c>
      <c r="K82" s="2" t="s">
        <v>24</v>
      </c>
      <c r="L82" s="2" t="s">
        <v>24</v>
      </c>
      <c r="M82" s="2" t="s">
        <v>24</v>
      </c>
      <c r="N82" s="2" t="s">
        <v>24</v>
      </c>
      <c r="O82" s="2" t="s">
        <v>24</v>
      </c>
      <c r="P82" s="2" t="s">
        <v>24</v>
      </c>
      <c r="Q82" s="3">
        <f t="shared" si="1"/>
        <v>16</v>
      </c>
      <c r="R82" s="3">
        <f t="shared" si="2"/>
        <v>1145.865756</v>
      </c>
      <c r="S82" s="3">
        <f t="shared" si="3"/>
        <v>3</v>
      </c>
      <c r="T82" s="3">
        <f t="shared" si="4"/>
        <v>99.5</v>
      </c>
      <c r="U82" s="3">
        <f t="shared" si="5"/>
        <v>56</v>
      </c>
      <c r="V82" s="3">
        <f>ROUNDUP('global 2020 report '!C68,0.1)</f>
        <v>45</v>
      </c>
      <c r="W82" s="3">
        <v>50.97999954</v>
      </c>
    </row>
    <row r="83">
      <c r="A83" s="2" t="s">
        <v>105</v>
      </c>
      <c r="B83" s="2">
        <v>2.0</v>
      </c>
      <c r="C83" s="2">
        <v>4649.660156</v>
      </c>
      <c r="D83" s="2">
        <v>55.32699585</v>
      </c>
      <c r="E83" s="2">
        <v>71.68104923</v>
      </c>
      <c r="F83" s="2">
        <v>13.47689193</v>
      </c>
      <c r="G83" s="2">
        <v>14.82032681</v>
      </c>
      <c r="H83" s="2">
        <v>0.02173203433</v>
      </c>
      <c r="I83" s="2">
        <v>49.9113389</v>
      </c>
      <c r="J83" s="2">
        <v>18.49039689</v>
      </c>
      <c r="K83" s="2">
        <v>31.5496173</v>
      </c>
      <c r="L83" s="2">
        <v>0.04864690722</v>
      </c>
      <c r="M83" s="2">
        <v>89.25869465</v>
      </c>
      <c r="N83" s="2">
        <v>9.428808083</v>
      </c>
      <c r="O83" s="2">
        <v>1.31249727</v>
      </c>
      <c r="P83" s="2">
        <v>0.0</v>
      </c>
      <c r="Q83" s="3">
        <f t="shared" si="1"/>
        <v>16</v>
      </c>
      <c r="R83" s="3">
        <f t="shared" si="2"/>
        <v>2572.517282</v>
      </c>
      <c r="S83" s="3">
        <f t="shared" si="3"/>
        <v>5</v>
      </c>
      <c r="T83" s="3">
        <f t="shared" si="4"/>
        <v>71.68104923</v>
      </c>
      <c r="U83" s="3">
        <f t="shared" si="5"/>
        <v>56</v>
      </c>
      <c r="V83" s="3">
        <f>ROUNDUP('global 2020 report '!C89,0.1)</f>
        <v>45</v>
      </c>
      <c r="W83" s="3">
        <v>4.48500061</v>
      </c>
    </row>
    <row r="84">
      <c r="A84" s="2" t="s">
        <v>106</v>
      </c>
      <c r="B84" s="2">
        <v>1.0</v>
      </c>
      <c r="C84" s="2">
        <v>17500.65625</v>
      </c>
      <c r="D84" s="2">
        <v>55.47500229</v>
      </c>
      <c r="E84" s="2">
        <v>93.92585718</v>
      </c>
      <c r="F84" s="2">
        <v>5.873730768</v>
      </c>
      <c r="G84" s="2">
        <v>0.2004120542</v>
      </c>
      <c r="H84" s="2">
        <v>0.0</v>
      </c>
      <c r="I84" s="2">
        <v>92.082745</v>
      </c>
      <c r="J84" s="2">
        <v>7.917255</v>
      </c>
      <c r="K84" s="2">
        <v>0.0</v>
      </c>
      <c r="L84" s="2">
        <v>0.0</v>
      </c>
      <c r="M84" s="2">
        <v>95.40516436</v>
      </c>
      <c r="N84" s="2">
        <v>4.233570117</v>
      </c>
      <c r="O84" s="2">
        <v>0.361265525</v>
      </c>
      <c r="P84" s="2">
        <v>0.0</v>
      </c>
      <c r="Q84" s="3">
        <f t="shared" si="1"/>
        <v>16</v>
      </c>
      <c r="R84" s="3">
        <f t="shared" si="2"/>
        <v>9708.489455</v>
      </c>
      <c r="S84" s="3">
        <f t="shared" si="3"/>
        <v>18</v>
      </c>
      <c r="T84" s="3">
        <f t="shared" si="4"/>
        <v>93.92585718</v>
      </c>
      <c r="U84" s="3">
        <f t="shared" si="5"/>
        <v>56</v>
      </c>
      <c r="V84" s="3">
        <f>ROUNDUP('global 2020 report '!C148,0.1)</f>
        <v>45</v>
      </c>
      <c r="W84" s="3">
        <v>40.5470047</v>
      </c>
    </row>
    <row r="85">
      <c r="A85" s="2" t="s">
        <v>107</v>
      </c>
      <c r="B85" s="2">
        <v>3.0</v>
      </c>
      <c r="C85" s="2">
        <v>2961.160889</v>
      </c>
      <c r="D85" s="2">
        <v>56.31100082</v>
      </c>
      <c r="E85" s="2">
        <v>91.0299445</v>
      </c>
      <c r="F85" s="2">
        <v>5.367570914</v>
      </c>
      <c r="G85" s="2">
        <v>1.864010203</v>
      </c>
      <c r="H85" s="2">
        <v>1.738474379</v>
      </c>
      <c r="I85" s="2">
        <v>85.39991216</v>
      </c>
      <c r="J85" s="2">
        <v>8.490737371</v>
      </c>
      <c r="K85" s="2">
        <v>2.568971895</v>
      </c>
      <c r="L85" s="2">
        <v>3.540378574</v>
      </c>
      <c r="M85" s="2">
        <v>95.39801591</v>
      </c>
      <c r="N85" s="2">
        <v>2.944456223</v>
      </c>
      <c r="O85" s="2">
        <v>1.317064322</v>
      </c>
      <c r="P85" s="2">
        <v>0.34046355</v>
      </c>
      <c r="Q85" s="3">
        <f t="shared" si="1"/>
        <v>16</v>
      </c>
      <c r="R85" s="3">
        <f t="shared" si="2"/>
        <v>1667.459332</v>
      </c>
      <c r="S85" s="3">
        <f t="shared" si="3"/>
        <v>3</v>
      </c>
      <c r="T85" s="3">
        <f t="shared" si="4"/>
        <v>91.0299445</v>
      </c>
      <c r="U85" s="3">
        <f t="shared" si="5"/>
        <v>57</v>
      </c>
      <c r="V85" s="3">
        <f>ROUNDUP('global 2020 report '!C79,0.1)</f>
        <v>44</v>
      </c>
      <c r="W85" s="3">
        <v>57.15099716</v>
      </c>
    </row>
    <row r="86">
      <c r="A86" s="2" t="s">
        <v>108</v>
      </c>
      <c r="B86" s="2">
        <v>3.0</v>
      </c>
      <c r="C86" s="2">
        <v>8737.370117</v>
      </c>
      <c r="D86" s="2">
        <v>56.44599915</v>
      </c>
      <c r="E86" s="2">
        <v>95.29552932</v>
      </c>
      <c r="F86" s="2">
        <v>4.244199279</v>
      </c>
      <c r="G86" s="2">
        <v>0.4437204778</v>
      </c>
      <c r="H86" s="2">
        <v>0.01655092647</v>
      </c>
      <c r="I86" s="2">
        <v>95.84497475</v>
      </c>
      <c r="J86" s="2">
        <v>3.545864028</v>
      </c>
      <c r="K86" s="2">
        <v>0.5711602866</v>
      </c>
      <c r="L86" s="2">
        <v>0.03800093141</v>
      </c>
      <c r="M86" s="2">
        <v>94.87156989</v>
      </c>
      <c r="N86" s="2">
        <v>4.783037865</v>
      </c>
      <c r="O86" s="2">
        <v>0.3453922445</v>
      </c>
      <c r="P86" s="2">
        <v>0.0</v>
      </c>
      <c r="Q86" s="3">
        <f t="shared" si="1"/>
        <v>16</v>
      </c>
      <c r="R86" s="3">
        <f t="shared" si="2"/>
        <v>4931.895862</v>
      </c>
      <c r="S86" s="3">
        <f t="shared" si="3"/>
        <v>9</v>
      </c>
      <c r="T86" s="3">
        <f t="shared" si="4"/>
        <v>95.29552932</v>
      </c>
      <c r="U86" s="3">
        <f t="shared" si="5"/>
        <v>57</v>
      </c>
      <c r="V86" s="3">
        <f>ROUNDUP('global 2020 report '!C117,0.1)</f>
        <v>44</v>
      </c>
      <c r="W86" s="3">
        <v>42.44700241</v>
      </c>
    </row>
    <row r="87">
      <c r="A87" s="2" t="s">
        <v>109</v>
      </c>
      <c r="B87" s="2">
        <v>3.0</v>
      </c>
      <c r="C87" s="2">
        <v>10139.1748</v>
      </c>
      <c r="D87" s="2">
        <v>56.39700317</v>
      </c>
      <c r="E87" s="2">
        <v>96.04337613</v>
      </c>
      <c r="F87" s="2">
        <v>1.04278118</v>
      </c>
      <c r="G87" s="2">
        <v>2.913842688</v>
      </c>
      <c r="H87" s="2">
        <v>0.0</v>
      </c>
      <c r="I87" s="2">
        <v>90.92579795</v>
      </c>
      <c r="J87" s="2">
        <v>2.391535671</v>
      </c>
      <c r="K87" s="2">
        <v>6.682666377</v>
      </c>
      <c r="L87" s="2">
        <v>0.0</v>
      </c>
      <c r="M87" s="2">
        <v>100.0</v>
      </c>
      <c r="N87" s="2">
        <v>0.0</v>
      </c>
      <c r="O87" s="2">
        <v>0.0</v>
      </c>
      <c r="P87" s="2">
        <v>0.0</v>
      </c>
      <c r="Q87" s="3">
        <f t="shared" si="1"/>
        <v>16</v>
      </c>
      <c r="R87" s="3">
        <f t="shared" si="2"/>
        <v>5718.190733</v>
      </c>
      <c r="S87" s="3">
        <f t="shared" si="3"/>
        <v>11</v>
      </c>
      <c r="T87" s="3">
        <f t="shared" si="4"/>
        <v>96.04337613</v>
      </c>
      <c r="U87" s="3">
        <f t="shared" si="5"/>
        <v>57</v>
      </c>
      <c r="V87" s="3">
        <f>ROUNDUP('global 2020 report '!C126,0.1)</f>
        <v>44</v>
      </c>
      <c r="W87" s="3">
        <v>0.0</v>
      </c>
    </row>
    <row r="88">
      <c r="A88" s="2" t="s">
        <v>110</v>
      </c>
      <c r="B88" s="2">
        <v>2.0</v>
      </c>
      <c r="C88" s="2">
        <v>273523.625</v>
      </c>
      <c r="D88" s="2">
        <v>56.64099884</v>
      </c>
      <c r="E88" s="2">
        <v>92.41534961</v>
      </c>
      <c r="F88" s="2">
        <v>0.8554746335</v>
      </c>
      <c r="G88" s="2">
        <v>5.553871666</v>
      </c>
      <c r="H88" s="2">
        <v>1.175304087</v>
      </c>
      <c r="I88" s="2">
        <v>85.66796238</v>
      </c>
      <c r="J88" s="2">
        <v>1.17809123</v>
      </c>
      <c r="K88" s="2">
        <v>10.61491462</v>
      </c>
      <c r="L88" s="2">
        <v>2.539031772</v>
      </c>
      <c r="M88" s="2">
        <v>97.58051207</v>
      </c>
      <c r="N88" s="2">
        <v>0.6085098345</v>
      </c>
      <c r="O88" s="2">
        <v>1.679615139</v>
      </c>
      <c r="P88" s="2">
        <v>0.1313629588</v>
      </c>
      <c r="Q88" s="3">
        <f t="shared" si="1"/>
        <v>16</v>
      </c>
      <c r="R88" s="3">
        <f t="shared" si="2"/>
        <v>154926.5133</v>
      </c>
      <c r="S88" s="3">
        <f t="shared" si="3"/>
        <v>274</v>
      </c>
      <c r="T88" s="3">
        <f t="shared" si="4"/>
        <v>92.41534961</v>
      </c>
      <c r="U88" s="3">
        <f t="shared" si="5"/>
        <v>57</v>
      </c>
      <c r="V88" s="3">
        <f>ROUNDUP('global 2020 report '!C211,0.1)</f>
        <v>44</v>
      </c>
      <c r="W88" s="3">
        <v>31.585998540000006</v>
      </c>
    </row>
    <row r="89">
      <c r="A89" s="2" t="s">
        <v>111</v>
      </c>
      <c r="B89" s="2">
        <v>3.0</v>
      </c>
      <c r="C89" s="2">
        <v>896.4439697</v>
      </c>
      <c r="D89" s="2">
        <v>57.24700546</v>
      </c>
      <c r="E89" s="2">
        <v>94.30106524</v>
      </c>
      <c r="F89" s="2">
        <v>0.0</v>
      </c>
      <c r="G89" s="2">
        <v>3.318602766</v>
      </c>
      <c r="H89" s="2">
        <v>2.380331999</v>
      </c>
      <c r="I89" s="2">
        <v>89.08802405</v>
      </c>
      <c r="J89" s="2">
        <v>0.0</v>
      </c>
      <c r="K89" s="2">
        <v>5.759897938</v>
      </c>
      <c r="L89" s="2">
        <v>5.152078012</v>
      </c>
      <c r="M89" s="2">
        <v>98.19424406</v>
      </c>
      <c r="N89" s="2">
        <v>0.0</v>
      </c>
      <c r="O89" s="2">
        <v>1.495409344</v>
      </c>
      <c r="P89" s="2">
        <v>0.3103465922</v>
      </c>
      <c r="Q89" s="3">
        <f t="shared" si="1"/>
        <v>16</v>
      </c>
      <c r="R89" s="3">
        <f t="shared" si="2"/>
        <v>513.1873283</v>
      </c>
      <c r="S89" s="3">
        <f t="shared" si="3"/>
        <v>1</v>
      </c>
      <c r="T89" s="3">
        <f t="shared" si="4"/>
        <v>94.30106524</v>
      </c>
      <c r="U89" s="3">
        <f t="shared" si="5"/>
        <v>58</v>
      </c>
      <c r="V89" s="3">
        <f>ROUNDUP('global 2020 report '!C57,0.1)</f>
        <v>43</v>
      </c>
      <c r="W89" s="3">
        <v>44.67300415</v>
      </c>
    </row>
    <row r="90">
      <c r="A90" s="2" t="s">
        <v>112</v>
      </c>
      <c r="B90" s="2">
        <v>4.0</v>
      </c>
      <c r="C90" s="2">
        <v>4105.268066</v>
      </c>
      <c r="D90" s="2">
        <v>57.55299759</v>
      </c>
      <c r="E90" s="2" t="s">
        <v>24</v>
      </c>
      <c r="F90" s="2" t="s">
        <v>24</v>
      </c>
      <c r="G90" s="2" t="s">
        <v>24</v>
      </c>
      <c r="H90" s="2" t="s">
        <v>24</v>
      </c>
      <c r="I90" s="2" t="s">
        <v>24</v>
      </c>
      <c r="J90" s="2" t="s">
        <v>24</v>
      </c>
      <c r="K90" s="2" t="s">
        <v>24</v>
      </c>
      <c r="L90" s="2" t="s">
        <v>24</v>
      </c>
      <c r="M90" s="2">
        <v>100.0</v>
      </c>
      <c r="N90" s="2">
        <v>0.0</v>
      </c>
      <c r="O90" s="2">
        <v>0.0</v>
      </c>
      <c r="P90" s="2">
        <v>0.0</v>
      </c>
      <c r="Q90" s="3">
        <f t="shared" si="1"/>
        <v>16</v>
      </c>
      <c r="R90" s="3">
        <f t="shared" si="2"/>
        <v>2362.704831</v>
      </c>
      <c r="S90" s="3">
        <f t="shared" si="3"/>
        <v>5</v>
      </c>
      <c r="T90" s="2" t="s">
        <v>24</v>
      </c>
      <c r="U90" s="3">
        <f t="shared" si="5"/>
        <v>58</v>
      </c>
      <c r="V90" s="3">
        <f>ROUNDUP('global 2020 report '!C86,0.1)</f>
        <v>43</v>
      </c>
      <c r="W90" s="3">
        <v>13.301002499999996</v>
      </c>
    </row>
    <row r="91">
      <c r="A91" s="2" t="s">
        <v>113</v>
      </c>
      <c r="B91" s="2">
        <v>2.0</v>
      </c>
      <c r="C91" s="2">
        <v>11402.5332</v>
      </c>
      <c r="D91" s="2">
        <v>57.08799744</v>
      </c>
      <c r="E91" s="2">
        <v>66.6953084</v>
      </c>
      <c r="F91" s="2">
        <v>9.814543652</v>
      </c>
      <c r="G91" s="2">
        <v>23.49014795</v>
      </c>
      <c r="H91" s="2">
        <v>0.0</v>
      </c>
      <c r="I91" s="2">
        <v>42.8457001</v>
      </c>
      <c r="J91" s="2">
        <v>13.25598695</v>
      </c>
      <c r="K91" s="2">
        <v>43.89831295</v>
      </c>
      <c r="L91" s="2">
        <v>0.0</v>
      </c>
      <c r="M91" s="2">
        <v>84.62262129</v>
      </c>
      <c r="N91" s="2">
        <v>7.227673879</v>
      </c>
      <c r="O91" s="2">
        <v>8.149704835</v>
      </c>
      <c r="P91" s="2">
        <v>0.0</v>
      </c>
      <c r="Q91" s="3">
        <f t="shared" si="1"/>
        <v>16</v>
      </c>
      <c r="R91" s="3">
        <f t="shared" si="2"/>
        <v>6509.477861</v>
      </c>
      <c r="S91" s="3">
        <f t="shared" si="3"/>
        <v>12</v>
      </c>
      <c r="T91" s="3">
        <f t="shared" ref="T91:T192" si="6">IF(E91&gt;100,ROUNDDOWN(E91,0),E91)</f>
        <v>66.6953084</v>
      </c>
      <c r="U91" s="3">
        <f t="shared" si="5"/>
        <v>58</v>
      </c>
      <c r="V91" s="3">
        <f>ROUNDUP('global 2020 report '!C134,0.1)</f>
        <v>43</v>
      </c>
      <c r="W91" s="3">
        <v>57.80200195</v>
      </c>
    </row>
    <row r="92">
      <c r="A92" s="2" t="s">
        <v>114</v>
      </c>
      <c r="B92" s="2">
        <v>3.0</v>
      </c>
      <c r="C92" s="2">
        <v>18776.70703</v>
      </c>
      <c r="D92" s="2">
        <v>57.67100143</v>
      </c>
      <c r="E92" s="2">
        <v>95.43497032</v>
      </c>
      <c r="F92" s="2">
        <v>1.941425039</v>
      </c>
      <c r="G92" s="2">
        <v>2.545956934</v>
      </c>
      <c r="H92" s="2">
        <v>0.07764770471</v>
      </c>
      <c r="I92" s="2">
        <v>91.93925234</v>
      </c>
      <c r="J92" s="2">
        <v>1.862616064</v>
      </c>
      <c r="K92" s="2">
        <v>6.014693049</v>
      </c>
      <c r="L92" s="2">
        <v>0.1834385438</v>
      </c>
      <c r="M92" s="2">
        <v>98.00073133</v>
      </c>
      <c r="N92" s="2">
        <v>1.999268673</v>
      </c>
      <c r="O92" s="2">
        <v>0.0</v>
      </c>
      <c r="P92" s="2">
        <v>0.0</v>
      </c>
      <c r="Q92" s="3">
        <f t="shared" si="1"/>
        <v>16</v>
      </c>
      <c r="R92" s="3">
        <f t="shared" si="2"/>
        <v>10828.71498</v>
      </c>
      <c r="S92" s="3">
        <f t="shared" si="3"/>
        <v>19</v>
      </c>
      <c r="T92" s="3">
        <f t="shared" si="6"/>
        <v>95.43497032</v>
      </c>
      <c r="U92" s="3">
        <f t="shared" si="5"/>
        <v>58</v>
      </c>
      <c r="V92" s="3">
        <f>ROUNDUP('global 2020 report '!C152,0.1)</f>
        <v>43</v>
      </c>
      <c r="W92" s="3">
        <v>36.34700012</v>
      </c>
    </row>
    <row r="93">
      <c r="A93" s="2" t="s">
        <v>115</v>
      </c>
      <c r="B93" s="2">
        <v>2.0</v>
      </c>
      <c r="C93" s="2">
        <v>26545.86328</v>
      </c>
      <c r="D93" s="2">
        <v>57.56000519</v>
      </c>
      <c r="E93" s="2">
        <v>65.72041818</v>
      </c>
      <c r="F93" s="2">
        <v>12.87474863</v>
      </c>
      <c r="G93" s="2">
        <v>15.00100626</v>
      </c>
      <c r="H93" s="2">
        <v>6.403826927</v>
      </c>
      <c r="I93" s="2">
        <v>43.52758112</v>
      </c>
      <c r="J93" s="2">
        <v>12.67259943</v>
      </c>
      <c r="K93" s="2">
        <v>30.12380645</v>
      </c>
      <c r="L93" s="2">
        <v>13.676013</v>
      </c>
      <c r="M93" s="2">
        <v>82.08358486</v>
      </c>
      <c r="N93" s="2">
        <v>13.02379677</v>
      </c>
      <c r="O93" s="2">
        <v>3.850701351</v>
      </c>
      <c r="P93" s="2">
        <v>1.041917019</v>
      </c>
      <c r="Q93" s="3">
        <f t="shared" si="1"/>
        <v>16</v>
      </c>
      <c r="R93" s="3">
        <f t="shared" si="2"/>
        <v>15279.80028</v>
      </c>
      <c r="S93" s="3">
        <f t="shared" si="3"/>
        <v>27</v>
      </c>
      <c r="T93" s="3">
        <f t="shared" si="6"/>
        <v>65.72041818</v>
      </c>
      <c r="U93" s="3">
        <f t="shared" si="5"/>
        <v>58</v>
      </c>
      <c r="V93" s="3">
        <f>ROUNDUP('global 2020 report '!C163,0.1)</f>
        <v>43</v>
      </c>
      <c r="W93" s="3">
        <v>47.91100311</v>
      </c>
    </row>
    <row r="94">
      <c r="A94" s="2" t="s">
        <v>116</v>
      </c>
      <c r="B94" s="2">
        <v>2.0</v>
      </c>
      <c r="C94" s="2">
        <v>31072.94531</v>
      </c>
      <c r="D94" s="2">
        <v>57.34899902</v>
      </c>
      <c r="E94" s="2">
        <v>85.79099665</v>
      </c>
      <c r="F94" s="2">
        <v>6.586062113</v>
      </c>
      <c r="G94" s="2">
        <v>2.812216176</v>
      </c>
      <c r="H94" s="2">
        <v>4.810725058</v>
      </c>
      <c r="I94" s="2">
        <v>71.89275005</v>
      </c>
      <c r="J94" s="2">
        <v>11.93454827</v>
      </c>
      <c r="K94" s="2">
        <v>4.999356483</v>
      </c>
      <c r="L94" s="2">
        <v>11.17334519</v>
      </c>
      <c r="M94" s="2">
        <v>96.12725952</v>
      </c>
      <c r="N94" s="2">
        <v>2.608342455</v>
      </c>
      <c r="O94" s="2">
        <v>1.185613803</v>
      </c>
      <c r="P94" s="2">
        <v>0.07878421819</v>
      </c>
      <c r="Q94" s="3">
        <f t="shared" si="1"/>
        <v>16</v>
      </c>
      <c r="R94" s="3">
        <f t="shared" si="2"/>
        <v>17820.0231</v>
      </c>
      <c r="S94" s="3">
        <f t="shared" si="3"/>
        <v>32</v>
      </c>
      <c r="T94" s="3">
        <f t="shared" si="6"/>
        <v>85.79099665</v>
      </c>
      <c r="U94" s="3">
        <f t="shared" si="5"/>
        <v>58</v>
      </c>
      <c r="V94" s="3">
        <f>ROUNDUP('global 2020 report '!C168,0.1)</f>
        <v>43</v>
      </c>
      <c r="W94" s="3">
        <v>19.229003910000003</v>
      </c>
    </row>
    <row r="95">
      <c r="A95" s="2" t="s">
        <v>117</v>
      </c>
      <c r="B95" s="2">
        <v>3.0</v>
      </c>
      <c r="C95" s="2">
        <v>2083.379883</v>
      </c>
      <c r="D95" s="2">
        <v>58.48199844</v>
      </c>
      <c r="E95" s="2">
        <v>97.74281579</v>
      </c>
      <c r="F95" s="2">
        <v>1.63499414</v>
      </c>
      <c r="G95" s="2">
        <v>0.5742284762</v>
      </c>
      <c r="H95" s="2">
        <v>0.04796159706</v>
      </c>
      <c r="I95" s="2">
        <v>97.46871457</v>
      </c>
      <c r="J95" s="2">
        <v>1.505202232</v>
      </c>
      <c r="K95" s="2">
        <v>0.9105631982</v>
      </c>
      <c r="L95" s="2">
        <v>0.11552</v>
      </c>
      <c r="M95" s="2">
        <v>97.93740299</v>
      </c>
      <c r="N95" s="2">
        <v>1.727136954</v>
      </c>
      <c r="O95" s="2">
        <v>0.3354600563</v>
      </c>
      <c r="P95" s="2">
        <v>0.0</v>
      </c>
      <c r="Q95" s="3">
        <f t="shared" si="1"/>
        <v>16</v>
      </c>
      <c r="R95" s="3">
        <f t="shared" si="2"/>
        <v>1218.402191</v>
      </c>
      <c r="S95" s="3">
        <f t="shared" si="3"/>
        <v>3</v>
      </c>
      <c r="T95" s="3">
        <f t="shared" si="6"/>
        <v>97.74281579</v>
      </c>
      <c r="U95" s="3">
        <f t="shared" si="5"/>
        <v>59</v>
      </c>
      <c r="V95" s="3">
        <f>ROUNDUP('global 2020 report '!C69,0.1)</f>
        <v>42</v>
      </c>
      <c r="W95" s="3">
        <v>23.281005859999993</v>
      </c>
    </row>
    <row r="96">
      <c r="A96" s="2" t="s">
        <v>118</v>
      </c>
      <c r="B96" s="2">
        <v>4.0</v>
      </c>
      <c r="C96" s="2">
        <v>9006.400391</v>
      </c>
      <c r="D96" s="2">
        <v>58.7480011</v>
      </c>
      <c r="E96" s="2">
        <v>100.0</v>
      </c>
      <c r="F96" s="2">
        <v>0.0</v>
      </c>
      <c r="G96" s="2">
        <v>0.0</v>
      </c>
      <c r="H96" s="2">
        <v>0.0</v>
      </c>
      <c r="I96" s="2">
        <v>100.0</v>
      </c>
      <c r="J96" s="2">
        <v>0.0</v>
      </c>
      <c r="K96" s="2">
        <v>0.0</v>
      </c>
      <c r="L96" s="2">
        <v>0.0</v>
      </c>
      <c r="M96" s="2">
        <v>100.0</v>
      </c>
      <c r="N96" s="2">
        <v>0.0</v>
      </c>
      <c r="O96" s="2">
        <v>0.0</v>
      </c>
      <c r="P96" s="2">
        <v>0.0</v>
      </c>
      <c r="Q96" s="3">
        <f t="shared" si="1"/>
        <v>16</v>
      </c>
      <c r="R96" s="3">
        <f t="shared" si="2"/>
        <v>5291.080201</v>
      </c>
      <c r="S96" s="3">
        <f t="shared" si="3"/>
        <v>10</v>
      </c>
      <c r="T96" s="3">
        <f t="shared" si="6"/>
        <v>100</v>
      </c>
      <c r="U96" s="3">
        <f t="shared" si="5"/>
        <v>59</v>
      </c>
      <c r="V96" s="3">
        <f>ROUNDUP('global 2020 report '!C119,0.1)</f>
        <v>42</v>
      </c>
      <c r="W96" s="3">
        <v>13.724006650000007</v>
      </c>
    </row>
    <row r="97">
      <c r="A97" s="2" t="s">
        <v>119</v>
      </c>
      <c r="B97" s="2">
        <v>2.0</v>
      </c>
      <c r="C97" s="2">
        <v>9904.608398</v>
      </c>
      <c r="D97" s="2">
        <v>58.35899734</v>
      </c>
      <c r="E97" s="2">
        <v>95.68922113</v>
      </c>
      <c r="F97" s="2">
        <v>0.4256206085</v>
      </c>
      <c r="G97" s="2">
        <v>3.885158264</v>
      </c>
      <c r="H97" s="2">
        <v>0.0</v>
      </c>
      <c r="I97" s="2">
        <v>89.87579955</v>
      </c>
      <c r="J97" s="2">
        <v>0.8067095079</v>
      </c>
      <c r="K97" s="2">
        <v>9.317490946</v>
      </c>
      <c r="L97" s="2">
        <v>0.0</v>
      </c>
      <c r="M97" s="2">
        <v>99.83728281</v>
      </c>
      <c r="N97" s="2">
        <v>0.1537015262</v>
      </c>
      <c r="O97" s="2">
        <v>0.009015663296</v>
      </c>
      <c r="P97" s="2">
        <v>0.0</v>
      </c>
      <c r="Q97" s="3">
        <f t="shared" si="1"/>
        <v>16</v>
      </c>
      <c r="R97" s="3">
        <f t="shared" si="2"/>
        <v>5780.230152</v>
      </c>
      <c r="S97" s="3">
        <f t="shared" si="3"/>
        <v>10</v>
      </c>
      <c r="T97" s="3">
        <f t="shared" si="6"/>
        <v>95.68922113</v>
      </c>
      <c r="U97" s="3">
        <f t="shared" si="5"/>
        <v>59</v>
      </c>
      <c r="V97" s="3">
        <f>ROUNDUP('global 2020 report '!C124,0.1)</f>
        <v>42</v>
      </c>
      <c r="W97" s="3">
        <v>17.026008610000005</v>
      </c>
    </row>
    <row r="98">
      <c r="A98" s="2" t="s">
        <v>120</v>
      </c>
      <c r="B98" s="2">
        <v>3.0</v>
      </c>
      <c r="C98" s="2">
        <v>3989.175049</v>
      </c>
      <c r="D98" s="2">
        <v>59.4529953</v>
      </c>
      <c r="E98" s="2">
        <v>97.3481397</v>
      </c>
      <c r="F98" s="2">
        <v>0.0</v>
      </c>
      <c r="G98" s="2">
        <v>2.632761379</v>
      </c>
      <c r="H98" s="2">
        <v>0.01909892327</v>
      </c>
      <c r="I98" s="2">
        <v>94.2718842</v>
      </c>
      <c r="J98" s="2">
        <v>0.0</v>
      </c>
      <c r="K98" s="2">
        <v>5.703923618</v>
      </c>
      <c r="L98" s="2">
        <v>0.02419218345</v>
      </c>
      <c r="M98" s="2">
        <v>99.44615394</v>
      </c>
      <c r="N98" s="2">
        <v>0.0</v>
      </c>
      <c r="O98" s="2">
        <v>0.538220742</v>
      </c>
      <c r="P98" s="2">
        <v>0.01562531586</v>
      </c>
      <c r="Q98" s="3">
        <f t="shared" si="1"/>
        <v>16</v>
      </c>
      <c r="R98" s="3">
        <f t="shared" si="2"/>
        <v>2371.684054</v>
      </c>
      <c r="S98" s="3">
        <f t="shared" si="3"/>
        <v>4</v>
      </c>
      <c r="T98" s="3">
        <f t="shared" si="6"/>
        <v>97.3481397</v>
      </c>
      <c r="U98" s="3">
        <f t="shared" si="5"/>
        <v>60</v>
      </c>
      <c r="V98" s="3">
        <f>ROUNDUP('global 2020 report '!C84,0.1)</f>
        <v>41</v>
      </c>
      <c r="W98" s="3">
        <v>46.24000168</v>
      </c>
    </row>
    <row r="99">
      <c r="A99" s="2" t="s">
        <v>121</v>
      </c>
      <c r="B99" s="2">
        <v>2.0</v>
      </c>
      <c r="C99" s="2">
        <v>6624.554199</v>
      </c>
      <c r="D99" s="2">
        <v>59.01200104</v>
      </c>
      <c r="E99" s="2">
        <v>81.7087538</v>
      </c>
      <c r="F99" s="2">
        <v>1.506645682</v>
      </c>
      <c r="G99" s="2">
        <v>13.53053114</v>
      </c>
      <c r="H99" s="2">
        <v>3.254069378</v>
      </c>
      <c r="I99" s="2">
        <v>59.10744663</v>
      </c>
      <c r="J99" s="2">
        <v>3.520974285</v>
      </c>
      <c r="K99" s="2">
        <v>29.78017368</v>
      </c>
      <c r="L99" s="2">
        <v>7.5914054</v>
      </c>
      <c r="M99" s="2">
        <v>97.40695661</v>
      </c>
      <c r="N99" s="2">
        <v>0.1075523143</v>
      </c>
      <c r="O99" s="2">
        <v>2.244007656</v>
      </c>
      <c r="P99" s="2">
        <v>0.2414834229</v>
      </c>
      <c r="Q99" s="3">
        <f t="shared" si="1"/>
        <v>16</v>
      </c>
      <c r="R99" s="3">
        <f t="shared" si="2"/>
        <v>3909.281993</v>
      </c>
      <c r="S99" s="3">
        <f t="shared" si="3"/>
        <v>7</v>
      </c>
      <c r="T99" s="3">
        <f t="shared" si="6"/>
        <v>81.7087538</v>
      </c>
      <c r="U99" s="3">
        <f t="shared" si="5"/>
        <v>60</v>
      </c>
      <c r="V99" s="3">
        <f>ROUNDUP('global 2020 report '!C106,0.1)</f>
        <v>41</v>
      </c>
      <c r="W99" s="3">
        <v>32.170997619999994</v>
      </c>
    </row>
    <row r="100">
      <c r="A100" s="2" t="s">
        <v>122</v>
      </c>
      <c r="B100" s="2">
        <v>4.0</v>
      </c>
      <c r="C100" s="2">
        <v>37846.60547</v>
      </c>
      <c r="D100" s="2">
        <v>60.04300308</v>
      </c>
      <c r="E100" s="2">
        <v>99.96659155</v>
      </c>
      <c r="F100" s="2">
        <v>0.0</v>
      </c>
      <c r="G100" s="2">
        <v>0.03340844529</v>
      </c>
      <c r="H100" s="2">
        <v>0.0</v>
      </c>
      <c r="I100" s="2">
        <v>100.0</v>
      </c>
      <c r="J100" s="2">
        <v>0.0</v>
      </c>
      <c r="K100" s="2">
        <v>0.0</v>
      </c>
      <c r="L100" s="2">
        <v>0.0</v>
      </c>
      <c r="M100" s="2">
        <v>99.94435484</v>
      </c>
      <c r="N100" s="2">
        <v>0.0</v>
      </c>
      <c r="O100" s="2">
        <v>0.05564516129</v>
      </c>
      <c r="P100" s="2">
        <v>0.0</v>
      </c>
      <c r="Q100" s="3">
        <f t="shared" si="1"/>
        <v>16</v>
      </c>
      <c r="R100" s="3">
        <f t="shared" si="2"/>
        <v>22724.23849</v>
      </c>
      <c r="S100" s="3">
        <f t="shared" si="3"/>
        <v>38</v>
      </c>
      <c r="T100" s="3">
        <f t="shared" si="6"/>
        <v>99.96659155</v>
      </c>
      <c r="U100" s="3">
        <f t="shared" si="5"/>
        <v>61</v>
      </c>
      <c r="V100" s="3">
        <f>ROUNDUP('global 2020 report '!C177,0.1)</f>
        <v>40</v>
      </c>
      <c r="W100" s="3">
        <v>14.482994079999997</v>
      </c>
    </row>
    <row r="101">
      <c r="A101" s="2" t="s">
        <v>123</v>
      </c>
      <c r="B101" s="2">
        <v>4.0</v>
      </c>
      <c r="C101" s="2">
        <v>280.9039917</v>
      </c>
      <c r="D101" s="2">
        <v>61.97500229</v>
      </c>
      <c r="E101" s="2">
        <v>100.0</v>
      </c>
      <c r="F101" s="2">
        <v>0.0</v>
      </c>
      <c r="G101" s="2">
        <v>0.0</v>
      </c>
      <c r="H101" s="2">
        <v>0.0</v>
      </c>
      <c r="I101" s="2" t="s">
        <v>24</v>
      </c>
      <c r="J101" s="2" t="s">
        <v>24</v>
      </c>
      <c r="K101" s="2" t="s">
        <v>24</v>
      </c>
      <c r="L101" s="2" t="s">
        <v>24</v>
      </c>
      <c r="M101" s="2" t="s">
        <v>24</v>
      </c>
      <c r="N101" s="2" t="s">
        <v>24</v>
      </c>
      <c r="O101" s="2" t="s">
        <v>24</v>
      </c>
      <c r="P101" s="2" t="s">
        <v>24</v>
      </c>
      <c r="Q101" s="3">
        <f t="shared" si="1"/>
        <v>16</v>
      </c>
      <c r="R101" s="3">
        <f t="shared" si="2"/>
        <v>174.0902553</v>
      </c>
      <c r="S101" s="3">
        <f t="shared" si="3"/>
        <v>1</v>
      </c>
      <c r="T101" s="3">
        <f t="shared" si="6"/>
        <v>100</v>
      </c>
      <c r="U101" s="3">
        <f t="shared" si="5"/>
        <v>62</v>
      </c>
      <c r="V101" s="3">
        <f>ROUNDUP('global 2020 report '!C36,0.1)</f>
        <v>39</v>
      </c>
      <c r="W101" s="3">
        <v>11.883995060000004</v>
      </c>
    </row>
    <row r="102">
      <c r="A102" s="2" t="s">
        <v>124</v>
      </c>
      <c r="B102" s="2">
        <v>3.0</v>
      </c>
      <c r="C102" s="2">
        <v>1463140.5</v>
      </c>
      <c r="D102" s="2">
        <v>61.71308899</v>
      </c>
      <c r="E102" s="2">
        <v>94.26111059</v>
      </c>
      <c r="F102" s="2">
        <v>0.8147213297</v>
      </c>
      <c r="G102" s="2">
        <v>4.725451938</v>
      </c>
      <c r="H102" s="2">
        <v>0.1987161441</v>
      </c>
      <c r="I102" s="2">
        <v>89.66123351</v>
      </c>
      <c r="J102" s="2">
        <v>1.832679086</v>
      </c>
      <c r="K102" s="2">
        <v>8.506087409</v>
      </c>
      <c r="L102" s="2">
        <v>0.0</v>
      </c>
      <c r="M102" s="2">
        <v>97.11488267</v>
      </c>
      <c r="N102" s="2">
        <v>0.1831784927</v>
      </c>
      <c r="O102" s="2">
        <v>2.37993884</v>
      </c>
      <c r="P102" s="2">
        <v>0.322</v>
      </c>
      <c r="Q102" s="3">
        <f t="shared" si="1"/>
        <v>16</v>
      </c>
      <c r="R102" s="3">
        <f t="shared" si="2"/>
        <v>902949.1988</v>
      </c>
      <c r="S102" s="3">
        <f t="shared" si="3"/>
        <v>1464</v>
      </c>
      <c r="T102" s="3">
        <f t="shared" si="6"/>
        <v>94.26111059</v>
      </c>
      <c r="U102" s="3">
        <f t="shared" si="5"/>
        <v>62</v>
      </c>
      <c r="V102" s="3">
        <f>ROUNDUP('global 2020 report '!C214,0.1)</f>
        <v>39</v>
      </c>
      <c r="W102" s="3">
        <v>0.0</v>
      </c>
    </row>
    <row r="103">
      <c r="A103" s="2" t="s">
        <v>125</v>
      </c>
      <c r="B103" s="2">
        <v>1.0</v>
      </c>
      <c r="C103" s="2">
        <v>2416.664063</v>
      </c>
      <c r="D103" s="2">
        <v>62.58199692</v>
      </c>
      <c r="E103" s="2">
        <v>80.94040714</v>
      </c>
      <c r="F103" s="2">
        <v>8.597391391</v>
      </c>
      <c r="G103" s="2">
        <v>10.35285207</v>
      </c>
      <c r="H103" s="2">
        <v>0.1093493927</v>
      </c>
      <c r="I103" s="2">
        <v>69.18852321</v>
      </c>
      <c r="J103" s="2">
        <v>16.49783239</v>
      </c>
      <c r="K103" s="2">
        <v>14.24376547</v>
      </c>
      <c r="L103" s="2">
        <v>0.0698789368</v>
      </c>
      <c r="M103" s="2">
        <v>87.96690427</v>
      </c>
      <c r="N103" s="2">
        <v>3.873689522</v>
      </c>
      <c r="O103" s="2">
        <v>8.026457278</v>
      </c>
      <c r="P103" s="2">
        <v>0.1329489253</v>
      </c>
      <c r="Q103" s="3">
        <f t="shared" si="1"/>
        <v>16</v>
      </c>
      <c r="R103" s="3">
        <f t="shared" si="2"/>
        <v>1512.396629</v>
      </c>
      <c r="S103" s="3">
        <f t="shared" si="3"/>
        <v>3</v>
      </c>
      <c r="T103" s="3">
        <f t="shared" si="6"/>
        <v>80.94040714</v>
      </c>
      <c r="U103" s="3">
        <f t="shared" si="5"/>
        <v>63</v>
      </c>
      <c r="V103" s="3">
        <f>ROUNDUP('global 2020 report '!C73,0.1)</f>
        <v>38</v>
      </c>
      <c r="W103" s="3">
        <v>47.48399734</v>
      </c>
    </row>
    <row r="104">
      <c r="A104" s="2" t="s">
        <v>126</v>
      </c>
      <c r="B104" s="2">
        <v>3.0</v>
      </c>
      <c r="C104" s="2">
        <v>2877.800049</v>
      </c>
      <c r="D104" s="2">
        <v>62.11199951</v>
      </c>
      <c r="E104" s="2">
        <v>95.06803883</v>
      </c>
      <c r="F104" s="2">
        <v>1.884656092</v>
      </c>
      <c r="G104" s="2">
        <v>3.047305081</v>
      </c>
      <c r="H104" s="2">
        <v>0.0</v>
      </c>
      <c r="I104" s="2">
        <v>94.09135806</v>
      </c>
      <c r="J104" s="2">
        <v>2.305264955</v>
      </c>
      <c r="K104" s="2">
        <v>3.603376986</v>
      </c>
      <c r="L104" s="2">
        <v>0.0</v>
      </c>
      <c r="M104" s="2">
        <v>95.66380912</v>
      </c>
      <c r="N104" s="2">
        <v>1.62808683</v>
      </c>
      <c r="O104" s="2">
        <v>2.708104054</v>
      </c>
      <c r="P104" s="2">
        <v>0.0</v>
      </c>
      <c r="Q104" s="3">
        <f t="shared" si="1"/>
        <v>16</v>
      </c>
      <c r="R104" s="3">
        <f t="shared" si="2"/>
        <v>1787.459152</v>
      </c>
      <c r="S104" s="3">
        <f t="shared" si="3"/>
        <v>3</v>
      </c>
      <c r="T104" s="3">
        <f t="shared" si="6"/>
        <v>95.06803883</v>
      </c>
      <c r="U104" s="3">
        <f t="shared" si="5"/>
        <v>63</v>
      </c>
      <c r="V104" s="3">
        <f>ROUNDUP('global 2020 report '!C77,0.1)</f>
        <v>38</v>
      </c>
      <c r="W104" s="3">
        <v>26.555999760000006</v>
      </c>
    </row>
    <row r="105">
      <c r="A105" s="2" t="s">
        <v>127</v>
      </c>
      <c r="B105" s="2">
        <v>3.0</v>
      </c>
      <c r="C105" s="2">
        <v>7132.529785</v>
      </c>
      <c r="D105" s="2">
        <v>62.18299484</v>
      </c>
      <c r="E105" s="2">
        <v>99.59346633</v>
      </c>
      <c r="F105" s="2">
        <v>0.4065302439</v>
      </c>
      <c r="G105" s="2">
        <v>3.4229177E-6</v>
      </c>
      <c r="H105" s="2">
        <v>0.0</v>
      </c>
      <c r="I105" s="2">
        <v>99.11122753</v>
      </c>
      <c r="J105" s="2">
        <v>0.8887724684</v>
      </c>
      <c r="K105" s="2">
        <v>0.0</v>
      </c>
      <c r="L105" s="2">
        <v>0.0</v>
      </c>
      <c r="M105" s="2">
        <v>99.88674854</v>
      </c>
      <c r="N105" s="2">
        <v>0.1132514643</v>
      </c>
      <c r="O105" s="2">
        <v>0.0</v>
      </c>
      <c r="P105" s="2">
        <v>0.0</v>
      </c>
      <c r="Q105" s="3">
        <f t="shared" si="1"/>
        <v>16</v>
      </c>
      <c r="R105" s="3">
        <f t="shared" si="2"/>
        <v>4435.220628</v>
      </c>
      <c r="S105" s="3">
        <f t="shared" si="3"/>
        <v>8</v>
      </c>
      <c r="T105" s="3">
        <f t="shared" si="6"/>
        <v>99.59346633</v>
      </c>
      <c r="U105" s="3">
        <f t="shared" si="5"/>
        <v>63</v>
      </c>
      <c r="V105" s="3">
        <f>ROUNDUP('global 2020 report '!C110,0.1)</f>
        <v>38</v>
      </c>
      <c r="W105" s="3">
        <v>63.14400101</v>
      </c>
    </row>
    <row r="106">
      <c r="A106" s="2" t="s">
        <v>128</v>
      </c>
      <c r="B106" s="2">
        <v>1.0</v>
      </c>
      <c r="C106" s="2">
        <v>25778.81445</v>
      </c>
      <c r="D106" s="2">
        <v>62.38100052</v>
      </c>
      <c r="E106" s="2">
        <v>93.84384303</v>
      </c>
      <c r="F106" s="2">
        <v>0.6831311872</v>
      </c>
      <c r="G106" s="2">
        <v>5.20969278</v>
      </c>
      <c r="H106" s="2">
        <v>0.2633330058</v>
      </c>
      <c r="I106" s="2">
        <v>88.75362488</v>
      </c>
      <c r="J106" s="2">
        <v>0.3564402606</v>
      </c>
      <c r="K106" s="2">
        <v>10.18993486</v>
      </c>
      <c r="L106" s="2">
        <v>0.7</v>
      </c>
      <c r="M106" s="2">
        <v>96.91351044</v>
      </c>
      <c r="N106" s="2">
        <v>0.8801428799</v>
      </c>
      <c r="O106" s="2">
        <v>2.206346677</v>
      </c>
      <c r="P106" s="2">
        <v>0.0</v>
      </c>
      <c r="Q106" s="3">
        <f t="shared" si="1"/>
        <v>16</v>
      </c>
      <c r="R106" s="3">
        <f t="shared" si="2"/>
        <v>16081.08238</v>
      </c>
      <c r="S106" s="3">
        <f t="shared" si="3"/>
        <v>26</v>
      </c>
      <c r="T106" s="3">
        <f t="shared" si="6"/>
        <v>93.84384303</v>
      </c>
      <c r="U106" s="3">
        <f t="shared" si="5"/>
        <v>63</v>
      </c>
      <c r="V106" s="3">
        <f>ROUNDUP('global 2020 report '!C161,0.1)</f>
        <v>38</v>
      </c>
      <c r="W106" s="3">
        <v>40.98799896</v>
      </c>
    </row>
    <row r="107">
      <c r="A107" s="2" t="s">
        <v>129</v>
      </c>
      <c r="B107" s="2">
        <v>3.0</v>
      </c>
      <c r="C107" s="2">
        <v>2963.233887</v>
      </c>
      <c r="D107" s="2">
        <v>63.31299973</v>
      </c>
      <c r="E107" s="2">
        <v>99.97118069</v>
      </c>
      <c r="F107" s="2">
        <v>0.0</v>
      </c>
      <c r="G107" s="2">
        <v>0.02881930801</v>
      </c>
      <c r="H107" s="2">
        <v>0.0</v>
      </c>
      <c r="I107" s="2">
        <v>100.0</v>
      </c>
      <c r="J107" s="2">
        <v>0.0</v>
      </c>
      <c r="K107" s="2">
        <v>0.0</v>
      </c>
      <c r="L107" s="2">
        <v>0.0</v>
      </c>
      <c r="M107" s="2">
        <v>99.95448122</v>
      </c>
      <c r="N107" s="2">
        <v>0.0</v>
      </c>
      <c r="O107" s="2">
        <v>0.04551878364</v>
      </c>
      <c r="P107" s="2">
        <v>0.0</v>
      </c>
      <c r="Q107" s="3">
        <f t="shared" si="1"/>
        <v>16</v>
      </c>
      <c r="R107" s="3">
        <f t="shared" si="2"/>
        <v>1876.112263</v>
      </c>
      <c r="S107" s="3">
        <f t="shared" si="3"/>
        <v>3</v>
      </c>
      <c r="T107" s="3">
        <f t="shared" si="6"/>
        <v>99.97118069</v>
      </c>
      <c r="U107" s="3">
        <f t="shared" si="5"/>
        <v>64</v>
      </c>
      <c r="V107" s="3">
        <f>ROUNDUP('global 2020 report '!C80,0.1)</f>
        <v>37</v>
      </c>
      <c r="W107" s="3">
        <v>11.075004579999998</v>
      </c>
    </row>
    <row r="108">
      <c r="A108" s="2" t="s">
        <v>130</v>
      </c>
      <c r="B108" s="2">
        <v>4.0</v>
      </c>
      <c r="C108" s="2">
        <v>4937.795898</v>
      </c>
      <c r="D108" s="2">
        <v>63.65299988</v>
      </c>
      <c r="E108" s="2">
        <v>97.39970651</v>
      </c>
      <c r="F108" s="2">
        <v>0.0</v>
      </c>
      <c r="G108" s="2">
        <v>2.600293485</v>
      </c>
      <c r="H108" s="2">
        <v>0.0</v>
      </c>
      <c r="I108" s="2">
        <v>98.13492075</v>
      </c>
      <c r="J108" s="2">
        <v>0.0</v>
      </c>
      <c r="K108" s="2">
        <v>1.865079247</v>
      </c>
      <c r="L108" s="2">
        <v>0.0</v>
      </c>
      <c r="M108" s="2">
        <v>96.97988603</v>
      </c>
      <c r="N108" s="2">
        <v>0.0</v>
      </c>
      <c r="O108" s="2">
        <v>3.020113966</v>
      </c>
      <c r="P108" s="2">
        <v>0.0</v>
      </c>
      <c r="Q108" s="3">
        <f t="shared" si="1"/>
        <v>16</v>
      </c>
      <c r="R108" s="3">
        <f t="shared" si="2"/>
        <v>3143.055217</v>
      </c>
      <c r="S108" s="3">
        <f t="shared" si="3"/>
        <v>5</v>
      </c>
      <c r="T108" s="3">
        <f t="shared" si="6"/>
        <v>97.39970651</v>
      </c>
      <c r="U108" s="3">
        <f t="shared" si="5"/>
        <v>64</v>
      </c>
      <c r="V108" s="3">
        <f>ROUNDUP('global 2020 report '!C92,0.1)</f>
        <v>37</v>
      </c>
      <c r="W108" s="3">
        <v>19.308998110000005</v>
      </c>
    </row>
    <row r="109">
      <c r="A109" s="2" t="s">
        <v>131</v>
      </c>
      <c r="B109" s="2">
        <v>2.0</v>
      </c>
      <c r="C109" s="2">
        <v>36910.55859</v>
      </c>
      <c r="D109" s="2">
        <v>63.53199768</v>
      </c>
      <c r="E109" s="2">
        <v>90.40234468</v>
      </c>
      <c r="F109" s="2">
        <v>5.263549601</v>
      </c>
      <c r="G109" s="2">
        <v>2.8776725</v>
      </c>
      <c r="H109" s="2">
        <v>1.456433219</v>
      </c>
      <c r="I109" s="2">
        <v>77.34612896</v>
      </c>
      <c r="J109" s="2">
        <v>12.03707816</v>
      </c>
      <c r="K109" s="2">
        <v>6.623063373</v>
      </c>
      <c r="L109" s="2">
        <v>3.993729502</v>
      </c>
      <c r="M109" s="2">
        <v>97.89674601</v>
      </c>
      <c r="N109" s="2">
        <v>1.375477117</v>
      </c>
      <c r="O109" s="2">
        <v>0.7277768759</v>
      </c>
      <c r="P109" s="2">
        <v>0.0</v>
      </c>
      <c r="Q109" s="3">
        <f t="shared" si="1"/>
        <v>16</v>
      </c>
      <c r="R109" s="3">
        <f t="shared" si="2"/>
        <v>23450.01523</v>
      </c>
      <c r="S109" s="3">
        <f t="shared" si="3"/>
        <v>37</v>
      </c>
      <c r="T109" s="3">
        <f t="shared" si="6"/>
        <v>90.40234468</v>
      </c>
      <c r="U109" s="3">
        <f t="shared" si="5"/>
        <v>64</v>
      </c>
      <c r="V109" s="3">
        <f>ROUNDUP('global 2020 report '!C175,0.1)</f>
        <v>37</v>
      </c>
      <c r="W109" s="3">
        <v>24.314002990000006</v>
      </c>
    </row>
    <row r="110">
      <c r="A110" s="2" t="s">
        <v>132</v>
      </c>
      <c r="B110" s="2">
        <v>3.0</v>
      </c>
      <c r="C110" s="2">
        <v>11.79199982</v>
      </c>
      <c r="D110" s="2">
        <v>64.01399994</v>
      </c>
      <c r="E110" s="2">
        <v>100.0</v>
      </c>
      <c r="F110" s="2">
        <v>0.0</v>
      </c>
      <c r="G110" s="2">
        <v>0.0</v>
      </c>
      <c r="H110" s="2">
        <v>0.0</v>
      </c>
      <c r="I110" s="2">
        <v>100.0</v>
      </c>
      <c r="J110" s="2">
        <v>0.0</v>
      </c>
      <c r="K110" s="2">
        <v>0.0</v>
      </c>
      <c r="L110" s="2">
        <v>0.0</v>
      </c>
      <c r="M110" s="2">
        <v>100.0</v>
      </c>
      <c r="N110" s="2">
        <v>0.0</v>
      </c>
      <c r="O110" s="2">
        <v>0.0</v>
      </c>
      <c r="P110" s="2">
        <v>0.0</v>
      </c>
      <c r="Q110" s="3">
        <f t="shared" si="1"/>
        <v>16</v>
      </c>
      <c r="R110" s="3">
        <f t="shared" si="2"/>
        <v>7.548530758</v>
      </c>
      <c r="S110" s="3">
        <f t="shared" si="3"/>
        <v>1</v>
      </c>
      <c r="T110" s="3">
        <f t="shared" si="6"/>
        <v>100</v>
      </c>
      <c r="U110" s="3">
        <f t="shared" si="5"/>
        <v>65</v>
      </c>
      <c r="V110" s="3">
        <f>ROUNDUP('global 2020 report '!C11,0.1)</f>
        <v>36</v>
      </c>
      <c r="W110" s="3">
        <v>37.81700516</v>
      </c>
    </row>
    <row r="111">
      <c r="A111" s="2" t="s">
        <v>133</v>
      </c>
      <c r="B111" s="2">
        <v>3.0</v>
      </c>
      <c r="C111" s="2">
        <v>17643.06055</v>
      </c>
      <c r="D111" s="2">
        <v>64.16600037</v>
      </c>
      <c r="E111" s="2">
        <v>95.35976356</v>
      </c>
      <c r="F111" s="2">
        <v>0.003451463449</v>
      </c>
      <c r="G111" s="2">
        <v>2.604485389</v>
      </c>
      <c r="H111" s="2">
        <v>2.032299589</v>
      </c>
      <c r="I111" s="2">
        <v>87.05074495</v>
      </c>
      <c r="J111" s="2">
        <v>0.009631811022</v>
      </c>
      <c r="K111" s="2">
        <v>7.26819549</v>
      </c>
      <c r="L111" s="2">
        <v>5.671427747</v>
      </c>
      <c r="M111" s="2">
        <v>100.0</v>
      </c>
      <c r="N111" s="2">
        <v>0.0</v>
      </c>
      <c r="O111" s="2">
        <v>0.0</v>
      </c>
      <c r="P111" s="2">
        <v>0.0</v>
      </c>
      <c r="Q111" s="3">
        <f t="shared" si="1"/>
        <v>16</v>
      </c>
      <c r="R111" s="3">
        <f t="shared" si="2"/>
        <v>11320.8463</v>
      </c>
      <c r="S111" s="3">
        <f t="shared" si="3"/>
        <v>18</v>
      </c>
      <c r="T111" s="3">
        <f t="shared" si="6"/>
        <v>95.35976356</v>
      </c>
      <c r="U111" s="3">
        <f t="shared" si="5"/>
        <v>65</v>
      </c>
      <c r="V111" s="3">
        <f>ROUNDUP('global 2020 report '!C149,0.1)</f>
        <v>36</v>
      </c>
      <c r="W111" s="3">
        <v>63.70999908</v>
      </c>
    </row>
    <row r="112">
      <c r="A112" s="2" t="s">
        <v>134</v>
      </c>
      <c r="B112" s="2">
        <v>2.0</v>
      </c>
      <c r="C112" s="2">
        <v>555.9879761</v>
      </c>
      <c r="D112" s="2">
        <v>66.65200043</v>
      </c>
      <c r="E112" s="2">
        <v>88.76960642</v>
      </c>
      <c r="F112" s="2">
        <v>7.904150846</v>
      </c>
      <c r="G112" s="2">
        <v>3.209147716</v>
      </c>
      <c r="H112" s="2">
        <v>0.1170950144</v>
      </c>
      <c r="I112" s="2">
        <v>80.11452544</v>
      </c>
      <c r="J112" s="2">
        <v>9.911127022</v>
      </c>
      <c r="K112" s="2">
        <v>9.623217003</v>
      </c>
      <c r="L112" s="2">
        <v>0.3511305397</v>
      </c>
      <c r="M112" s="2">
        <v>93.1</v>
      </c>
      <c r="N112" s="2">
        <v>6.9</v>
      </c>
      <c r="O112" s="2">
        <v>0.0</v>
      </c>
      <c r="P112" s="2">
        <v>0.0</v>
      </c>
      <c r="Q112" s="3">
        <f t="shared" si="1"/>
        <v>16</v>
      </c>
      <c r="R112" s="3">
        <f t="shared" si="2"/>
        <v>370.5771082</v>
      </c>
      <c r="S112" s="3">
        <f t="shared" si="3"/>
        <v>1</v>
      </c>
      <c r="T112" s="3">
        <f t="shared" si="6"/>
        <v>88.76960642</v>
      </c>
      <c r="U112" s="3">
        <f t="shared" si="5"/>
        <v>67</v>
      </c>
      <c r="V112" s="3">
        <f>ROUNDUP('global 2020 report '!C48,0.1)</f>
        <v>34</v>
      </c>
      <c r="W112" s="3">
        <v>0.0</v>
      </c>
    </row>
    <row r="113">
      <c r="A113" s="2" t="s">
        <v>135</v>
      </c>
      <c r="B113" s="2">
        <v>3.0</v>
      </c>
      <c r="C113" s="2">
        <v>586.6339722</v>
      </c>
      <c r="D113" s="2">
        <v>66.14900208</v>
      </c>
      <c r="E113" s="2">
        <v>97.98963167</v>
      </c>
      <c r="F113" s="2">
        <v>1.067246941</v>
      </c>
      <c r="G113" s="2">
        <v>0.3793365073</v>
      </c>
      <c r="H113" s="2">
        <v>0.563784884</v>
      </c>
      <c r="I113" s="2">
        <v>96.57441263</v>
      </c>
      <c r="J113" s="2">
        <v>1.60029586</v>
      </c>
      <c r="K113" s="2">
        <v>0.1598017947</v>
      </c>
      <c r="L113" s="2">
        <v>1.66548972</v>
      </c>
      <c r="M113" s="2">
        <v>98.71385387</v>
      </c>
      <c r="N113" s="2">
        <v>0.7944652371</v>
      </c>
      <c r="O113" s="2">
        <v>0.4916808925</v>
      </c>
      <c r="P113" s="2">
        <v>0.0</v>
      </c>
      <c r="Q113" s="3">
        <f t="shared" si="1"/>
        <v>16</v>
      </c>
      <c r="R113" s="3">
        <f t="shared" si="2"/>
        <v>388.0525185</v>
      </c>
      <c r="S113" s="3">
        <f t="shared" si="3"/>
        <v>1</v>
      </c>
      <c r="T113" s="3">
        <f t="shared" si="6"/>
        <v>97.98963167</v>
      </c>
      <c r="U113" s="3">
        <f t="shared" si="5"/>
        <v>67</v>
      </c>
      <c r="V113" s="3">
        <f>ROUNDUP('global 2020 report '!C49,0.1)</f>
        <v>34</v>
      </c>
      <c r="W113" s="3">
        <v>57.07699966</v>
      </c>
    </row>
    <row r="114">
      <c r="A114" s="2" t="s">
        <v>136</v>
      </c>
      <c r="B114" s="2">
        <v>4.0</v>
      </c>
      <c r="C114" s="2">
        <v>1207.360962</v>
      </c>
      <c r="D114" s="2">
        <v>66.82099915</v>
      </c>
      <c r="E114" s="2">
        <v>99.76517318</v>
      </c>
      <c r="F114" s="2">
        <v>0.0</v>
      </c>
      <c r="G114" s="2">
        <v>0.2348268167</v>
      </c>
      <c r="H114" s="2">
        <v>0.0</v>
      </c>
      <c r="I114" s="2">
        <v>99.84576172</v>
      </c>
      <c r="J114" s="2">
        <v>0.0</v>
      </c>
      <c r="K114" s="2">
        <v>0.1542382836</v>
      </c>
      <c r="L114" s="2">
        <v>0.0</v>
      </c>
      <c r="M114" s="2">
        <v>99.72515812</v>
      </c>
      <c r="N114" s="2">
        <v>0.0</v>
      </c>
      <c r="O114" s="2">
        <v>0.2748418825</v>
      </c>
      <c r="P114" s="2">
        <v>0.0</v>
      </c>
      <c r="Q114" s="3">
        <f t="shared" si="1"/>
        <v>16</v>
      </c>
      <c r="R114" s="3">
        <f t="shared" si="2"/>
        <v>806.7706582</v>
      </c>
      <c r="S114" s="3">
        <f t="shared" si="3"/>
        <v>2</v>
      </c>
      <c r="T114" s="3">
        <f t="shared" si="6"/>
        <v>99.76517318</v>
      </c>
      <c r="U114" s="3">
        <f t="shared" si="5"/>
        <v>67</v>
      </c>
      <c r="V114" s="3">
        <f>ROUNDUP('global 2020 report '!C60,0.1)</f>
        <v>34</v>
      </c>
      <c r="W114" s="3">
        <v>57.20000076</v>
      </c>
    </row>
    <row r="115">
      <c r="A115" s="2" t="s">
        <v>137</v>
      </c>
      <c r="B115" s="2">
        <v>4.0</v>
      </c>
      <c r="C115" s="2">
        <v>10196.70703</v>
      </c>
      <c r="D115" s="2">
        <v>66.30999756</v>
      </c>
      <c r="E115" s="2">
        <v>99.91199367</v>
      </c>
      <c r="F115" s="2">
        <v>0.0</v>
      </c>
      <c r="G115" s="2">
        <v>0.08800633369</v>
      </c>
      <c r="H115" s="2">
        <v>0.0</v>
      </c>
      <c r="I115" s="2">
        <v>99.73877609</v>
      </c>
      <c r="J115" s="2">
        <v>0.0</v>
      </c>
      <c r="K115" s="2">
        <v>0.2612239122</v>
      </c>
      <c r="L115" s="2">
        <v>0.0</v>
      </c>
      <c r="M115" s="2">
        <v>100.0</v>
      </c>
      <c r="N115" s="2">
        <v>0.0</v>
      </c>
      <c r="O115" s="2">
        <v>0.0</v>
      </c>
      <c r="P115" s="2">
        <v>0.0</v>
      </c>
      <c r="Q115" s="3">
        <f t="shared" si="1"/>
        <v>16</v>
      </c>
      <c r="R115" s="3">
        <f t="shared" si="2"/>
        <v>6761.436183</v>
      </c>
      <c r="S115" s="3">
        <f t="shared" si="3"/>
        <v>11</v>
      </c>
      <c r="T115" s="3">
        <f t="shared" si="6"/>
        <v>99.91199367</v>
      </c>
      <c r="U115" s="3">
        <f t="shared" si="5"/>
        <v>67</v>
      </c>
      <c r="V115" s="3">
        <f>ROUNDUP('global 2020 report '!C127,0.1)</f>
        <v>34</v>
      </c>
      <c r="W115" s="3">
        <v>26.084999080000003</v>
      </c>
    </row>
    <row r="116">
      <c r="A116" s="2" t="s">
        <v>138</v>
      </c>
      <c r="B116" s="2">
        <v>2.0</v>
      </c>
      <c r="C116" s="2">
        <v>32866.26953</v>
      </c>
      <c r="D116" s="2">
        <v>66.82499695</v>
      </c>
      <c r="E116" s="2">
        <v>57.16773762</v>
      </c>
      <c r="F116" s="2">
        <v>9.287349919</v>
      </c>
      <c r="G116" s="2">
        <v>19.45082534</v>
      </c>
      <c r="H116" s="2">
        <v>14.09408712</v>
      </c>
      <c r="I116" s="2">
        <v>27.80822661</v>
      </c>
      <c r="J116" s="2">
        <v>8.740488389</v>
      </c>
      <c r="K116" s="2">
        <v>22.93315258</v>
      </c>
      <c r="L116" s="2">
        <v>40.51813242</v>
      </c>
      <c r="M116" s="2">
        <v>71.74314862</v>
      </c>
      <c r="N116" s="2">
        <v>9.558837489</v>
      </c>
      <c r="O116" s="2">
        <v>17.72203473</v>
      </c>
      <c r="P116" s="2">
        <v>0.9759791629</v>
      </c>
      <c r="Q116" s="3">
        <f t="shared" si="1"/>
        <v>16</v>
      </c>
      <c r="R116" s="3">
        <f t="shared" si="2"/>
        <v>21962.88361</v>
      </c>
      <c r="S116" s="3">
        <f t="shared" si="3"/>
        <v>33</v>
      </c>
      <c r="T116" s="3">
        <f t="shared" si="6"/>
        <v>57.16773762</v>
      </c>
      <c r="U116" s="3">
        <f t="shared" si="5"/>
        <v>67</v>
      </c>
      <c r="V116" s="3">
        <f>ROUNDUP('global 2020 report '!C171,0.1)</f>
        <v>34</v>
      </c>
      <c r="W116" s="3">
        <v>7.41300201</v>
      </c>
    </row>
    <row r="117">
      <c r="A117" s="2" t="s">
        <v>139</v>
      </c>
      <c r="B117" s="2">
        <v>3.0</v>
      </c>
      <c r="C117" s="2">
        <v>628.0620117</v>
      </c>
      <c r="D117" s="2">
        <v>67.48800659</v>
      </c>
      <c r="E117" s="2">
        <v>98.85691652</v>
      </c>
      <c r="F117" s="2">
        <v>0.5454788204</v>
      </c>
      <c r="G117" s="2">
        <v>0.592312011</v>
      </c>
      <c r="H117" s="2">
        <v>0.005292650894</v>
      </c>
      <c r="I117" s="2">
        <v>98.16188754</v>
      </c>
      <c r="J117" s="2">
        <v>0.0</v>
      </c>
      <c r="K117" s="2">
        <v>1.821833386</v>
      </c>
      <c r="L117" s="2">
        <v>0.01627906977</v>
      </c>
      <c r="M117" s="2">
        <v>99.19173959</v>
      </c>
      <c r="N117" s="2">
        <v>0.8082604128</v>
      </c>
      <c r="O117" s="2">
        <v>0.0</v>
      </c>
      <c r="P117" s="2">
        <v>0.0</v>
      </c>
      <c r="Q117" s="3">
        <f t="shared" si="1"/>
        <v>16</v>
      </c>
      <c r="R117" s="3">
        <f t="shared" si="2"/>
        <v>423.8665318</v>
      </c>
      <c r="S117" s="3">
        <f t="shared" si="3"/>
        <v>1</v>
      </c>
      <c r="T117" s="3">
        <f t="shared" si="6"/>
        <v>98.85691652</v>
      </c>
      <c r="U117" s="3">
        <f t="shared" si="5"/>
        <v>68</v>
      </c>
      <c r="V117" s="3">
        <f>ROUNDUP('global 2020 report '!C51,0.1)</f>
        <v>33</v>
      </c>
      <c r="W117" s="3">
        <v>43.55400085</v>
      </c>
    </row>
    <row r="118">
      <c r="A118" s="2" t="s">
        <v>140</v>
      </c>
      <c r="B118" s="2">
        <v>2.0</v>
      </c>
      <c r="C118" s="2">
        <v>5518.091797</v>
      </c>
      <c r="D118" s="2">
        <v>67.82900238</v>
      </c>
      <c r="E118" s="2">
        <v>73.78451158</v>
      </c>
      <c r="F118" s="2">
        <v>10.46117203</v>
      </c>
      <c r="G118" s="2">
        <v>9.559180722</v>
      </c>
      <c r="H118" s="2">
        <v>6.195135664</v>
      </c>
      <c r="I118" s="2">
        <v>45.72441318</v>
      </c>
      <c r="J118" s="2">
        <v>10.6323901</v>
      </c>
      <c r="K118" s="2">
        <v>24.40516973</v>
      </c>
      <c r="L118" s="2">
        <v>19.23802699</v>
      </c>
      <c r="M118" s="2">
        <v>87.09329616</v>
      </c>
      <c r="N118" s="2">
        <v>10.37996439</v>
      </c>
      <c r="O118" s="2">
        <v>2.517789997</v>
      </c>
      <c r="P118" s="2">
        <v>0.008949452055</v>
      </c>
      <c r="Q118" s="3">
        <f t="shared" si="1"/>
        <v>16</v>
      </c>
      <c r="R118" s="3">
        <f t="shared" si="2"/>
        <v>3742.866616</v>
      </c>
      <c r="S118" s="3">
        <f t="shared" si="3"/>
        <v>6</v>
      </c>
      <c r="T118" s="3">
        <f t="shared" si="6"/>
        <v>73.78451158</v>
      </c>
      <c r="U118" s="3">
        <f t="shared" si="5"/>
        <v>68</v>
      </c>
      <c r="V118" s="3">
        <f>ROUNDUP('global 2020 report '!C99,0.1)</f>
        <v>33</v>
      </c>
      <c r="W118" s="3">
        <v>86.65499973</v>
      </c>
    </row>
    <row r="119">
      <c r="A119" s="2" t="s">
        <v>141</v>
      </c>
      <c r="B119" s="2">
        <v>3.0</v>
      </c>
      <c r="C119" s="2">
        <v>59308.69141</v>
      </c>
      <c r="D119" s="2">
        <v>67.35400391</v>
      </c>
      <c r="E119" s="2">
        <v>93.88505744</v>
      </c>
      <c r="F119" s="2">
        <v>2.772736186</v>
      </c>
      <c r="G119" s="2">
        <v>1.410816657</v>
      </c>
      <c r="H119" s="2">
        <v>1.931389712</v>
      </c>
      <c r="I119" s="2">
        <v>83.32948118</v>
      </c>
      <c r="J119" s="2">
        <v>6.977359359</v>
      </c>
      <c r="K119" s="2">
        <v>3.776999287</v>
      </c>
      <c r="L119" s="2">
        <v>5.916160173</v>
      </c>
      <c r="M119" s="2">
        <v>99.00126484</v>
      </c>
      <c r="N119" s="2">
        <v>0.734785403</v>
      </c>
      <c r="O119" s="2">
        <v>0.2639497547</v>
      </c>
      <c r="P119" s="2">
        <v>0.0</v>
      </c>
      <c r="Q119" s="3">
        <f t="shared" si="1"/>
        <v>16</v>
      </c>
      <c r="R119" s="3">
        <f t="shared" si="2"/>
        <v>39946.77833</v>
      </c>
      <c r="S119" s="3">
        <f t="shared" si="3"/>
        <v>60</v>
      </c>
      <c r="T119" s="3">
        <f t="shared" si="6"/>
        <v>93.88505744</v>
      </c>
      <c r="U119" s="3">
        <f t="shared" si="5"/>
        <v>68</v>
      </c>
      <c r="V119" s="3">
        <f>ROUNDUP('global 2020 report '!C190,0.1)</f>
        <v>33</v>
      </c>
      <c r="W119" s="3">
        <v>41.2519989</v>
      </c>
    </row>
    <row r="120">
      <c r="A120" s="2" t="s">
        <v>142</v>
      </c>
      <c r="B120" s="2">
        <v>4.0</v>
      </c>
      <c r="C120" s="2">
        <v>1886.202026</v>
      </c>
      <c r="D120" s="2">
        <v>68.31500244</v>
      </c>
      <c r="E120" s="2">
        <v>98.78260115</v>
      </c>
      <c r="F120" s="2">
        <v>0.6823007424</v>
      </c>
      <c r="G120" s="2">
        <v>0.5350981037</v>
      </c>
      <c r="H120" s="2">
        <v>0.0</v>
      </c>
      <c r="I120" s="2">
        <v>98.57922314</v>
      </c>
      <c r="J120" s="2">
        <v>0.0</v>
      </c>
      <c r="K120" s="2">
        <v>1.42077686</v>
      </c>
      <c r="L120" s="2">
        <v>0.0</v>
      </c>
      <c r="M120" s="2">
        <v>98.87692469</v>
      </c>
      <c r="N120" s="2">
        <v>0.9987568151</v>
      </c>
      <c r="O120" s="2">
        <v>0.1243184908</v>
      </c>
      <c r="P120" s="2">
        <v>0.0</v>
      </c>
      <c r="Q120" s="3">
        <f t="shared" si="1"/>
        <v>16</v>
      </c>
      <c r="R120" s="3">
        <f t="shared" si="2"/>
        <v>1288.55896</v>
      </c>
      <c r="S120" s="3">
        <f t="shared" si="3"/>
        <v>2</v>
      </c>
      <c r="T120" s="3">
        <f t="shared" si="6"/>
        <v>98.78260115</v>
      </c>
      <c r="U120" s="3">
        <f t="shared" si="5"/>
        <v>69</v>
      </c>
      <c r="V120" s="3">
        <f>ROUNDUP('global 2020 report '!C66,0.1)</f>
        <v>32</v>
      </c>
      <c r="W120" s="3">
        <v>20.516998290000004</v>
      </c>
    </row>
    <row r="121">
      <c r="A121" s="2" t="s">
        <v>143</v>
      </c>
      <c r="B121" s="2">
        <v>4.0</v>
      </c>
      <c r="C121" s="2">
        <v>2722.291016</v>
      </c>
      <c r="D121" s="2">
        <v>68.04599762</v>
      </c>
      <c r="E121" s="2">
        <v>98.01334724</v>
      </c>
      <c r="F121" s="2">
        <v>0.0</v>
      </c>
      <c r="G121" s="2">
        <v>1.98665276</v>
      </c>
      <c r="H121" s="2">
        <v>0.0</v>
      </c>
      <c r="I121" s="2">
        <v>93.78278023</v>
      </c>
      <c r="J121" s="2">
        <v>0.0</v>
      </c>
      <c r="K121" s="2">
        <v>6.217219771</v>
      </c>
      <c r="L121" s="2">
        <v>0.0</v>
      </c>
      <c r="M121" s="2">
        <v>100.0</v>
      </c>
      <c r="N121" s="2">
        <v>0.0</v>
      </c>
      <c r="O121" s="2">
        <v>0.0</v>
      </c>
      <c r="P121" s="2">
        <v>0.0</v>
      </c>
      <c r="Q121" s="3">
        <f t="shared" si="1"/>
        <v>16</v>
      </c>
      <c r="R121" s="3">
        <f t="shared" si="2"/>
        <v>1852.41008</v>
      </c>
      <c r="S121" s="3">
        <f t="shared" si="3"/>
        <v>3</v>
      </c>
      <c r="T121" s="3">
        <f t="shared" si="6"/>
        <v>98.01334724</v>
      </c>
      <c r="U121" s="3">
        <f t="shared" si="5"/>
        <v>69</v>
      </c>
      <c r="V121" s="3">
        <f>ROUNDUP('global 2020 report '!C75,0.1)</f>
        <v>32</v>
      </c>
      <c r="W121" s="3">
        <v>72.49400139</v>
      </c>
    </row>
    <row r="122">
      <c r="A122" s="2" t="s">
        <v>144</v>
      </c>
      <c r="B122" s="2">
        <v>2.0</v>
      </c>
      <c r="C122" s="2">
        <v>3278.291992</v>
      </c>
      <c r="D122" s="2">
        <v>68.65699768</v>
      </c>
      <c r="E122" s="2">
        <v>85.49562527</v>
      </c>
      <c r="F122" s="2">
        <v>2.14642893</v>
      </c>
      <c r="G122" s="2">
        <v>6.633366714</v>
      </c>
      <c r="H122" s="2">
        <v>5.724579081</v>
      </c>
      <c r="I122" s="2">
        <v>61.07075114</v>
      </c>
      <c r="J122" s="2">
        <v>3.084170572</v>
      </c>
      <c r="K122" s="2">
        <v>17.58078116</v>
      </c>
      <c r="L122" s="2">
        <v>18.26429713</v>
      </c>
      <c r="M122" s="2">
        <v>96.64596558</v>
      </c>
      <c r="N122" s="2">
        <v>1.718335079</v>
      </c>
      <c r="O122" s="2">
        <v>1.635699341</v>
      </c>
      <c r="P122" s="2">
        <v>0.0</v>
      </c>
      <c r="Q122" s="3">
        <f t="shared" si="1"/>
        <v>16</v>
      </c>
      <c r="R122" s="3">
        <f t="shared" si="2"/>
        <v>2250.776857</v>
      </c>
      <c r="S122" s="3">
        <f t="shared" si="3"/>
        <v>4</v>
      </c>
      <c r="T122" s="3">
        <f t="shared" si="6"/>
        <v>85.49562527</v>
      </c>
      <c r="U122" s="3">
        <f t="shared" si="5"/>
        <v>69</v>
      </c>
      <c r="V122" s="3">
        <f>ROUNDUP('global 2020 report '!C81,0.1)</f>
        <v>32</v>
      </c>
      <c r="W122" s="3">
        <v>28.057998659999996</v>
      </c>
    </row>
    <row r="123">
      <c r="A123" s="2" t="s">
        <v>145</v>
      </c>
      <c r="B123" s="2">
        <v>4.0</v>
      </c>
      <c r="C123" s="2">
        <v>4314.768066</v>
      </c>
      <c r="D123" s="2">
        <v>68.41400146</v>
      </c>
      <c r="E123" s="2">
        <v>94.37254436</v>
      </c>
      <c r="F123" s="2">
        <v>1.873480592</v>
      </c>
      <c r="G123" s="2">
        <v>2.262304247</v>
      </c>
      <c r="H123" s="2">
        <v>1.491670799</v>
      </c>
      <c r="I123" s="2">
        <v>86.32308326</v>
      </c>
      <c r="J123" s="2">
        <v>1.791982583</v>
      </c>
      <c r="K123" s="2">
        <v>7.162364342</v>
      </c>
      <c r="L123" s="2">
        <v>4.722569811</v>
      </c>
      <c r="M123" s="2">
        <v>98.08889267</v>
      </c>
      <c r="N123" s="2">
        <v>1.911107333</v>
      </c>
      <c r="O123" s="2">
        <v>0.0</v>
      </c>
      <c r="P123" s="2">
        <v>0.0</v>
      </c>
      <c r="Q123" s="3">
        <f t="shared" si="1"/>
        <v>16</v>
      </c>
      <c r="R123" s="3">
        <f t="shared" si="2"/>
        <v>2951.905488</v>
      </c>
      <c r="S123" s="3">
        <f t="shared" si="3"/>
        <v>5</v>
      </c>
      <c r="T123" s="3">
        <f t="shared" si="6"/>
        <v>94.37254436</v>
      </c>
      <c r="U123" s="3">
        <f t="shared" si="5"/>
        <v>69</v>
      </c>
      <c r="V123" s="3">
        <f>ROUNDUP('global 2020 report '!C88,0.1)</f>
        <v>32</v>
      </c>
      <c r="W123" s="3">
        <v>12.952003480000002</v>
      </c>
    </row>
    <row r="124">
      <c r="A124" s="2" t="s">
        <v>146</v>
      </c>
      <c r="B124" s="2">
        <v>4.0</v>
      </c>
      <c r="C124" s="2">
        <v>1326.53894</v>
      </c>
      <c r="D124" s="2">
        <v>69.22900391</v>
      </c>
      <c r="E124" s="2">
        <v>99.59078178</v>
      </c>
      <c r="F124" s="2">
        <v>0.0</v>
      </c>
      <c r="G124" s="2">
        <v>0.4092182232</v>
      </c>
      <c r="H124" s="2">
        <v>0.0</v>
      </c>
      <c r="I124" s="2" t="s">
        <v>24</v>
      </c>
      <c r="J124" s="2" t="s">
        <v>24</v>
      </c>
      <c r="K124" s="2" t="s">
        <v>24</v>
      </c>
      <c r="L124" s="2" t="s">
        <v>24</v>
      </c>
      <c r="M124" s="2">
        <v>99.98545421</v>
      </c>
      <c r="N124" s="2">
        <v>0.0</v>
      </c>
      <c r="O124" s="2">
        <v>0.01454579307</v>
      </c>
      <c r="P124" s="2">
        <v>0.0</v>
      </c>
      <c r="Q124" s="3">
        <f t="shared" si="1"/>
        <v>16</v>
      </c>
      <c r="R124" s="3">
        <f t="shared" si="2"/>
        <v>918.3496946</v>
      </c>
      <c r="S124" s="3">
        <f t="shared" si="3"/>
        <v>2</v>
      </c>
      <c r="T124" s="3">
        <f t="shared" si="6"/>
        <v>99.59078178</v>
      </c>
      <c r="U124" s="3">
        <f t="shared" si="5"/>
        <v>70</v>
      </c>
      <c r="V124" s="3">
        <f>ROUNDUP('global 2020 report '!C63,0.1)</f>
        <v>31</v>
      </c>
      <c r="W124" s="3">
        <v>41.64100266</v>
      </c>
    </row>
    <row r="125">
      <c r="A125" s="2" t="s">
        <v>147</v>
      </c>
      <c r="B125" s="2">
        <v>2.0</v>
      </c>
      <c r="C125" s="2">
        <v>11818.61816</v>
      </c>
      <c r="D125" s="2">
        <v>69.56800079</v>
      </c>
      <c r="E125" s="2">
        <v>97.54330899</v>
      </c>
      <c r="F125" s="2">
        <v>1.63135067</v>
      </c>
      <c r="G125" s="2">
        <v>0.8253403378</v>
      </c>
      <c r="H125" s="2">
        <v>0.0</v>
      </c>
      <c r="I125" s="2">
        <v>93.93623193</v>
      </c>
      <c r="J125" s="2">
        <v>3.351687357</v>
      </c>
      <c r="K125" s="2">
        <v>2.71208071</v>
      </c>
      <c r="L125" s="2">
        <v>0.0</v>
      </c>
      <c r="M125" s="2">
        <v>99.12119763</v>
      </c>
      <c r="N125" s="2">
        <v>0.8788023684</v>
      </c>
      <c r="O125" s="2">
        <v>0.0</v>
      </c>
      <c r="P125" s="2">
        <v>0.0</v>
      </c>
      <c r="Q125" s="3">
        <f t="shared" si="1"/>
        <v>16</v>
      </c>
      <c r="R125" s="3">
        <f t="shared" si="2"/>
        <v>8221.976375</v>
      </c>
      <c r="S125" s="3">
        <f t="shared" si="3"/>
        <v>12</v>
      </c>
      <c r="T125" s="3">
        <f t="shared" si="6"/>
        <v>97.54330899</v>
      </c>
      <c r="U125" s="3">
        <f t="shared" si="5"/>
        <v>70</v>
      </c>
      <c r="V125" s="3">
        <f>ROUNDUP('global 2020 report '!C137,0.1)</f>
        <v>31</v>
      </c>
      <c r="W125" s="3">
        <v>12.02300262</v>
      </c>
    </row>
    <row r="126">
      <c r="A126" s="2" t="s">
        <v>148</v>
      </c>
      <c r="B126" s="2">
        <v>2.0</v>
      </c>
      <c r="C126" s="2">
        <v>43733.75781</v>
      </c>
      <c r="D126" s="2">
        <v>69.60800171</v>
      </c>
      <c r="E126" s="2">
        <v>93.92828195</v>
      </c>
      <c r="F126" s="2">
        <v>5.671978717</v>
      </c>
      <c r="G126" s="2">
        <v>0.07590450129</v>
      </c>
      <c r="H126" s="2">
        <v>0.323834836</v>
      </c>
      <c r="I126" s="2">
        <v>100.0</v>
      </c>
      <c r="J126" s="2">
        <v>0.0</v>
      </c>
      <c r="K126" s="2">
        <v>0.0</v>
      </c>
      <c r="L126" s="2">
        <v>0.0</v>
      </c>
      <c r="M126" s="2">
        <v>91.27727011</v>
      </c>
      <c r="N126" s="2">
        <v>8.14845779</v>
      </c>
      <c r="O126" s="2">
        <v>0.1090456533</v>
      </c>
      <c r="P126" s="2">
        <v>0.4652264446</v>
      </c>
      <c r="Q126" s="3">
        <f t="shared" si="1"/>
        <v>16</v>
      </c>
      <c r="R126" s="3">
        <f t="shared" si="2"/>
        <v>30442.19488</v>
      </c>
      <c r="S126" s="3">
        <f t="shared" si="3"/>
        <v>44</v>
      </c>
      <c r="T126" s="3">
        <f t="shared" si="6"/>
        <v>93.92828195</v>
      </c>
      <c r="U126" s="3">
        <f t="shared" si="5"/>
        <v>70</v>
      </c>
      <c r="V126" s="3">
        <f>ROUNDUP('global 2020 report '!C180,0.1)</f>
        <v>31</v>
      </c>
      <c r="W126" s="3">
        <v>43.60299683</v>
      </c>
    </row>
    <row r="127">
      <c r="A127" s="2" t="s">
        <v>149</v>
      </c>
      <c r="B127" s="2">
        <v>3.0</v>
      </c>
      <c r="C127" s="2">
        <v>2351.625</v>
      </c>
      <c r="D127" s="2">
        <v>70.8769989</v>
      </c>
      <c r="E127" s="2">
        <v>92.21356307</v>
      </c>
      <c r="F127" s="2">
        <v>4.72303897</v>
      </c>
      <c r="G127" s="2">
        <v>1.732526476</v>
      </c>
      <c r="H127" s="2">
        <v>1.330871481</v>
      </c>
      <c r="I127" s="2">
        <v>79.04372386</v>
      </c>
      <c r="J127" s="2">
        <v>15.15494718</v>
      </c>
      <c r="K127" s="2">
        <v>1.596119156</v>
      </c>
      <c r="L127" s="2">
        <v>4.20520981</v>
      </c>
      <c r="M127" s="2">
        <v>97.62498058</v>
      </c>
      <c r="N127" s="2">
        <v>0.4366200322</v>
      </c>
      <c r="O127" s="2">
        <v>1.788579159</v>
      </c>
      <c r="P127" s="2">
        <v>0.1498202281</v>
      </c>
      <c r="Q127" s="3">
        <f t="shared" si="1"/>
        <v>16</v>
      </c>
      <c r="R127" s="3">
        <f t="shared" si="2"/>
        <v>1666.761225</v>
      </c>
      <c r="S127" s="3">
        <f t="shared" si="3"/>
        <v>3</v>
      </c>
      <c r="T127" s="3">
        <f t="shared" si="6"/>
        <v>92.21356307</v>
      </c>
      <c r="U127" s="3">
        <f t="shared" si="5"/>
        <v>71</v>
      </c>
      <c r="V127" s="3">
        <f>ROUNDUP('global 2020 report '!C72,0.1)</f>
        <v>30</v>
      </c>
      <c r="W127" s="3">
        <v>33.69000244</v>
      </c>
    </row>
    <row r="128">
      <c r="A128" s="2" t="s">
        <v>150</v>
      </c>
      <c r="B128" s="2">
        <v>2.0</v>
      </c>
      <c r="C128" s="2">
        <v>11673.0293</v>
      </c>
      <c r="D128" s="2">
        <v>70.1230011</v>
      </c>
      <c r="E128" s="2">
        <v>93.39007163</v>
      </c>
      <c r="F128" s="2">
        <v>0.1365905296</v>
      </c>
      <c r="G128" s="2">
        <v>1.575010843</v>
      </c>
      <c r="H128" s="2">
        <v>4.898326997</v>
      </c>
      <c r="I128" s="2">
        <v>79.93664283</v>
      </c>
      <c r="J128" s="2">
        <v>0.2447364082</v>
      </c>
      <c r="K128" s="2">
        <v>3.954133693</v>
      </c>
      <c r="L128" s="2">
        <v>15.86448707</v>
      </c>
      <c r="M128" s="2">
        <v>99.12211832</v>
      </c>
      <c r="N128" s="2">
        <v>0.09051328947</v>
      </c>
      <c r="O128" s="2">
        <v>0.5613453808</v>
      </c>
      <c r="P128" s="2">
        <v>0.2260230112</v>
      </c>
      <c r="Q128" s="3">
        <f t="shared" si="1"/>
        <v>16</v>
      </c>
      <c r="R128" s="3">
        <f t="shared" si="2"/>
        <v>8185.478464</v>
      </c>
      <c r="S128" s="3">
        <f t="shared" si="3"/>
        <v>12</v>
      </c>
      <c r="T128" s="3">
        <f t="shared" si="6"/>
        <v>93.39007163</v>
      </c>
      <c r="U128" s="3">
        <f t="shared" si="5"/>
        <v>71</v>
      </c>
      <c r="V128" s="3">
        <f>ROUNDUP('global 2020 report '!C136,0.1)</f>
        <v>30</v>
      </c>
      <c r="W128" s="3">
        <v>8.582000730000004</v>
      </c>
    </row>
    <row r="129">
      <c r="A129" s="2" t="s">
        <v>151</v>
      </c>
      <c r="B129" s="2">
        <v>3.0</v>
      </c>
      <c r="C129" s="2">
        <v>40222.50391</v>
      </c>
      <c r="D129" s="2">
        <v>70.89299774</v>
      </c>
      <c r="E129" s="2">
        <v>98.35990325</v>
      </c>
      <c r="F129" s="2">
        <v>0.8921603495</v>
      </c>
      <c r="G129" s="2">
        <v>2.427900808E-6</v>
      </c>
      <c r="H129" s="2">
        <v>0.7479339713</v>
      </c>
      <c r="I129" s="2">
        <v>94.83114678</v>
      </c>
      <c r="J129" s="2">
        <v>2.599251339</v>
      </c>
      <c r="K129" s="2">
        <v>0.0</v>
      </c>
      <c r="L129" s="2">
        <v>2.569601877</v>
      </c>
      <c r="M129" s="2">
        <v>99.80873103</v>
      </c>
      <c r="N129" s="2">
        <v>0.19126897</v>
      </c>
      <c r="O129" s="2">
        <v>0.0</v>
      </c>
      <c r="P129" s="2">
        <v>0.0</v>
      </c>
      <c r="Q129" s="3">
        <f t="shared" si="1"/>
        <v>16</v>
      </c>
      <c r="R129" s="3">
        <f t="shared" si="2"/>
        <v>28514.93879</v>
      </c>
      <c r="S129" s="3">
        <f t="shared" si="3"/>
        <v>41</v>
      </c>
      <c r="T129" s="3">
        <f t="shared" si="6"/>
        <v>98.35990325</v>
      </c>
      <c r="U129" s="3">
        <f t="shared" si="5"/>
        <v>71</v>
      </c>
      <c r="V129" s="3">
        <f>ROUNDUP('global 2020 report '!C179,0.1)</f>
        <v>30</v>
      </c>
      <c r="W129" s="3">
        <v>20.284996030000002</v>
      </c>
    </row>
    <row r="130">
      <c r="A130" s="2" t="s">
        <v>152</v>
      </c>
      <c r="B130" s="2">
        <v>4.0</v>
      </c>
      <c r="C130" s="2">
        <v>285.4909973</v>
      </c>
      <c r="D130" s="2">
        <v>71.51799774</v>
      </c>
      <c r="E130" s="2">
        <v>99.30532057</v>
      </c>
      <c r="F130" s="2">
        <v>0.0</v>
      </c>
      <c r="G130" s="2">
        <v>0.6946794278</v>
      </c>
      <c r="H130" s="2">
        <v>0.0</v>
      </c>
      <c r="I130" s="2" t="s">
        <v>24</v>
      </c>
      <c r="J130" s="2" t="s">
        <v>24</v>
      </c>
      <c r="K130" s="2" t="s">
        <v>24</v>
      </c>
      <c r="L130" s="2" t="s">
        <v>24</v>
      </c>
      <c r="M130" s="2" t="s">
        <v>24</v>
      </c>
      <c r="N130" s="2" t="s">
        <v>24</v>
      </c>
      <c r="O130" s="2" t="s">
        <v>24</v>
      </c>
      <c r="P130" s="2" t="s">
        <v>24</v>
      </c>
      <c r="Q130" s="3">
        <f t="shared" si="1"/>
        <v>16</v>
      </c>
      <c r="R130" s="3">
        <f t="shared" si="2"/>
        <v>204.177445</v>
      </c>
      <c r="S130" s="3">
        <f t="shared" si="3"/>
        <v>1</v>
      </c>
      <c r="T130" s="3">
        <f t="shared" si="6"/>
        <v>99.30532057</v>
      </c>
      <c r="U130" s="3">
        <f t="shared" si="5"/>
        <v>72</v>
      </c>
      <c r="V130" s="3">
        <f>ROUNDUP('global 2020 report '!C37,0.1)</f>
        <v>29</v>
      </c>
      <c r="W130" s="3">
        <v>25.938995360000007</v>
      </c>
    </row>
    <row r="131">
      <c r="A131" s="2" t="s">
        <v>153</v>
      </c>
      <c r="B131" s="2">
        <v>4.0</v>
      </c>
      <c r="C131" s="2">
        <v>9660.349609</v>
      </c>
      <c r="D131" s="2">
        <v>71.94200134</v>
      </c>
      <c r="E131" s="2">
        <v>99.99999747</v>
      </c>
      <c r="F131" s="2">
        <v>0.0</v>
      </c>
      <c r="G131" s="2">
        <v>2.527244192E-6</v>
      </c>
      <c r="H131" s="2">
        <v>0.0</v>
      </c>
      <c r="I131" s="2">
        <v>100.0</v>
      </c>
      <c r="J131" s="2">
        <v>0.0</v>
      </c>
      <c r="K131" s="2">
        <v>0.0</v>
      </c>
      <c r="L131" s="2">
        <v>0.0</v>
      </c>
      <c r="M131" s="2">
        <v>100.0</v>
      </c>
      <c r="N131" s="2">
        <v>0.0</v>
      </c>
      <c r="O131" s="2">
        <v>0.0</v>
      </c>
      <c r="P131" s="2">
        <v>0.0</v>
      </c>
      <c r="Q131" s="3">
        <f t="shared" si="1"/>
        <v>16</v>
      </c>
      <c r="R131" s="3">
        <f t="shared" si="2"/>
        <v>6949.848845</v>
      </c>
      <c r="S131" s="3">
        <f t="shared" si="3"/>
        <v>10</v>
      </c>
      <c r="T131" s="3">
        <f t="shared" si="6"/>
        <v>99.99999747</v>
      </c>
      <c r="U131" s="3">
        <f t="shared" si="5"/>
        <v>72</v>
      </c>
      <c r="V131" s="3">
        <f>ROUNDUP('global 2020 report '!C122,0.1)</f>
        <v>29</v>
      </c>
      <c r="W131" s="3">
        <v>17.459999080000003</v>
      </c>
    </row>
    <row r="132">
      <c r="A132" s="2" t="s">
        <v>154</v>
      </c>
      <c r="B132" s="2">
        <v>4.0</v>
      </c>
      <c r="C132" s="2">
        <v>60461.82813</v>
      </c>
      <c r="D132" s="2">
        <v>71.03899384</v>
      </c>
      <c r="E132" s="2">
        <v>99.91703407</v>
      </c>
      <c r="F132" s="2">
        <v>0.0</v>
      </c>
      <c r="G132" s="2">
        <v>0.08296592591</v>
      </c>
      <c r="H132" s="2">
        <v>0.0</v>
      </c>
      <c r="I132" s="2" t="s">
        <v>24</v>
      </c>
      <c r="J132" s="2" t="s">
        <v>24</v>
      </c>
      <c r="K132" s="2" t="s">
        <v>24</v>
      </c>
      <c r="L132" s="2" t="s">
        <v>24</v>
      </c>
      <c r="M132" s="2" t="s">
        <v>24</v>
      </c>
      <c r="N132" s="2" t="s">
        <v>24</v>
      </c>
      <c r="O132" s="2" t="s">
        <v>24</v>
      </c>
      <c r="P132" s="2" t="s">
        <v>24</v>
      </c>
      <c r="Q132" s="3">
        <f t="shared" si="1"/>
        <v>16</v>
      </c>
      <c r="R132" s="3">
        <f t="shared" si="2"/>
        <v>42951.47436</v>
      </c>
      <c r="S132" s="3">
        <f t="shared" si="3"/>
        <v>61</v>
      </c>
      <c r="T132" s="3">
        <f t="shared" si="6"/>
        <v>99.91703407</v>
      </c>
      <c r="U132" s="3">
        <f t="shared" si="5"/>
        <v>72</v>
      </c>
      <c r="V132" s="3">
        <f>ROUNDUP('global 2020 report '!C192,0.1)</f>
        <v>29</v>
      </c>
      <c r="W132" s="3">
        <v>79.8010006</v>
      </c>
    </row>
    <row r="133">
      <c r="A133" s="2" t="s">
        <v>155</v>
      </c>
      <c r="B133" s="2">
        <v>2.0</v>
      </c>
      <c r="C133" s="2">
        <v>6486.201172</v>
      </c>
      <c r="D133" s="2">
        <v>73.44400024</v>
      </c>
      <c r="E133" s="2">
        <v>97.94657541</v>
      </c>
      <c r="F133" s="2">
        <v>0.2072632319</v>
      </c>
      <c r="G133" s="2">
        <v>0.3151739969</v>
      </c>
      <c r="H133" s="2">
        <v>1.530987366</v>
      </c>
      <c r="I133" s="2">
        <v>93.45439508</v>
      </c>
      <c r="J133" s="2">
        <v>0.7804762049</v>
      </c>
      <c r="K133" s="2">
        <v>0.0</v>
      </c>
      <c r="L133" s="2">
        <v>5.765128712</v>
      </c>
      <c r="M133" s="2">
        <v>99.57087001</v>
      </c>
      <c r="N133" s="2">
        <v>0.0</v>
      </c>
      <c r="O133" s="2">
        <v>0.4291299944</v>
      </c>
      <c r="P133" s="2">
        <v>0.0</v>
      </c>
      <c r="Q133" s="3">
        <f t="shared" si="1"/>
        <v>16</v>
      </c>
      <c r="R133" s="3">
        <f t="shared" si="2"/>
        <v>4763.725604</v>
      </c>
      <c r="S133" s="3">
        <f t="shared" si="3"/>
        <v>7</v>
      </c>
      <c r="T133" s="3">
        <f t="shared" si="6"/>
        <v>97.94657541</v>
      </c>
      <c r="U133" s="3">
        <f t="shared" si="5"/>
        <v>74</v>
      </c>
      <c r="V133" s="3">
        <f>ROUNDUP('global 2020 report '!C104,0.1)</f>
        <v>27</v>
      </c>
      <c r="W133" s="3">
        <v>22.805999760000006</v>
      </c>
    </row>
    <row r="134">
      <c r="A134" s="2" t="s">
        <v>156</v>
      </c>
      <c r="B134" s="2">
        <v>4.0</v>
      </c>
      <c r="C134" s="2">
        <v>8654.618164</v>
      </c>
      <c r="D134" s="2">
        <v>73.91500092</v>
      </c>
      <c r="E134" s="2">
        <v>100.0000028</v>
      </c>
      <c r="F134" s="2">
        <v>0.0</v>
      </c>
      <c r="G134" s="2">
        <v>0.0</v>
      </c>
      <c r="H134" s="2">
        <v>0.0</v>
      </c>
      <c r="I134" s="2">
        <v>100.0</v>
      </c>
      <c r="J134" s="2">
        <v>0.0</v>
      </c>
      <c r="K134" s="2">
        <v>0.0</v>
      </c>
      <c r="L134" s="2">
        <v>0.0</v>
      </c>
      <c r="M134" s="2">
        <v>100.0</v>
      </c>
      <c r="N134" s="2">
        <v>0.0</v>
      </c>
      <c r="O134" s="2">
        <v>0.0</v>
      </c>
      <c r="P134" s="2">
        <v>0.0</v>
      </c>
      <c r="Q134" s="3">
        <f t="shared" si="1"/>
        <v>16</v>
      </c>
      <c r="R134" s="3">
        <f t="shared" si="2"/>
        <v>6397.061096</v>
      </c>
      <c r="S134" s="3">
        <f t="shared" si="3"/>
        <v>9</v>
      </c>
      <c r="T134" s="3">
        <f t="shared" si="6"/>
        <v>100</v>
      </c>
      <c r="U134" s="3">
        <f t="shared" si="5"/>
        <v>74</v>
      </c>
      <c r="V134" s="3">
        <f>ROUNDUP('global 2020 report '!C115,0.1)</f>
        <v>27</v>
      </c>
      <c r="W134" s="3">
        <v>42.91200256</v>
      </c>
    </row>
    <row r="135">
      <c r="A135" s="2" t="s">
        <v>157</v>
      </c>
      <c r="B135" s="2">
        <v>2.0</v>
      </c>
      <c r="C135" s="2">
        <v>43851.04297</v>
      </c>
      <c r="D135" s="2">
        <v>73.73300171</v>
      </c>
      <c r="E135" s="2">
        <v>94.43732996</v>
      </c>
      <c r="F135" s="2">
        <v>4.985880842</v>
      </c>
      <c r="G135" s="2">
        <v>0.5318366638</v>
      </c>
      <c r="H135" s="2">
        <v>0.04495253272</v>
      </c>
      <c r="I135" s="2">
        <v>90.03753791</v>
      </c>
      <c r="J135" s="2">
        <v>8.79672214</v>
      </c>
      <c r="K135" s="2">
        <v>0.9946030281</v>
      </c>
      <c r="L135" s="2">
        <v>0.1711369258</v>
      </c>
      <c r="M135" s="2">
        <v>96.00473586</v>
      </c>
      <c r="N135" s="2">
        <v>3.628288591</v>
      </c>
      <c r="O135" s="2">
        <v>0.3669755478</v>
      </c>
      <c r="P135" s="2">
        <v>0.0</v>
      </c>
      <c r="Q135" s="3">
        <f t="shared" si="1"/>
        <v>16</v>
      </c>
      <c r="R135" s="3">
        <f t="shared" si="2"/>
        <v>32332.69026</v>
      </c>
      <c r="S135" s="3">
        <f t="shared" si="3"/>
        <v>44</v>
      </c>
      <c r="T135" s="3">
        <f t="shared" si="6"/>
        <v>94.43732996</v>
      </c>
      <c r="U135" s="3">
        <f t="shared" si="5"/>
        <v>74</v>
      </c>
      <c r="V135" s="3">
        <f>ROUNDUP('global 2020 report '!C182,0.1)</f>
        <v>27</v>
      </c>
      <c r="W135" s="3">
        <v>1.9210052499999932</v>
      </c>
    </row>
    <row r="136">
      <c r="A136" s="2" t="s">
        <v>158</v>
      </c>
      <c r="B136" s="2">
        <v>2.0</v>
      </c>
      <c r="C136" s="2">
        <v>219.1609955</v>
      </c>
      <c r="D136" s="2">
        <v>74.35400391</v>
      </c>
      <c r="E136" s="2">
        <v>78.22645516</v>
      </c>
      <c r="F136" s="2">
        <v>20.23798298</v>
      </c>
      <c r="G136" s="2">
        <v>0.4435199284</v>
      </c>
      <c r="H136" s="2">
        <v>1.09204193</v>
      </c>
      <c r="I136" s="2">
        <v>74.30061449</v>
      </c>
      <c r="J136" s="2">
        <v>19.71184258</v>
      </c>
      <c r="K136" s="2">
        <v>1.729405704</v>
      </c>
      <c r="L136" s="2">
        <v>4.258137228</v>
      </c>
      <c r="M136" s="2">
        <v>79.5805429</v>
      </c>
      <c r="N136" s="2">
        <v>20.4194571</v>
      </c>
      <c r="O136" s="2">
        <v>0.0</v>
      </c>
      <c r="P136" s="2">
        <v>0.0</v>
      </c>
      <c r="Q136" s="3">
        <f t="shared" si="1"/>
        <v>16</v>
      </c>
      <c r="R136" s="3">
        <f t="shared" si="2"/>
        <v>162.9549752</v>
      </c>
      <c r="S136" s="3">
        <f t="shared" si="3"/>
        <v>1</v>
      </c>
      <c r="T136" s="3">
        <f t="shared" si="6"/>
        <v>78.22645516</v>
      </c>
      <c r="U136" s="3">
        <f t="shared" si="5"/>
        <v>75</v>
      </c>
      <c r="V136" s="3">
        <f>ROUNDUP('global 2020 report '!C34,0.1)</f>
        <v>26</v>
      </c>
      <c r="W136" s="3">
        <v>29.876998900000004</v>
      </c>
    </row>
    <row r="137">
      <c r="A137" s="2" t="s">
        <v>159</v>
      </c>
      <c r="B137" s="2">
        <v>4.0</v>
      </c>
      <c r="C137" s="2">
        <v>10708.98242</v>
      </c>
      <c r="D137" s="2">
        <v>74.06100464</v>
      </c>
      <c r="E137" s="2">
        <v>99.88059167</v>
      </c>
      <c r="F137" s="2">
        <v>0.0</v>
      </c>
      <c r="G137" s="2">
        <v>0.1194083325</v>
      </c>
      <c r="H137" s="2">
        <v>0.0</v>
      </c>
      <c r="I137" s="2">
        <v>99.8175993</v>
      </c>
      <c r="J137" s="2">
        <v>0.0</v>
      </c>
      <c r="K137" s="2">
        <v>0.1824006965</v>
      </c>
      <c r="L137" s="2">
        <v>0.0</v>
      </c>
      <c r="M137" s="2">
        <v>99.90265093</v>
      </c>
      <c r="N137" s="2">
        <v>0.0</v>
      </c>
      <c r="O137" s="2">
        <v>0.0973490679</v>
      </c>
      <c r="P137" s="2">
        <v>0.0</v>
      </c>
      <c r="Q137" s="3">
        <f t="shared" si="1"/>
        <v>16</v>
      </c>
      <c r="R137" s="3">
        <f t="shared" si="2"/>
        <v>7931.179967</v>
      </c>
      <c r="S137" s="3">
        <f t="shared" si="3"/>
        <v>11</v>
      </c>
      <c r="T137" s="3">
        <f t="shared" si="6"/>
        <v>99.88059167</v>
      </c>
      <c r="U137" s="3">
        <f t="shared" si="5"/>
        <v>75</v>
      </c>
      <c r="V137" s="3">
        <f>ROUNDUP('global 2020 report '!C130,0.1)</f>
        <v>26</v>
      </c>
      <c r="W137" s="3">
        <v>30.43199921</v>
      </c>
    </row>
    <row r="138">
      <c r="A138" s="2" t="s">
        <v>160</v>
      </c>
      <c r="B138" s="2">
        <v>3.0</v>
      </c>
      <c r="C138" s="2">
        <v>145934.4531</v>
      </c>
      <c r="D138" s="2">
        <v>74.75400543</v>
      </c>
      <c r="E138" s="2">
        <v>96.99254807</v>
      </c>
      <c r="F138" s="2">
        <v>0.6219963766</v>
      </c>
      <c r="G138" s="2">
        <v>2.38545555</v>
      </c>
      <c r="H138" s="2" t="s">
        <v>24</v>
      </c>
      <c r="I138" s="2">
        <v>91.54410196</v>
      </c>
      <c r="J138" s="2">
        <v>1.583163513</v>
      </c>
      <c r="K138" s="2">
        <v>6.872734531</v>
      </c>
      <c r="L138" s="2" t="s">
        <v>24</v>
      </c>
      <c r="M138" s="2">
        <v>98.83259961</v>
      </c>
      <c r="N138" s="2">
        <v>0.2973899687</v>
      </c>
      <c r="O138" s="2">
        <v>0.6700104236</v>
      </c>
      <c r="P138" s="2">
        <v>0.2</v>
      </c>
      <c r="Q138" s="3">
        <f t="shared" si="1"/>
        <v>16</v>
      </c>
      <c r="R138" s="3">
        <f t="shared" si="2"/>
        <v>109091.849</v>
      </c>
      <c r="S138" s="3">
        <f t="shared" si="3"/>
        <v>146</v>
      </c>
      <c r="T138" s="3">
        <f t="shared" si="6"/>
        <v>96.99254807</v>
      </c>
      <c r="U138" s="3">
        <f t="shared" si="5"/>
        <v>75</v>
      </c>
      <c r="V138" s="3">
        <f>ROUNDUP('global 2020 report '!C206,0.1)</f>
        <v>26</v>
      </c>
      <c r="W138" s="3">
        <v>86.29199982</v>
      </c>
    </row>
    <row r="139">
      <c r="A139" s="2" t="s">
        <v>161</v>
      </c>
      <c r="B139" s="2">
        <v>0.0</v>
      </c>
      <c r="C139" s="2">
        <v>17.56399918</v>
      </c>
      <c r="D139" s="2">
        <v>75.49500275</v>
      </c>
      <c r="E139" s="2">
        <v>99.97161022</v>
      </c>
      <c r="F139" s="2">
        <v>0.0</v>
      </c>
      <c r="G139" s="2">
        <v>0.0283897827</v>
      </c>
      <c r="H139" s="2">
        <v>0.0</v>
      </c>
      <c r="I139" s="2" t="s">
        <v>24</v>
      </c>
      <c r="J139" s="2" t="s">
        <v>24</v>
      </c>
      <c r="K139" s="2" t="s">
        <v>24</v>
      </c>
      <c r="L139" s="2" t="s">
        <v>24</v>
      </c>
      <c r="M139" s="2" t="s">
        <v>24</v>
      </c>
      <c r="N139" s="2" t="s">
        <v>24</v>
      </c>
      <c r="O139" s="2" t="s">
        <v>24</v>
      </c>
      <c r="P139" s="2" t="s">
        <v>24</v>
      </c>
      <c r="Q139" s="3">
        <f t="shared" si="1"/>
        <v>16</v>
      </c>
      <c r="R139" s="3">
        <f t="shared" si="2"/>
        <v>13.25994166</v>
      </c>
      <c r="S139" s="3">
        <f t="shared" si="3"/>
        <v>1</v>
      </c>
      <c r="T139" s="3">
        <f t="shared" si="6"/>
        <v>99.97161022</v>
      </c>
      <c r="U139" s="3">
        <f t="shared" si="5"/>
        <v>76</v>
      </c>
      <c r="V139" s="3">
        <f>ROUNDUP('global 2020 report '!C12,0.1)</f>
        <v>25</v>
      </c>
      <c r="W139" s="3">
        <v>51.5850029</v>
      </c>
    </row>
    <row r="140">
      <c r="A140" s="2" t="s">
        <v>162</v>
      </c>
      <c r="B140" s="2">
        <v>3.0</v>
      </c>
      <c r="C140" s="2">
        <v>6948.444824</v>
      </c>
      <c r="D140" s="2">
        <v>75.68599701</v>
      </c>
      <c r="E140" s="2">
        <v>99.01141694</v>
      </c>
      <c r="F140" s="2">
        <v>0.0</v>
      </c>
      <c r="G140" s="2">
        <v>0.9885830607</v>
      </c>
      <c r="H140" s="2">
        <v>0.0</v>
      </c>
      <c r="I140" s="2">
        <v>97.40128797</v>
      </c>
      <c r="J140" s="2">
        <v>0.0</v>
      </c>
      <c r="K140" s="2">
        <v>2.598712031</v>
      </c>
      <c r="L140" s="2">
        <v>0.0</v>
      </c>
      <c r="M140" s="2">
        <v>99.5286704</v>
      </c>
      <c r="N140" s="2">
        <v>0.0</v>
      </c>
      <c r="O140" s="2">
        <v>0.4713296007</v>
      </c>
      <c r="P140" s="2">
        <v>0.0</v>
      </c>
      <c r="Q140" s="3">
        <f t="shared" si="1"/>
        <v>16</v>
      </c>
      <c r="R140" s="3">
        <f t="shared" si="2"/>
        <v>5258.999742</v>
      </c>
      <c r="S140" s="3">
        <f t="shared" si="3"/>
        <v>7</v>
      </c>
      <c r="T140" s="3">
        <f t="shared" si="6"/>
        <v>99.01141694</v>
      </c>
      <c r="U140" s="3">
        <f t="shared" si="5"/>
        <v>76</v>
      </c>
      <c r="V140" s="3">
        <f>ROUNDUP('global 2020 report '!C109,0.1)</f>
        <v>25</v>
      </c>
      <c r="W140" s="3">
        <v>82.56799889</v>
      </c>
    </row>
    <row r="141">
      <c r="A141" s="2" t="s">
        <v>163</v>
      </c>
      <c r="B141" s="2">
        <v>2.0</v>
      </c>
      <c r="C141" s="2">
        <v>83992.95313</v>
      </c>
      <c r="D141" s="2">
        <v>75.87400055</v>
      </c>
      <c r="E141" s="2">
        <v>97.48263633</v>
      </c>
      <c r="F141" s="2">
        <v>1.938311229</v>
      </c>
      <c r="G141" s="2">
        <v>0.5137973631</v>
      </c>
      <c r="H141" s="2">
        <v>0.06525508185</v>
      </c>
      <c r="I141" s="2">
        <v>93.82873538</v>
      </c>
      <c r="J141" s="2">
        <v>4.297948765</v>
      </c>
      <c r="K141" s="2">
        <v>1.602839669</v>
      </c>
      <c r="L141" s="2">
        <v>0.2704761905</v>
      </c>
      <c r="M141" s="2">
        <v>98.64448672</v>
      </c>
      <c r="N141" s="2">
        <v>1.188006671</v>
      </c>
      <c r="O141" s="2">
        <v>0.1675066077</v>
      </c>
      <c r="P141" s="2">
        <v>0.0</v>
      </c>
      <c r="Q141" s="3">
        <f t="shared" si="1"/>
        <v>16</v>
      </c>
      <c r="R141" s="3">
        <f t="shared" si="2"/>
        <v>63728.81372</v>
      </c>
      <c r="S141" s="3">
        <f t="shared" si="3"/>
        <v>84</v>
      </c>
      <c r="T141" s="3">
        <f t="shared" si="6"/>
        <v>97.48263633</v>
      </c>
      <c r="U141" s="3">
        <f t="shared" si="5"/>
        <v>76</v>
      </c>
      <c r="V141" s="3">
        <f>ROUNDUP('global 2020 report '!C197,0.1)</f>
        <v>25</v>
      </c>
      <c r="W141" s="3">
        <v>63.125</v>
      </c>
    </row>
    <row r="142">
      <c r="A142" s="2" t="s">
        <v>164</v>
      </c>
      <c r="B142" s="2">
        <v>2.0</v>
      </c>
      <c r="C142" s="2">
        <v>5101.416016</v>
      </c>
      <c r="D142" s="2">
        <v>76.71899414</v>
      </c>
      <c r="E142" s="2">
        <v>97.88039722</v>
      </c>
      <c r="F142" s="2">
        <v>1.029979486</v>
      </c>
      <c r="G142" s="2">
        <v>1.089623295</v>
      </c>
      <c r="H142" s="2" t="s">
        <v>24</v>
      </c>
      <c r="I142" s="2">
        <v>98.71555642</v>
      </c>
      <c r="J142" s="2">
        <v>0.3174006273</v>
      </c>
      <c r="K142" s="2">
        <v>0.9670429576</v>
      </c>
      <c r="L142" s="2" t="s">
        <v>24</v>
      </c>
      <c r="M142" s="2">
        <v>97.62696443</v>
      </c>
      <c r="N142" s="2">
        <v>1.246217358</v>
      </c>
      <c r="O142" s="2">
        <v>1.126818208</v>
      </c>
      <c r="P142" s="2" t="s">
        <v>24</v>
      </c>
      <c r="Q142" s="3">
        <f t="shared" si="1"/>
        <v>16</v>
      </c>
      <c r="R142" s="3">
        <f t="shared" si="2"/>
        <v>3913.755054</v>
      </c>
      <c r="S142" s="3">
        <f t="shared" si="3"/>
        <v>6</v>
      </c>
      <c r="T142" s="3">
        <f t="shared" si="6"/>
        <v>97.88039722</v>
      </c>
      <c r="U142" s="3">
        <f t="shared" si="5"/>
        <v>77</v>
      </c>
      <c r="V142" s="3">
        <f>ROUNDUP('global 2020 report '!C95,0.1)</f>
        <v>24</v>
      </c>
      <c r="W142" s="3">
        <v>67.75799942</v>
      </c>
    </row>
    <row r="143">
      <c r="A143" s="2" t="s">
        <v>165</v>
      </c>
      <c r="B143" s="2">
        <v>3.0</v>
      </c>
      <c r="C143" s="2">
        <v>84339.07031</v>
      </c>
      <c r="D143" s="2">
        <v>76.10500336</v>
      </c>
      <c r="E143" s="2">
        <v>97.01426916</v>
      </c>
      <c r="F143" s="2">
        <v>2.023078075</v>
      </c>
      <c r="G143" s="2">
        <v>0.7376749545</v>
      </c>
      <c r="H143" s="2">
        <v>0.2249778093</v>
      </c>
      <c r="I143" s="2">
        <v>96.02516977</v>
      </c>
      <c r="J143" s="2">
        <v>2.684574639</v>
      </c>
      <c r="K143" s="2">
        <v>0.7882555911</v>
      </c>
      <c r="L143" s="2">
        <v>0.502</v>
      </c>
      <c r="M143" s="2">
        <v>97.32481783</v>
      </c>
      <c r="N143" s="2">
        <v>1.815385203</v>
      </c>
      <c r="O143" s="2">
        <v>0.7217969634</v>
      </c>
      <c r="P143" s="2">
        <v>0.138</v>
      </c>
      <c r="Q143" s="3">
        <f t="shared" si="1"/>
        <v>16</v>
      </c>
      <c r="R143" s="3">
        <f t="shared" si="2"/>
        <v>64186.25229</v>
      </c>
      <c r="S143" s="3">
        <f t="shared" si="3"/>
        <v>85</v>
      </c>
      <c r="T143" s="3">
        <f t="shared" si="6"/>
        <v>97.01426916</v>
      </c>
      <c r="U143" s="3">
        <f t="shared" si="5"/>
        <v>77</v>
      </c>
      <c r="V143" s="3">
        <f>ROUNDUP('global 2020 report '!C198,0.1)</f>
        <v>24</v>
      </c>
      <c r="W143" s="3">
        <v>53.85900116</v>
      </c>
    </row>
    <row r="144">
      <c r="A144" s="2" t="s">
        <v>166</v>
      </c>
      <c r="B144" s="2">
        <v>3.0</v>
      </c>
      <c r="C144" s="2">
        <v>59.19400024</v>
      </c>
      <c r="D144" s="2">
        <v>77.79399109</v>
      </c>
      <c r="E144" s="2">
        <v>88.57204698</v>
      </c>
      <c r="F144" s="2">
        <v>11.387979</v>
      </c>
      <c r="G144" s="2">
        <v>0.03997402585</v>
      </c>
      <c r="H144" s="2">
        <v>0.0</v>
      </c>
      <c r="I144" s="2">
        <v>94.42972</v>
      </c>
      <c r="J144" s="2">
        <v>5.39028</v>
      </c>
      <c r="K144" s="2">
        <v>0.18</v>
      </c>
      <c r="L144" s="2">
        <v>0.0</v>
      </c>
      <c r="M144" s="2">
        <v>86.9</v>
      </c>
      <c r="N144" s="2">
        <v>13.1</v>
      </c>
      <c r="O144" s="2">
        <v>0.0</v>
      </c>
      <c r="P144" s="2">
        <v>0.0</v>
      </c>
      <c r="Q144" s="3">
        <f t="shared" si="1"/>
        <v>16</v>
      </c>
      <c r="R144" s="3">
        <f t="shared" si="2"/>
        <v>46.04937527</v>
      </c>
      <c r="S144" s="3">
        <f t="shared" si="3"/>
        <v>1</v>
      </c>
      <c r="T144" s="3">
        <f t="shared" si="6"/>
        <v>88.57204698</v>
      </c>
      <c r="U144" s="3">
        <f t="shared" si="5"/>
        <v>78</v>
      </c>
      <c r="V144" s="3">
        <f>ROUNDUP('global 2020 report '!C24,0.1)</f>
        <v>23</v>
      </c>
      <c r="W144" s="3">
        <v>76.47999954</v>
      </c>
    </row>
    <row r="145">
      <c r="A145" s="2" t="s">
        <v>167</v>
      </c>
      <c r="B145" s="2">
        <v>3.0</v>
      </c>
      <c r="C145" s="2">
        <v>11326.61621</v>
      </c>
      <c r="D145" s="2">
        <v>77.19400024</v>
      </c>
      <c r="E145" s="2">
        <v>97.00269616</v>
      </c>
      <c r="F145" s="2">
        <v>1.471384542</v>
      </c>
      <c r="G145" s="2">
        <v>1.252811506</v>
      </c>
      <c r="H145" s="2">
        <v>0.2731077963</v>
      </c>
      <c r="I145" s="2">
        <v>94.38665114</v>
      </c>
      <c r="J145" s="2">
        <v>2.591752445</v>
      </c>
      <c r="K145" s="2">
        <v>1.905972935</v>
      </c>
      <c r="L145" s="2">
        <v>1.115623477</v>
      </c>
      <c r="M145" s="2">
        <v>97.77557664</v>
      </c>
      <c r="N145" s="2">
        <v>1.1403859</v>
      </c>
      <c r="O145" s="2">
        <v>1.059840374</v>
      </c>
      <c r="P145" s="2">
        <v>0.02419708411</v>
      </c>
      <c r="Q145" s="3">
        <f t="shared" si="1"/>
        <v>16</v>
      </c>
      <c r="R145" s="3">
        <f t="shared" si="2"/>
        <v>8743.468144</v>
      </c>
      <c r="S145" s="3">
        <f t="shared" si="3"/>
        <v>12</v>
      </c>
      <c r="T145" s="3">
        <f t="shared" si="6"/>
        <v>97.00269616</v>
      </c>
      <c r="U145" s="3">
        <f t="shared" si="5"/>
        <v>78</v>
      </c>
      <c r="V145" s="3">
        <f>ROUNDUP('global 2020 report '!C133,0.1)</f>
        <v>23</v>
      </c>
      <c r="W145" s="3">
        <v>75.76799965000001</v>
      </c>
    </row>
    <row r="146">
      <c r="A146" s="2" t="s">
        <v>168</v>
      </c>
      <c r="B146" s="2">
        <v>3.0</v>
      </c>
      <c r="C146" s="2">
        <v>32365.99805</v>
      </c>
      <c r="D146" s="2">
        <v>77.15999603</v>
      </c>
      <c r="E146" s="2">
        <v>97.09990707</v>
      </c>
      <c r="F146" s="2">
        <v>0.3545396865</v>
      </c>
      <c r="G146" s="2">
        <v>2.545553241</v>
      </c>
      <c r="H146" s="2" t="s">
        <v>24</v>
      </c>
      <c r="I146" s="2">
        <v>90.19744812</v>
      </c>
      <c r="J146" s="2">
        <v>0.5444513971</v>
      </c>
      <c r="K146" s="2">
        <v>9.258100478</v>
      </c>
      <c r="L146" s="2" t="s">
        <v>24</v>
      </c>
      <c r="M146" s="2">
        <v>99.14309591</v>
      </c>
      <c r="N146" s="2">
        <v>0.2983242605</v>
      </c>
      <c r="O146" s="2">
        <v>0.4685798319</v>
      </c>
      <c r="P146" s="2">
        <v>0.09</v>
      </c>
      <c r="Q146" s="3">
        <f t="shared" si="1"/>
        <v>16</v>
      </c>
      <c r="R146" s="3">
        <f t="shared" si="2"/>
        <v>24973.60281</v>
      </c>
      <c r="S146" s="3">
        <f t="shared" si="3"/>
        <v>33</v>
      </c>
      <c r="T146" s="3">
        <f t="shared" si="6"/>
        <v>97.09990707</v>
      </c>
      <c r="U146" s="3">
        <f t="shared" si="5"/>
        <v>78</v>
      </c>
      <c r="V146" s="3">
        <f>ROUNDUP('global 2020 report '!C170,0.1)</f>
        <v>23</v>
      </c>
      <c r="W146" s="3">
        <v>51.87799835</v>
      </c>
    </row>
    <row r="147">
      <c r="A147" s="2" t="s">
        <v>169</v>
      </c>
      <c r="B147" s="2">
        <v>4.0</v>
      </c>
      <c r="C147" s="2">
        <v>83783.94531</v>
      </c>
      <c r="D147" s="2">
        <v>77.45300293</v>
      </c>
      <c r="E147" s="2">
        <v>100.0000023</v>
      </c>
      <c r="F147" s="2">
        <v>0.0</v>
      </c>
      <c r="G147" s="2">
        <v>0.0</v>
      </c>
      <c r="H147" s="2">
        <v>0.0</v>
      </c>
      <c r="I147" s="2">
        <v>100.0</v>
      </c>
      <c r="J147" s="2">
        <v>0.0</v>
      </c>
      <c r="K147" s="2">
        <v>0.0</v>
      </c>
      <c r="L147" s="2">
        <v>0.0</v>
      </c>
      <c r="M147" s="2">
        <v>100.0</v>
      </c>
      <c r="N147" s="2">
        <v>0.0</v>
      </c>
      <c r="O147" s="2">
        <v>0.0</v>
      </c>
      <c r="P147" s="2">
        <v>0.0</v>
      </c>
      <c r="Q147" s="3">
        <f t="shared" si="1"/>
        <v>16</v>
      </c>
      <c r="R147" s="3">
        <f t="shared" si="2"/>
        <v>64893.18162</v>
      </c>
      <c r="S147" s="3">
        <f t="shared" si="3"/>
        <v>84</v>
      </c>
      <c r="T147" s="3">
        <f t="shared" si="6"/>
        <v>100</v>
      </c>
      <c r="U147" s="3">
        <f t="shared" si="5"/>
        <v>78</v>
      </c>
      <c r="V147" s="3">
        <f>ROUNDUP('global 2020 report '!C196,0.1)</f>
        <v>23</v>
      </c>
      <c r="W147" s="3">
        <v>7.763999940000005</v>
      </c>
    </row>
    <row r="148">
      <c r="A148" s="2" t="s">
        <v>170</v>
      </c>
      <c r="B148" s="2">
        <v>0.0</v>
      </c>
      <c r="C148" s="2">
        <v>3.48300004</v>
      </c>
      <c r="D148" s="2">
        <v>78.50799561</v>
      </c>
      <c r="E148" s="2">
        <v>95.3089274</v>
      </c>
      <c r="F148" s="2">
        <v>0.0</v>
      </c>
      <c r="G148" s="2">
        <v>4.691072596</v>
      </c>
      <c r="H148" s="2">
        <v>0.0</v>
      </c>
      <c r="I148" s="2">
        <v>78.17294282</v>
      </c>
      <c r="J148" s="2">
        <v>0.0</v>
      </c>
      <c r="K148" s="2">
        <v>21.82705718</v>
      </c>
      <c r="L148" s="2">
        <v>0.0</v>
      </c>
      <c r="M148" s="2">
        <v>100.0</v>
      </c>
      <c r="N148" s="2">
        <v>0.0</v>
      </c>
      <c r="O148" s="2">
        <v>0.0</v>
      </c>
      <c r="P148" s="2">
        <v>0.0</v>
      </c>
      <c r="Q148" s="3">
        <f t="shared" si="1"/>
        <v>16</v>
      </c>
      <c r="R148" s="3">
        <f t="shared" si="2"/>
        <v>2.734433518</v>
      </c>
      <c r="S148" s="3">
        <f t="shared" si="3"/>
        <v>1</v>
      </c>
      <c r="T148" s="3">
        <f t="shared" si="6"/>
        <v>95.3089274</v>
      </c>
      <c r="U148" s="3">
        <f t="shared" si="5"/>
        <v>79</v>
      </c>
      <c r="V148" s="3">
        <f>ROUNDUP('global 2020 report '!C4,0.1)</f>
        <v>22</v>
      </c>
      <c r="W148" s="3">
        <v>44.52499771</v>
      </c>
    </row>
    <row r="149">
      <c r="A149" s="2" t="s">
        <v>171</v>
      </c>
      <c r="B149" s="2">
        <v>4.0</v>
      </c>
      <c r="C149" s="2">
        <v>437.4830017</v>
      </c>
      <c r="D149" s="2">
        <v>78.25000763</v>
      </c>
      <c r="E149" s="2">
        <v>99.9000368</v>
      </c>
      <c r="F149" s="2">
        <v>0.0</v>
      </c>
      <c r="G149" s="2">
        <v>0.09996320036</v>
      </c>
      <c r="H149" s="2">
        <v>0.0</v>
      </c>
      <c r="I149" s="2" t="s">
        <v>24</v>
      </c>
      <c r="J149" s="2" t="s">
        <v>24</v>
      </c>
      <c r="K149" s="2" t="s">
        <v>24</v>
      </c>
      <c r="L149" s="2" t="s">
        <v>24</v>
      </c>
      <c r="M149" s="2">
        <v>99.65</v>
      </c>
      <c r="N149" s="2">
        <v>0.0</v>
      </c>
      <c r="O149" s="2">
        <v>0.35</v>
      </c>
      <c r="P149" s="2">
        <v>0.0</v>
      </c>
      <c r="Q149" s="3">
        <f t="shared" si="1"/>
        <v>16</v>
      </c>
      <c r="R149" s="3">
        <f t="shared" si="2"/>
        <v>342.3304822</v>
      </c>
      <c r="S149" s="3">
        <f t="shared" si="3"/>
        <v>1</v>
      </c>
      <c r="T149" s="3">
        <f t="shared" si="6"/>
        <v>99.9000368</v>
      </c>
      <c r="U149" s="3">
        <f t="shared" si="5"/>
        <v>79</v>
      </c>
      <c r="V149" s="3">
        <f>ROUNDUP('global 2020 report '!C45,0.1)</f>
        <v>22</v>
      </c>
      <c r="W149" s="3">
        <v>35.833999629999994</v>
      </c>
    </row>
    <row r="150">
      <c r="A150" s="2" t="s">
        <v>172</v>
      </c>
      <c r="B150" s="2">
        <v>2.0</v>
      </c>
      <c r="C150" s="2">
        <v>988.0020142</v>
      </c>
      <c r="D150" s="2">
        <v>78.06199646</v>
      </c>
      <c r="E150" s="2">
        <v>76.04992021</v>
      </c>
      <c r="F150" s="2">
        <v>14.7574817</v>
      </c>
      <c r="G150" s="2">
        <v>7.015876051</v>
      </c>
      <c r="H150" s="2">
        <v>2.176722038</v>
      </c>
      <c r="I150" s="2">
        <v>47.28073293</v>
      </c>
      <c r="J150" s="2">
        <v>12.06161014</v>
      </c>
      <c r="K150" s="2">
        <v>30.73550468</v>
      </c>
      <c r="L150" s="2">
        <v>9.922152249</v>
      </c>
      <c r="M150" s="2">
        <v>84.13501493</v>
      </c>
      <c r="N150" s="2">
        <v>15.51511107</v>
      </c>
      <c r="O150" s="2">
        <v>0.3498740029</v>
      </c>
      <c r="P150" s="2">
        <v>0.0</v>
      </c>
      <c r="Q150" s="3">
        <f t="shared" si="1"/>
        <v>16</v>
      </c>
      <c r="R150" s="3">
        <f t="shared" si="2"/>
        <v>771.2540973</v>
      </c>
      <c r="S150" s="3">
        <f t="shared" si="3"/>
        <v>1</v>
      </c>
      <c r="T150" s="3">
        <f t="shared" si="6"/>
        <v>76.04992021</v>
      </c>
      <c r="U150" s="3">
        <f t="shared" si="5"/>
        <v>79</v>
      </c>
      <c r="V150" s="3">
        <f>ROUNDUP('global 2020 report '!C58,0.1)</f>
        <v>22</v>
      </c>
      <c r="W150" s="3">
        <v>48.16400146</v>
      </c>
    </row>
    <row r="151">
      <c r="A151" s="2" t="s">
        <v>173</v>
      </c>
      <c r="B151" s="2">
        <v>3.0</v>
      </c>
      <c r="C151" s="2">
        <v>32971.84766</v>
      </c>
      <c r="D151" s="2">
        <v>78.2970047</v>
      </c>
      <c r="E151" s="2">
        <v>93.13936621</v>
      </c>
      <c r="F151" s="2">
        <v>0.8495593511</v>
      </c>
      <c r="G151" s="2">
        <v>4.150468349</v>
      </c>
      <c r="H151" s="2">
        <v>1.860606087</v>
      </c>
      <c r="I151" s="2">
        <v>80.79943849</v>
      </c>
      <c r="J151" s="2">
        <v>1.596943771</v>
      </c>
      <c r="K151" s="2">
        <v>9.612691163</v>
      </c>
      <c r="L151" s="2">
        <v>7.990926578</v>
      </c>
      <c r="M151" s="2">
        <v>96.55984408</v>
      </c>
      <c r="N151" s="2">
        <v>0.6423932356</v>
      </c>
      <c r="O151" s="2">
        <v>2.636408693</v>
      </c>
      <c r="P151" s="2">
        <v>0.1613539953</v>
      </c>
      <c r="Q151" s="3">
        <f t="shared" si="1"/>
        <v>16</v>
      </c>
      <c r="R151" s="3">
        <f t="shared" si="2"/>
        <v>25815.96911</v>
      </c>
      <c r="S151" s="3">
        <f t="shared" si="3"/>
        <v>33</v>
      </c>
      <c r="T151" s="3">
        <f t="shared" si="6"/>
        <v>93.13936621</v>
      </c>
      <c r="U151" s="3">
        <f t="shared" si="5"/>
        <v>79</v>
      </c>
      <c r="V151" s="3">
        <f>ROUNDUP('global 2020 report '!C172,0.1)</f>
        <v>22</v>
      </c>
      <c r="W151" s="3">
        <v>55.3710022</v>
      </c>
    </row>
    <row r="152">
      <c r="A152" s="2" t="s">
        <v>174</v>
      </c>
      <c r="B152" s="2">
        <v>3.0</v>
      </c>
      <c r="C152" s="2">
        <v>9449.321289</v>
      </c>
      <c r="D152" s="2">
        <v>79.48300171</v>
      </c>
      <c r="E152" s="2">
        <v>96.53472608</v>
      </c>
      <c r="F152" s="2">
        <v>3.37211955</v>
      </c>
      <c r="G152" s="2">
        <v>0.09315436837</v>
      </c>
      <c r="H152" s="2">
        <v>0.0</v>
      </c>
      <c r="I152" s="2">
        <v>98.56412231</v>
      </c>
      <c r="J152" s="2">
        <v>0.9955971951</v>
      </c>
      <c r="K152" s="2">
        <v>0.4402804931</v>
      </c>
      <c r="L152" s="2">
        <v>0.0</v>
      </c>
      <c r="M152" s="2">
        <v>96.01087362</v>
      </c>
      <c r="N152" s="2">
        <v>3.985572644</v>
      </c>
      <c r="O152" s="2">
        <v>0.003553731977</v>
      </c>
      <c r="P152" s="2">
        <v>0.0</v>
      </c>
      <c r="Q152" s="3">
        <f t="shared" si="1"/>
        <v>16</v>
      </c>
      <c r="R152" s="3">
        <f t="shared" si="2"/>
        <v>7510.604202</v>
      </c>
      <c r="S152" s="3">
        <f t="shared" si="3"/>
        <v>10</v>
      </c>
      <c r="T152" s="3">
        <f t="shared" si="6"/>
        <v>96.53472608</v>
      </c>
      <c r="U152" s="3">
        <f t="shared" si="5"/>
        <v>80</v>
      </c>
      <c r="V152" s="3">
        <f>ROUNDUP('global 2020 report '!C120,0.1)</f>
        <v>21</v>
      </c>
      <c r="W152" s="3">
        <v>42.32899857</v>
      </c>
    </row>
    <row r="153">
      <c r="A153" s="2" t="s">
        <v>175</v>
      </c>
      <c r="B153" s="2">
        <v>4.0</v>
      </c>
      <c r="C153" s="2">
        <v>10423.05566</v>
      </c>
      <c r="D153" s="2">
        <v>79.71500397</v>
      </c>
      <c r="E153" s="2">
        <v>100.0000023</v>
      </c>
      <c r="F153" s="2">
        <v>0.0</v>
      </c>
      <c r="G153" s="2">
        <v>0.0</v>
      </c>
      <c r="H153" s="2">
        <v>0.0</v>
      </c>
      <c r="I153" s="2">
        <v>100.0</v>
      </c>
      <c r="J153" s="2">
        <v>0.0</v>
      </c>
      <c r="K153" s="2">
        <v>0.0</v>
      </c>
      <c r="L153" s="2">
        <v>0.0</v>
      </c>
      <c r="M153" s="2">
        <v>100.0</v>
      </c>
      <c r="N153" s="2">
        <v>0.0</v>
      </c>
      <c r="O153" s="2">
        <v>0.0</v>
      </c>
      <c r="P153" s="2">
        <v>0.0</v>
      </c>
      <c r="Q153" s="3">
        <f t="shared" si="1"/>
        <v>16</v>
      </c>
      <c r="R153" s="3">
        <f t="shared" si="2"/>
        <v>8308.739233</v>
      </c>
      <c r="S153" s="3">
        <f t="shared" si="3"/>
        <v>11</v>
      </c>
      <c r="T153" s="3">
        <f t="shared" si="6"/>
        <v>100</v>
      </c>
      <c r="U153" s="3">
        <f t="shared" si="5"/>
        <v>80</v>
      </c>
      <c r="V153" s="3">
        <f>ROUNDUP('global 2020 report '!C129,0.1)</f>
        <v>21</v>
      </c>
      <c r="W153" s="3">
        <v>12.27300262</v>
      </c>
    </row>
    <row r="154">
      <c r="A154" s="2" t="s">
        <v>176</v>
      </c>
      <c r="B154" s="2">
        <v>3.0</v>
      </c>
      <c r="C154" s="2">
        <v>18.09199905</v>
      </c>
      <c r="D154" s="2">
        <v>80.98799896</v>
      </c>
      <c r="E154" s="2">
        <v>99.6575455</v>
      </c>
      <c r="F154" s="2">
        <v>0.0</v>
      </c>
      <c r="G154" s="2">
        <v>0.3424544984</v>
      </c>
      <c r="H154" s="2">
        <v>0.0</v>
      </c>
      <c r="I154" s="2">
        <v>99.75698503</v>
      </c>
      <c r="J154" s="2">
        <v>0.0</v>
      </c>
      <c r="K154" s="2">
        <v>0.2430149677</v>
      </c>
      <c r="L154" s="2">
        <v>0.0</v>
      </c>
      <c r="M154" s="2">
        <v>99.63420199</v>
      </c>
      <c r="N154" s="2">
        <v>0.0</v>
      </c>
      <c r="O154" s="2">
        <v>0.3657980078</v>
      </c>
      <c r="P154" s="2">
        <v>0.0</v>
      </c>
      <c r="Q154" s="3">
        <f t="shared" si="1"/>
        <v>16</v>
      </c>
      <c r="R154" s="3">
        <f t="shared" si="2"/>
        <v>14.652348</v>
      </c>
      <c r="S154" s="3">
        <f t="shared" si="3"/>
        <v>1</v>
      </c>
      <c r="T154" s="3">
        <f t="shared" si="6"/>
        <v>99.6575455</v>
      </c>
      <c r="U154" s="3">
        <f t="shared" si="5"/>
        <v>81</v>
      </c>
      <c r="V154" s="3">
        <f>ROUNDUP('global 2020 report '!C13,0.1)</f>
        <v>20</v>
      </c>
      <c r="W154" s="3">
        <v>82.57299995</v>
      </c>
    </row>
    <row r="155">
      <c r="A155" s="2" t="s">
        <v>177</v>
      </c>
      <c r="B155" s="2">
        <v>3.0</v>
      </c>
      <c r="C155" s="2">
        <v>5094.11377</v>
      </c>
      <c r="D155" s="2">
        <v>80.77099609</v>
      </c>
      <c r="E155" s="2">
        <v>99.81053693</v>
      </c>
      <c r="F155" s="2">
        <v>0.1894594746</v>
      </c>
      <c r="G155" s="2">
        <v>3.594451897E-6</v>
      </c>
      <c r="H155" s="2">
        <v>0.0</v>
      </c>
      <c r="I155" s="2">
        <v>99.64625</v>
      </c>
      <c r="J155" s="2">
        <v>0.35375</v>
      </c>
      <c r="K155" s="2">
        <v>0.0</v>
      </c>
      <c r="L155" s="2">
        <v>0.0</v>
      </c>
      <c r="M155" s="2">
        <v>99.84965286</v>
      </c>
      <c r="N155" s="2">
        <v>0.1503471429</v>
      </c>
      <c r="O155" s="2">
        <v>0.0</v>
      </c>
      <c r="P155" s="2">
        <v>0.0</v>
      </c>
      <c r="Q155" s="3">
        <f t="shared" si="1"/>
        <v>16</v>
      </c>
      <c r="R155" s="3">
        <f t="shared" si="2"/>
        <v>4114.566434</v>
      </c>
      <c r="S155" s="3">
        <f t="shared" si="3"/>
        <v>6</v>
      </c>
      <c r="T155" s="3">
        <f t="shared" si="6"/>
        <v>99.81053693</v>
      </c>
      <c r="U155" s="3">
        <f t="shared" si="5"/>
        <v>81</v>
      </c>
      <c r="V155" s="3">
        <f>ROUNDUP('global 2020 report '!C94,0.1)</f>
        <v>20</v>
      </c>
      <c r="W155" s="3">
        <v>45.80599976</v>
      </c>
    </row>
    <row r="156">
      <c r="A156" s="2" t="s">
        <v>178</v>
      </c>
      <c r="B156" s="2">
        <v>3.0</v>
      </c>
      <c r="C156" s="2">
        <v>6871.287109</v>
      </c>
      <c r="D156" s="2">
        <v>80.69100189</v>
      </c>
      <c r="E156" s="2">
        <v>99.8915238</v>
      </c>
      <c r="F156" s="2">
        <v>0.0</v>
      </c>
      <c r="G156" s="2">
        <v>0.1084762012</v>
      </c>
      <c r="H156" s="2">
        <v>0.0</v>
      </c>
      <c r="I156" s="2" t="s">
        <v>24</v>
      </c>
      <c r="J156" s="2" t="s">
        <v>24</v>
      </c>
      <c r="K156" s="2" t="s">
        <v>24</v>
      </c>
      <c r="L156" s="2" t="s">
        <v>24</v>
      </c>
      <c r="M156" s="2" t="s">
        <v>24</v>
      </c>
      <c r="N156" s="2" t="s">
        <v>24</v>
      </c>
      <c r="O156" s="2" t="s">
        <v>24</v>
      </c>
      <c r="P156" s="2" t="s">
        <v>24</v>
      </c>
      <c r="Q156" s="3">
        <f t="shared" si="1"/>
        <v>16</v>
      </c>
      <c r="R156" s="3">
        <f t="shared" si="2"/>
        <v>5544.510411</v>
      </c>
      <c r="S156" s="3">
        <f t="shared" si="3"/>
        <v>7</v>
      </c>
      <c r="T156" s="3">
        <f t="shared" si="6"/>
        <v>99.8915238</v>
      </c>
      <c r="U156" s="3">
        <f t="shared" si="5"/>
        <v>81</v>
      </c>
      <c r="V156" s="3">
        <f>ROUNDUP('global 2020 report '!C108,0.1)</f>
        <v>20</v>
      </c>
      <c r="W156" s="3">
        <v>56.09099579</v>
      </c>
    </row>
    <row r="157">
      <c r="A157" s="2" t="s">
        <v>179</v>
      </c>
      <c r="B157" s="2">
        <v>4.0</v>
      </c>
      <c r="C157" s="2">
        <v>46754.78125</v>
      </c>
      <c r="D157" s="2">
        <v>80.80999756</v>
      </c>
      <c r="E157" s="2">
        <v>99.92561261</v>
      </c>
      <c r="F157" s="2">
        <v>0.0</v>
      </c>
      <c r="G157" s="2">
        <v>0.07438739142</v>
      </c>
      <c r="H157" s="2">
        <v>0.0</v>
      </c>
      <c r="I157" s="2">
        <v>100.0</v>
      </c>
      <c r="J157" s="2">
        <v>0.0</v>
      </c>
      <c r="K157" s="2">
        <v>0.0</v>
      </c>
      <c r="L157" s="2">
        <v>0.0</v>
      </c>
      <c r="M157" s="2">
        <v>99.90794521</v>
      </c>
      <c r="N157" s="2">
        <v>0.0</v>
      </c>
      <c r="O157" s="2">
        <v>0.09205479452</v>
      </c>
      <c r="P157" s="2">
        <v>0.0</v>
      </c>
      <c r="Q157" s="3">
        <f t="shared" si="1"/>
        <v>16</v>
      </c>
      <c r="R157" s="3">
        <f t="shared" si="2"/>
        <v>37782.53759</v>
      </c>
      <c r="S157" s="3">
        <f t="shared" si="3"/>
        <v>47</v>
      </c>
      <c r="T157" s="3">
        <f t="shared" si="6"/>
        <v>99.92561261</v>
      </c>
      <c r="U157" s="3">
        <f t="shared" si="5"/>
        <v>81</v>
      </c>
      <c r="V157" s="3">
        <f>ROUNDUP('global 2020 report '!C185,0.1)</f>
        <v>20</v>
      </c>
      <c r="W157" s="3">
        <v>69.39299965000001</v>
      </c>
    </row>
    <row r="158">
      <c r="A158" s="2" t="s">
        <v>180</v>
      </c>
      <c r="B158" s="2">
        <v>4.0</v>
      </c>
      <c r="C158" s="2">
        <v>65273.51172</v>
      </c>
      <c r="D158" s="2">
        <v>80.97499847</v>
      </c>
      <c r="E158" s="2">
        <v>99.9999985</v>
      </c>
      <c r="F158" s="2">
        <v>0.0</v>
      </c>
      <c r="G158" s="2">
        <v>1.49610841E-6</v>
      </c>
      <c r="H158" s="2">
        <v>0.0</v>
      </c>
      <c r="I158" s="2">
        <v>100.0</v>
      </c>
      <c r="J158" s="2">
        <v>0.0</v>
      </c>
      <c r="K158" s="2">
        <v>0.0</v>
      </c>
      <c r="L158" s="2">
        <v>0.0</v>
      </c>
      <c r="M158" s="2">
        <v>100.0</v>
      </c>
      <c r="N158" s="2">
        <v>0.0</v>
      </c>
      <c r="O158" s="2">
        <v>0.0</v>
      </c>
      <c r="P158" s="2">
        <v>0.0</v>
      </c>
      <c r="Q158" s="3">
        <f t="shared" si="1"/>
        <v>16</v>
      </c>
      <c r="R158" s="3">
        <f t="shared" si="2"/>
        <v>52855.22512</v>
      </c>
      <c r="S158" s="3">
        <f t="shared" si="3"/>
        <v>66</v>
      </c>
      <c r="T158" s="3">
        <f t="shared" si="6"/>
        <v>99.9999985</v>
      </c>
      <c r="U158" s="3">
        <f t="shared" si="5"/>
        <v>81</v>
      </c>
      <c r="V158" s="3">
        <f>ROUNDUP('global 2020 report '!C193,0.1)</f>
        <v>20</v>
      </c>
      <c r="W158" s="3">
        <v>81.28700066</v>
      </c>
    </row>
    <row r="159">
      <c r="A159" s="2" t="s">
        <v>181</v>
      </c>
      <c r="B159" s="2">
        <v>3.0</v>
      </c>
      <c r="C159" s="2">
        <v>128932.75</v>
      </c>
      <c r="D159" s="2">
        <v>80.73099518</v>
      </c>
      <c r="E159" s="2">
        <v>99.67956828</v>
      </c>
      <c r="F159" s="2">
        <v>0.0</v>
      </c>
      <c r="G159" s="2">
        <v>0.3204317169</v>
      </c>
      <c r="H159" s="2">
        <v>0.0</v>
      </c>
      <c r="I159" s="2">
        <v>98.33706893</v>
      </c>
      <c r="J159" s="2">
        <v>0.0</v>
      </c>
      <c r="K159" s="2">
        <v>1.662931067</v>
      </c>
      <c r="L159" s="2">
        <v>0.0</v>
      </c>
      <c r="M159" s="2">
        <v>100.0</v>
      </c>
      <c r="N159" s="2">
        <v>0.0</v>
      </c>
      <c r="O159" s="2">
        <v>0.0</v>
      </c>
      <c r="P159" s="2">
        <v>0.0</v>
      </c>
      <c r="Q159" s="3">
        <f t="shared" si="1"/>
        <v>16</v>
      </c>
      <c r="R159" s="3">
        <f t="shared" si="2"/>
        <v>104088.6922</v>
      </c>
      <c r="S159" s="3">
        <f t="shared" si="3"/>
        <v>129</v>
      </c>
      <c r="T159" s="3">
        <f t="shared" si="6"/>
        <v>99.67956828</v>
      </c>
      <c r="U159" s="3">
        <f t="shared" si="5"/>
        <v>81</v>
      </c>
      <c r="V159" s="3">
        <f>ROUNDUP('global 2020 report '!C205,0.1)</f>
        <v>20</v>
      </c>
      <c r="W159" s="3">
        <v>83.37400055</v>
      </c>
    </row>
    <row r="160">
      <c r="A160" s="2" t="s">
        <v>182</v>
      </c>
      <c r="B160" s="2">
        <v>4.0</v>
      </c>
      <c r="C160" s="2">
        <v>37742.15625</v>
      </c>
      <c r="D160" s="2">
        <v>81.56200409</v>
      </c>
      <c r="E160" s="2">
        <v>99.22181066</v>
      </c>
      <c r="F160" s="2">
        <v>0.0</v>
      </c>
      <c r="G160" s="2">
        <v>0.7781893369</v>
      </c>
      <c r="H160" s="2">
        <v>0.0</v>
      </c>
      <c r="I160" s="2">
        <v>99.0604959</v>
      </c>
      <c r="J160" s="2">
        <v>0.0</v>
      </c>
      <c r="K160" s="2">
        <v>0.9395041006</v>
      </c>
      <c r="L160" s="2">
        <v>0.0</v>
      </c>
      <c r="M160" s="2">
        <v>99.25827766</v>
      </c>
      <c r="N160" s="2">
        <v>0.0</v>
      </c>
      <c r="O160" s="2">
        <v>0.7417223371</v>
      </c>
      <c r="P160" s="2">
        <v>0.0</v>
      </c>
      <c r="Q160" s="3">
        <f t="shared" si="1"/>
        <v>16</v>
      </c>
      <c r="R160" s="3">
        <f t="shared" si="2"/>
        <v>30783.25902</v>
      </c>
      <c r="S160" s="3">
        <f t="shared" si="3"/>
        <v>38</v>
      </c>
      <c r="T160" s="3">
        <f t="shared" si="6"/>
        <v>99.22181066</v>
      </c>
      <c r="U160" s="3">
        <f t="shared" si="5"/>
        <v>82</v>
      </c>
      <c r="V160" s="3">
        <f>ROUNDUP('global 2020 report '!C176,0.1)</f>
        <v>19</v>
      </c>
      <c r="W160" s="3">
        <v>13.759002690000003</v>
      </c>
    </row>
    <row r="161">
      <c r="A161" s="2" t="s">
        <v>183</v>
      </c>
      <c r="B161" s="2">
        <v>3.0</v>
      </c>
      <c r="C161" s="2">
        <v>50882.88281</v>
      </c>
      <c r="D161" s="2">
        <v>81.42499542</v>
      </c>
      <c r="E161" s="2">
        <v>97.49165711</v>
      </c>
      <c r="F161" s="2">
        <v>0.1861521591</v>
      </c>
      <c r="G161" s="2">
        <v>0.9536162228</v>
      </c>
      <c r="H161" s="2">
        <v>1.368574512</v>
      </c>
      <c r="I161" s="2">
        <v>86.76707282</v>
      </c>
      <c r="J161" s="2">
        <v>0.7312282016</v>
      </c>
      <c r="K161" s="2">
        <v>5.13386897</v>
      </c>
      <c r="L161" s="2">
        <v>7.367830005</v>
      </c>
      <c r="M161" s="2">
        <v>99.9381928</v>
      </c>
      <c r="N161" s="2">
        <v>0.0618072</v>
      </c>
      <c r="O161" s="2">
        <v>0.0</v>
      </c>
      <c r="P161" s="2">
        <v>0.0</v>
      </c>
      <c r="Q161" s="3">
        <f t="shared" si="1"/>
        <v>16</v>
      </c>
      <c r="R161" s="3">
        <f t="shared" si="2"/>
        <v>41431.385</v>
      </c>
      <c r="S161" s="3">
        <f t="shared" si="3"/>
        <v>51</v>
      </c>
      <c r="T161" s="3">
        <f t="shared" si="6"/>
        <v>97.49165711</v>
      </c>
      <c r="U161" s="3">
        <f t="shared" si="5"/>
        <v>82</v>
      </c>
      <c r="V161" s="3">
        <f>ROUNDUP('global 2020 report '!C186,0.1)</f>
        <v>19</v>
      </c>
      <c r="W161" s="3">
        <v>37.61899948</v>
      </c>
    </row>
    <row r="162">
      <c r="A162" s="2" t="s">
        <v>184</v>
      </c>
      <c r="B162" s="2">
        <v>4.0</v>
      </c>
      <c r="C162" s="2">
        <v>51269.18359</v>
      </c>
      <c r="D162" s="2">
        <v>81.41400146</v>
      </c>
      <c r="E162" s="2">
        <v>99.93139665</v>
      </c>
      <c r="F162" s="2">
        <v>0.0</v>
      </c>
      <c r="G162" s="2">
        <v>0.06860335296</v>
      </c>
      <c r="H162" s="2">
        <v>0.0</v>
      </c>
      <c r="I162" s="2" t="s">
        <v>24</v>
      </c>
      <c r="J162" s="2" t="s">
        <v>24</v>
      </c>
      <c r="K162" s="2" t="s">
        <v>24</v>
      </c>
      <c r="L162" s="2" t="s">
        <v>24</v>
      </c>
      <c r="M162" s="2" t="s">
        <v>24</v>
      </c>
      <c r="N162" s="2" t="s">
        <v>24</v>
      </c>
      <c r="O162" s="2" t="s">
        <v>24</v>
      </c>
      <c r="P162" s="2" t="s">
        <v>24</v>
      </c>
      <c r="Q162" s="3">
        <f t="shared" si="1"/>
        <v>16</v>
      </c>
      <c r="R162" s="3">
        <f t="shared" si="2"/>
        <v>41740.29388</v>
      </c>
      <c r="S162" s="3">
        <f t="shared" si="3"/>
        <v>52</v>
      </c>
      <c r="T162" s="3">
        <f t="shared" si="6"/>
        <v>99.93139665</v>
      </c>
      <c r="U162" s="3">
        <f t="shared" si="5"/>
        <v>82</v>
      </c>
      <c r="V162" s="3">
        <f>ROUNDUP('global 2020 report '!C187,0.1)</f>
        <v>19</v>
      </c>
      <c r="W162" s="3">
        <v>48.29400253</v>
      </c>
    </row>
    <row r="163">
      <c r="A163" s="2" t="s">
        <v>185</v>
      </c>
      <c r="B163" s="2">
        <v>4.0</v>
      </c>
      <c r="C163" s="2">
        <v>5421.242188</v>
      </c>
      <c r="D163" s="2">
        <v>82.97399139</v>
      </c>
      <c r="E163" s="2">
        <v>99.9999955</v>
      </c>
      <c r="F163" s="2">
        <v>0.0</v>
      </c>
      <c r="G163" s="2">
        <v>4.503407453E-6</v>
      </c>
      <c r="H163" s="2">
        <v>0.0</v>
      </c>
      <c r="I163" s="2">
        <v>100.0</v>
      </c>
      <c r="J163" s="2">
        <v>0.0</v>
      </c>
      <c r="K163" s="2">
        <v>0.0</v>
      </c>
      <c r="L163" s="2">
        <v>0.0</v>
      </c>
      <c r="M163" s="2">
        <v>100.0</v>
      </c>
      <c r="N163" s="2">
        <v>0.0</v>
      </c>
      <c r="O163" s="2">
        <v>0.0</v>
      </c>
      <c r="P163" s="2">
        <v>0.0</v>
      </c>
      <c r="Q163" s="3">
        <f t="shared" si="1"/>
        <v>16</v>
      </c>
      <c r="R163" s="3">
        <f t="shared" si="2"/>
        <v>4498.221026</v>
      </c>
      <c r="S163" s="3">
        <f t="shared" si="3"/>
        <v>6</v>
      </c>
      <c r="T163" s="3">
        <f t="shared" si="6"/>
        <v>99.9999955</v>
      </c>
      <c r="U163" s="3">
        <f t="shared" si="5"/>
        <v>83</v>
      </c>
      <c r="V163" s="3">
        <f>ROUNDUP('global 2020 report '!C97,0.1)</f>
        <v>18</v>
      </c>
      <c r="W163" s="3">
        <v>42.43999481</v>
      </c>
    </row>
    <row r="164">
      <c r="A164" s="2" t="s">
        <v>186</v>
      </c>
      <c r="B164" s="2">
        <v>3.0</v>
      </c>
      <c r="C164" s="2">
        <v>10847.9043</v>
      </c>
      <c r="D164" s="2">
        <v>82.54000092</v>
      </c>
      <c r="E164" s="2">
        <v>96.68681192</v>
      </c>
      <c r="F164" s="2">
        <v>0.4670386504</v>
      </c>
      <c r="G164" s="2">
        <v>1.269428783</v>
      </c>
      <c r="H164" s="2">
        <v>1.576720644</v>
      </c>
      <c r="I164" s="2">
        <v>90.30446437</v>
      </c>
      <c r="J164" s="2">
        <v>1.385315508</v>
      </c>
      <c r="K164" s="2">
        <v>1.115118127</v>
      </c>
      <c r="L164" s="2">
        <v>7.195101991</v>
      </c>
      <c r="M164" s="2">
        <v>98.03689158</v>
      </c>
      <c r="N164" s="2">
        <v>0.2727920359</v>
      </c>
      <c r="O164" s="2">
        <v>1.302073396</v>
      </c>
      <c r="P164" s="2">
        <v>0.3882429922</v>
      </c>
      <c r="Q164" s="3">
        <f t="shared" si="1"/>
        <v>16</v>
      </c>
      <c r="R164" s="3">
        <f t="shared" si="2"/>
        <v>8953.860309</v>
      </c>
      <c r="S164" s="3">
        <f t="shared" si="3"/>
        <v>11</v>
      </c>
      <c r="T164" s="3">
        <f t="shared" si="6"/>
        <v>96.68681192</v>
      </c>
      <c r="U164" s="3">
        <f t="shared" si="5"/>
        <v>83</v>
      </c>
      <c r="V164" s="3">
        <f>ROUNDUP('global 2020 report '!C131,0.1)</f>
        <v>18</v>
      </c>
      <c r="W164" s="3">
        <v>61.4659996</v>
      </c>
    </row>
    <row r="165">
      <c r="A165" s="2" t="s">
        <v>187</v>
      </c>
      <c r="B165" s="2">
        <v>4.0</v>
      </c>
      <c r="C165" s="2">
        <v>331002.6563</v>
      </c>
      <c r="D165" s="2">
        <v>82.66400146</v>
      </c>
      <c r="E165" s="2">
        <v>99.88352668</v>
      </c>
      <c r="F165" s="2">
        <v>0.0</v>
      </c>
      <c r="G165" s="2">
        <v>0.1164733182</v>
      </c>
      <c r="H165" s="2">
        <v>0.0</v>
      </c>
      <c r="I165" s="2">
        <v>99.67078734</v>
      </c>
      <c r="J165" s="2">
        <v>0.0</v>
      </c>
      <c r="K165" s="2">
        <v>0.3292126628</v>
      </c>
      <c r="L165" s="2">
        <v>0.0</v>
      </c>
      <c r="M165" s="2">
        <v>99.92814447</v>
      </c>
      <c r="N165" s="2">
        <v>0.0</v>
      </c>
      <c r="O165" s="2">
        <v>0.0718555296</v>
      </c>
      <c r="P165" s="2">
        <v>0.0</v>
      </c>
      <c r="Q165" s="3">
        <f t="shared" si="1"/>
        <v>16</v>
      </c>
      <c r="R165" s="3">
        <f t="shared" si="2"/>
        <v>273620.0406</v>
      </c>
      <c r="S165" s="3">
        <f t="shared" si="3"/>
        <v>332</v>
      </c>
      <c r="T165" s="3">
        <f t="shared" si="6"/>
        <v>99.88352668</v>
      </c>
      <c r="U165" s="3">
        <f t="shared" si="5"/>
        <v>83</v>
      </c>
      <c r="V165" s="3">
        <f>ROUNDUP('global 2020 report '!C212,0.1)</f>
        <v>18</v>
      </c>
      <c r="W165" s="3">
        <v>11.721000669999995</v>
      </c>
    </row>
    <row r="166">
      <c r="A166" s="2" t="s">
        <v>188</v>
      </c>
      <c r="B166" s="2">
        <v>4.0</v>
      </c>
      <c r="C166" s="2">
        <v>67886.00781</v>
      </c>
      <c r="D166" s="2">
        <v>83.90299988</v>
      </c>
      <c r="E166" s="2">
        <v>99.99999856</v>
      </c>
      <c r="F166" s="2">
        <v>0.0</v>
      </c>
      <c r="G166" s="2">
        <v>1.43853282E-6</v>
      </c>
      <c r="H166" s="2">
        <v>0.0</v>
      </c>
      <c r="I166" s="2">
        <v>100.0</v>
      </c>
      <c r="J166" s="2">
        <v>0.0</v>
      </c>
      <c r="K166" s="2">
        <v>0.0</v>
      </c>
      <c r="L166" s="2">
        <v>0.0</v>
      </c>
      <c r="M166" s="2">
        <v>100.0</v>
      </c>
      <c r="N166" s="2">
        <v>0.0</v>
      </c>
      <c r="O166" s="2">
        <v>0.0</v>
      </c>
      <c r="P166" s="2">
        <v>0.0</v>
      </c>
      <c r="Q166" s="3">
        <f t="shared" si="1"/>
        <v>16</v>
      </c>
      <c r="R166" s="3">
        <f t="shared" si="2"/>
        <v>56958.39705</v>
      </c>
      <c r="S166" s="3">
        <f t="shared" si="3"/>
        <v>68</v>
      </c>
      <c r="T166" s="3">
        <f t="shared" si="6"/>
        <v>99.99999856</v>
      </c>
      <c r="U166" s="3">
        <f t="shared" si="5"/>
        <v>84</v>
      </c>
      <c r="V166" s="3">
        <f>ROUNDUP('global 2020 report '!C194,0.1)</f>
        <v>17</v>
      </c>
      <c r="W166" s="3">
        <v>79.42399979</v>
      </c>
    </row>
    <row r="167">
      <c r="A167" s="2" t="s">
        <v>189</v>
      </c>
      <c r="B167" s="2">
        <v>4.0</v>
      </c>
      <c r="C167" s="2">
        <v>34813.86719</v>
      </c>
      <c r="D167" s="2">
        <v>84.28700256</v>
      </c>
      <c r="E167" s="2">
        <v>100.0</v>
      </c>
      <c r="F167" s="2">
        <v>0.0</v>
      </c>
      <c r="G167" s="2">
        <v>0.0</v>
      </c>
      <c r="H167" s="2">
        <v>0.0</v>
      </c>
      <c r="I167" s="2" t="s">
        <v>24</v>
      </c>
      <c r="J167" s="2" t="s">
        <v>24</v>
      </c>
      <c r="K167" s="2" t="s">
        <v>24</v>
      </c>
      <c r="L167" s="2" t="s">
        <v>24</v>
      </c>
      <c r="M167" s="2" t="s">
        <v>24</v>
      </c>
      <c r="N167" s="2" t="s">
        <v>24</v>
      </c>
      <c r="O167" s="2" t="s">
        <v>24</v>
      </c>
      <c r="P167" s="2" t="s">
        <v>24</v>
      </c>
      <c r="Q167" s="3">
        <f t="shared" si="1"/>
        <v>16</v>
      </c>
      <c r="R167" s="3">
        <f t="shared" si="2"/>
        <v>29343.56513</v>
      </c>
      <c r="S167" s="3">
        <f t="shared" si="3"/>
        <v>35</v>
      </c>
      <c r="T167" s="3">
        <f t="shared" si="6"/>
        <v>100</v>
      </c>
      <c r="U167" s="3">
        <f t="shared" si="5"/>
        <v>85</v>
      </c>
      <c r="V167" s="3">
        <f>ROUNDUP('global 2020 report '!C174,0.1)</f>
        <v>16</v>
      </c>
      <c r="W167" s="3">
        <v>62.09200287</v>
      </c>
    </row>
    <row r="168">
      <c r="A168" s="2" t="s">
        <v>190</v>
      </c>
      <c r="B168" s="2">
        <v>0.0</v>
      </c>
      <c r="C168" s="2">
        <v>298.6820068</v>
      </c>
      <c r="D168" s="2">
        <v>85.81999969</v>
      </c>
      <c r="E168" s="2">
        <v>93.78221635</v>
      </c>
      <c r="F168" s="2">
        <v>0.0</v>
      </c>
      <c r="G168" s="2">
        <v>6.217783652</v>
      </c>
      <c r="H168" s="2">
        <v>0.0</v>
      </c>
      <c r="I168" s="2" t="s">
        <v>24</v>
      </c>
      <c r="J168" s="2" t="s">
        <v>24</v>
      </c>
      <c r="K168" s="2" t="s">
        <v>24</v>
      </c>
      <c r="L168" s="2" t="s">
        <v>24</v>
      </c>
      <c r="M168" s="2" t="s">
        <v>24</v>
      </c>
      <c r="N168" s="2" t="s">
        <v>24</v>
      </c>
      <c r="O168" s="2" t="s">
        <v>24</v>
      </c>
      <c r="P168" s="2" t="s">
        <v>24</v>
      </c>
      <c r="Q168" s="3">
        <f t="shared" si="1"/>
        <v>16</v>
      </c>
      <c r="R168" s="3">
        <f t="shared" si="2"/>
        <v>256.3288973</v>
      </c>
      <c r="S168" s="3">
        <f t="shared" si="3"/>
        <v>1</v>
      </c>
      <c r="T168" s="3">
        <f t="shared" si="6"/>
        <v>93.78221635</v>
      </c>
      <c r="U168" s="3">
        <f t="shared" si="5"/>
        <v>86</v>
      </c>
      <c r="V168" s="3">
        <f>ROUNDUP('global 2020 report '!C39,0.1)</f>
        <v>15</v>
      </c>
      <c r="W168" s="3">
        <v>42.65100098</v>
      </c>
    </row>
    <row r="169">
      <c r="A169" s="2" t="s">
        <v>191</v>
      </c>
      <c r="B169" s="2">
        <v>4.0</v>
      </c>
      <c r="C169" s="2">
        <v>5540.717773</v>
      </c>
      <c r="D169" s="2">
        <v>85.51700592</v>
      </c>
      <c r="E169" s="2">
        <v>100.0000033</v>
      </c>
      <c r="F169" s="2">
        <v>0.0</v>
      </c>
      <c r="G169" s="2">
        <v>0.0</v>
      </c>
      <c r="H169" s="2">
        <v>0.0</v>
      </c>
      <c r="I169" s="2">
        <v>100.0</v>
      </c>
      <c r="J169" s="2">
        <v>0.0</v>
      </c>
      <c r="K169" s="2">
        <v>0.0</v>
      </c>
      <c r="L169" s="2">
        <v>0.0</v>
      </c>
      <c r="M169" s="2">
        <v>100.0</v>
      </c>
      <c r="N169" s="2">
        <v>0.0</v>
      </c>
      <c r="O169" s="2">
        <v>0.0</v>
      </c>
      <c r="P169" s="2">
        <v>0.0</v>
      </c>
      <c r="Q169" s="3">
        <f t="shared" si="1"/>
        <v>16</v>
      </c>
      <c r="R169" s="3">
        <f t="shared" si="2"/>
        <v>4738.255946</v>
      </c>
      <c r="S169" s="3">
        <f t="shared" si="3"/>
        <v>6</v>
      </c>
      <c r="T169" s="3">
        <f t="shared" si="6"/>
        <v>100</v>
      </c>
      <c r="U169" s="3">
        <f t="shared" si="5"/>
        <v>86</v>
      </c>
      <c r="V169" s="3">
        <f>ROUNDUP('global 2020 report '!C100,0.1)</f>
        <v>15</v>
      </c>
      <c r="W169" s="3">
        <v>62.9260025</v>
      </c>
    </row>
    <row r="170">
      <c r="A170" s="2" t="s">
        <v>192</v>
      </c>
      <c r="B170" s="2">
        <v>4.0</v>
      </c>
      <c r="C170" s="2">
        <v>4822.23291</v>
      </c>
      <c r="D170" s="2">
        <v>86.6989975</v>
      </c>
      <c r="E170" s="2">
        <v>100.0000013</v>
      </c>
      <c r="F170" s="2">
        <v>0.0</v>
      </c>
      <c r="G170" s="2">
        <v>0.0</v>
      </c>
      <c r="H170" s="2">
        <v>0.0</v>
      </c>
      <c r="I170" s="2">
        <v>100.0</v>
      </c>
      <c r="J170" s="2">
        <v>0.0</v>
      </c>
      <c r="K170" s="2">
        <v>0.0</v>
      </c>
      <c r="L170" s="2">
        <v>0.0</v>
      </c>
      <c r="M170" s="2">
        <v>100.0</v>
      </c>
      <c r="N170" s="2">
        <v>0.0</v>
      </c>
      <c r="O170" s="2">
        <v>0.0</v>
      </c>
      <c r="P170" s="2">
        <v>0.0</v>
      </c>
      <c r="Q170" s="3">
        <f t="shared" si="1"/>
        <v>16</v>
      </c>
      <c r="R170" s="3">
        <f t="shared" si="2"/>
        <v>4180.82759</v>
      </c>
      <c r="S170" s="3">
        <f t="shared" si="3"/>
        <v>5</v>
      </c>
      <c r="T170" s="3">
        <f t="shared" si="6"/>
        <v>100</v>
      </c>
      <c r="U170" s="3">
        <f t="shared" si="5"/>
        <v>87</v>
      </c>
      <c r="V170" s="3">
        <f>ROUNDUP('global 2020 report '!C90,0.1)</f>
        <v>14</v>
      </c>
      <c r="W170" s="3">
        <v>22.840003969999998</v>
      </c>
    </row>
    <row r="171">
      <c r="A171" s="2" t="s">
        <v>193</v>
      </c>
      <c r="B171" s="2">
        <v>4.0</v>
      </c>
      <c r="C171" s="2">
        <v>5106.62207</v>
      </c>
      <c r="D171" s="2">
        <v>86.27599335</v>
      </c>
      <c r="E171" s="2">
        <v>92.16802469</v>
      </c>
      <c r="F171" s="2">
        <v>7.541419893</v>
      </c>
      <c r="G171" s="2">
        <v>0.2604052036</v>
      </c>
      <c r="H171" s="2">
        <v>0.03015021745</v>
      </c>
      <c r="I171" s="2">
        <v>76.25077991</v>
      </c>
      <c r="J171" s="2">
        <v>21.63212113</v>
      </c>
      <c r="K171" s="2">
        <v>1.897409218</v>
      </c>
      <c r="L171" s="2">
        <v>0.2196897375</v>
      </c>
      <c r="M171" s="2">
        <v>94.7</v>
      </c>
      <c r="N171" s="2">
        <v>5.3</v>
      </c>
      <c r="O171" s="2">
        <v>0.0</v>
      </c>
      <c r="P171" s="2">
        <v>0.0</v>
      </c>
      <c r="Q171" s="3">
        <f t="shared" si="1"/>
        <v>16</v>
      </c>
      <c r="R171" s="3">
        <f t="shared" si="2"/>
        <v>4405.788918</v>
      </c>
      <c r="S171" s="3">
        <f t="shared" si="3"/>
        <v>6</v>
      </c>
      <c r="T171" s="3">
        <f t="shared" si="6"/>
        <v>92.16802469</v>
      </c>
      <c r="U171" s="3">
        <f t="shared" si="5"/>
        <v>87</v>
      </c>
      <c r="V171" s="3">
        <f>ROUNDUP('global 2020 report '!C96,0.1)</f>
        <v>14</v>
      </c>
      <c r="W171" s="3">
        <v>33.17500305</v>
      </c>
    </row>
    <row r="172">
      <c r="A172" s="2" t="s">
        <v>194</v>
      </c>
      <c r="B172" s="2">
        <v>4.0</v>
      </c>
      <c r="C172" s="2">
        <v>25499.88086</v>
      </c>
      <c r="D172" s="2">
        <v>86.24099731</v>
      </c>
      <c r="E172" s="2">
        <v>99.96981182</v>
      </c>
      <c r="F172" s="2">
        <v>0.0</v>
      </c>
      <c r="G172" s="2">
        <v>0.03018817873</v>
      </c>
      <c r="H172" s="2">
        <v>0.0</v>
      </c>
      <c r="I172" s="2">
        <v>100.0</v>
      </c>
      <c r="J172" s="2">
        <v>0.0</v>
      </c>
      <c r="K172" s="2">
        <v>0.0</v>
      </c>
      <c r="L172" s="2">
        <v>0.0</v>
      </c>
      <c r="M172" s="2">
        <v>99.965</v>
      </c>
      <c r="N172" s="2">
        <v>0.0</v>
      </c>
      <c r="O172" s="2">
        <v>0.035</v>
      </c>
      <c r="P172" s="2">
        <v>0.0</v>
      </c>
      <c r="Q172" s="3">
        <f t="shared" si="1"/>
        <v>16</v>
      </c>
      <c r="R172" s="3">
        <f t="shared" si="2"/>
        <v>21991.35157</v>
      </c>
      <c r="S172" s="3">
        <f t="shared" si="3"/>
        <v>26</v>
      </c>
      <c r="T172" s="3">
        <f t="shared" si="6"/>
        <v>99.96981182</v>
      </c>
      <c r="U172" s="3">
        <f t="shared" si="5"/>
        <v>87</v>
      </c>
      <c r="V172" s="3">
        <f>ROUNDUP('global 2020 report '!C160,0.1)</f>
        <v>14</v>
      </c>
      <c r="W172" s="3">
        <v>21.702995299999998</v>
      </c>
    </row>
    <row r="173">
      <c r="A173" s="2" t="s">
        <v>195</v>
      </c>
      <c r="B173" s="2">
        <v>3.0</v>
      </c>
      <c r="C173" s="2">
        <v>55.1969986</v>
      </c>
      <c r="D173" s="2">
        <v>87.15299988</v>
      </c>
      <c r="E173" s="2">
        <v>99.77377166</v>
      </c>
      <c r="F173" s="2">
        <v>0.0</v>
      </c>
      <c r="G173" s="2">
        <v>0.2262283415</v>
      </c>
      <c r="H173" s="2">
        <v>0.0</v>
      </c>
      <c r="I173" s="2" t="s">
        <v>24</v>
      </c>
      <c r="J173" s="2" t="s">
        <v>24</v>
      </c>
      <c r="K173" s="2" t="s">
        <v>24</v>
      </c>
      <c r="L173" s="2" t="s">
        <v>24</v>
      </c>
      <c r="M173" s="2" t="s">
        <v>24</v>
      </c>
      <c r="N173" s="2" t="s">
        <v>24</v>
      </c>
      <c r="O173" s="2" t="s">
        <v>24</v>
      </c>
      <c r="P173" s="2" t="s">
        <v>24</v>
      </c>
      <c r="Q173" s="3">
        <f t="shared" si="1"/>
        <v>16</v>
      </c>
      <c r="R173" s="3">
        <f t="shared" si="2"/>
        <v>48.10584012</v>
      </c>
      <c r="S173" s="3">
        <f t="shared" si="3"/>
        <v>1</v>
      </c>
      <c r="T173" s="3">
        <f t="shared" si="6"/>
        <v>99.77377166</v>
      </c>
      <c r="U173" s="3">
        <f t="shared" si="5"/>
        <v>88</v>
      </c>
      <c r="V173" s="3">
        <f>ROUNDUP('global 2020 report '!C21,0.1)</f>
        <v>13</v>
      </c>
      <c r="W173" s="3">
        <v>49.58400345</v>
      </c>
    </row>
    <row r="174">
      <c r="A174" s="2" t="s">
        <v>196</v>
      </c>
      <c r="B174" s="2">
        <v>4.0</v>
      </c>
      <c r="C174" s="2">
        <v>56.77199936</v>
      </c>
      <c r="D174" s="2">
        <v>87.28200531</v>
      </c>
      <c r="E174" s="2">
        <v>100.0000017</v>
      </c>
      <c r="F174" s="2">
        <v>0.0</v>
      </c>
      <c r="G174" s="2">
        <v>0.0</v>
      </c>
      <c r="H174" s="2">
        <v>0.0</v>
      </c>
      <c r="I174" s="2">
        <v>100.0</v>
      </c>
      <c r="J174" s="2">
        <v>0.0</v>
      </c>
      <c r="K174" s="2">
        <v>0.0</v>
      </c>
      <c r="L174" s="2">
        <v>0.0</v>
      </c>
      <c r="M174" s="2">
        <v>100.0</v>
      </c>
      <c r="N174" s="2">
        <v>0.0</v>
      </c>
      <c r="O174" s="2">
        <v>0.0</v>
      </c>
      <c r="P174" s="2">
        <v>0.0</v>
      </c>
      <c r="Q174" s="3">
        <f t="shared" si="1"/>
        <v>16</v>
      </c>
      <c r="R174" s="3">
        <f t="shared" si="2"/>
        <v>49.5517395</v>
      </c>
      <c r="S174" s="3">
        <f t="shared" si="3"/>
        <v>1</v>
      </c>
      <c r="T174" s="3">
        <f t="shared" si="6"/>
        <v>100</v>
      </c>
      <c r="U174" s="3">
        <f t="shared" si="5"/>
        <v>88</v>
      </c>
      <c r="V174" s="3">
        <f>ROUNDUP('global 2020 report '!C22,0.1)</f>
        <v>13</v>
      </c>
      <c r="W174" s="3">
        <v>15.712997439999995</v>
      </c>
    </row>
    <row r="175">
      <c r="A175" s="2" t="s">
        <v>197</v>
      </c>
      <c r="B175" s="2">
        <v>4.0</v>
      </c>
      <c r="C175" s="2">
        <v>77.26499939</v>
      </c>
      <c r="D175" s="2">
        <v>87.91600037</v>
      </c>
      <c r="E175" s="2">
        <v>100.0000037</v>
      </c>
      <c r="F175" s="2">
        <v>0.0</v>
      </c>
      <c r="G175" s="2">
        <v>0.0</v>
      </c>
      <c r="H175" s="2">
        <v>0.0</v>
      </c>
      <c r="I175" s="2">
        <v>100.0</v>
      </c>
      <c r="J175" s="2">
        <v>0.0</v>
      </c>
      <c r="K175" s="2">
        <v>0.0</v>
      </c>
      <c r="L175" s="2">
        <v>0.0</v>
      </c>
      <c r="M175" s="2">
        <v>100.0</v>
      </c>
      <c r="N175" s="2">
        <v>0.0</v>
      </c>
      <c r="O175" s="2">
        <v>0.0</v>
      </c>
      <c r="P175" s="2">
        <v>0.0</v>
      </c>
      <c r="Q175" s="3">
        <f t="shared" si="1"/>
        <v>16</v>
      </c>
      <c r="R175" s="3">
        <f t="shared" si="2"/>
        <v>67.92829715</v>
      </c>
      <c r="S175" s="3">
        <f t="shared" si="3"/>
        <v>1</v>
      </c>
      <c r="T175" s="3">
        <f t="shared" si="6"/>
        <v>100</v>
      </c>
      <c r="U175" s="3">
        <f t="shared" si="5"/>
        <v>88</v>
      </c>
      <c r="V175" s="3">
        <f>ROUNDUP('global 2020 report '!C26,0.1)</f>
        <v>13</v>
      </c>
      <c r="W175" s="3">
        <v>36.46800232</v>
      </c>
    </row>
    <row r="176">
      <c r="A176" s="2" t="s">
        <v>198</v>
      </c>
      <c r="B176" s="2">
        <v>4.0</v>
      </c>
      <c r="C176" s="2">
        <v>9890.400391</v>
      </c>
      <c r="D176" s="2">
        <v>87.04799652</v>
      </c>
      <c r="E176" s="2">
        <v>99.965596</v>
      </c>
      <c r="F176" s="2">
        <v>0.0</v>
      </c>
      <c r="G176" s="2">
        <v>0.034404</v>
      </c>
      <c r="H176" s="2">
        <v>0.0</v>
      </c>
      <c r="I176" s="2" t="s">
        <v>24</v>
      </c>
      <c r="J176" s="2" t="s">
        <v>24</v>
      </c>
      <c r="K176" s="2" t="s">
        <v>24</v>
      </c>
      <c r="L176" s="2" t="s">
        <v>24</v>
      </c>
      <c r="M176" s="2" t="s">
        <v>24</v>
      </c>
      <c r="N176" s="2" t="s">
        <v>24</v>
      </c>
      <c r="O176" s="2" t="s">
        <v>24</v>
      </c>
      <c r="P176" s="2" t="s">
        <v>24</v>
      </c>
      <c r="Q176" s="3">
        <f t="shared" si="1"/>
        <v>16</v>
      </c>
      <c r="R176" s="3">
        <f t="shared" si="2"/>
        <v>8609.395388</v>
      </c>
      <c r="S176" s="3">
        <f t="shared" si="3"/>
        <v>10</v>
      </c>
      <c r="T176" s="3">
        <f t="shared" si="6"/>
        <v>99.965596</v>
      </c>
      <c r="U176" s="3">
        <f t="shared" si="5"/>
        <v>88</v>
      </c>
      <c r="V176" s="3">
        <f>ROUNDUP('global 2020 report '!C123,0.1)</f>
        <v>13</v>
      </c>
      <c r="W176" s="3">
        <v>18.437995909999998</v>
      </c>
    </row>
    <row r="177">
      <c r="A177" s="2" t="s">
        <v>199</v>
      </c>
      <c r="B177" s="2">
        <v>4.0</v>
      </c>
      <c r="C177" s="2">
        <v>10099.26953</v>
      </c>
      <c r="D177" s="2">
        <v>87.97699738</v>
      </c>
      <c r="E177" s="2">
        <v>99.82686763</v>
      </c>
      <c r="F177" s="2">
        <v>0.0</v>
      </c>
      <c r="G177" s="2">
        <v>0.1731323735</v>
      </c>
      <c r="H177" s="2">
        <v>0.0</v>
      </c>
      <c r="I177" s="2">
        <v>99.71937474</v>
      </c>
      <c r="J177" s="2">
        <v>0.0</v>
      </c>
      <c r="K177" s="2">
        <v>0.2806252626</v>
      </c>
      <c r="L177" s="2">
        <v>0.0</v>
      </c>
      <c r="M177" s="2">
        <v>99.84155768</v>
      </c>
      <c r="N177" s="2">
        <v>0.0</v>
      </c>
      <c r="O177" s="2">
        <v>0.1584423157</v>
      </c>
      <c r="P177" s="2">
        <v>0.0</v>
      </c>
      <c r="Q177" s="3">
        <f t="shared" si="1"/>
        <v>16</v>
      </c>
      <c r="R177" s="3">
        <f t="shared" si="2"/>
        <v>8885.03409</v>
      </c>
      <c r="S177" s="3">
        <f t="shared" si="3"/>
        <v>11</v>
      </c>
      <c r="T177" s="3">
        <f t="shared" si="6"/>
        <v>99.82686763</v>
      </c>
      <c r="U177" s="3">
        <f t="shared" si="5"/>
        <v>88</v>
      </c>
      <c r="V177" s="3">
        <f>ROUNDUP('global 2020 report '!C125,0.1)</f>
        <v>13</v>
      </c>
      <c r="W177" s="3">
        <v>39.95699692</v>
      </c>
    </row>
    <row r="178">
      <c r="A178" s="2" t="s">
        <v>200</v>
      </c>
      <c r="B178" s="2">
        <v>4.0</v>
      </c>
      <c r="C178" s="2">
        <v>19116.20898</v>
      </c>
      <c r="D178" s="2">
        <v>87.72699738</v>
      </c>
      <c r="E178" s="2">
        <v>99.99999872</v>
      </c>
      <c r="F178" s="2">
        <v>0.0</v>
      </c>
      <c r="G178" s="2">
        <v>1.277139333E-6</v>
      </c>
      <c r="H178" s="2">
        <v>0.0</v>
      </c>
      <c r="I178" s="2">
        <v>100.0</v>
      </c>
      <c r="J178" s="2">
        <v>0.0</v>
      </c>
      <c r="K178" s="2">
        <v>0.0</v>
      </c>
      <c r="L178" s="2">
        <v>0.0</v>
      </c>
      <c r="M178" s="2">
        <v>100.0</v>
      </c>
      <c r="N178" s="2">
        <v>0.0</v>
      </c>
      <c r="O178" s="2">
        <v>0.0</v>
      </c>
      <c r="P178" s="2">
        <v>0.0</v>
      </c>
      <c r="Q178" s="3">
        <f t="shared" si="1"/>
        <v>16</v>
      </c>
      <c r="R178" s="3">
        <f t="shared" si="2"/>
        <v>16770.07615</v>
      </c>
      <c r="S178" s="3">
        <f t="shared" si="3"/>
        <v>20</v>
      </c>
      <c r="T178" s="3">
        <f t="shared" si="6"/>
        <v>99.99999872</v>
      </c>
      <c r="U178" s="3">
        <f t="shared" si="5"/>
        <v>88</v>
      </c>
      <c r="V178" s="3">
        <f>ROUNDUP('global 2020 report '!C153,0.1)</f>
        <v>13</v>
      </c>
      <c r="W178" s="3">
        <v>73.97400093</v>
      </c>
    </row>
    <row r="179">
      <c r="A179" s="2" t="s">
        <v>201</v>
      </c>
      <c r="B179" s="2">
        <v>3.0</v>
      </c>
      <c r="C179" s="2">
        <v>212559.4063</v>
      </c>
      <c r="D179" s="2">
        <v>87.07299805</v>
      </c>
      <c r="E179" s="2">
        <v>99.32085299</v>
      </c>
      <c r="F179" s="2">
        <v>0.1265490039</v>
      </c>
      <c r="G179" s="2">
        <v>0.5525980099</v>
      </c>
      <c r="H179" s="2" t="s">
        <v>24</v>
      </c>
      <c r="I179" s="2">
        <v>95.94525953</v>
      </c>
      <c r="J179" s="2">
        <v>0.9789509154</v>
      </c>
      <c r="K179" s="2">
        <v>3.075789551</v>
      </c>
      <c r="L179" s="2" t="s">
        <v>24</v>
      </c>
      <c r="M179" s="2">
        <v>99.82200131</v>
      </c>
      <c r="N179" s="2">
        <v>0.0</v>
      </c>
      <c r="O179" s="2">
        <v>0.1779986949</v>
      </c>
      <c r="P179" s="2">
        <v>0.0</v>
      </c>
      <c r="Q179" s="3">
        <f t="shared" si="1"/>
        <v>16</v>
      </c>
      <c r="R179" s="3">
        <f t="shared" si="2"/>
        <v>185081.8477</v>
      </c>
      <c r="S179" s="3">
        <f t="shared" si="3"/>
        <v>213</v>
      </c>
      <c r="T179" s="3">
        <f t="shared" si="6"/>
        <v>99.32085299</v>
      </c>
      <c r="U179" s="3">
        <f t="shared" si="5"/>
        <v>88</v>
      </c>
      <c r="V179" s="3">
        <f>ROUNDUP('global 2020 report '!C209,0.1)</f>
        <v>13</v>
      </c>
      <c r="W179" s="3">
        <v>29.10700226</v>
      </c>
    </row>
    <row r="180">
      <c r="A180" s="2" t="s">
        <v>202</v>
      </c>
      <c r="B180" s="2">
        <v>4.0</v>
      </c>
      <c r="C180" s="2">
        <v>5792.203125</v>
      </c>
      <c r="D180" s="2">
        <v>88.11600494</v>
      </c>
      <c r="E180" s="2">
        <v>100.0000011</v>
      </c>
      <c r="F180" s="2">
        <v>0.0</v>
      </c>
      <c r="G180" s="2">
        <v>0.0</v>
      </c>
      <c r="H180" s="2">
        <v>0.0</v>
      </c>
      <c r="I180" s="2">
        <v>100.0</v>
      </c>
      <c r="J180" s="2">
        <v>0.0</v>
      </c>
      <c r="K180" s="2">
        <v>0.0</v>
      </c>
      <c r="L180" s="2">
        <v>0.0</v>
      </c>
      <c r="M180" s="2">
        <v>100.0</v>
      </c>
      <c r="N180" s="2">
        <v>0.0</v>
      </c>
      <c r="O180" s="2">
        <v>0.0</v>
      </c>
      <c r="P180" s="2">
        <v>0.0</v>
      </c>
      <c r="Q180" s="3">
        <f t="shared" si="1"/>
        <v>16</v>
      </c>
      <c r="R180" s="3">
        <f t="shared" si="2"/>
        <v>5103.857992</v>
      </c>
      <c r="S180" s="3">
        <f t="shared" si="3"/>
        <v>6</v>
      </c>
      <c r="T180" s="3">
        <f t="shared" si="6"/>
        <v>100</v>
      </c>
      <c r="U180" s="3">
        <f t="shared" si="5"/>
        <v>89</v>
      </c>
      <c r="V180" s="3">
        <f>ROUNDUP('global 2020 report '!C101,0.1)</f>
        <v>12</v>
      </c>
      <c r="W180" s="3">
        <v>30.391998290000004</v>
      </c>
    </row>
    <row r="181">
      <c r="A181" s="2" t="s">
        <v>203</v>
      </c>
      <c r="B181" s="2">
        <v>2.0</v>
      </c>
      <c r="C181" s="2">
        <v>6825.441895</v>
      </c>
      <c r="D181" s="2">
        <v>88.92499542</v>
      </c>
      <c r="E181" s="2">
        <v>92.6</v>
      </c>
      <c r="F181" s="2">
        <v>7.4</v>
      </c>
      <c r="G181" s="2">
        <v>0.0</v>
      </c>
      <c r="H181" s="2">
        <v>0.0</v>
      </c>
      <c r="I181" s="2" t="s">
        <v>24</v>
      </c>
      <c r="J181" s="2" t="s">
        <v>24</v>
      </c>
      <c r="K181" s="2" t="s">
        <v>24</v>
      </c>
      <c r="L181" s="2" t="s">
        <v>24</v>
      </c>
      <c r="M181" s="2" t="s">
        <v>24</v>
      </c>
      <c r="N181" s="2" t="s">
        <v>24</v>
      </c>
      <c r="O181" s="2" t="s">
        <v>24</v>
      </c>
      <c r="P181" s="2" t="s">
        <v>24</v>
      </c>
      <c r="Q181" s="3">
        <f t="shared" si="1"/>
        <v>16</v>
      </c>
      <c r="R181" s="3">
        <f t="shared" si="2"/>
        <v>6069.523893</v>
      </c>
      <c r="S181" s="3">
        <f t="shared" si="3"/>
        <v>7</v>
      </c>
      <c r="T181" s="3">
        <f t="shared" si="6"/>
        <v>92.6</v>
      </c>
      <c r="U181" s="3">
        <f t="shared" si="5"/>
        <v>89</v>
      </c>
      <c r="V181" s="3">
        <f>ROUNDUP('global 2020 report '!C107,0.1)</f>
        <v>12</v>
      </c>
      <c r="W181" s="3">
        <v>64.74700165</v>
      </c>
    </row>
    <row r="182">
      <c r="A182" s="2" t="s">
        <v>204</v>
      </c>
      <c r="B182" s="2">
        <v>0.0</v>
      </c>
      <c r="C182" s="2">
        <v>28435.94336</v>
      </c>
      <c r="D182" s="2">
        <v>88.27899933</v>
      </c>
      <c r="E182" s="2">
        <v>93.68580071</v>
      </c>
      <c r="F182" s="2">
        <v>0.4707829181</v>
      </c>
      <c r="G182" s="2">
        <v>5.843416373</v>
      </c>
      <c r="H182" s="2" t="s">
        <v>24</v>
      </c>
      <c r="I182" s="2" t="s">
        <v>24</v>
      </c>
      <c r="J182" s="2" t="s">
        <v>24</v>
      </c>
      <c r="K182" s="2" t="s">
        <v>24</v>
      </c>
      <c r="L182" s="2" t="s">
        <v>24</v>
      </c>
      <c r="M182" s="2" t="s">
        <v>24</v>
      </c>
      <c r="N182" s="2" t="s">
        <v>24</v>
      </c>
      <c r="O182" s="2" t="s">
        <v>24</v>
      </c>
      <c r="P182" s="2" t="s">
        <v>24</v>
      </c>
      <c r="Q182" s="3">
        <f t="shared" si="1"/>
        <v>16</v>
      </c>
      <c r="R182" s="3">
        <f t="shared" si="2"/>
        <v>25102.96625</v>
      </c>
      <c r="S182" s="3">
        <f t="shared" si="3"/>
        <v>29</v>
      </c>
      <c r="T182" s="3">
        <f t="shared" si="6"/>
        <v>93.68580071</v>
      </c>
      <c r="U182" s="3">
        <f t="shared" si="5"/>
        <v>89</v>
      </c>
      <c r="V182" s="3">
        <f>ROUNDUP('global 2020 report '!C165,0.1)</f>
        <v>12</v>
      </c>
      <c r="W182" s="3">
        <v>26.266998290000004</v>
      </c>
    </row>
    <row r="183">
      <c r="A183" s="2" t="s">
        <v>205</v>
      </c>
      <c r="B183" s="2">
        <v>0.0</v>
      </c>
      <c r="C183" s="2">
        <v>5.795000076</v>
      </c>
      <c r="D183" s="2">
        <v>89.96199799</v>
      </c>
      <c r="E183" s="2">
        <v>91.4</v>
      </c>
      <c r="F183" s="2">
        <v>0.0</v>
      </c>
      <c r="G183" s="2">
        <v>8.6</v>
      </c>
      <c r="H183" s="2">
        <v>0.0</v>
      </c>
      <c r="I183" s="2" t="s">
        <v>24</v>
      </c>
      <c r="J183" s="2" t="s">
        <v>24</v>
      </c>
      <c r="K183" s="2" t="s">
        <v>24</v>
      </c>
      <c r="L183" s="2" t="s">
        <v>24</v>
      </c>
      <c r="M183" s="2" t="s">
        <v>24</v>
      </c>
      <c r="N183" s="2" t="s">
        <v>24</v>
      </c>
      <c r="O183" s="2" t="s">
        <v>24</v>
      </c>
      <c r="P183" s="2" t="s">
        <v>24</v>
      </c>
      <c r="Q183" s="3">
        <f t="shared" si="1"/>
        <v>16</v>
      </c>
      <c r="R183" s="3">
        <f t="shared" si="2"/>
        <v>5.213297852</v>
      </c>
      <c r="S183" s="3">
        <f t="shared" si="3"/>
        <v>1</v>
      </c>
      <c r="T183" s="3">
        <f t="shared" si="6"/>
        <v>91.4</v>
      </c>
      <c r="U183" s="3">
        <f t="shared" si="5"/>
        <v>90</v>
      </c>
      <c r="V183" s="3">
        <f>ROUNDUP('global 2020 report '!C6,0.1)</f>
        <v>11</v>
      </c>
      <c r="W183" s="3">
        <v>7.888999940000005</v>
      </c>
    </row>
    <row r="184">
      <c r="A184" s="2" t="s">
        <v>206</v>
      </c>
      <c r="B184" s="2">
        <v>0.0</v>
      </c>
      <c r="C184" s="2">
        <v>375.2650146</v>
      </c>
      <c r="D184" s="2">
        <v>89.13999939</v>
      </c>
      <c r="E184" s="2">
        <v>99.84197078</v>
      </c>
      <c r="F184" s="2">
        <v>0.0</v>
      </c>
      <c r="G184" s="2">
        <v>0.1580292158</v>
      </c>
      <c r="H184" s="2">
        <v>0.0</v>
      </c>
      <c r="I184" s="2" t="s">
        <v>24</v>
      </c>
      <c r="J184" s="2" t="s">
        <v>24</v>
      </c>
      <c r="K184" s="2" t="s">
        <v>24</v>
      </c>
      <c r="L184" s="2" t="s">
        <v>24</v>
      </c>
      <c r="M184" s="2" t="s">
        <v>24</v>
      </c>
      <c r="N184" s="2" t="s">
        <v>24</v>
      </c>
      <c r="O184" s="2" t="s">
        <v>24</v>
      </c>
      <c r="P184" s="2" t="s">
        <v>24</v>
      </c>
      <c r="Q184" s="3">
        <f t="shared" si="1"/>
        <v>16</v>
      </c>
      <c r="R184" s="3">
        <f t="shared" si="2"/>
        <v>334.5112317</v>
      </c>
      <c r="S184" s="3">
        <f t="shared" si="3"/>
        <v>1</v>
      </c>
      <c r="T184" s="3">
        <f t="shared" si="6"/>
        <v>99.84197078</v>
      </c>
      <c r="U184" s="3">
        <f t="shared" si="5"/>
        <v>90</v>
      </c>
      <c r="V184" s="3">
        <f>ROUNDUP('global 2020 report '!C42,0.1)</f>
        <v>11</v>
      </c>
      <c r="W184" s="3">
        <v>75.04599953</v>
      </c>
    </row>
    <row r="185">
      <c r="A185" s="2" t="s">
        <v>207</v>
      </c>
      <c r="B185" s="2">
        <v>4.0</v>
      </c>
      <c r="C185" s="2">
        <v>1701.583008</v>
      </c>
      <c r="D185" s="2">
        <v>89.50600433</v>
      </c>
      <c r="E185" s="2">
        <v>100.0</v>
      </c>
      <c r="F185" s="2">
        <v>0.0</v>
      </c>
      <c r="G185" s="2">
        <v>0.0</v>
      </c>
      <c r="H185" s="2">
        <v>0.0</v>
      </c>
      <c r="I185" s="2" t="s">
        <v>24</v>
      </c>
      <c r="J185" s="2" t="s">
        <v>24</v>
      </c>
      <c r="K185" s="2" t="s">
        <v>24</v>
      </c>
      <c r="L185" s="2" t="s">
        <v>24</v>
      </c>
      <c r="M185" s="2" t="s">
        <v>24</v>
      </c>
      <c r="N185" s="2" t="s">
        <v>24</v>
      </c>
      <c r="O185" s="2" t="s">
        <v>24</v>
      </c>
      <c r="P185" s="2" t="s">
        <v>24</v>
      </c>
      <c r="Q185" s="3">
        <f t="shared" si="1"/>
        <v>16</v>
      </c>
      <c r="R185" s="3">
        <f t="shared" si="2"/>
        <v>1523.018961</v>
      </c>
      <c r="S185" s="3">
        <f t="shared" si="3"/>
        <v>2</v>
      </c>
      <c r="T185" s="3">
        <f t="shared" si="6"/>
        <v>100</v>
      </c>
      <c r="U185" s="3">
        <f t="shared" si="5"/>
        <v>90</v>
      </c>
      <c r="V185" s="3">
        <f>ROUNDUP('global 2020 report '!C65,0.1)</f>
        <v>11</v>
      </c>
      <c r="W185" s="3">
        <v>19.19000244</v>
      </c>
    </row>
    <row r="186">
      <c r="A186" s="2" t="s">
        <v>208</v>
      </c>
      <c r="B186" s="2">
        <v>3.0</v>
      </c>
      <c r="C186" s="2">
        <v>2225.728027</v>
      </c>
      <c r="D186" s="2">
        <v>90.09200287</v>
      </c>
      <c r="E186" s="2">
        <v>85.3419306</v>
      </c>
      <c r="F186" s="2">
        <v>7.735263103</v>
      </c>
      <c r="G186" s="2">
        <v>6.922808357</v>
      </c>
      <c r="H186" s="2" t="s">
        <v>24</v>
      </c>
      <c r="I186" s="2">
        <v>44.74588901</v>
      </c>
      <c r="J186" s="2">
        <v>10.51114859</v>
      </c>
      <c r="K186" s="2">
        <v>44.7429624</v>
      </c>
      <c r="L186" s="2" t="s">
        <v>24</v>
      </c>
      <c r="M186" s="2">
        <v>89.80653917</v>
      </c>
      <c r="N186" s="2">
        <v>7.42998076</v>
      </c>
      <c r="O186" s="2">
        <v>2.763480072</v>
      </c>
      <c r="P186" s="2" t="s">
        <v>24</v>
      </c>
      <c r="Q186" s="3">
        <f t="shared" si="1"/>
        <v>16</v>
      </c>
      <c r="R186" s="3">
        <f t="shared" si="2"/>
        <v>2005.202958</v>
      </c>
      <c r="S186" s="3">
        <f t="shared" si="3"/>
        <v>3</v>
      </c>
      <c r="T186" s="3">
        <f t="shared" si="6"/>
        <v>85.3419306</v>
      </c>
      <c r="U186" s="3">
        <f t="shared" si="5"/>
        <v>91</v>
      </c>
      <c r="V186" s="3">
        <f>ROUNDUP('global 2020 report '!C71,0.1)</f>
        <v>10</v>
      </c>
      <c r="W186" s="3">
        <v>18.575004579999998</v>
      </c>
    </row>
    <row r="187">
      <c r="A187" s="2" t="s">
        <v>209</v>
      </c>
      <c r="B187" s="2">
        <v>4.0</v>
      </c>
      <c r="C187" s="2">
        <v>57.55699921</v>
      </c>
      <c r="D187" s="2">
        <v>91.79799652</v>
      </c>
      <c r="E187" s="2">
        <v>100.0</v>
      </c>
      <c r="F187" s="2">
        <v>0.0</v>
      </c>
      <c r="G187" s="2">
        <v>0.0</v>
      </c>
      <c r="H187" s="2">
        <v>0.0</v>
      </c>
      <c r="I187" s="2" t="s">
        <v>24</v>
      </c>
      <c r="J187" s="2" t="s">
        <v>24</v>
      </c>
      <c r="K187" s="2" t="s">
        <v>24</v>
      </c>
      <c r="L187" s="2" t="s">
        <v>24</v>
      </c>
      <c r="M187" s="2" t="s">
        <v>24</v>
      </c>
      <c r="N187" s="2" t="s">
        <v>24</v>
      </c>
      <c r="O187" s="2" t="s">
        <v>24</v>
      </c>
      <c r="P187" s="2" t="s">
        <v>24</v>
      </c>
      <c r="Q187" s="3">
        <f t="shared" si="1"/>
        <v>16</v>
      </c>
      <c r="R187" s="3">
        <f t="shared" si="2"/>
        <v>52.83617213</v>
      </c>
      <c r="S187" s="3">
        <f t="shared" si="3"/>
        <v>1</v>
      </c>
      <c r="T187" s="3">
        <f t="shared" si="6"/>
        <v>100</v>
      </c>
      <c r="U187" s="3">
        <f t="shared" si="5"/>
        <v>92</v>
      </c>
      <c r="V187" s="3">
        <f>ROUNDUP('global 2020 report '!C23,0.1)</f>
        <v>9</v>
      </c>
      <c r="W187" s="3">
        <v>18.585998540000006</v>
      </c>
    </row>
    <row r="188">
      <c r="A188" s="2" t="s">
        <v>210</v>
      </c>
      <c r="B188" s="2">
        <v>4.0</v>
      </c>
      <c r="C188" s="2">
        <v>625.9760132</v>
      </c>
      <c r="D188" s="2">
        <v>91.4529953</v>
      </c>
      <c r="E188" s="2">
        <v>99.87993254</v>
      </c>
      <c r="F188" s="2">
        <v>0.0</v>
      </c>
      <c r="G188" s="2">
        <v>0.1200674649</v>
      </c>
      <c r="H188" s="2">
        <v>0.0</v>
      </c>
      <c r="I188" s="2">
        <v>98.5952381</v>
      </c>
      <c r="J188" s="2">
        <v>0.0</v>
      </c>
      <c r="K188" s="2">
        <v>1.404761905</v>
      </c>
      <c r="L188" s="2">
        <v>0.0</v>
      </c>
      <c r="M188" s="2">
        <v>100.0</v>
      </c>
      <c r="N188" s="2">
        <v>0.0</v>
      </c>
      <c r="O188" s="2">
        <v>0.0</v>
      </c>
      <c r="P188" s="2">
        <v>0.0</v>
      </c>
      <c r="Q188" s="3">
        <f t="shared" si="1"/>
        <v>16</v>
      </c>
      <c r="R188" s="3">
        <f t="shared" si="2"/>
        <v>572.4738139</v>
      </c>
      <c r="S188" s="3">
        <f t="shared" si="3"/>
        <v>1</v>
      </c>
      <c r="T188" s="3">
        <f t="shared" si="6"/>
        <v>99.87993254</v>
      </c>
      <c r="U188" s="3">
        <f t="shared" si="5"/>
        <v>92</v>
      </c>
      <c r="V188" s="3">
        <f>ROUNDUP('global 2020 report '!C50,0.1)</f>
        <v>9</v>
      </c>
      <c r="W188" s="3">
        <v>72.00500106999999</v>
      </c>
    </row>
    <row r="189">
      <c r="A189" s="2" t="s">
        <v>211</v>
      </c>
      <c r="B189" s="2">
        <v>3.0</v>
      </c>
      <c r="C189" s="2">
        <v>10203.13965</v>
      </c>
      <c r="D189" s="2">
        <v>91.41799927</v>
      </c>
      <c r="E189" s="2">
        <v>98.94030296</v>
      </c>
      <c r="F189" s="2">
        <v>0.1462147369</v>
      </c>
      <c r="G189" s="2">
        <v>0.8536474704</v>
      </c>
      <c r="H189" s="2">
        <v>0.05983483179</v>
      </c>
      <c r="I189" s="2">
        <v>97.31147869</v>
      </c>
      <c r="J189" s="2">
        <v>0.6239465945</v>
      </c>
      <c r="K189" s="2">
        <v>2.024714716</v>
      </c>
      <c r="L189" s="2">
        <v>0.03986</v>
      </c>
      <c r="M189" s="2">
        <v>99.09321259</v>
      </c>
      <c r="N189" s="2">
        <v>0.1013669408</v>
      </c>
      <c r="O189" s="2">
        <v>0.7437104707</v>
      </c>
      <c r="P189" s="2">
        <v>0.06171</v>
      </c>
      <c r="Q189" s="3">
        <f t="shared" si="1"/>
        <v>16</v>
      </c>
      <c r="R189" s="3">
        <f t="shared" si="2"/>
        <v>9327.506131</v>
      </c>
      <c r="S189" s="3">
        <f t="shared" si="3"/>
        <v>11</v>
      </c>
      <c r="T189" s="3">
        <f t="shared" si="6"/>
        <v>98.94030296</v>
      </c>
      <c r="U189" s="3">
        <f t="shared" si="5"/>
        <v>92</v>
      </c>
      <c r="V189" s="3">
        <f>ROUNDUP('global 2020 report '!C128,0.1)</f>
        <v>9</v>
      </c>
      <c r="W189" s="3">
        <v>68.85899925</v>
      </c>
    </row>
    <row r="190">
      <c r="A190" s="2" t="s">
        <v>212</v>
      </c>
      <c r="B190" s="2">
        <v>4.0</v>
      </c>
      <c r="C190" s="2">
        <v>126476.4609</v>
      </c>
      <c r="D190" s="2">
        <v>91.78199768</v>
      </c>
      <c r="E190" s="2">
        <v>99.07891245</v>
      </c>
      <c r="F190" s="2">
        <v>0.0</v>
      </c>
      <c r="G190" s="2">
        <v>0.9210875467</v>
      </c>
      <c r="H190" s="2">
        <v>0.0</v>
      </c>
      <c r="I190" s="2" t="s">
        <v>24</v>
      </c>
      <c r="J190" s="2" t="s">
        <v>24</v>
      </c>
      <c r="K190" s="2" t="s">
        <v>24</v>
      </c>
      <c r="L190" s="2" t="s">
        <v>24</v>
      </c>
      <c r="M190" s="2" t="s">
        <v>24</v>
      </c>
      <c r="N190" s="2" t="s">
        <v>24</v>
      </c>
      <c r="O190" s="2" t="s">
        <v>24</v>
      </c>
      <c r="P190" s="2" t="s">
        <v>24</v>
      </c>
      <c r="Q190" s="3">
        <f t="shared" si="1"/>
        <v>16</v>
      </c>
      <c r="R190" s="3">
        <f t="shared" si="2"/>
        <v>116082.6224</v>
      </c>
      <c r="S190" s="3">
        <f t="shared" si="3"/>
        <v>127</v>
      </c>
      <c r="T190" s="3">
        <f t="shared" si="6"/>
        <v>99.07891245</v>
      </c>
      <c r="U190" s="3">
        <f t="shared" si="5"/>
        <v>92</v>
      </c>
      <c r="V190" s="3">
        <f>ROUNDUP('global 2020 report '!C204,0.1)</f>
        <v>9</v>
      </c>
      <c r="W190" s="3">
        <v>32.64599609</v>
      </c>
    </row>
    <row r="191">
      <c r="A191" s="2" t="s">
        <v>213</v>
      </c>
      <c r="B191" s="2">
        <v>4.0</v>
      </c>
      <c r="C191" s="2">
        <v>8655.541016</v>
      </c>
      <c r="D191" s="2">
        <v>92.58699799</v>
      </c>
      <c r="E191" s="2">
        <v>100.0</v>
      </c>
      <c r="F191" s="2">
        <v>0.0</v>
      </c>
      <c r="G191" s="2">
        <v>0.0</v>
      </c>
      <c r="H191" s="2">
        <v>0.0</v>
      </c>
      <c r="I191" s="2">
        <v>100.0</v>
      </c>
      <c r="J191" s="2">
        <v>0.0</v>
      </c>
      <c r="K191" s="2">
        <v>0.0</v>
      </c>
      <c r="L191" s="2">
        <v>0.0</v>
      </c>
      <c r="M191" s="2">
        <v>100.0</v>
      </c>
      <c r="N191" s="2">
        <v>0.0</v>
      </c>
      <c r="O191" s="2">
        <v>0.0</v>
      </c>
      <c r="P191" s="2">
        <v>0.0</v>
      </c>
      <c r="Q191" s="3">
        <f t="shared" si="1"/>
        <v>16</v>
      </c>
      <c r="R191" s="3">
        <f t="shared" si="2"/>
        <v>8013.905587</v>
      </c>
      <c r="S191" s="3">
        <f t="shared" si="3"/>
        <v>9</v>
      </c>
      <c r="T191" s="3">
        <f t="shared" si="6"/>
        <v>100</v>
      </c>
      <c r="U191" s="3">
        <f t="shared" si="5"/>
        <v>93</v>
      </c>
      <c r="V191" s="3">
        <f>ROUNDUP('global 2020 report '!C116,0.1)</f>
        <v>8</v>
      </c>
      <c r="W191" s="3">
        <v>64.77299880999999</v>
      </c>
    </row>
    <row r="192">
      <c r="A192" s="2" t="s">
        <v>214</v>
      </c>
      <c r="B192" s="2">
        <v>4.0</v>
      </c>
      <c r="C192" s="2">
        <v>17134.87305</v>
      </c>
      <c r="D192" s="2">
        <v>92.23600006</v>
      </c>
      <c r="E192" s="2">
        <v>99.99999929</v>
      </c>
      <c r="F192" s="2">
        <v>0.0</v>
      </c>
      <c r="G192" s="2">
        <v>7.12408621E-7</v>
      </c>
      <c r="H192" s="2">
        <v>0.0</v>
      </c>
      <c r="I192" s="2">
        <v>100.0</v>
      </c>
      <c r="J192" s="2">
        <v>0.0</v>
      </c>
      <c r="K192" s="2">
        <v>0.0</v>
      </c>
      <c r="L192" s="2">
        <v>0.0</v>
      </c>
      <c r="M192" s="2">
        <v>100.0</v>
      </c>
      <c r="N192" s="2">
        <v>0.0</v>
      </c>
      <c r="O192" s="2">
        <v>0.0</v>
      </c>
      <c r="P192" s="2">
        <v>0.0</v>
      </c>
      <c r="Q192" s="3">
        <f t="shared" si="1"/>
        <v>16</v>
      </c>
      <c r="R192" s="3">
        <f t="shared" si="2"/>
        <v>15804.52152</v>
      </c>
      <c r="S192" s="3">
        <f t="shared" si="3"/>
        <v>18</v>
      </c>
      <c r="T192" s="3">
        <f t="shared" si="6"/>
        <v>99.99999929</v>
      </c>
      <c r="U192" s="3">
        <f t="shared" si="5"/>
        <v>93</v>
      </c>
      <c r="V192" s="3">
        <f>ROUNDUP('global 2020 report '!C147,0.1)</f>
        <v>8</v>
      </c>
      <c r="W192" s="3">
        <v>28.961006159999997</v>
      </c>
    </row>
    <row r="193">
      <c r="A193" s="2" t="s">
        <v>215</v>
      </c>
      <c r="B193" s="2">
        <v>3.0</v>
      </c>
      <c r="C193" s="2">
        <v>45195.77734</v>
      </c>
      <c r="D193" s="2">
        <v>92.11100006</v>
      </c>
      <c r="E193" s="2" t="s">
        <v>24</v>
      </c>
      <c r="F193" s="2" t="s">
        <v>24</v>
      </c>
      <c r="G193" s="2" t="s">
        <v>24</v>
      </c>
      <c r="H193" s="2" t="s">
        <v>24</v>
      </c>
      <c r="I193" s="2" t="s">
        <v>24</v>
      </c>
      <c r="J193" s="2" t="s">
        <v>24</v>
      </c>
      <c r="K193" s="2" t="s">
        <v>24</v>
      </c>
      <c r="L193" s="2" t="s">
        <v>24</v>
      </c>
      <c r="M193" s="2">
        <v>99.79042065</v>
      </c>
      <c r="N193" s="2">
        <v>0.0</v>
      </c>
      <c r="O193" s="2">
        <v>0.2095793501</v>
      </c>
      <c r="P193" s="2">
        <v>0.0</v>
      </c>
      <c r="Q193" s="3">
        <f t="shared" si="1"/>
        <v>16</v>
      </c>
      <c r="R193" s="3">
        <f t="shared" si="2"/>
        <v>41630.28249</v>
      </c>
      <c r="S193" s="3">
        <f t="shared" si="3"/>
        <v>46</v>
      </c>
      <c r="T193" s="2" t="s">
        <v>24</v>
      </c>
      <c r="U193" s="3">
        <f t="shared" si="5"/>
        <v>93</v>
      </c>
      <c r="V193" s="3">
        <f>ROUNDUP('global 2020 report '!C183,0.1)</f>
        <v>8</v>
      </c>
      <c r="W193" s="3">
        <v>19.025001529999997</v>
      </c>
    </row>
    <row r="194">
      <c r="A194" s="2" t="s">
        <v>216</v>
      </c>
      <c r="B194" s="2">
        <v>4.0</v>
      </c>
      <c r="C194" s="2">
        <v>341.25</v>
      </c>
      <c r="D194" s="2">
        <v>93.897995</v>
      </c>
      <c r="E194" s="2">
        <v>99.99999721</v>
      </c>
      <c r="F194" s="2">
        <v>0.0</v>
      </c>
      <c r="G194" s="2">
        <v>2.794650015E-6</v>
      </c>
      <c r="H194" s="2">
        <v>0.0</v>
      </c>
      <c r="I194" s="2">
        <v>100.0</v>
      </c>
      <c r="J194" s="2">
        <v>0.0</v>
      </c>
      <c r="K194" s="2">
        <v>0.0</v>
      </c>
      <c r="L194" s="2">
        <v>0.0</v>
      </c>
      <c r="M194" s="2">
        <v>100.0</v>
      </c>
      <c r="N194" s="2">
        <v>0.0</v>
      </c>
      <c r="O194" s="2">
        <v>0.0</v>
      </c>
      <c r="P194" s="2">
        <v>0.0</v>
      </c>
      <c r="Q194" s="3">
        <f t="shared" si="1"/>
        <v>16</v>
      </c>
      <c r="R194" s="3">
        <f t="shared" si="2"/>
        <v>320.4269079</v>
      </c>
      <c r="S194" s="3">
        <f t="shared" si="3"/>
        <v>1</v>
      </c>
      <c r="T194" s="3">
        <f t="shared" ref="T194:T214" si="7">IF(E194&gt;100,ROUNDDOWN(E194,0),E194)</f>
        <v>99.99999721</v>
      </c>
      <c r="U194" s="3">
        <f t="shared" si="5"/>
        <v>94</v>
      </c>
      <c r="V194" s="3">
        <f>ROUNDUP('global 2020 report '!C41,0.1)</f>
        <v>7</v>
      </c>
      <c r="W194" s="3">
        <v>16.097000120000004</v>
      </c>
    </row>
    <row r="195">
      <c r="A195" s="2" t="s">
        <v>217</v>
      </c>
      <c r="B195" s="2">
        <v>4.0</v>
      </c>
      <c r="C195" s="2">
        <v>2860.840088</v>
      </c>
      <c r="D195" s="2">
        <v>93.58100128</v>
      </c>
      <c r="E195" s="2">
        <v>100.0</v>
      </c>
      <c r="F195" s="2">
        <v>0.0</v>
      </c>
      <c r="G195" s="2">
        <v>0.0</v>
      </c>
      <c r="H195" s="2">
        <v>0.0</v>
      </c>
      <c r="I195" s="2" t="s">
        <v>24</v>
      </c>
      <c r="J195" s="2" t="s">
        <v>24</v>
      </c>
      <c r="K195" s="2" t="s">
        <v>24</v>
      </c>
      <c r="L195" s="2" t="s">
        <v>24</v>
      </c>
      <c r="M195" s="2" t="s">
        <v>24</v>
      </c>
      <c r="N195" s="2" t="s">
        <v>24</v>
      </c>
      <c r="O195" s="2" t="s">
        <v>24</v>
      </c>
      <c r="P195" s="2" t="s">
        <v>24</v>
      </c>
      <c r="Q195" s="3">
        <f t="shared" si="1"/>
        <v>16</v>
      </c>
      <c r="R195" s="3">
        <f t="shared" si="2"/>
        <v>2677.202799</v>
      </c>
      <c r="S195" s="3">
        <f t="shared" si="3"/>
        <v>3</v>
      </c>
      <c r="T195" s="3">
        <f t="shared" si="7"/>
        <v>100</v>
      </c>
      <c r="U195" s="3">
        <f t="shared" si="5"/>
        <v>94</v>
      </c>
      <c r="V195" s="3">
        <f>ROUNDUP('global 2020 report '!C76,0.1)</f>
        <v>7</v>
      </c>
      <c r="W195" s="3">
        <v>48.56999969</v>
      </c>
    </row>
    <row r="196">
      <c r="A196" s="2" t="s">
        <v>218</v>
      </c>
      <c r="B196" s="2">
        <v>4.0</v>
      </c>
      <c r="C196" s="2">
        <v>168.7830048</v>
      </c>
      <c r="D196" s="2">
        <v>94.93800354</v>
      </c>
      <c r="E196" s="2">
        <v>99.6952</v>
      </c>
      <c r="F196" s="2">
        <v>0.0</v>
      </c>
      <c r="G196" s="2">
        <v>0.3048</v>
      </c>
      <c r="H196" s="2">
        <v>0.0</v>
      </c>
      <c r="I196" s="2" t="s">
        <v>24</v>
      </c>
      <c r="J196" s="2" t="s">
        <v>24</v>
      </c>
      <c r="K196" s="2" t="s">
        <v>24</v>
      </c>
      <c r="L196" s="2" t="s">
        <v>24</v>
      </c>
      <c r="M196" s="2" t="s">
        <v>24</v>
      </c>
      <c r="N196" s="2" t="s">
        <v>24</v>
      </c>
      <c r="O196" s="2" t="s">
        <v>24</v>
      </c>
      <c r="P196" s="2" t="s">
        <v>24</v>
      </c>
      <c r="Q196" s="3">
        <f t="shared" si="1"/>
        <v>16</v>
      </c>
      <c r="R196" s="3">
        <f t="shared" si="2"/>
        <v>160.2392151</v>
      </c>
      <c r="S196" s="3">
        <f t="shared" si="3"/>
        <v>1</v>
      </c>
      <c r="T196" s="3">
        <f t="shared" si="7"/>
        <v>99.6952</v>
      </c>
      <c r="U196" s="3">
        <f t="shared" si="5"/>
        <v>95</v>
      </c>
      <c r="V196" s="3">
        <f>ROUNDUP('global 2020 report '!C31,0.1)</f>
        <v>6</v>
      </c>
      <c r="W196" s="3">
        <v>22.546997070000003</v>
      </c>
    </row>
    <row r="197">
      <c r="A197" s="2" t="s">
        <v>219</v>
      </c>
      <c r="B197" s="2">
        <v>4.0</v>
      </c>
      <c r="C197" s="2">
        <v>441.5390015</v>
      </c>
      <c r="D197" s="2">
        <v>94.7440033</v>
      </c>
      <c r="E197" s="2">
        <v>100.0000004</v>
      </c>
      <c r="F197" s="2">
        <v>0.0</v>
      </c>
      <c r="G197" s="2">
        <v>0.0</v>
      </c>
      <c r="H197" s="2">
        <v>0.0</v>
      </c>
      <c r="I197" s="2">
        <v>100.0</v>
      </c>
      <c r="J197" s="2">
        <v>0.0</v>
      </c>
      <c r="K197" s="2">
        <v>0.0</v>
      </c>
      <c r="L197" s="2">
        <v>0.0</v>
      </c>
      <c r="M197" s="2">
        <v>100.0</v>
      </c>
      <c r="N197" s="2">
        <v>0.0</v>
      </c>
      <c r="O197" s="2">
        <v>0.0</v>
      </c>
      <c r="P197" s="2">
        <v>0.0</v>
      </c>
      <c r="Q197" s="3">
        <f t="shared" si="1"/>
        <v>16</v>
      </c>
      <c r="R197" s="3">
        <f t="shared" si="2"/>
        <v>418.3317262</v>
      </c>
      <c r="S197" s="3">
        <f t="shared" si="3"/>
        <v>1</v>
      </c>
      <c r="T197" s="3">
        <f t="shared" si="7"/>
        <v>100</v>
      </c>
      <c r="U197" s="3">
        <f t="shared" si="5"/>
        <v>95</v>
      </c>
      <c r="V197" s="3">
        <f>ROUNDUP('global 2020 report '!C46,0.1)</f>
        <v>6</v>
      </c>
      <c r="W197" s="3">
        <v>24.125999449999995</v>
      </c>
    </row>
    <row r="198">
      <c r="A198" s="2" t="s">
        <v>220</v>
      </c>
      <c r="B198" s="2">
        <v>4.0</v>
      </c>
      <c r="C198" s="2">
        <v>104.4229965</v>
      </c>
      <c r="D198" s="2">
        <v>95.93900299</v>
      </c>
      <c r="E198" s="2">
        <v>98.71826738</v>
      </c>
      <c r="F198" s="2">
        <v>0.0</v>
      </c>
      <c r="G198" s="2">
        <v>1.281732624</v>
      </c>
      <c r="H198" s="2">
        <v>0.0</v>
      </c>
      <c r="I198" s="2" t="s">
        <v>24</v>
      </c>
      <c r="J198" s="2" t="s">
        <v>24</v>
      </c>
      <c r="K198" s="2" t="s">
        <v>24</v>
      </c>
      <c r="L198" s="2" t="s">
        <v>24</v>
      </c>
      <c r="M198" s="2" t="s">
        <v>24</v>
      </c>
      <c r="N198" s="2" t="s">
        <v>24</v>
      </c>
      <c r="O198" s="2" t="s">
        <v>24</v>
      </c>
      <c r="P198" s="2" t="s">
        <v>24</v>
      </c>
      <c r="Q198" s="3">
        <f t="shared" si="1"/>
        <v>16</v>
      </c>
      <c r="R198" s="3">
        <f t="shared" si="2"/>
        <v>100.1823817</v>
      </c>
      <c r="S198" s="3">
        <f t="shared" si="3"/>
        <v>1</v>
      </c>
      <c r="T198" s="3">
        <f t="shared" si="7"/>
        <v>98.71826738</v>
      </c>
      <c r="U198" s="3">
        <f t="shared" si="5"/>
        <v>96</v>
      </c>
      <c r="V198" s="3">
        <f>ROUNDUP('global 2020 report '!C28,0.1)</f>
        <v>5</v>
      </c>
      <c r="W198" s="3">
        <v>23.894996640000002</v>
      </c>
    </row>
    <row r="199">
      <c r="A199" s="2" t="s">
        <v>221</v>
      </c>
      <c r="B199" s="2">
        <v>4.0</v>
      </c>
      <c r="C199" s="2">
        <v>3473.727051</v>
      </c>
      <c r="D199" s="2">
        <v>95.51499939</v>
      </c>
      <c r="E199" s="2">
        <v>99.49575756</v>
      </c>
      <c r="F199" s="2">
        <v>0.5042424412</v>
      </c>
      <c r="G199" s="2">
        <v>0.0</v>
      </c>
      <c r="H199" s="2">
        <v>0.0</v>
      </c>
      <c r="I199" s="2">
        <v>95.30083</v>
      </c>
      <c r="J199" s="2">
        <v>4.69917</v>
      </c>
      <c r="K199" s="2">
        <v>0.0</v>
      </c>
      <c r="L199" s="2">
        <v>0.0</v>
      </c>
      <c r="M199" s="2">
        <v>99.69273444</v>
      </c>
      <c r="N199" s="2">
        <v>0.3072655617</v>
      </c>
      <c r="O199" s="2">
        <v>0.0</v>
      </c>
      <c r="P199" s="2">
        <v>0.0</v>
      </c>
      <c r="Q199" s="3">
        <f t="shared" si="1"/>
        <v>16</v>
      </c>
      <c r="R199" s="3">
        <f t="shared" si="2"/>
        <v>3317.930372</v>
      </c>
      <c r="S199" s="3">
        <f t="shared" si="3"/>
        <v>4</v>
      </c>
      <c r="T199" s="3">
        <f t="shared" si="7"/>
        <v>99.49575756</v>
      </c>
      <c r="U199" s="3">
        <f t="shared" si="5"/>
        <v>96</v>
      </c>
      <c r="V199" s="3">
        <f>ROUNDUP('global 2020 report '!C83,0.1)</f>
        <v>5</v>
      </c>
      <c r="W199" s="3">
        <v>54.36199951</v>
      </c>
    </row>
    <row r="200">
      <c r="A200" s="2" t="s">
        <v>222</v>
      </c>
      <c r="B200" s="2">
        <v>4.0</v>
      </c>
      <c r="C200" s="2">
        <v>33.93799973</v>
      </c>
      <c r="D200" s="2">
        <v>97.49900055</v>
      </c>
      <c r="E200" s="2">
        <v>100.0</v>
      </c>
      <c r="F200" s="2">
        <v>0.0</v>
      </c>
      <c r="G200" s="2">
        <v>0.0</v>
      </c>
      <c r="H200" s="2">
        <v>0.0</v>
      </c>
      <c r="I200" s="2" t="s">
        <v>24</v>
      </c>
      <c r="J200" s="2" t="s">
        <v>24</v>
      </c>
      <c r="K200" s="2" t="s">
        <v>24</v>
      </c>
      <c r="L200" s="2" t="s">
        <v>24</v>
      </c>
      <c r="M200" s="2" t="s">
        <v>24</v>
      </c>
      <c r="N200" s="2" t="s">
        <v>24</v>
      </c>
      <c r="O200" s="2" t="s">
        <v>24</v>
      </c>
      <c r="P200" s="2" t="s">
        <v>24</v>
      </c>
      <c r="Q200" s="3">
        <f t="shared" si="1"/>
        <v>16</v>
      </c>
      <c r="R200" s="3">
        <f t="shared" si="2"/>
        <v>33.08921054</v>
      </c>
      <c r="S200" s="3">
        <f t="shared" si="3"/>
        <v>1</v>
      </c>
      <c r="T200" s="3">
        <f t="shared" si="7"/>
        <v>100</v>
      </c>
      <c r="U200" s="3">
        <f t="shared" si="5"/>
        <v>98</v>
      </c>
      <c r="V200" s="3">
        <f>ROUNDUP('global 2020 report '!C16,0.1)</f>
        <v>3</v>
      </c>
      <c r="W200" s="3">
        <v>62.65999985</v>
      </c>
    </row>
    <row r="201">
      <c r="A201" s="2" t="s">
        <v>223</v>
      </c>
      <c r="B201" s="2">
        <v>0.0</v>
      </c>
      <c r="C201" s="2">
        <v>400.1270142</v>
      </c>
      <c r="D201" s="2">
        <v>98.49899292</v>
      </c>
      <c r="E201" s="2">
        <v>99.80312604</v>
      </c>
      <c r="F201" s="2">
        <v>0.0</v>
      </c>
      <c r="G201" s="2">
        <v>0.1968739613</v>
      </c>
      <c r="H201" s="2">
        <v>0.0</v>
      </c>
      <c r="I201" s="2" t="s">
        <v>24</v>
      </c>
      <c r="J201" s="2" t="s">
        <v>24</v>
      </c>
      <c r="K201" s="2" t="s">
        <v>24</v>
      </c>
      <c r="L201" s="2" t="s">
        <v>24</v>
      </c>
      <c r="M201" s="2" t="s">
        <v>24</v>
      </c>
      <c r="N201" s="2" t="s">
        <v>24</v>
      </c>
      <c r="O201" s="2" t="s">
        <v>24</v>
      </c>
      <c r="P201" s="2" t="s">
        <v>24</v>
      </c>
      <c r="Q201" s="3">
        <f t="shared" si="1"/>
        <v>16</v>
      </c>
      <c r="R201" s="3">
        <f t="shared" si="2"/>
        <v>394.1210794</v>
      </c>
      <c r="S201" s="3">
        <f t="shared" si="3"/>
        <v>1</v>
      </c>
      <c r="T201" s="3">
        <f t="shared" si="7"/>
        <v>99.80312604</v>
      </c>
      <c r="U201" s="3">
        <f t="shared" si="5"/>
        <v>99</v>
      </c>
      <c r="V201" s="3">
        <f>ROUNDUP('global 2020 report '!C44,0.1)</f>
        <v>2</v>
      </c>
      <c r="W201" s="3">
        <v>57.21699905</v>
      </c>
    </row>
    <row r="202">
      <c r="A202" s="2" t="s">
        <v>224</v>
      </c>
      <c r="B202" s="2">
        <v>4.0</v>
      </c>
      <c r="C202" s="2">
        <v>11589.61621</v>
      </c>
      <c r="D202" s="2">
        <v>98.07899475</v>
      </c>
      <c r="E202" s="2">
        <v>99.99999645</v>
      </c>
      <c r="F202" s="2">
        <v>0.0</v>
      </c>
      <c r="G202" s="2">
        <v>3.554796791E-6</v>
      </c>
      <c r="H202" s="2">
        <v>0.0</v>
      </c>
      <c r="I202" s="2">
        <v>100.0</v>
      </c>
      <c r="J202" s="2">
        <v>0.0</v>
      </c>
      <c r="K202" s="2">
        <v>0.0</v>
      </c>
      <c r="L202" s="2">
        <v>0.0</v>
      </c>
      <c r="M202" s="2">
        <v>100.0</v>
      </c>
      <c r="N202" s="2">
        <v>0.0</v>
      </c>
      <c r="O202" s="2">
        <v>0.0</v>
      </c>
      <c r="P202" s="2">
        <v>0.0</v>
      </c>
      <c r="Q202" s="3">
        <f t="shared" si="1"/>
        <v>16</v>
      </c>
      <c r="R202" s="3">
        <f t="shared" si="2"/>
        <v>11366.97907</v>
      </c>
      <c r="S202" s="3">
        <f t="shared" si="3"/>
        <v>12</v>
      </c>
      <c r="T202" s="3">
        <f t="shared" si="7"/>
        <v>99.99999645</v>
      </c>
      <c r="U202" s="3">
        <f t="shared" si="5"/>
        <v>99</v>
      </c>
      <c r="V202" s="3">
        <f>ROUNDUP('global 2020 report '!C135,0.1)</f>
        <v>2</v>
      </c>
      <c r="W202" s="3">
        <v>52.59200287</v>
      </c>
    </row>
    <row r="203">
      <c r="A203" s="2" t="s">
        <v>225</v>
      </c>
      <c r="B203" s="2">
        <v>0.0</v>
      </c>
      <c r="C203" s="2">
        <v>9.885</v>
      </c>
      <c r="D203" s="2">
        <v>100.0</v>
      </c>
      <c r="E203" s="2">
        <v>100.0</v>
      </c>
      <c r="F203" s="2">
        <v>0.0</v>
      </c>
      <c r="G203" s="2">
        <v>0.0</v>
      </c>
      <c r="H203" s="2">
        <v>0.0</v>
      </c>
      <c r="I203" s="2" t="s">
        <v>24</v>
      </c>
      <c r="J203" s="2" t="s">
        <v>24</v>
      </c>
      <c r="K203" s="2" t="s">
        <v>24</v>
      </c>
      <c r="L203" s="2" t="s">
        <v>24</v>
      </c>
      <c r="M203" s="2">
        <v>100.0</v>
      </c>
      <c r="N203" s="2">
        <v>0.0</v>
      </c>
      <c r="O203" s="2">
        <v>0.0</v>
      </c>
      <c r="P203" s="2">
        <v>0.0</v>
      </c>
      <c r="Q203" s="3">
        <f t="shared" si="1"/>
        <v>16</v>
      </c>
      <c r="R203" s="3">
        <f t="shared" si="2"/>
        <v>9.885</v>
      </c>
      <c r="S203" s="3">
        <f t="shared" si="3"/>
        <v>1</v>
      </c>
      <c r="T203" s="3">
        <f t="shared" si="7"/>
        <v>100</v>
      </c>
      <c r="U203" s="3">
        <f t="shared" si="5"/>
        <v>100</v>
      </c>
      <c r="V203" s="3">
        <f>ROUNDUP('global 2020 report '!C8,0.1)</f>
        <v>0</v>
      </c>
      <c r="W203" s="3">
        <v>78.30500031</v>
      </c>
    </row>
    <row r="204">
      <c r="A204" s="2" t="s">
        <v>226</v>
      </c>
      <c r="B204" s="2">
        <v>4.0</v>
      </c>
      <c r="C204" s="2">
        <v>10.83399963</v>
      </c>
      <c r="D204" s="2">
        <v>100.0</v>
      </c>
      <c r="E204" s="2">
        <v>100.0</v>
      </c>
      <c r="F204" s="2">
        <v>0.0</v>
      </c>
      <c r="G204" s="2">
        <v>0.0</v>
      </c>
      <c r="H204" s="2">
        <v>0.0</v>
      </c>
      <c r="I204" s="2" t="s">
        <v>24</v>
      </c>
      <c r="J204" s="2" t="s">
        <v>24</v>
      </c>
      <c r="K204" s="2" t="s">
        <v>24</v>
      </c>
      <c r="L204" s="2" t="s">
        <v>24</v>
      </c>
      <c r="M204" s="2">
        <v>100.0</v>
      </c>
      <c r="N204" s="2">
        <v>0.0</v>
      </c>
      <c r="O204" s="2">
        <v>0.0</v>
      </c>
      <c r="P204" s="2">
        <v>0.0</v>
      </c>
      <c r="Q204" s="3">
        <f t="shared" si="1"/>
        <v>16</v>
      </c>
      <c r="R204" s="3">
        <f t="shared" si="2"/>
        <v>10.83399963</v>
      </c>
      <c r="S204" s="3">
        <f t="shared" si="3"/>
        <v>1</v>
      </c>
      <c r="T204" s="3">
        <f t="shared" si="7"/>
        <v>100</v>
      </c>
      <c r="U204" s="3">
        <f t="shared" si="5"/>
        <v>100</v>
      </c>
      <c r="V204" s="3">
        <f>ROUNDUP('global 2020 report '!C9,0.1)</f>
        <v>0</v>
      </c>
      <c r="W204" s="3">
        <v>8.218002319999997</v>
      </c>
    </row>
    <row r="205">
      <c r="A205" s="2" t="s">
        <v>227</v>
      </c>
      <c r="B205" s="2">
        <v>4.0</v>
      </c>
      <c r="C205" s="2">
        <v>33.69100189</v>
      </c>
      <c r="D205" s="2">
        <v>100.0</v>
      </c>
      <c r="E205" s="2">
        <v>100.0</v>
      </c>
      <c r="F205" s="2">
        <v>0.0</v>
      </c>
      <c r="G205" s="2">
        <v>0.0</v>
      </c>
      <c r="H205" s="2">
        <v>0.0</v>
      </c>
      <c r="I205" s="2" t="s">
        <v>24</v>
      </c>
      <c r="J205" s="2" t="s">
        <v>24</v>
      </c>
      <c r="K205" s="2" t="s">
        <v>24</v>
      </c>
      <c r="L205" s="2" t="s">
        <v>24</v>
      </c>
      <c r="M205" s="2">
        <v>100.0</v>
      </c>
      <c r="N205" s="2">
        <v>0.0</v>
      </c>
      <c r="O205" s="2">
        <v>0.0</v>
      </c>
      <c r="P205" s="2">
        <v>0.0</v>
      </c>
      <c r="Q205" s="3">
        <f t="shared" si="1"/>
        <v>16</v>
      </c>
      <c r="R205" s="3">
        <f t="shared" si="2"/>
        <v>33.69100189</v>
      </c>
      <c r="S205" s="3">
        <f t="shared" si="3"/>
        <v>1</v>
      </c>
      <c r="T205" s="3">
        <f t="shared" si="7"/>
        <v>100</v>
      </c>
      <c r="U205" s="3">
        <f t="shared" si="5"/>
        <v>100</v>
      </c>
      <c r="V205" s="3">
        <f>ROUNDUP('global 2020 report '!C15,0.1)</f>
        <v>0</v>
      </c>
      <c r="W205" s="3">
        <v>19.269004820000006</v>
      </c>
    </row>
    <row r="206">
      <c r="A206" s="2" t="s">
        <v>228</v>
      </c>
      <c r="B206" s="2">
        <v>4.0</v>
      </c>
      <c r="C206" s="2">
        <v>38.659</v>
      </c>
      <c r="D206" s="2">
        <v>100.0</v>
      </c>
      <c r="E206" s="2">
        <v>99.99927139</v>
      </c>
      <c r="F206" s="2">
        <v>0.0</v>
      </c>
      <c r="G206" s="2">
        <v>7.286105507E-4</v>
      </c>
      <c r="H206" s="2">
        <v>0.0</v>
      </c>
      <c r="I206" s="2" t="s">
        <v>24</v>
      </c>
      <c r="J206" s="2" t="s">
        <v>24</v>
      </c>
      <c r="K206" s="2" t="s">
        <v>24</v>
      </c>
      <c r="L206" s="2" t="s">
        <v>24</v>
      </c>
      <c r="M206" s="2">
        <v>99.99927139</v>
      </c>
      <c r="N206" s="2">
        <v>0.0</v>
      </c>
      <c r="O206" s="2">
        <v>7.286105507E-4</v>
      </c>
      <c r="P206" s="2">
        <v>0.0</v>
      </c>
      <c r="Q206" s="3">
        <f t="shared" si="1"/>
        <v>16</v>
      </c>
      <c r="R206" s="3">
        <f t="shared" si="2"/>
        <v>38.659</v>
      </c>
      <c r="S206" s="3">
        <f t="shared" si="3"/>
        <v>1</v>
      </c>
      <c r="T206" s="3">
        <f t="shared" si="7"/>
        <v>99.99927139</v>
      </c>
      <c r="U206" s="3">
        <f t="shared" si="5"/>
        <v>100</v>
      </c>
      <c r="V206" s="3">
        <f>ROUNDUP('global 2020 report '!C18,0.1)</f>
        <v>0</v>
      </c>
      <c r="W206" s="3">
        <v>25.245994569999993</v>
      </c>
    </row>
    <row r="207">
      <c r="A207" s="2" t="s">
        <v>229</v>
      </c>
      <c r="B207" s="2">
        <v>4.0</v>
      </c>
      <c r="C207" s="2">
        <v>39.24399948</v>
      </c>
      <c r="D207" s="2">
        <v>100.0</v>
      </c>
      <c r="E207" s="2">
        <v>100.0</v>
      </c>
      <c r="F207" s="2">
        <v>0.0</v>
      </c>
      <c r="G207" s="2">
        <v>0.0</v>
      </c>
      <c r="H207" s="2">
        <v>0.0</v>
      </c>
      <c r="I207" s="2" t="s">
        <v>24</v>
      </c>
      <c r="J207" s="2" t="s">
        <v>24</v>
      </c>
      <c r="K207" s="2" t="s">
        <v>24</v>
      </c>
      <c r="L207" s="2" t="s">
        <v>24</v>
      </c>
      <c r="M207" s="2">
        <v>100.0</v>
      </c>
      <c r="N207" s="2">
        <v>0.0</v>
      </c>
      <c r="O207" s="2">
        <v>0.0</v>
      </c>
      <c r="P207" s="2">
        <v>0.0</v>
      </c>
      <c r="Q207" s="3">
        <f t="shared" si="1"/>
        <v>16</v>
      </c>
      <c r="R207" s="3">
        <f t="shared" si="2"/>
        <v>39.24399948</v>
      </c>
      <c r="S207" s="3">
        <f t="shared" si="3"/>
        <v>1</v>
      </c>
      <c r="T207" s="3">
        <f t="shared" si="7"/>
        <v>100</v>
      </c>
      <c r="U207" s="3">
        <f t="shared" si="5"/>
        <v>100</v>
      </c>
      <c r="V207" s="3">
        <f>ROUNDUP('global 2020 report '!C19,0.1)</f>
        <v>0</v>
      </c>
      <c r="W207" s="3">
        <v>61.82299805</v>
      </c>
    </row>
    <row r="208">
      <c r="A208" s="2" t="s">
        <v>230</v>
      </c>
      <c r="B208" s="2">
        <v>4.0</v>
      </c>
      <c r="C208" s="2">
        <v>62.27299881</v>
      </c>
      <c r="D208" s="2">
        <v>100.0</v>
      </c>
      <c r="E208" s="2">
        <v>99.90314002</v>
      </c>
      <c r="F208" s="2">
        <v>0.0</v>
      </c>
      <c r="G208" s="2">
        <v>0.09685998294</v>
      </c>
      <c r="H208" s="2">
        <v>0.0</v>
      </c>
      <c r="I208" s="2" t="s">
        <v>24</v>
      </c>
      <c r="J208" s="2" t="s">
        <v>24</v>
      </c>
      <c r="K208" s="2" t="s">
        <v>24</v>
      </c>
      <c r="L208" s="2" t="s">
        <v>24</v>
      </c>
      <c r="M208" s="2">
        <v>99.90314002</v>
      </c>
      <c r="N208" s="2">
        <v>0.0</v>
      </c>
      <c r="O208" s="2">
        <v>0.09685998294</v>
      </c>
      <c r="P208" s="2">
        <v>0.0</v>
      </c>
      <c r="Q208" s="3">
        <f t="shared" si="1"/>
        <v>16</v>
      </c>
      <c r="R208" s="3">
        <f t="shared" si="2"/>
        <v>62.27299881</v>
      </c>
      <c r="S208" s="3">
        <f t="shared" si="3"/>
        <v>1</v>
      </c>
      <c r="T208" s="3">
        <f t="shared" si="7"/>
        <v>99.90314002</v>
      </c>
      <c r="U208" s="3">
        <f t="shared" si="5"/>
        <v>100</v>
      </c>
      <c r="V208" s="3">
        <f>ROUNDUP('global 2020 report '!C25,0.1)</f>
        <v>0</v>
      </c>
      <c r="W208" s="3">
        <v>48.04199982</v>
      </c>
    </row>
    <row r="209">
      <c r="A209" s="2" t="s">
        <v>231</v>
      </c>
      <c r="B209" s="2">
        <v>4.0</v>
      </c>
      <c r="C209" s="2">
        <v>649.34198</v>
      </c>
      <c r="D209" s="2">
        <v>100.0</v>
      </c>
      <c r="E209" s="2">
        <v>100.0</v>
      </c>
      <c r="F209" s="2">
        <v>0.0</v>
      </c>
      <c r="G209" s="2">
        <v>0.0</v>
      </c>
      <c r="H209" s="2">
        <v>0.0</v>
      </c>
      <c r="I209" s="2" t="s">
        <v>24</v>
      </c>
      <c r="J209" s="2" t="s">
        <v>24</v>
      </c>
      <c r="K209" s="2" t="s">
        <v>24</v>
      </c>
      <c r="L209" s="2" t="s">
        <v>24</v>
      </c>
      <c r="M209" s="2">
        <v>100.0</v>
      </c>
      <c r="N209" s="2">
        <v>0.0</v>
      </c>
      <c r="O209" s="2">
        <v>0.0</v>
      </c>
      <c r="P209" s="2">
        <v>0.0</v>
      </c>
      <c r="Q209" s="3">
        <f t="shared" si="1"/>
        <v>16</v>
      </c>
      <c r="R209" s="3">
        <f t="shared" si="2"/>
        <v>649.34198</v>
      </c>
      <c r="S209" s="3">
        <f t="shared" si="3"/>
        <v>1</v>
      </c>
      <c r="T209" s="3">
        <f t="shared" si="7"/>
        <v>100</v>
      </c>
      <c r="U209" s="3">
        <f t="shared" si="5"/>
        <v>100</v>
      </c>
      <c r="V209" s="3">
        <f>ROUNDUP('global 2020 report '!C52,0.1)</f>
        <v>0</v>
      </c>
      <c r="W209" s="3">
        <v>12.927001950000005</v>
      </c>
    </row>
    <row r="210">
      <c r="A210" s="2" t="s">
        <v>232</v>
      </c>
      <c r="B210" s="2">
        <v>0.0</v>
      </c>
      <c r="C210" s="2">
        <v>895.3079834</v>
      </c>
      <c r="D210" s="2">
        <v>99.65900421</v>
      </c>
      <c r="E210" s="2">
        <v>100.0</v>
      </c>
      <c r="F210" s="2">
        <v>0.0</v>
      </c>
      <c r="G210" s="2">
        <v>0.0</v>
      </c>
      <c r="H210" s="2">
        <v>0.0</v>
      </c>
      <c r="I210" s="2" t="s">
        <v>24</v>
      </c>
      <c r="J210" s="2" t="s">
        <v>24</v>
      </c>
      <c r="K210" s="2" t="s">
        <v>24</v>
      </c>
      <c r="L210" s="2" t="s">
        <v>24</v>
      </c>
      <c r="M210" s="2" t="s">
        <v>24</v>
      </c>
      <c r="N210" s="2" t="s">
        <v>24</v>
      </c>
      <c r="O210" s="2" t="s">
        <v>24</v>
      </c>
      <c r="P210" s="2" t="s">
        <v>24</v>
      </c>
      <c r="Q210" s="3">
        <f t="shared" si="1"/>
        <v>16</v>
      </c>
      <c r="R210" s="3">
        <f t="shared" si="2"/>
        <v>892.2550209</v>
      </c>
      <c r="S210" s="3">
        <f t="shared" si="3"/>
        <v>1</v>
      </c>
      <c r="T210" s="3">
        <f t="shared" si="7"/>
        <v>100</v>
      </c>
      <c r="U210" s="3">
        <f t="shared" si="5"/>
        <v>100</v>
      </c>
      <c r="V210" s="3">
        <f>ROUNDUP('global 2020 report '!C56,0.1)</f>
        <v>1</v>
      </c>
      <c r="W210" s="3">
        <v>62.83499908</v>
      </c>
    </row>
    <row r="211">
      <c r="A211" s="2" t="s">
        <v>233</v>
      </c>
      <c r="B211" s="2">
        <v>4.0</v>
      </c>
      <c r="C211" s="2">
        <v>2881.060059</v>
      </c>
      <c r="D211" s="2">
        <v>99.23500061</v>
      </c>
      <c r="E211" s="2">
        <v>99.56810194</v>
      </c>
      <c r="F211" s="2">
        <v>0.0</v>
      </c>
      <c r="G211" s="2">
        <v>0.4318980637</v>
      </c>
      <c r="H211" s="2">
        <v>0.0</v>
      </c>
      <c r="I211" s="2" t="s">
        <v>24</v>
      </c>
      <c r="J211" s="2" t="s">
        <v>24</v>
      </c>
      <c r="K211" s="2" t="s">
        <v>24</v>
      </c>
      <c r="L211" s="2" t="s">
        <v>24</v>
      </c>
      <c r="M211" s="2" t="s">
        <v>24</v>
      </c>
      <c r="N211" s="2" t="s">
        <v>24</v>
      </c>
      <c r="O211" s="2" t="s">
        <v>24</v>
      </c>
      <c r="P211" s="2" t="s">
        <v>24</v>
      </c>
      <c r="Q211" s="3">
        <f t="shared" si="1"/>
        <v>16</v>
      </c>
      <c r="R211" s="3">
        <f t="shared" si="2"/>
        <v>2859.019967</v>
      </c>
      <c r="S211" s="3">
        <f t="shared" si="3"/>
        <v>3</v>
      </c>
      <c r="T211" s="3">
        <f t="shared" si="7"/>
        <v>99.56810194</v>
      </c>
      <c r="U211" s="3">
        <f t="shared" si="5"/>
        <v>100</v>
      </c>
      <c r="V211" s="3">
        <f>ROUNDUP('global 2020 report '!C78,0.1)</f>
        <v>1</v>
      </c>
      <c r="W211" s="3">
        <v>43.35900116</v>
      </c>
    </row>
    <row r="212">
      <c r="A212" s="2" t="s">
        <v>234</v>
      </c>
      <c r="B212" s="2">
        <v>4.0</v>
      </c>
      <c r="C212" s="2">
        <v>4270.562988</v>
      </c>
      <c r="D212" s="2">
        <v>100.0</v>
      </c>
      <c r="E212" s="2">
        <v>100.0</v>
      </c>
      <c r="F212" s="2">
        <v>0.0</v>
      </c>
      <c r="G212" s="2">
        <v>0.0</v>
      </c>
      <c r="H212" s="2">
        <v>0.0</v>
      </c>
      <c r="I212" s="2" t="s">
        <v>24</v>
      </c>
      <c r="J212" s="2" t="s">
        <v>24</v>
      </c>
      <c r="K212" s="2" t="s">
        <v>24</v>
      </c>
      <c r="L212" s="2" t="s">
        <v>24</v>
      </c>
      <c r="M212" s="2" t="s">
        <v>24</v>
      </c>
      <c r="N212" s="2" t="s">
        <v>24</v>
      </c>
      <c r="O212" s="2" t="s">
        <v>24</v>
      </c>
      <c r="P212" s="2" t="s">
        <v>24</v>
      </c>
      <c r="Q212" s="3">
        <f t="shared" si="1"/>
        <v>16</v>
      </c>
      <c r="R212" s="3">
        <f t="shared" si="2"/>
        <v>4270.562988</v>
      </c>
      <c r="S212" s="3">
        <f t="shared" si="3"/>
        <v>5</v>
      </c>
      <c r="T212" s="3">
        <f t="shared" si="7"/>
        <v>100</v>
      </c>
      <c r="U212" s="3">
        <f t="shared" si="5"/>
        <v>100</v>
      </c>
      <c r="V212" s="3">
        <f>ROUNDUP('global 2020 report '!C87,0.1)</f>
        <v>0</v>
      </c>
      <c r="W212" s="3">
        <v>17.335998540000006</v>
      </c>
    </row>
    <row r="213">
      <c r="A213" s="2" t="s">
        <v>235</v>
      </c>
      <c r="B213" s="2">
        <v>4.0</v>
      </c>
      <c r="C213" s="2">
        <v>5850.342773</v>
      </c>
      <c r="D213" s="2">
        <v>100.0</v>
      </c>
      <c r="E213" s="2">
        <v>100.0</v>
      </c>
      <c r="F213" s="2">
        <v>0.0</v>
      </c>
      <c r="G213" s="2">
        <v>0.0</v>
      </c>
      <c r="H213" s="2">
        <v>0.0</v>
      </c>
      <c r="I213" s="2" t="s">
        <v>24</v>
      </c>
      <c r="J213" s="2" t="s">
        <v>24</v>
      </c>
      <c r="K213" s="2" t="s">
        <v>24</v>
      </c>
      <c r="L213" s="2" t="s">
        <v>24</v>
      </c>
      <c r="M213" s="2">
        <v>100.0</v>
      </c>
      <c r="N213" s="2">
        <v>0.0</v>
      </c>
      <c r="O213" s="2">
        <v>0.0</v>
      </c>
      <c r="P213" s="2">
        <v>0.0</v>
      </c>
      <c r="Q213" s="3">
        <f t="shared" si="1"/>
        <v>16</v>
      </c>
      <c r="R213" s="3">
        <f t="shared" si="2"/>
        <v>5850.342773</v>
      </c>
      <c r="S213" s="3">
        <f t="shared" si="3"/>
        <v>6</v>
      </c>
      <c r="T213" s="3">
        <f t="shared" si="7"/>
        <v>100</v>
      </c>
      <c r="U213" s="3">
        <f t="shared" si="5"/>
        <v>100</v>
      </c>
      <c r="V213" s="3">
        <f>ROUNDUP('global 2020 report '!C102,0.1)</f>
        <v>0</v>
      </c>
      <c r="W213" s="3">
        <v>65.07399749999999</v>
      </c>
    </row>
    <row r="214">
      <c r="A214" s="2" t="s">
        <v>236</v>
      </c>
      <c r="B214" s="2">
        <v>4.0</v>
      </c>
      <c r="C214" s="2">
        <v>7496.987793</v>
      </c>
      <c r="D214" s="2">
        <v>100.0</v>
      </c>
      <c r="E214" s="2">
        <v>100.0</v>
      </c>
      <c r="F214" s="2">
        <v>0.0</v>
      </c>
      <c r="G214" s="2">
        <v>0.0</v>
      </c>
      <c r="H214" s="2">
        <v>0.0</v>
      </c>
      <c r="I214" s="2" t="s">
        <v>24</v>
      </c>
      <c r="J214" s="2" t="s">
        <v>24</v>
      </c>
      <c r="K214" s="2" t="s">
        <v>24</v>
      </c>
      <c r="L214" s="2" t="s">
        <v>24</v>
      </c>
      <c r="M214" s="2">
        <v>100.0</v>
      </c>
      <c r="N214" s="2">
        <v>0.0</v>
      </c>
      <c r="O214" s="2">
        <v>0.0</v>
      </c>
      <c r="P214" s="2">
        <v>0.0</v>
      </c>
      <c r="Q214" s="3">
        <f t="shared" si="1"/>
        <v>16</v>
      </c>
      <c r="R214" s="3">
        <f t="shared" si="2"/>
        <v>7496.987793</v>
      </c>
      <c r="S214" s="3">
        <f t="shared" si="3"/>
        <v>8</v>
      </c>
      <c r="T214" s="3">
        <f t="shared" si="7"/>
        <v>100</v>
      </c>
      <c r="U214" s="3">
        <f t="shared" si="5"/>
        <v>100</v>
      </c>
      <c r="V214" s="3">
        <f>ROUNDUP('global 2020 report '!C112,0.1)</f>
        <v>0</v>
      </c>
      <c r="W214" s="3">
        <v>38.28691101</v>
      </c>
    </row>
    <row r="216">
      <c r="T216" s="3">
        <f>MAX(T2:T214)</f>
        <v>100</v>
      </c>
    </row>
  </sheetData>
  <customSheetViews>
    <customSheetView guid="{0A85789E-9E4A-4462-9945-1CD6531B4A3D}" filter="1" showAutoFilter="1">
      <autoFilter ref="$B$1:$B$1000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3.88"/>
    <col customWidth="1" min="8" max="8" width="22.88"/>
    <col customWidth="1" min="9" max="9" width="16.25"/>
    <col customWidth="1" min="10" max="10" width="20.13"/>
    <col customWidth="1" min="12" max="12" width="15.75"/>
    <col customWidth="1" min="13" max="13" width="17.0"/>
    <col customWidth="1" min="16" max="16" width="19.5"/>
    <col customWidth="1" min="17" max="17" width="17.75"/>
  </cols>
  <sheetData>
    <row r="1">
      <c r="A1" s="1" t="s">
        <v>2</v>
      </c>
      <c r="B1" s="1" t="s">
        <v>3</v>
      </c>
      <c r="C1" s="1" t="s">
        <v>22</v>
      </c>
      <c r="D1" s="2" t="s">
        <v>18</v>
      </c>
    </row>
    <row r="2">
      <c r="A2" s="2">
        <v>1.350000024</v>
      </c>
      <c r="B2" s="2">
        <v>0.0</v>
      </c>
      <c r="C2" s="3">
        <f t="shared" ref="C2:C214" si="1">100-B2</f>
        <v>100</v>
      </c>
      <c r="D2" s="3">
        <v>1.0</v>
      </c>
      <c r="H2" s="4" t="s">
        <v>237</v>
      </c>
      <c r="I2" s="5">
        <f>SUM('Estimates-on-the-use-of-water-('!C2:C214)</f>
        <v>7786695.108</v>
      </c>
      <c r="N2" s="6" t="s">
        <v>4</v>
      </c>
      <c r="O2" s="6" t="s">
        <v>5</v>
      </c>
      <c r="P2" s="6" t="s">
        <v>6</v>
      </c>
      <c r="Q2" s="6" t="s">
        <v>7</v>
      </c>
      <c r="R2" s="4" t="s">
        <v>8</v>
      </c>
      <c r="S2" s="4" t="s">
        <v>238</v>
      </c>
      <c r="T2" s="4" t="s">
        <v>10</v>
      </c>
      <c r="U2" s="4" t="s">
        <v>11</v>
      </c>
      <c r="V2" s="4" t="s">
        <v>12</v>
      </c>
      <c r="W2" s="4" t="s">
        <v>13</v>
      </c>
      <c r="X2" s="4" t="s">
        <v>14</v>
      </c>
      <c r="Y2" s="4" t="s">
        <v>15</v>
      </c>
    </row>
    <row r="3">
      <c r="A3" s="2">
        <v>1.618000031</v>
      </c>
      <c r="B3" s="2">
        <v>46.20200348</v>
      </c>
      <c r="C3" s="3">
        <f t="shared" si="1"/>
        <v>53.79799652</v>
      </c>
      <c r="D3" s="3">
        <v>1.0</v>
      </c>
      <c r="H3" s="4" t="s">
        <v>239</v>
      </c>
      <c r="I3" s="5">
        <v>4375308.4625498885</v>
      </c>
      <c r="M3" s="7" t="s">
        <v>240</v>
      </c>
      <c r="N3" s="5">
        <f>AVERAGE('Estimates-on-the-use-of-water-('!E2:E214)</f>
        <v>89.86478253</v>
      </c>
      <c r="O3" s="5">
        <f>AVERAGE('Estimates-on-the-use-of-water-('!F2:F214)</f>
        <v>3.865265345</v>
      </c>
      <c r="P3" s="5">
        <f>AVERAGE('Estimates-on-the-use-of-water-('!G2:G214)</f>
        <v>4.418010654</v>
      </c>
      <c r="Q3" s="5">
        <f>AVERAGE('Estimates-on-the-use-of-water-('!H2:H214)</f>
        <v>1.915488584</v>
      </c>
      <c r="R3" s="5">
        <f>AVERAGEA('Estimates-on-the-use-of-water-('!I2:I214)</f>
        <v>62.62483829</v>
      </c>
      <c r="S3" s="5">
        <f>AVERAGEA('Estimates-on-the-use-of-water-('!J2:J214)</f>
        <v>4.493879145</v>
      </c>
      <c r="T3" s="5">
        <f>AVERAGEA('Estimates-on-the-use-of-water-('!K2:K214)</f>
        <v>6.723431378</v>
      </c>
      <c r="U3" s="5">
        <f>AVERAGEA('Estimates-on-the-use-of-water-('!L2:L214)</f>
        <v>3.153156349</v>
      </c>
      <c r="V3" s="5">
        <f>AVERAGEA('Estimates-on-the-use-of-water-('!M2:M214)</f>
        <v>77.79681669</v>
      </c>
      <c r="W3" s="5">
        <f>AVERAGEA('Estimates-on-the-use-of-water-('!N2:N214)</f>
        <v>2.696346312</v>
      </c>
      <c r="X3" s="5">
        <f>AVERAGEA('Estimates-on-the-use-of-water-('!O2:O214)</f>
        <v>1.412147473</v>
      </c>
      <c r="Y3" s="5">
        <f>AVERAGEA('Estimates-on-the-use-of-water-('!P2:P214)</f>
        <v>0.2543139346</v>
      </c>
    </row>
    <row r="4">
      <c r="A4" s="2">
        <v>3.48300004</v>
      </c>
      <c r="B4" s="2">
        <v>78.50799561</v>
      </c>
      <c r="C4" s="3">
        <f t="shared" si="1"/>
        <v>21.49200439</v>
      </c>
      <c r="D4" s="3">
        <v>1.0</v>
      </c>
      <c r="H4" s="4" t="s">
        <v>241</v>
      </c>
      <c r="I4" s="7">
        <v>7821000.0</v>
      </c>
      <c r="M4" s="7" t="s">
        <v>242</v>
      </c>
      <c r="N4" s="5">
        <f>MEDIAN('Estimates-on-the-use-of-water-('!E2:E214)</f>
        <v>97.3481397</v>
      </c>
      <c r="O4" s="5">
        <f>MEDIAN('Estimates-on-the-use-of-water-('!F2:F214)</f>
        <v>0.4707829181</v>
      </c>
      <c r="P4" s="5">
        <f>MEDIAN('Estimates-on-the-use-of-water-('!G2:G214)</f>
        <v>0.8536474704</v>
      </c>
      <c r="Q4" s="5">
        <f>MEDIAN('Estimates-on-the-use-of-water-('!H2:H214)</f>
        <v>0</v>
      </c>
      <c r="R4" s="5">
        <f>MEDIAN('Estimates-on-the-use-of-water-('!I2:I214)</f>
        <v>90.73161683</v>
      </c>
      <c r="S4" s="5">
        <f>MEDIAN('Estimates-on-the-use-of-water-('!J2:J214)</f>
        <v>1.812330835</v>
      </c>
      <c r="T4" s="5">
        <f>MEDIAN('Estimates-on-the-use-of-water-('!K2:K214)</f>
        <v>3.229749713</v>
      </c>
      <c r="U4" s="5">
        <f>MEDIAN('Estimates-on-the-use-of-water-('!L2:L214)</f>
        <v>0.2196897375</v>
      </c>
      <c r="V4" s="5">
        <f>MEDIAN('Estimates-on-the-use-of-water-('!M2:M214)</f>
        <v>98.10662849</v>
      </c>
      <c r="W4" s="5">
        <f>MEDIAN('Estimates-on-the-use-of-water-('!N2:N214)</f>
        <v>0.5</v>
      </c>
      <c r="X4" s="5">
        <f>MEDIAN('Estimates-on-the-use-of-water-('!O2:O214)</f>
        <v>0.3498740029</v>
      </c>
      <c r="Y4" s="5">
        <f>MEDIAN('Estimates-on-the-use-of-water-('!P2:P214)</f>
        <v>0</v>
      </c>
    </row>
    <row r="5">
      <c r="A5" s="2">
        <v>4.999000072</v>
      </c>
      <c r="B5" s="2">
        <v>9.114999771</v>
      </c>
      <c r="C5" s="3">
        <f t="shared" si="1"/>
        <v>90.88500023</v>
      </c>
      <c r="D5" s="3">
        <v>1.0</v>
      </c>
      <c r="H5" s="4" t="s">
        <v>243</v>
      </c>
      <c r="I5" s="5">
        <f>I4*(55/100)</f>
        <v>4301550</v>
      </c>
      <c r="M5" s="7" t="s">
        <v>244</v>
      </c>
      <c r="N5" s="5">
        <f>MODE('Estimates-on-the-use-of-water-('!E2:E214)</f>
        <v>100</v>
      </c>
      <c r="O5" s="5">
        <f>MODE('Estimates-on-the-use-of-water-('!F2:F214)</f>
        <v>0</v>
      </c>
      <c r="P5" s="5">
        <f>MODE('Estimates-on-the-use-of-water-('!G2:G214)</f>
        <v>0</v>
      </c>
      <c r="Q5" s="5">
        <f>MODE('Estimates-on-the-use-of-water-('!H2:H214)</f>
        <v>0</v>
      </c>
      <c r="R5" s="5">
        <f>MODE('Estimates-on-the-use-of-water-('!I2:I214)</f>
        <v>100</v>
      </c>
      <c r="S5" s="5">
        <f>MODE('Estimates-on-the-use-of-water-('!J2:J214)</f>
        <v>0</v>
      </c>
      <c r="T5" s="5">
        <f>MODE('Estimates-on-the-use-of-water-('!K2:K214)</f>
        <v>0</v>
      </c>
      <c r="U5" s="5">
        <f>MODE('Estimates-on-the-use-of-water-('!L2:L214)</f>
        <v>0</v>
      </c>
      <c r="V5" s="5">
        <f>MODE('Estimates-on-the-use-of-water-('!M2:M214)</f>
        <v>100</v>
      </c>
      <c r="W5" s="5">
        <f>MODE('Estimates-on-the-use-of-water-('!N2:N214)</f>
        <v>0</v>
      </c>
      <c r="X5" s="5">
        <f>MODE('Estimates-on-the-use-of-water-('!O2:O214)</f>
        <v>0</v>
      </c>
      <c r="Y5" s="5">
        <f>MODE('Estimates-on-the-use-of-water-('!P2:P214)</f>
        <v>0</v>
      </c>
    </row>
    <row r="6">
      <c r="A6" s="2">
        <v>5.795000076</v>
      </c>
      <c r="B6" s="2">
        <v>89.96199799</v>
      </c>
      <c r="C6" s="3">
        <f t="shared" si="1"/>
        <v>10.03800201</v>
      </c>
      <c r="D6" s="3">
        <v>1.0</v>
      </c>
      <c r="H6" s="8" t="s">
        <v>245</v>
      </c>
      <c r="I6" s="9">
        <f>(I3/I2)*100</f>
        <v>56.18954386</v>
      </c>
      <c r="M6" s="10" t="s">
        <v>246</v>
      </c>
      <c r="N6" s="5">
        <f>STDEV('Estimates-on-the-use-of-water-('!E2:E214)</f>
        <v>15.0874269</v>
      </c>
      <c r="O6" s="5">
        <f>STDEV('Estimates-on-the-use-of-water-('!F2:F214)</f>
        <v>6.960846633</v>
      </c>
      <c r="P6" s="5">
        <f>STDEV('Estimates-on-the-use-of-water-('!G2:G214)</f>
        <v>7.174477036</v>
      </c>
      <c r="Q6" s="5">
        <f>STDEV('Estimates-on-the-use-of-water-('!H2:H214)</f>
        <v>3.923973987</v>
      </c>
      <c r="R6" s="5">
        <f>STDEV('Estimates-on-the-use-of-water-('!I2:I214)</f>
        <v>21.50663741</v>
      </c>
      <c r="S6" s="5">
        <f>STDEV('Estimates-on-the-use-of-water-('!J2:J214)</f>
        <v>8.704765846</v>
      </c>
      <c r="T6" s="5">
        <f>STDEV('Estimates-on-the-use-of-water-('!K2:K214)</f>
        <v>11.82849434</v>
      </c>
      <c r="U6" s="5">
        <f>STDEV('Estimates-on-the-use-of-water-('!L2:L214)</f>
        <v>6.847951395</v>
      </c>
      <c r="V6" s="5">
        <f>STDEV('Estimates-on-the-use-of-water-('!M2:M214)</f>
        <v>8.03886161</v>
      </c>
      <c r="W6" s="5">
        <f>STDEV('Estimates-on-the-use-of-water-('!N2:N214)</f>
        <v>5.63506705</v>
      </c>
      <c r="X6" s="5">
        <f>STDEV('Estimates-on-the-use-of-water-('!O2:O214)</f>
        <v>3.23457032</v>
      </c>
      <c r="Y6" s="5">
        <f>STDEV('Estimates-on-the-use-of-water-('!P2:P214)</f>
        <v>0.8696316426</v>
      </c>
    </row>
    <row r="7">
      <c r="A7" s="2">
        <v>6.071000099</v>
      </c>
      <c r="B7" s="2">
        <v>40.08200073</v>
      </c>
      <c r="C7" s="3">
        <f t="shared" si="1"/>
        <v>59.91799927</v>
      </c>
      <c r="D7" s="3">
        <v>1.0</v>
      </c>
      <c r="H7" s="11"/>
      <c r="I7" s="12"/>
      <c r="M7" s="7" t="s">
        <v>247</v>
      </c>
      <c r="N7" s="5">
        <f>QUARTILE('Estimates-on-the-use-of-water-('!E2:E214,1)</f>
        <v>85.64331096</v>
      </c>
      <c r="O7" s="5">
        <f>QUARTILE('Estimates-on-the-use-of-water-('!F2:F214,1)</f>
        <v>0</v>
      </c>
      <c r="P7" s="5">
        <f>QUARTILE('Estimates-on-the-use-of-water-('!G2:G214,1)</f>
        <v>0.03390622265</v>
      </c>
      <c r="Q7" s="5">
        <f>QUARTILE('Estimates-on-the-use-of-water-('!H2:H214,1)</f>
        <v>0</v>
      </c>
      <c r="R7" s="5">
        <f>QUARTILE('Estimates-on-the-use-of-water-('!I2:I214,1)</f>
        <v>64.8254211</v>
      </c>
      <c r="S7" s="5">
        <f>QUARTILE('Estimates-on-the-use-of-water-('!J2:J214,1)</f>
        <v>0</v>
      </c>
      <c r="T7" s="5">
        <f>QUARTILE('Estimates-on-the-use-of-water-('!K2:K214,1)</f>
        <v>0.1584109169</v>
      </c>
      <c r="U7" s="5">
        <f>QUARTILE('Estimates-on-the-use-of-water-('!L2:L214,1)</f>
        <v>0</v>
      </c>
      <c r="V7" s="5">
        <f>QUARTILE('Estimates-on-the-use-of-water-('!M2:M214,1)</f>
        <v>92.56287752</v>
      </c>
      <c r="W7" s="5">
        <f>QUARTILE('Estimates-on-the-use-of-water-('!N2:N214,1)</f>
        <v>0</v>
      </c>
      <c r="X7" s="5">
        <f>QUARTILE('Estimates-on-the-use-of-water-('!O2:O214,1)</f>
        <v>0</v>
      </c>
      <c r="Y7" s="5">
        <f>QUARTILE('Estimates-on-the-use-of-water-('!P2:P214,1)</f>
        <v>0</v>
      </c>
    </row>
    <row r="8">
      <c r="A8" s="2">
        <v>9.885</v>
      </c>
      <c r="B8" s="2">
        <v>100.0</v>
      </c>
      <c r="C8" s="3">
        <f t="shared" si="1"/>
        <v>0</v>
      </c>
      <c r="D8" s="3">
        <v>1.0</v>
      </c>
      <c r="H8" s="13" t="s">
        <v>248</v>
      </c>
      <c r="I8" s="14">
        <f>(ABS(I4-I2)/((I2+I4)/2))*100</f>
        <v>0.4395894719</v>
      </c>
      <c r="M8" s="7" t="s">
        <v>249</v>
      </c>
      <c r="N8" s="5">
        <f>QUARTILE('Estimates-on-the-use-of-water-('!E2:E214,3)</f>
        <v>99.88752524</v>
      </c>
      <c r="O8" s="5">
        <f>QUARTILE('Estimates-on-the-use-of-water-('!F2:F214,3)</f>
        <v>4.851219157</v>
      </c>
      <c r="P8" s="5">
        <f>QUARTILE('Estimates-on-the-use-of-water-('!G2:G214,3)</f>
        <v>5.279309922</v>
      </c>
      <c r="Q8" s="5">
        <f>QUARTILE('Estimates-on-the-use-of-water-('!H2:H214,3)</f>
        <v>1.878301993</v>
      </c>
      <c r="R8" s="5">
        <f>QUARTILE('Estimates-on-the-use-of-water-('!I2:I214,3)</f>
        <v>99.11924249</v>
      </c>
      <c r="S8" s="5">
        <f>QUARTILE('Estimates-on-the-use-of-water-('!J2:J214,3)</f>
        <v>8.553175126</v>
      </c>
      <c r="T8" s="5">
        <f>QUARTILE('Estimates-on-the-use-of-water-('!K2:K214,3)</f>
        <v>13.2663393</v>
      </c>
      <c r="U8" s="5">
        <f>QUARTILE('Estimates-on-the-use-of-water-('!L2:L214,3)</f>
        <v>6.157471481</v>
      </c>
      <c r="V8" s="5">
        <f>QUARTILE('Estimates-on-the-use-of-water-('!M2:M214,3)</f>
        <v>99.94941803</v>
      </c>
      <c r="W8" s="5">
        <f>QUARTILE('Estimates-on-the-use-of-water-('!N2:N214,3)</f>
        <v>3.966347184</v>
      </c>
      <c r="X8" s="5">
        <f>QUARTILE('Estimates-on-the-use-of-water-('!O2:O214,3)</f>
        <v>2.059001302</v>
      </c>
      <c r="Y8" s="5">
        <f>QUARTILE('Estimates-on-the-use-of-water-('!P2:P214,3)</f>
        <v>0.1597056849</v>
      </c>
    </row>
    <row r="9">
      <c r="A9" s="2">
        <v>10.83399963</v>
      </c>
      <c r="B9" s="2">
        <v>100.0</v>
      </c>
      <c r="C9" s="3">
        <f t="shared" si="1"/>
        <v>0</v>
      </c>
      <c r="D9" s="3">
        <v>1.0</v>
      </c>
      <c r="H9" s="15" t="s">
        <v>250</v>
      </c>
      <c r="I9" s="5">
        <f>(ABS(I3-I5)/((I3+I5)/2))*100</f>
        <v>1.700119067</v>
      </c>
      <c r="M9" s="7" t="s">
        <v>251</v>
      </c>
      <c r="N9" s="5">
        <f t="shared" ref="N9:R9" si="2">N8-N7</f>
        <v>14.24421428</v>
      </c>
      <c r="O9" s="5">
        <f t="shared" si="2"/>
        <v>4.851219157</v>
      </c>
      <c r="P9" s="5">
        <f t="shared" si="2"/>
        <v>5.245403699</v>
      </c>
      <c r="Q9" s="5">
        <f t="shared" si="2"/>
        <v>1.878301993</v>
      </c>
      <c r="R9" s="5">
        <f t="shared" si="2"/>
        <v>34.29382139</v>
      </c>
      <c r="S9" s="5">
        <f t="shared" ref="S9:U9" si="3">S7-S8</f>
        <v>-8.553175126</v>
      </c>
      <c r="T9" s="5">
        <f t="shared" si="3"/>
        <v>-13.10792838</v>
      </c>
      <c r="U9" s="5">
        <f t="shared" si="3"/>
        <v>-6.157471481</v>
      </c>
      <c r="V9" s="5">
        <f t="shared" ref="V9:X9" si="4">V8-V7</f>
        <v>7.38654051</v>
      </c>
      <c r="W9" s="5">
        <f t="shared" si="4"/>
        <v>3.966347184</v>
      </c>
      <c r="X9" s="5">
        <f t="shared" si="4"/>
        <v>2.059001302</v>
      </c>
      <c r="Y9" s="5">
        <f>X8-Y8</f>
        <v>1.899295617</v>
      </c>
    </row>
    <row r="10">
      <c r="A10" s="2">
        <v>11.24600029</v>
      </c>
      <c r="B10" s="2">
        <v>0.0</v>
      </c>
      <c r="C10" s="3">
        <f t="shared" si="1"/>
        <v>100</v>
      </c>
      <c r="D10" s="3">
        <v>1.0</v>
      </c>
      <c r="H10" s="15" t="s">
        <v>252</v>
      </c>
      <c r="I10" s="5">
        <f>(ABS(I6-55)/((I6+55)/2))*100</f>
        <v>2.139668561</v>
      </c>
      <c r="M10" s="7" t="s">
        <v>253</v>
      </c>
      <c r="N10" s="7">
        <f>MAX('Estimates-on-the-use-of-water-('!T2:T214)</f>
        <v>100</v>
      </c>
      <c r="O10" s="5">
        <f>MAX('Estimates-on-the-use-of-water-('!F2:F214)</f>
        <v>37.42696287</v>
      </c>
      <c r="P10" s="5">
        <f>MAX('Estimates-on-the-use-of-water-('!G2:G214)</f>
        <v>33.53911377</v>
      </c>
      <c r="Q10" s="5">
        <f>MAX('Estimates-on-the-use-of-water-('!H2:H214)</f>
        <v>30.36979308</v>
      </c>
      <c r="R10" s="5">
        <f>MAX('Estimates-on-the-use-of-water-('!I2:I214)</f>
        <v>100</v>
      </c>
      <c r="S10" s="5">
        <f>MAX('Estimates-on-the-use-of-water-('!J2:J214)</f>
        <v>42.16438068</v>
      </c>
      <c r="T10" s="5">
        <f>MAX('Estimates-on-the-use-of-water-('!K2:K214)</f>
        <v>51.21598167</v>
      </c>
      <c r="U10" s="5">
        <f>MAX('Estimates-on-the-use-of-water-('!L2:L214)</f>
        <v>40.51813242</v>
      </c>
      <c r="V10" s="5">
        <f>MAX('Estimates-on-the-use-of-water-('!M2:M214)</f>
        <v>100</v>
      </c>
      <c r="W10" s="5">
        <f>MAX('Estimates-on-the-use-of-water-('!N2:N214)</f>
        <v>34.27978009</v>
      </c>
      <c r="X10" s="5">
        <f>MAX('Estimates-on-the-use-of-water-('!O2:O214)</f>
        <v>19.83580681</v>
      </c>
      <c r="Y10" s="5">
        <f>MAX('Estimates-on-the-use-of-water-('!P2:P214)</f>
        <v>6.362160532</v>
      </c>
    </row>
    <row r="11">
      <c r="A11" s="2">
        <v>11.79199982</v>
      </c>
      <c r="B11" s="2">
        <v>64.01399994</v>
      </c>
      <c r="C11" s="3">
        <f t="shared" si="1"/>
        <v>35.98600006</v>
      </c>
      <c r="D11" s="3">
        <v>1.0</v>
      </c>
      <c r="M11" s="7" t="s">
        <v>254</v>
      </c>
      <c r="N11" s="5">
        <f>MIN('Estimates-on-the-use-of-water-('!E2:E214)</f>
        <v>37.20240205</v>
      </c>
      <c r="O11" s="5">
        <f>MIN('Estimates-on-the-use-of-water-('!F2:F214)</f>
        <v>0</v>
      </c>
      <c r="P11" s="5">
        <f>MIN('Estimates-on-the-use-of-water-('!G2:G214)</f>
        <v>0</v>
      </c>
      <c r="Q11" s="5">
        <f>MIN('Estimates-on-the-use-of-water-('!H2:H214)</f>
        <v>0</v>
      </c>
      <c r="R11" s="5">
        <f>MIN('Estimates-on-the-use-of-water-('!I2:I214)</f>
        <v>21.98279234</v>
      </c>
      <c r="S11" s="5">
        <f>MIN('Estimates-on-the-use-of-water-('!J2:J214)</f>
        <v>0</v>
      </c>
      <c r="T11" s="5">
        <f>MIN('Estimates-on-the-use-of-water-('!K2:K214)</f>
        <v>0</v>
      </c>
      <c r="U11" s="5">
        <f>MIN('Estimates-on-the-use-of-water-('!L2:L214)</f>
        <v>0</v>
      </c>
      <c r="V11" s="5">
        <f>MIN('Estimates-on-the-use-of-water-('!M2:M214)</f>
        <v>49.66166495</v>
      </c>
      <c r="W11" s="5">
        <f>MIN('Estimates-on-the-use-of-water-('!N2:N214)</f>
        <v>0</v>
      </c>
      <c r="X11" s="5">
        <f>MIN('Estimates-on-the-use-of-water-('!O2:O214)</f>
        <v>0</v>
      </c>
      <c r="Y11" s="5">
        <f>MIN('Estimates-on-the-use-of-water-('!P2:P214)</f>
        <v>0</v>
      </c>
    </row>
    <row r="12">
      <c r="A12" s="2">
        <v>17.56399918</v>
      </c>
      <c r="B12" s="2">
        <v>75.49500275</v>
      </c>
      <c r="C12" s="3">
        <f t="shared" si="1"/>
        <v>24.50499725</v>
      </c>
      <c r="D12" s="3">
        <v>1.0</v>
      </c>
    </row>
    <row r="13">
      <c r="A13" s="2">
        <v>18.09199905</v>
      </c>
      <c r="B13" s="2">
        <v>80.98799896</v>
      </c>
      <c r="C13" s="3">
        <f t="shared" si="1"/>
        <v>19.01200104</v>
      </c>
      <c r="D13" s="3">
        <v>1.0</v>
      </c>
    </row>
    <row r="14">
      <c r="A14" s="2">
        <v>30.23699951</v>
      </c>
      <c r="B14" s="2">
        <v>48.51499939</v>
      </c>
      <c r="C14" s="3">
        <f t="shared" si="1"/>
        <v>51.48500061</v>
      </c>
      <c r="D14" s="3">
        <v>1.0</v>
      </c>
    </row>
    <row r="15">
      <c r="A15" s="2">
        <v>33.69100189</v>
      </c>
      <c r="B15" s="2">
        <v>100.0</v>
      </c>
      <c r="C15" s="3">
        <f t="shared" si="1"/>
        <v>0</v>
      </c>
      <c r="D15" s="3">
        <v>1.0</v>
      </c>
    </row>
    <row r="16">
      <c r="A16" s="2">
        <v>33.93799973</v>
      </c>
      <c r="B16" s="2">
        <v>97.49900055</v>
      </c>
      <c r="C16" s="3">
        <f t="shared" si="1"/>
        <v>2.50099945</v>
      </c>
      <c r="D16" s="3">
        <v>1.0</v>
      </c>
    </row>
    <row r="17">
      <c r="A17" s="2">
        <v>38.13700104</v>
      </c>
      <c r="B17" s="2">
        <v>14.41600037</v>
      </c>
      <c r="C17" s="3">
        <f t="shared" si="1"/>
        <v>85.58399963</v>
      </c>
      <c r="D17" s="3">
        <v>1.0</v>
      </c>
    </row>
    <row r="18">
      <c r="A18" s="2">
        <v>38.659</v>
      </c>
      <c r="B18" s="2">
        <v>100.0</v>
      </c>
      <c r="C18" s="3">
        <f t="shared" si="1"/>
        <v>0</v>
      </c>
      <c r="D18" s="3">
        <v>1.0</v>
      </c>
    </row>
    <row r="19">
      <c r="A19" s="2">
        <v>39.24399948</v>
      </c>
      <c r="B19" s="2">
        <v>100.0</v>
      </c>
      <c r="C19" s="3">
        <f t="shared" si="1"/>
        <v>0</v>
      </c>
      <c r="D19" s="3">
        <v>1.0</v>
      </c>
    </row>
    <row r="20">
      <c r="A20" s="2">
        <v>48.86500168</v>
      </c>
      <c r="B20" s="2">
        <v>42.39799881</v>
      </c>
      <c r="C20" s="3">
        <f t="shared" si="1"/>
        <v>57.60200119</v>
      </c>
      <c r="D20" s="3">
        <v>1.0</v>
      </c>
    </row>
    <row r="21">
      <c r="A21" s="2">
        <v>55.1969986</v>
      </c>
      <c r="B21" s="2">
        <v>87.15299988</v>
      </c>
      <c r="C21" s="3">
        <f t="shared" si="1"/>
        <v>12.84700012</v>
      </c>
      <c r="D21" s="3">
        <v>1.0</v>
      </c>
    </row>
    <row r="22">
      <c r="A22" s="2">
        <v>56.77199936</v>
      </c>
      <c r="B22" s="2">
        <v>87.28200531</v>
      </c>
      <c r="C22" s="3">
        <f t="shared" si="1"/>
        <v>12.71799469</v>
      </c>
      <c r="D22" s="3">
        <v>1.0</v>
      </c>
    </row>
    <row r="23">
      <c r="A23" s="2">
        <v>57.55699921</v>
      </c>
      <c r="B23" s="2">
        <v>91.79799652</v>
      </c>
      <c r="C23" s="3">
        <f t="shared" si="1"/>
        <v>8.20200348</v>
      </c>
      <c r="D23" s="3">
        <v>1.0</v>
      </c>
    </row>
    <row r="24">
      <c r="A24" s="2">
        <v>59.19400024</v>
      </c>
      <c r="B24" s="2">
        <v>77.79399109</v>
      </c>
      <c r="C24" s="3">
        <f t="shared" si="1"/>
        <v>22.20600891</v>
      </c>
      <c r="D24" s="3">
        <v>1.0</v>
      </c>
    </row>
    <row r="25">
      <c r="A25" s="2">
        <v>62.27299881</v>
      </c>
      <c r="B25" s="2">
        <v>100.0</v>
      </c>
      <c r="C25" s="3">
        <f t="shared" si="1"/>
        <v>0</v>
      </c>
      <c r="D25" s="3">
        <v>1.0</v>
      </c>
    </row>
    <row r="26">
      <c r="A26" s="2">
        <v>77.26499939</v>
      </c>
      <c r="B26" s="2">
        <v>87.91600037</v>
      </c>
      <c r="C26" s="3">
        <f t="shared" si="1"/>
        <v>12.08399963</v>
      </c>
      <c r="D26" s="3">
        <v>1.0</v>
      </c>
    </row>
    <row r="27">
      <c r="A27" s="2">
        <v>85.03199768</v>
      </c>
      <c r="B27" s="2">
        <v>52.89800262</v>
      </c>
      <c r="C27" s="3">
        <f t="shared" si="1"/>
        <v>47.10199738</v>
      </c>
      <c r="D27" s="3">
        <v>1.0</v>
      </c>
    </row>
    <row r="28">
      <c r="A28" s="2">
        <v>104.4229965</v>
      </c>
      <c r="B28" s="2">
        <v>95.93900299</v>
      </c>
      <c r="C28" s="3">
        <f t="shared" si="1"/>
        <v>4.06099701</v>
      </c>
      <c r="D28" s="3">
        <v>1.0</v>
      </c>
    </row>
    <row r="29">
      <c r="A29" s="2">
        <v>105.6969986</v>
      </c>
      <c r="B29" s="2">
        <v>23.09899902</v>
      </c>
      <c r="C29" s="3">
        <f t="shared" si="1"/>
        <v>76.90100098</v>
      </c>
      <c r="D29" s="3">
        <v>1.0</v>
      </c>
    </row>
    <row r="30">
      <c r="A30" s="2">
        <v>119.4459991</v>
      </c>
      <c r="B30" s="2">
        <v>55.59399796</v>
      </c>
      <c r="C30" s="3">
        <f t="shared" si="1"/>
        <v>44.40600204</v>
      </c>
      <c r="D30" s="3">
        <v>1.0</v>
      </c>
    </row>
    <row r="31">
      <c r="A31" s="2">
        <v>168.7830048</v>
      </c>
      <c r="B31" s="2">
        <v>94.93800354</v>
      </c>
      <c r="C31" s="3">
        <f t="shared" si="1"/>
        <v>5.06199646</v>
      </c>
      <c r="D31" s="3">
        <v>1.0</v>
      </c>
    </row>
    <row r="32">
      <c r="A32" s="2">
        <v>183.6289978</v>
      </c>
      <c r="B32" s="2">
        <v>18.8409996</v>
      </c>
      <c r="C32" s="3">
        <f t="shared" si="1"/>
        <v>81.1590004</v>
      </c>
      <c r="D32" s="3">
        <v>1.0</v>
      </c>
    </row>
    <row r="33">
      <c r="A33" s="2">
        <v>198.4100037</v>
      </c>
      <c r="B33" s="2">
        <v>17.88899994</v>
      </c>
      <c r="C33" s="3">
        <f t="shared" si="1"/>
        <v>82.11100006</v>
      </c>
      <c r="D33" s="3">
        <v>1.0</v>
      </c>
    </row>
    <row r="34">
      <c r="A34" s="2">
        <v>219.1609955</v>
      </c>
      <c r="B34" s="2">
        <v>74.35400391</v>
      </c>
      <c r="C34" s="3">
        <f t="shared" si="1"/>
        <v>25.64599609</v>
      </c>
      <c r="D34" s="3">
        <v>1.0</v>
      </c>
    </row>
    <row r="35">
      <c r="A35" s="2">
        <v>272.8129883</v>
      </c>
      <c r="B35" s="2">
        <v>45.75099945</v>
      </c>
      <c r="C35" s="3">
        <f t="shared" si="1"/>
        <v>54.24900055</v>
      </c>
      <c r="D35" s="3">
        <v>1.0</v>
      </c>
    </row>
    <row r="36">
      <c r="A36" s="2">
        <v>280.9039917</v>
      </c>
      <c r="B36" s="2">
        <v>61.97500229</v>
      </c>
      <c r="C36" s="3">
        <f t="shared" si="1"/>
        <v>38.02499771</v>
      </c>
      <c r="D36" s="3">
        <v>1.0</v>
      </c>
    </row>
    <row r="37">
      <c r="A37" s="2">
        <v>285.4909973</v>
      </c>
      <c r="B37" s="2">
        <v>71.51799774</v>
      </c>
      <c r="C37" s="3">
        <f t="shared" si="1"/>
        <v>28.48200226</v>
      </c>
      <c r="D37" s="3">
        <v>1.0</v>
      </c>
    </row>
    <row r="38">
      <c r="A38" s="2">
        <v>287.3710022</v>
      </c>
      <c r="B38" s="2">
        <v>31.19099998</v>
      </c>
      <c r="C38" s="3">
        <f t="shared" si="1"/>
        <v>68.80900002</v>
      </c>
      <c r="D38" s="3">
        <v>1.0</v>
      </c>
    </row>
    <row r="39">
      <c r="A39" s="2">
        <v>298.6820068</v>
      </c>
      <c r="B39" s="2">
        <v>85.81999969</v>
      </c>
      <c r="C39" s="3">
        <f t="shared" si="1"/>
        <v>14.18000031</v>
      </c>
      <c r="D39" s="3">
        <v>1.0</v>
      </c>
    </row>
    <row r="40">
      <c r="A40" s="2">
        <v>307.1499939</v>
      </c>
      <c r="B40" s="2">
        <v>25.52500153</v>
      </c>
      <c r="C40" s="3">
        <f t="shared" si="1"/>
        <v>74.47499847</v>
      </c>
      <c r="D40" s="3">
        <v>1.0</v>
      </c>
    </row>
    <row r="41">
      <c r="A41" s="2">
        <v>341.25</v>
      </c>
      <c r="B41" s="2">
        <v>93.897995</v>
      </c>
      <c r="C41" s="3">
        <f t="shared" si="1"/>
        <v>6.102005</v>
      </c>
      <c r="D41" s="3">
        <v>1.0</v>
      </c>
    </row>
    <row r="42">
      <c r="A42" s="2">
        <v>375.2650146</v>
      </c>
      <c r="B42" s="2">
        <v>89.13999939</v>
      </c>
      <c r="C42" s="3">
        <f t="shared" si="1"/>
        <v>10.86000061</v>
      </c>
      <c r="D42" s="3">
        <v>1.0</v>
      </c>
    </row>
    <row r="43">
      <c r="A43" s="2">
        <v>397.6210022</v>
      </c>
      <c r="B43" s="2">
        <v>46.02500153</v>
      </c>
      <c r="C43" s="3">
        <f t="shared" si="1"/>
        <v>53.97499847</v>
      </c>
      <c r="D43" s="3">
        <v>1.0</v>
      </c>
    </row>
    <row r="44">
      <c r="A44" s="2">
        <v>400.1270142</v>
      </c>
      <c r="B44" s="2">
        <v>98.49899292</v>
      </c>
      <c r="C44" s="3">
        <f t="shared" si="1"/>
        <v>1.50100708</v>
      </c>
      <c r="D44" s="3">
        <v>1.0</v>
      </c>
    </row>
    <row r="45">
      <c r="A45" s="2">
        <v>437.4830017</v>
      </c>
      <c r="B45" s="2">
        <v>78.25000763</v>
      </c>
      <c r="C45" s="3">
        <f t="shared" si="1"/>
        <v>21.74999237</v>
      </c>
      <c r="D45" s="3">
        <v>1.0</v>
      </c>
    </row>
    <row r="46">
      <c r="A46" s="2">
        <v>441.5390015</v>
      </c>
      <c r="B46" s="2">
        <v>94.7440033</v>
      </c>
      <c r="C46" s="3">
        <f t="shared" si="1"/>
        <v>5.2559967</v>
      </c>
      <c r="D46" s="3">
        <v>1.0</v>
      </c>
    </row>
    <row r="47">
      <c r="A47" s="2">
        <v>540.5419922</v>
      </c>
      <c r="B47" s="2">
        <v>40.66899872</v>
      </c>
      <c r="C47" s="3">
        <f t="shared" si="1"/>
        <v>59.33100128</v>
      </c>
      <c r="D47" s="3">
        <v>1.0</v>
      </c>
    </row>
    <row r="48">
      <c r="A48" s="2">
        <v>555.9879761</v>
      </c>
      <c r="B48" s="2">
        <v>66.65200043</v>
      </c>
      <c r="C48" s="3">
        <f t="shared" si="1"/>
        <v>33.34799957</v>
      </c>
      <c r="D48" s="3">
        <v>1.0</v>
      </c>
    </row>
    <row r="49">
      <c r="A49" s="2">
        <v>586.6339722</v>
      </c>
      <c r="B49" s="2">
        <v>66.14900208</v>
      </c>
      <c r="C49" s="3">
        <f t="shared" si="1"/>
        <v>33.85099792</v>
      </c>
      <c r="D49" s="3">
        <v>1.0</v>
      </c>
    </row>
    <row r="50">
      <c r="A50" s="2">
        <v>625.9760132</v>
      </c>
      <c r="B50" s="2">
        <v>91.4529953</v>
      </c>
      <c r="C50" s="3">
        <f t="shared" si="1"/>
        <v>8.5470047</v>
      </c>
      <c r="D50" s="3">
        <v>1.0</v>
      </c>
    </row>
    <row r="51">
      <c r="A51" s="2">
        <v>628.0620117</v>
      </c>
      <c r="B51" s="2">
        <v>67.48800659</v>
      </c>
      <c r="C51" s="3">
        <f t="shared" si="1"/>
        <v>32.51199341</v>
      </c>
      <c r="D51" s="3">
        <v>1.0</v>
      </c>
    </row>
    <row r="52">
      <c r="A52" s="2">
        <v>649.34198</v>
      </c>
      <c r="B52" s="2">
        <v>100.0</v>
      </c>
      <c r="C52" s="3">
        <f t="shared" si="1"/>
        <v>0</v>
      </c>
      <c r="D52" s="3">
        <v>1.0</v>
      </c>
    </row>
    <row r="53">
      <c r="A53" s="2">
        <v>686.8779907</v>
      </c>
      <c r="B53" s="2">
        <v>24.67000008</v>
      </c>
      <c r="C53" s="3">
        <f t="shared" si="1"/>
        <v>75.32999992</v>
      </c>
      <c r="D53" s="3">
        <v>1.0</v>
      </c>
    </row>
    <row r="54">
      <c r="A54" s="2">
        <v>771.6119995</v>
      </c>
      <c r="B54" s="2">
        <v>42.31599808</v>
      </c>
      <c r="C54" s="3">
        <f t="shared" si="1"/>
        <v>57.68400192</v>
      </c>
      <c r="D54" s="3">
        <v>1.0</v>
      </c>
    </row>
    <row r="55">
      <c r="A55" s="2">
        <v>786.559021</v>
      </c>
      <c r="B55" s="2">
        <v>26.7859993</v>
      </c>
      <c r="C55" s="3">
        <f t="shared" si="1"/>
        <v>73.2140007</v>
      </c>
      <c r="D55" s="3">
        <v>1.0</v>
      </c>
    </row>
    <row r="56">
      <c r="A56" s="2">
        <v>895.3079834</v>
      </c>
      <c r="B56" s="2">
        <v>99.65900421</v>
      </c>
      <c r="C56" s="3">
        <f t="shared" si="1"/>
        <v>0.34099579</v>
      </c>
      <c r="D56" s="3">
        <v>1.0</v>
      </c>
    </row>
    <row r="57">
      <c r="A57" s="2">
        <v>896.4439697</v>
      </c>
      <c r="B57" s="2">
        <v>57.24700546</v>
      </c>
      <c r="C57" s="3">
        <f t="shared" si="1"/>
        <v>42.75299454</v>
      </c>
      <c r="D57" s="3">
        <v>1.0</v>
      </c>
    </row>
    <row r="58">
      <c r="A58" s="2">
        <v>988.0020142</v>
      </c>
      <c r="B58" s="2">
        <v>78.06199646</v>
      </c>
      <c r="C58" s="3">
        <f t="shared" si="1"/>
        <v>21.93800354</v>
      </c>
      <c r="D58" s="3">
        <v>1.0</v>
      </c>
    </row>
    <row r="59">
      <c r="A59" s="2">
        <v>1160.16394</v>
      </c>
      <c r="B59" s="2">
        <v>24.17100143</v>
      </c>
      <c r="C59" s="3">
        <f t="shared" si="1"/>
        <v>75.82899857</v>
      </c>
      <c r="D59" s="3">
        <v>2.0</v>
      </c>
    </row>
    <row r="60">
      <c r="A60" s="2">
        <v>1207.360962</v>
      </c>
      <c r="B60" s="2">
        <v>66.82099915</v>
      </c>
      <c r="C60" s="3">
        <f t="shared" si="1"/>
        <v>33.17900085</v>
      </c>
      <c r="D60" s="3">
        <v>2.0</v>
      </c>
    </row>
    <row r="61">
      <c r="A61" s="2">
        <v>1271.766968</v>
      </c>
      <c r="B61" s="2">
        <v>40.75999832</v>
      </c>
      <c r="C61" s="3">
        <f t="shared" si="1"/>
        <v>59.24000168</v>
      </c>
      <c r="D61" s="3">
        <v>2.0</v>
      </c>
    </row>
    <row r="62">
      <c r="A62" s="2">
        <v>1318.442017</v>
      </c>
      <c r="B62" s="2">
        <v>31.31999969</v>
      </c>
      <c r="C62" s="3">
        <f t="shared" si="1"/>
        <v>68.68000031</v>
      </c>
      <c r="D62" s="3">
        <v>2.0</v>
      </c>
    </row>
    <row r="63">
      <c r="A63" s="2">
        <v>1326.53894</v>
      </c>
      <c r="B63" s="2">
        <v>69.22900391</v>
      </c>
      <c r="C63" s="3">
        <f t="shared" si="1"/>
        <v>30.77099609</v>
      </c>
      <c r="D63" s="3">
        <v>2.0</v>
      </c>
    </row>
    <row r="64">
      <c r="A64" s="2">
        <v>1399.490967</v>
      </c>
      <c r="B64" s="2">
        <v>53.2140007</v>
      </c>
      <c r="C64" s="3">
        <f t="shared" si="1"/>
        <v>46.7859993</v>
      </c>
      <c r="D64" s="3">
        <v>2.0</v>
      </c>
    </row>
    <row r="65">
      <c r="A65" s="2">
        <v>1701.583008</v>
      </c>
      <c r="B65" s="2">
        <v>89.50600433</v>
      </c>
      <c r="C65" s="3">
        <f t="shared" si="1"/>
        <v>10.49399567</v>
      </c>
      <c r="D65" s="3">
        <v>2.0</v>
      </c>
    </row>
    <row r="66">
      <c r="A66" s="2">
        <v>1886.202026</v>
      </c>
      <c r="B66" s="2">
        <v>68.31500244</v>
      </c>
      <c r="C66" s="3">
        <f t="shared" si="1"/>
        <v>31.68499756</v>
      </c>
      <c r="D66" s="3">
        <v>2.0</v>
      </c>
    </row>
    <row r="67">
      <c r="A67" s="2">
        <v>1967.998047</v>
      </c>
      <c r="B67" s="2">
        <v>44.19599915</v>
      </c>
      <c r="C67" s="3">
        <f t="shared" si="1"/>
        <v>55.80400085</v>
      </c>
      <c r="D67" s="3">
        <v>2.0</v>
      </c>
    </row>
    <row r="68">
      <c r="A68" s="2">
        <v>2078.931885</v>
      </c>
      <c r="B68" s="2">
        <v>55.11800385</v>
      </c>
      <c r="C68" s="3">
        <f t="shared" si="1"/>
        <v>44.88199615</v>
      </c>
      <c r="D68" s="3">
        <v>3.0</v>
      </c>
    </row>
    <row r="69">
      <c r="A69" s="2">
        <v>2083.379883</v>
      </c>
      <c r="B69" s="2">
        <v>58.48199844</v>
      </c>
      <c r="C69" s="3">
        <f t="shared" si="1"/>
        <v>41.51800156</v>
      </c>
      <c r="D69" s="3">
        <v>3.0</v>
      </c>
    </row>
    <row r="70">
      <c r="A70" s="2">
        <v>2142.251953</v>
      </c>
      <c r="B70" s="2">
        <v>29.02799988</v>
      </c>
      <c r="C70" s="3">
        <f t="shared" si="1"/>
        <v>70.97200012</v>
      </c>
      <c r="D70" s="3">
        <v>3.0</v>
      </c>
    </row>
    <row r="71">
      <c r="A71" s="2">
        <v>2225.728027</v>
      </c>
      <c r="B71" s="2">
        <v>90.09200287</v>
      </c>
      <c r="C71" s="3">
        <f t="shared" si="1"/>
        <v>9.90799713</v>
      </c>
      <c r="D71" s="3">
        <v>3.0</v>
      </c>
    </row>
    <row r="72">
      <c r="A72" s="2">
        <v>2351.625</v>
      </c>
      <c r="B72" s="2">
        <v>70.8769989</v>
      </c>
      <c r="C72" s="3">
        <f t="shared" si="1"/>
        <v>29.1230011</v>
      </c>
      <c r="D72" s="3">
        <v>3.0</v>
      </c>
    </row>
    <row r="73">
      <c r="A73" s="2">
        <v>2416.664063</v>
      </c>
      <c r="B73" s="2">
        <v>62.58199692</v>
      </c>
      <c r="C73" s="3">
        <f t="shared" si="1"/>
        <v>37.41800308</v>
      </c>
      <c r="D73" s="3">
        <v>3.0</v>
      </c>
    </row>
    <row r="74">
      <c r="A74" s="2">
        <v>2540.916016</v>
      </c>
      <c r="B74" s="2">
        <v>52.03300095</v>
      </c>
      <c r="C74" s="3">
        <f t="shared" si="1"/>
        <v>47.96699905</v>
      </c>
      <c r="D74" s="3">
        <v>3.0</v>
      </c>
    </row>
    <row r="75">
      <c r="A75" s="2">
        <v>2722.291016</v>
      </c>
      <c r="B75" s="2">
        <v>68.04599762</v>
      </c>
      <c r="C75" s="3">
        <f t="shared" si="1"/>
        <v>31.95400238</v>
      </c>
      <c r="D75" s="3">
        <v>3.0</v>
      </c>
    </row>
    <row r="76">
      <c r="A76" s="2">
        <v>2860.840088</v>
      </c>
      <c r="B76" s="2">
        <v>93.58100128</v>
      </c>
      <c r="C76" s="3">
        <f t="shared" si="1"/>
        <v>6.41899872</v>
      </c>
      <c r="D76" s="3">
        <v>3.0</v>
      </c>
    </row>
    <row r="77">
      <c r="A77" s="2">
        <v>2877.800049</v>
      </c>
      <c r="B77" s="2">
        <v>62.11199951</v>
      </c>
      <c r="C77" s="3">
        <f t="shared" si="1"/>
        <v>37.88800049</v>
      </c>
      <c r="D77" s="3">
        <v>3.0</v>
      </c>
    </row>
    <row r="78">
      <c r="A78" s="2">
        <v>2881.060059</v>
      </c>
      <c r="B78" s="2">
        <v>99.23500061</v>
      </c>
      <c r="C78" s="3">
        <f t="shared" si="1"/>
        <v>0.76499939</v>
      </c>
      <c r="D78" s="3">
        <v>3.0</v>
      </c>
    </row>
    <row r="79">
      <c r="A79" s="2">
        <v>2961.160889</v>
      </c>
      <c r="B79" s="2">
        <v>56.31100082</v>
      </c>
      <c r="C79" s="3">
        <f t="shared" si="1"/>
        <v>43.68899918</v>
      </c>
      <c r="D79" s="3">
        <v>3.0</v>
      </c>
    </row>
    <row r="80">
      <c r="A80" s="2">
        <v>2963.233887</v>
      </c>
      <c r="B80" s="2">
        <v>63.31299973</v>
      </c>
      <c r="C80" s="3">
        <f t="shared" si="1"/>
        <v>36.68700027</v>
      </c>
      <c r="D80" s="3">
        <v>3.0</v>
      </c>
    </row>
    <row r="81">
      <c r="A81" s="2">
        <v>3278.291992</v>
      </c>
      <c r="B81" s="2">
        <v>68.65699768</v>
      </c>
      <c r="C81" s="3">
        <f t="shared" si="1"/>
        <v>31.34300232</v>
      </c>
      <c r="D81" s="3">
        <v>4.0</v>
      </c>
    </row>
    <row r="82">
      <c r="A82" s="2">
        <v>3280.814941</v>
      </c>
      <c r="B82" s="2">
        <v>49.02000046</v>
      </c>
      <c r="C82" s="3">
        <f t="shared" si="1"/>
        <v>50.97999954</v>
      </c>
      <c r="D82" s="3">
        <v>4.0</v>
      </c>
    </row>
    <row r="83">
      <c r="A83" s="2">
        <v>3473.727051</v>
      </c>
      <c r="B83" s="2">
        <v>95.51499939</v>
      </c>
      <c r="C83" s="3">
        <f t="shared" si="1"/>
        <v>4.48500061</v>
      </c>
      <c r="D83" s="3">
        <v>4.0</v>
      </c>
    </row>
    <row r="84">
      <c r="A84" s="2">
        <v>3989.175049</v>
      </c>
      <c r="B84" s="2">
        <v>59.4529953</v>
      </c>
      <c r="C84" s="3">
        <f t="shared" si="1"/>
        <v>40.5470047</v>
      </c>
      <c r="D84" s="3">
        <v>4.0</v>
      </c>
    </row>
    <row r="85">
      <c r="A85" s="2">
        <v>4033.962891</v>
      </c>
      <c r="B85" s="2">
        <v>42.84900284</v>
      </c>
      <c r="C85" s="3">
        <f t="shared" si="1"/>
        <v>57.15099716</v>
      </c>
      <c r="D85" s="3">
        <v>5.0</v>
      </c>
    </row>
    <row r="86">
      <c r="A86" s="2">
        <v>4105.268066</v>
      </c>
      <c r="B86" s="2">
        <v>57.55299759</v>
      </c>
      <c r="C86" s="3">
        <f t="shared" si="1"/>
        <v>42.44700241</v>
      </c>
      <c r="D86" s="3">
        <v>5.0</v>
      </c>
    </row>
    <row r="87">
      <c r="A87" s="2">
        <v>4270.562988</v>
      </c>
      <c r="B87" s="2">
        <v>100.0</v>
      </c>
      <c r="C87" s="3">
        <f t="shared" si="1"/>
        <v>0</v>
      </c>
      <c r="D87" s="3">
        <v>5.0</v>
      </c>
    </row>
    <row r="88">
      <c r="A88" s="2">
        <v>4314.768066</v>
      </c>
      <c r="B88" s="2">
        <v>68.41400146</v>
      </c>
      <c r="C88" s="3">
        <f t="shared" si="1"/>
        <v>31.58599854</v>
      </c>
      <c r="D88" s="3">
        <v>5.0</v>
      </c>
    </row>
    <row r="89">
      <c r="A89" s="2">
        <v>4649.660156</v>
      </c>
      <c r="B89" s="2">
        <v>55.32699585</v>
      </c>
      <c r="C89" s="3">
        <f t="shared" si="1"/>
        <v>44.67300415</v>
      </c>
      <c r="D89" s="3">
        <v>5.0</v>
      </c>
    </row>
    <row r="90">
      <c r="A90" s="2">
        <v>4822.23291</v>
      </c>
      <c r="B90" s="2">
        <v>86.6989975</v>
      </c>
      <c r="C90" s="3">
        <f t="shared" si="1"/>
        <v>13.3010025</v>
      </c>
      <c r="D90" s="3">
        <v>5.0</v>
      </c>
    </row>
    <row r="91">
      <c r="A91" s="2">
        <v>4829.76416</v>
      </c>
      <c r="B91" s="2">
        <v>42.19799805</v>
      </c>
      <c r="C91" s="3">
        <f t="shared" si="1"/>
        <v>57.80200195</v>
      </c>
      <c r="D91" s="3">
        <v>5.0</v>
      </c>
    </row>
    <row r="92">
      <c r="A92" s="2">
        <v>4937.795898</v>
      </c>
      <c r="B92" s="2">
        <v>63.65299988</v>
      </c>
      <c r="C92" s="3">
        <f t="shared" si="1"/>
        <v>36.34700012</v>
      </c>
      <c r="D92" s="3">
        <v>5.0</v>
      </c>
    </row>
    <row r="93">
      <c r="A93" s="2">
        <v>5057.676758</v>
      </c>
      <c r="B93" s="2">
        <v>52.08899689</v>
      </c>
      <c r="C93" s="3">
        <f t="shared" si="1"/>
        <v>47.91100311</v>
      </c>
      <c r="D93" s="3">
        <v>6.0</v>
      </c>
    </row>
    <row r="94">
      <c r="A94" s="2">
        <v>5094.11377</v>
      </c>
      <c r="B94" s="2">
        <v>80.77099609</v>
      </c>
      <c r="C94" s="3">
        <f t="shared" si="1"/>
        <v>19.22900391</v>
      </c>
      <c r="D94" s="3">
        <v>6.0</v>
      </c>
    </row>
    <row r="95">
      <c r="A95" s="2">
        <v>5101.416016</v>
      </c>
      <c r="B95" s="2">
        <v>76.71899414</v>
      </c>
      <c r="C95" s="3">
        <f t="shared" si="1"/>
        <v>23.28100586</v>
      </c>
      <c r="D95" s="3">
        <v>6.0</v>
      </c>
    </row>
    <row r="96">
      <c r="A96" s="2">
        <v>5106.62207</v>
      </c>
      <c r="B96" s="2">
        <v>86.27599335</v>
      </c>
      <c r="C96" s="3">
        <f t="shared" si="1"/>
        <v>13.72400665</v>
      </c>
      <c r="D96" s="3">
        <v>6.0</v>
      </c>
    </row>
    <row r="97">
      <c r="A97" s="2">
        <v>5421.242188</v>
      </c>
      <c r="B97" s="2">
        <v>82.97399139</v>
      </c>
      <c r="C97" s="3">
        <f t="shared" si="1"/>
        <v>17.02600861</v>
      </c>
      <c r="D97" s="3">
        <v>6.0</v>
      </c>
    </row>
    <row r="98">
      <c r="A98" s="2">
        <v>5459.643066</v>
      </c>
      <c r="B98" s="2">
        <v>53.75999832</v>
      </c>
      <c r="C98" s="3">
        <f t="shared" si="1"/>
        <v>46.24000168</v>
      </c>
      <c r="D98" s="3">
        <v>6.0</v>
      </c>
    </row>
    <row r="99">
      <c r="A99" s="2">
        <v>5518.091797</v>
      </c>
      <c r="B99" s="2">
        <v>67.82900238</v>
      </c>
      <c r="C99" s="3">
        <f t="shared" si="1"/>
        <v>32.17099762</v>
      </c>
      <c r="D99" s="3">
        <v>6.0</v>
      </c>
    </row>
    <row r="100">
      <c r="A100" s="2">
        <v>5540.717773</v>
      </c>
      <c r="B100" s="2">
        <v>85.51700592</v>
      </c>
      <c r="C100" s="3">
        <f t="shared" si="1"/>
        <v>14.48299408</v>
      </c>
      <c r="D100" s="3">
        <v>6.0</v>
      </c>
    </row>
    <row r="101">
      <c r="A101" s="2">
        <v>5792.203125</v>
      </c>
      <c r="B101" s="2">
        <v>88.11600494</v>
      </c>
      <c r="C101" s="3">
        <f t="shared" si="1"/>
        <v>11.88399506</v>
      </c>
      <c r="D101" s="3">
        <v>6.0</v>
      </c>
    </row>
    <row r="102">
      <c r="A102" s="2">
        <v>5850.342773</v>
      </c>
      <c r="B102" s="2">
        <v>100.0</v>
      </c>
      <c r="C102" s="3">
        <f t="shared" si="1"/>
        <v>0</v>
      </c>
      <c r="D102" s="3">
        <v>6.0</v>
      </c>
    </row>
    <row r="103">
      <c r="A103" s="2">
        <v>6031.187012</v>
      </c>
      <c r="B103" s="2">
        <v>52.51600266</v>
      </c>
      <c r="C103" s="3">
        <f t="shared" si="1"/>
        <v>47.48399734</v>
      </c>
      <c r="D103" s="3">
        <v>7.0</v>
      </c>
    </row>
    <row r="104">
      <c r="A104" s="2">
        <v>6486.201172</v>
      </c>
      <c r="B104" s="2">
        <v>73.44400024</v>
      </c>
      <c r="C104" s="3">
        <f t="shared" si="1"/>
        <v>26.55599976</v>
      </c>
      <c r="D104" s="3">
        <v>7.0</v>
      </c>
    </row>
    <row r="105">
      <c r="A105" s="2">
        <v>6524.190918</v>
      </c>
      <c r="B105" s="2">
        <v>36.85599899</v>
      </c>
      <c r="C105" s="3">
        <f t="shared" si="1"/>
        <v>63.14400101</v>
      </c>
      <c r="D105" s="3">
        <v>7.0</v>
      </c>
    </row>
    <row r="106">
      <c r="A106" s="2">
        <v>6624.554199</v>
      </c>
      <c r="B106" s="2">
        <v>59.01200104</v>
      </c>
      <c r="C106" s="3">
        <f t="shared" si="1"/>
        <v>40.98799896</v>
      </c>
      <c r="D106" s="3">
        <v>7.0</v>
      </c>
    </row>
    <row r="107">
      <c r="A107" s="2">
        <v>6825.441895</v>
      </c>
      <c r="B107" s="2">
        <v>88.92499542</v>
      </c>
      <c r="C107" s="3">
        <f t="shared" si="1"/>
        <v>11.07500458</v>
      </c>
      <c r="D107" s="3">
        <v>7.0</v>
      </c>
    </row>
    <row r="108">
      <c r="A108" s="2">
        <v>6871.287109</v>
      </c>
      <c r="B108" s="2">
        <v>80.69100189</v>
      </c>
      <c r="C108" s="3">
        <f t="shared" si="1"/>
        <v>19.30899811</v>
      </c>
      <c r="D108" s="3">
        <v>7.0</v>
      </c>
    </row>
    <row r="109">
      <c r="A109" s="2">
        <v>6948.444824</v>
      </c>
      <c r="B109" s="2">
        <v>75.68599701</v>
      </c>
      <c r="C109" s="3">
        <f t="shared" si="1"/>
        <v>24.31400299</v>
      </c>
      <c r="D109" s="3">
        <v>7.0</v>
      </c>
    </row>
    <row r="110">
      <c r="A110" s="2">
        <v>7132.529785</v>
      </c>
      <c r="B110" s="2">
        <v>62.18299484</v>
      </c>
      <c r="C110" s="3">
        <f t="shared" si="1"/>
        <v>37.81700516</v>
      </c>
      <c r="D110" s="3">
        <v>8.0</v>
      </c>
    </row>
    <row r="111">
      <c r="A111" s="2">
        <v>7275.556152</v>
      </c>
      <c r="B111" s="2">
        <v>36.29000092</v>
      </c>
      <c r="C111" s="3">
        <f t="shared" si="1"/>
        <v>63.70999908</v>
      </c>
      <c r="D111" s="3">
        <v>8.0</v>
      </c>
    </row>
    <row r="112">
      <c r="A112" s="2">
        <v>7496.987793</v>
      </c>
      <c r="B112" s="2">
        <v>100.0</v>
      </c>
      <c r="C112" s="3">
        <f t="shared" si="1"/>
        <v>0</v>
      </c>
      <c r="D112" s="3">
        <v>8.0</v>
      </c>
    </row>
    <row r="113">
      <c r="A113" s="2">
        <v>7976.984863</v>
      </c>
      <c r="B113" s="2">
        <v>42.92300034</v>
      </c>
      <c r="C113" s="3">
        <f t="shared" si="1"/>
        <v>57.07699966</v>
      </c>
      <c r="D113" s="3">
        <v>8.0</v>
      </c>
    </row>
    <row r="114">
      <c r="A114" s="2">
        <v>8278.737305</v>
      </c>
      <c r="B114" s="2">
        <v>42.79999924</v>
      </c>
      <c r="C114" s="3">
        <f t="shared" si="1"/>
        <v>57.20000076</v>
      </c>
      <c r="D114" s="3">
        <v>9.0</v>
      </c>
    </row>
    <row r="115">
      <c r="A115" s="2">
        <v>8654.618164</v>
      </c>
      <c r="B115" s="2">
        <v>73.91500092</v>
      </c>
      <c r="C115" s="3">
        <f t="shared" si="1"/>
        <v>26.08499908</v>
      </c>
      <c r="D115" s="3">
        <v>9.0</v>
      </c>
    </row>
    <row r="116">
      <c r="A116" s="2">
        <v>8655.541016</v>
      </c>
      <c r="B116" s="2">
        <v>92.58699799</v>
      </c>
      <c r="C116" s="3">
        <f t="shared" si="1"/>
        <v>7.41300201</v>
      </c>
      <c r="D116" s="3">
        <v>9.0</v>
      </c>
    </row>
    <row r="117">
      <c r="A117" s="2">
        <v>8737.370117</v>
      </c>
      <c r="B117" s="2">
        <v>56.44599915</v>
      </c>
      <c r="C117" s="3">
        <f t="shared" si="1"/>
        <v>43.55400085</v>
      </c>
      <c r="D117" s="3">
        <v>9.0</v>
      </c>
    </row>
    <row r="118">
      <c r="A118" s="2">
        <v>8947.027344</v>
      </c>
      <c r="B118" s="2">
        <v>13.34500027</v>
      </c>
      <c r="C118" s="3">
        <f t="shared" si="1"/>
        <v>86.65499973</v>
      </c>
      <c r="D118" s="3">
        <v>9.0</v>
      </c>
    </row>
    <row r="119">
      <c r="A119" s="2">
        <v>9006.400391</v>
      </c>
      <c r="B119" s="2">
        <v>58.7480011</v>
      </c>
      <c r="C119" s="3">
        <f t="shared" si="1"/>
        <v>41.2519989</v>
      </c>
      <c r="D119" s="3">
        <v>10.0</v>
      </c>
    </row>
    <row r="120">
      <c r="A120" s="2">
        <v>9449.321289</v>
      </c>
      <c r="B120" s="2">
        <v>79.48300171</v>
      </c>
      <c r="C120" s="3">
        <f t="shared" si="1"/>
        <v>20.51699829</v>
      </c>
      <c r="D120" s="3">
        <v>10.0</v>
      </c>
    </row>
    <row r="121">
      <c r="A121" s="2">
        <v>9537.641602</v>
      </c>
      <c r="B121" s="2">
        <v>27.50599861</v>
      </c>
      <c r="C121" s="3">
        <f t="shared" si="1"/>
        <v>72.49400139</v>
      </c>
      <c r="D121" s="3">
        <v>10.0</v>
      </c>
    </row>
    <row r="122">
      <c r="A122" s="2">
        <v>9660.349609</v>
      </c>
      <c r="B122" s="2">
        <v>71.94200134</v>
      </c>
      <c r="C122" s="3">
        <f t="shared" si="1"/>
        <v>28.05799866</v>
      </c>
      <c r="D122" s="3">
        <v>10.0</v>
      </c>
    </row>
    <row r="123">
      <c r="A123" s="2">
        <v>9890.400391</v>
      </c>
      <c r="B123" s="2">
        <v>87.04799652</v>
      </c>
      <c r="C123" s="3">
        <f t="shared" si="1"/>
        <v>12.95200348</v>
      </c>
      <c r="D123" s="3">
        <v>10.0</v>
      </c>
    </row>
    <row r="124">
      <c r="A124" s="2">
        <v>9904.608398</v>
      </c>
      <c r="B124" s="2">
        <v>58.35899734</v>
      </c>
      <c r="C124" s="3">
        <f t="shared" si="1"/>
        <v>41.64100266</v>
      </c>
      <c r="D124" s="3">
        <v>10.0</v>
      </c>
    </row>
    <row r="125">
      <c r="A125" s="2">
        <v>10099.26953</v>
      </c>
      <c r="B125" s="2">
        <v>87.97699738</v>
      </c>
      <c r="C125" s="3">
        <f t="shared" si="1"/>
        <v>12.02300262</v>
      </c>
      <c r="D125" s="3">
        <v>11.0</v>
      </c>
    </row>
    <row r="126">
      <c r="A126" s="2">
        <v>10139.1748</v>
      </c>
      <c r="B126" s="2">
        <v>56.39700317</v>
      </c>
      <c r="C126" s="3">
        <f t="shared" si="1"/>
        <v>43.60299683</v>
      </c>
      <c r="D126" s="3">
        <v>11.0</v>
      </c>
    </row>
    <row r="127">
      <c r="A127" s="2">
        <v>10196.70703</v>
      </c>
      <c r="B127" s="2">
        <v>66.30999756</v>
      </c>
      <c r="C127" s="3">
        <f t="shared" si="1"/>
        <v>33.69000244</v>
      </c>
      <c r="D127" s="3">
        <v>11.0</v>
      </c>
    </row>
    <row r="128">
      <c r="A128" s="2">
        <v>10203.13965</v>
      </c>
      <c r="B128" s="2">
        <v>91.41799927</v>
      </c>
      <c r="C128" s="3">
        <f t="shared" si="1"/>
        <v>8.58200073</v>
      </c>
      <c r="D128" s="3">
        <v>11.0</v>
      </c>
    </row>
    <row r="129">
      <c r="A129" s="2">
        <v>10423.05566</v>
      </c>
      <c r="B129" s="2">
        <v>79.71500397</v>
      </c>
      <c r="C129" s="3">
        <f t="shared" si="1"/>
        <v>20.28499603</v>
      </c>
      <c r="D129" s="3">
        <v>11.0</v>
      </c>
    </row>
    <row r="130">
      <c r="A130" s="2">
        <v>10708.98242</v>
      </c>
      <c r="B130" s="2">
        <v>74.06100464</v>
      </c>
      <c r="C130" s="3">
        <f t="shared" si="1"/>
        <v>25.93899536</v>
      </c>
      <c r="D130" s="3">
        <v>11.0</v>
      </c>
    </row>
    <row r="131">
      <c r="A131" s="2">
        <v>10847.9043</v>
      </c>
      <c r="B131" s="2">
        <v>82.54000092</v>
      </c>
      <c r="C131" s="3">
        <f t="shared" si="1"/>
        <v>17.45999908</v>
      </c>
      <c r="D131" s="3">
        <v>11.0</v>
      </c>
    </row>
    <row r="132">
      <c r="A132" s="2">
        <v>11193.72852</v>
      </c>
      <c r="B132" s="2">
        <v>20.1989994</v>
      </c>
      <c r="C132" s="3">
        <f t="shared" si="1"/>
        <v>79.8010006</v>
      </c>
      <c r="D132" s="3">
        <v>12.0</v>
      </c>
    </row>
    <row r="133">
      <c r="A133" s="2">
        <v>11326.61621</v>
      </c>
      <c r="B133" s="2">
        <v>77.19400024</v>
      </c>
      <c r="C133" s="3">
        <f t="shared" si="1"/>
        <v>22.80599976</v>
      </c>
      <c r="D133" s="3">
        <v>12.0</v>
      </c>
    </row>
    <row r="134">
      <c r="A134" s="2">
        <v>11402.5332</v>
      </c>
      <c r="B134" s="2">
        <v>57.08799744</v>
      </c>
      <c r="C134" s="3">
        <f t="shared" si="1"/>
        <v>42.91200256</v>
      </c>
      <c r="D134" s="3">
        <v>12.0</v>
      </c>
    </row>
    <row r="135">
      <c r="A135" s="2">
        <v>11589.61621</v>
      </c>
      <c r="B135" s="2">
        <v>98.07899475</v>
      </c>
      <c r="C135" s="3">
        <f t="shared" si="1"/>
        <v>1.92100525</v>
      </c>
      <c r="D135" s="3">
        <v>12.0</v>
      </c>
    </row>
    <row r="136">
      <c r="A136" s="2">
        <v>11673.0293</v>
      </c>
      <c r="B136" s="2">
        <v>70.1230011</v>
      </c>
      <c r="C136" s="3">
        <f t="shared" si="1"/>
        <v>29.8769989</v>
      </c>
      <c r="D136" s="3">
        <v>12.0</v>
      </c>
    </row>
    <row r="137">
      <c r="A137" s="2">
        <v>11818.61816</v>
      </c>
      <c r="B137" s="2">
        <v>69.56800079</v>
      </c>
      <c r="C137" s="3">
        <f t="shared" si="1"/>
        <v>30.43199921</v>
      </c>
      <c r="D137" s="3">
        <v>12.0</v>
      </c>
    </row>
    <row r="138">
      <c r="A138" s="2">
        <v>11890.78125</v>
      </c>
      <c r="B138" s="2">
        <v>13.70800018</v>
      </c>
      <c r="C138" s="3">
        <f t="shared" si="1"/>
        <v>86.29199982</v>
      </c>
      <c r="D138" s="3">
        <v>12.0</v>
      </c>
    </row>
    <row r="139">
      <c r="A139" s="2">
        <v>12123.19824</v>
      </c>
      <c r="B139" s="2">
        <v>48.4149971</v>
      </c>
      <c r="C139" s="3">
        <f t="shared" si="1"/>
        <v>51.5850029</v>
      </c>
      <c r="D139" s="3">
        <v>13.0</v>
      </c>
    </row>
    <row r="140">
      <c r="A140" s="2">
        <v>12952.20898</v>
      </c>
      <c r="B140" s="2">
        <v>17.43200111</v>
      </c>
      <c r="C140" s="3">
        <f t="shared" si="1"/>
        <v>82.56799889</v>
      </c>
      <c r="D140" s="3">
        <v>13.0</v>
      </c>
    </row>
    <row r="141">
      <c r="A141" s="2">
        <v>13132.79199</v>
      </c>
      <c r="B141" s="2">
        <v>36.875</v>
      </c>
      <c r="C141" s="3">
        <f t="shared" si="1"/>
        <v>63.125</v>
      </c>
      <c r="D141" s="3">
        <v>14.0</v>
      </c>
    </row>
    <row r="142">
      <c r="A142" s="2">
        <v>14862.92676</v>
      </c>
      <c r="B142" s="2">
        <v>32.24200058</v>
      </c>
      <c r="C142" s="3">
        <f t="shared" si="1"/>
        <v>67.75799942</v>
      </c>
      <c r="D142" s="3">
        <v>15.0</v>
      </c>
    </row>
    <row r="143">
      <c r="A143" s="2">
        <v>15893.21875</v>
      </c>
      <c r="B143" s="2">
        <v>46.14099884</v>
      </c>
      <c r="C143" s="3">
        <f t="shared" si="1"/>
        <v>53.85900116</v>
      </c>
      <c r="D143" s="3">
        <v>16.0</v>
      </c>
    </row>
    <row r="144">
      <c r="A144" s="2">
        <v>16425.85938</v>
      </c>
      <c r="B144" s="2">
        <v>23.52000046</v>
      </c>
      <c r="C144" s="3">
        <f t="shared" si="1"/>
        <v>76.47999954</v>
      </c>
      <c r="D144" s="3">
        <v>17.0</v>
      </c>
    </row>
    <row r="145">
      <c r="A145" s="2">
        <v>16718.9707</v>
      </c>
      <c r="B145" s="2">
        <v>24.23200035</v>
      </c>
      <c r="C145" s="3">
        <f t="shared" si="1"/>
        <v>75.76799965</v>
      </c>
      <c r="D145" s="3">
        <v>17.0</v>
      </c>
    </row>
    <row r="146">
      <c r="A146" s="2">
        <v>16743.92969</v>
      </c>
      <c r="B146" s="2">
        <v>48.12200165</v>
      </c>
      <c r="C146" s="3">
        <f t="shared" si="1"/>
        <v>51.87799835</v>
      </c>
      <c r="D146" s="3">
        <v>17.0</v>
      </c>
    </row>
    <row r="147">
      <c r="A147" s="2">
        <v>17134.87305</v>
      </c>
      <c r="B147" s="2">
        <v>92.23600006</v>
      </c>
      <c r="C147" s="3">
        <f t="shared" si="1"/>
        <v>7.76399994</v>
      </c>
      <c r="D147" s="3">
        <v>18.0</v>
      </c>
    </row>
    <row r="148">
      <c r="A148" s="2">
        <v>17500.65625</v>
      </c>
      <c r="B148" s="2">
        <v>55.47500229</v>
      </c>
      <c r="C148" s="3">
        <f t="shared" si="1"/>
        <v>44.52499771</v>
      </c>
      <c r="D148" s="3">
        <v>18.0</v>
      </c>
    </row>
    <row r="149">
      <c r="A149" s="2">
        <v>17643.06055</v>
      </c>
      <c r="B149" s="2">
        <v>64.16600037</v>
      </c>
      <c r="C149" s="3">
        <f t="shared" si="1"/>
        <v>35.83399963</v>
      </c>
      <c r="D149" s="3">
        <v>18.0</v>
      </c>
    </row>
    <row r="150">
      <c r="A150" s="2">
        <v>17915.56641</v>
      </c>
      <c r="B150" s="2">
        <v>51.83599854</v>
      </c>
      <c r="C150" s="3">
        <f t="shared" si="1"/>
        <v>48.16400146</v>
      </c>
      <c r="D150" s="3">
        <v>18.0</v>
      </c>
    </row>
    <row r="151">
      <c r="A151" s="2">
        <v>18383.95508</v>
      </c>
      <c r="B151" s="2">
        <v>44.6289978</v>
      </c>
      <c r="C151" s="3">
        <f t="shared" si="1"/>
        <v>55.3710022</v>
      </c>
      <c r="D151" s="3">
        <v>19.0</v>
      </c>
    </row>
    <row r="152">
      <c r="A152" s="2">
        <v>18776.70703</v>
      </c>
      <c r="B152" s="2">
        <v>57.67100143</v>
      </c>
      <c r="C152" s="3">
        <f t="shared" si="1"/>
        <v>42.32899857</v>
      </c>
      <c r="D152" s="3">
        <v>19.0</v>
      </c>
    </row>
    <row r="153">
      <c r="A153" s="2">
        <v>19116.20898</v>
      </c>
      <c r="B153" s="2">
        <v>87.72699738</v>
      </c>
      <c r="C153" s="3">
        <f t="shared" si="1"/>
        <v>12.27300262</v>
      </c>
      <c r="D153" s="3">
        <v>20.0</v>
      </c>
    </row>
    <row r="154">
      <c r="A154" s="2">
        <v>19129.95508</v>
      </c>
      <c r="B154" s="2">
        <v>17.42700005</v>
      </c>
      <c r="C154" s="3">
        <f t="shared" si="1"/>
        <v>82.57299995</v>
      </c>
      <c r="D154" s="3">
        <v>20.0</v>
      </c>
    </row>
    <row r="155">
      <c r="A155" s="2">
        <v>19237.68164</v>
      </c>
      <c r="B155" s="2">
        <v>54.19400024</v>
      </c>
      <c r="C155" s="3">
        <f t="shared" si="1"/>
        <v>45.80599976</v>
      </c>
      <c r="D155" s="3">
        <v>20.0</v>
      </c>
    </row>
    <row r="156">
      <c r="A156" s="2">
        <v>20250.83398</v>
      </c>
      <c r="B156" s="2">
        <v>43.90900421</v>
      </c>
      <c r="C156" s="3">
        <f t="shared" si="1"/>
        <v>56.09099579</v>
      </c>
      <c r="D156" s="3">
        <v>21.0</v>
      </c>
    </row>
    <row r="157">
      <c r="A157" s="2">
        <v>20903.27734</v>
      </c>
      <c r="B157" s="2">
        <v>30.60700035</v>
      </c>
      <c r="C157" s="3">
        <f t="shared" si="1"/>
        <v>69.39299965</v>
      </c>
      <c r="D157" s="3">
        <v>21.0</v>
      </c>
    </row>
    <row r="158">
      <c r="A158" s="2">
        <v>21413.25</v>
      </c>
      <c r="B158" s="2">
        <v>18.71299934</v>
      </c>
      <c r="C158" s="3">
        <f t="shared" si="1"/>
        <v>81.28700066</v>
      </c>
      <c r="D158" s="3">
        <v>22.0</v>
      </c>
    </row>
    <row r="159">
      <c r="A159" s="2">
        <v>24206.63672</v>
      </c>
      <c r="B159" s="2">
        <v>16.62599945</v>
      </c>
      <c r="C159" s="3">
        <f t="shared" si="1"/>
        <v>83.37400055</v>
      </c>
      <c r="D159" s="3">
        <v>25.0</v>
      </c>
    </row>
    <row r="160">
      <c r="A160" s="2">
        <v>25499.88086</v>
      </c>
      <c r="B160" s="2">
        <v>86.24099731</v>
      </c>
      <c r="C160" s="3">
        <f t="shared" si="1"/>
        <v>13.75900269</v>
      </c>
      <c r="D160" s="3">
        <v>26.0</v>
      </c>
    </row>
    <row r="161">
      <c r="A161" s="2">
        <v>25778.81445</v>
      </c>
      <c r="B161" s="2">
        <v>62.38100052</v>
      </c>
      <c r="C161" s="3">
        <f t="shared" si="1"/>
        <v>37.61899948</v>
      </c>
      <c r="D161" s="3">
        <v>26.0</v>
      </c>
    </row>
    <row r="162">
      <c r="A162" s="2">
        <v>26378.27539</v>
      </c>
      <c r="B162" s="2">
        <v>51.70599747</v>
      </c>
      <c r="C162" s="3">
        <f t="shared" si="1"/>
        <v>48.29400253</v>
      </c>
      <c r="D162" s="3">
        <v>27.0</v>
      </c>
    </row>
    <row r="163">
      <c r="A163" s="2">
        <v>26545.86328</v>
      </c>
      <c r="B163" s="2">
        <v>57.56000519</v>
      </c>
      <c r="C163" s="3">
        <f t="shared" si="1"/>
        <v>42.43999481</v>
      </c>
      <c r="D163" s="3">
        <v>27.0</v>
      </c>
    </row>
    <row r="164">
      <c r="A164" s="2">
        <v>27691.01953</v>
      </c>
      <c r="B164" s="2">
        <v>38.5340004</v>
      </c>
      <c r="C164" s="3">
        <f t="shared" si="1"/>
        <v>61.4659996</v>
      </c>
      <c r="D164" s="3">
        <v>28.0</v>
      </c>
    </row>
    <row r="165">
      <c r="A165" s="2">
        <v>28435.94336</v>
      </c>
      <c r="B165" s="2">
        <v>88.27899933</v>
      </c>
      <c r="C165" s="3">
        <f t="shared" si="1"/>
        <v>11.72100067</v>
      </c>
      <c r="D165" s="3">
        <v>29.0</v>
      </c>
    </row>
    <row r="166">
      <c r="A166" s="2">
        <v>29136.80859</v>
      </c>
      <c r="B166" s="2">
        <v>20.57600021</v>
      </c>
      <c r="C166" s="3">
        <f t="shared" si="1"/>
        <v>79.42399979</v>
      </c>
      <c r="D166" s="3">
        <v>30.0</v>
      </c>
    </row>
    <row r="167">
      <c r="A167" s="2">
        <v>29825.96875</v>
      </c>
      <c r="B167" s="2">
        <v>37.90799713</v>
      </c>
      <c r="C167" s="3">
        <f t="shared" si="1"/>
        <v>62.09200287</v>
      </c>
      <c r="D167" s="3">
        <v>30.0</v>
      </c>
    </row>
    <row r="168">
      <c r="A168" s="2">
        <v>31072.94531</v>
      </c>
      <c r="B168" s="2">
        <v>57.34899902</v>
      </c>
      <c r="C168" s="3">
        <f t="shared" si="1"/>
        <v>42.65100098</v>
      </c>
      <c r="D168" s="3">
        <v>32.0</v>
      </c>
    </row>
    <row r="169">
      <c r="A169" s="2">
        <v>31255.43555</v>
      </c>
      <c r="B169" s="2">
        <v>37.0739975</v>
      </c>
      <c r="C169" s="3">
        <f t="shared" si="1"/>
        <v>62.9260025</v>
      </c>
      <c r="D169" s="3">
        <v>32.0</v>
      </c>
    </row>
    <row r="170">
      <c r="A170" s="2">
        <v>32365.99805</v>
      </c>
      <c r="B170" s="2">
        <v>77.15999603</v>
      </c>
      <c r="C170" s="3">
        <f t="shared" si="1"/>
        <v>22.84000397</v>
      </c>
      <c r="D170" s="3">
        <v>33.0</v>
      </c>
    </row>
    <row r="171">
      <c r="A171" s="2">
        <v>32866.26953</v>
      </c>
      <c r="B171" s="2">
        <v>66.82499695</v>
      </c>
      <c r="C171" s="3">
        <f t="shared" si="1"/>
        <v>33.17500305</v>
      </c>
      <c r="D171" s="3">
        <v>33.0</v>
      </c>
    </row>
    <row r="172">
      <c r="A172" s="2">
        <v>32971.84766</v>
      </c>
      <c r="B172" s="2">
        <v>78.2970047</v>
      </c>
      <c r="C172" s="3">
        <f t="shared" si="1"/>
        <v>21.7029953</v>
      </c>
      <c r="D172" s="3">
        <v>33.0</v>
      </c>
    </row>
    <row r="173">
      <c r="A173" s="2">
        <v>33469.19922</v>
      </c>
      <c r="B173" s="2">
        <v>50.41599655</v>
      </c>
      <c r="C173" s="3">
        <f t="shared" si="1"/>
        <v>49.58400345</v>
      </c>
      <c r="D173" s="3">
        <v>34.0</v>
      </c>
    </row>
    <row r="174">
      <c r="A174" s="2">
        <v>34813.86719</v>
      </c>
      <c r="B174" s="2">
        <v>84.28700256</v>
      </c>
      <c r="C174" s="3">
        <f t="shared" si="1"/>
        <v>15.71299744</v>
      </c>
      <c r="D174" s="3">
        <v>35.0</v>
      </c>
    </row>
    <row r="175">
      <c r="A175" s="2">
        <v>36910.55859</v>
      </c>
      <c r="B175" s="2">
        <v>63.53199768</v>
      </c>
      <c r="C175" s="3">
        <f t="shared" si="1"/>
        <v>36.46800232</v>
      </c>
      <c r="D175" s="3">
        <v>37.0</v>
      </c>
    </row>
    <row r="176">
      <c r="A176" s="2">
        <v>37742.15625</v>
      </c>
      <c r="B176" s="2">
        <v>81.56200409</v>
      </c>
      <c r="C176" s="3">
        <f t="shared" si="1"/>
        <v>18.43799591</v>
      </c>
      <c r="D176" s="3">
        <v>38.0</v>
      </c>
    </row>
    <row r="177">
      <c r="A177" s="2">
        <v>37846.60547</v>
      </c>
      <c r="B177" s="2">
        <v>60.04300308</v>
      </c>
      <c r="C177" s="3">
        <f t="shared" si="1"/>
        <v>39.95699692</v>
      </c>
      <c r="D177" s="3">
        <v>38.0</v>
      </c>
    </row>
    <row r="178">
      <c r="A178" s="2">
        <v>38928.33984</v>
      </c>
      <c r="B178" s="2">
        <v>26.02599907</v>
      </c>
      <c r="C178" s="3">
        <f t="shared" si="1"/>
        <v>73.97400093</v>
      </c>
      <c r="D178" s="3">
        <v>39.0</v>
      </c>
    </row>
    <row r="179">
      <c r="A179" s="2">
        <v>40222.50391</v>
      </c>
      <c r="B179" s="2">
        <v>70.89299774</v>
      </c>
      <c r="C179" s="3">
        <f t="shared" si="1"/>
        <v>29.10700226</v>
      </c>
      <c r="D179" s="3">
        <v>41.0</v>
      </c>
    </row>
    <row r="180">
      <c r="A180" s="2">
        <v>43733.75781</v>
      </c>
      <c r="B180" s="2">
        <v>69.60800171</v>
      </c>
      <c r="C180" s="3">
        <f t="shared" si="1"/>
        <v>30.39199829</v>
      </c>
      <c r="D180" s="3">
        <v>44.0</v>
      </c>
    </row>
    <row r="181">
      <c r="A181" s="2">
        <v>43849.26953</v>
      </c>
      <c r="B181" s="2">
        <v>35.25299835</v>
      </c>
      <c r="C181" s="3">
        <f t="shared" si="1"/>
        <v>64.74700165</v>
      </c>
      <c r="D181" s="3">
        <v>44.0</v>
      </c>
    </row>
    <row r="182">
      <c r="A182" s="2">
        <v>43851.04297</v>
      </c>
      <c r="B182" s="2">
        <v>73.73300171</v>
      </c>
      <c r="C182" s="3">
        <f t="shared" si="1"/>
        <v>26.26699829</v>
      </c>
      <c r="D182" s="3">
        <v>44.0</v>
      </c>
    </row>
    <row r="183">
      <c r="A183" s="2">
        <v>45195.77734</v>
      </c>
      <c r="B183" s="2">
        <v>92.11100006</v>
      </c>
      <c r="C183" s="3">
        <f t="shared" si="1"/>
        <v>7.88899994</v>
      </c>
      <c r="D183" s="3">
        <v>46.0</v>
      </c>
    </row>
    <row r="184">
      <c r="A184" s="2">
        <v>45741.0</v>
      </c>
      <c r="B184" s="2">
        <v>24.95400047</v>
      </c>
      <c r="C184" s="3">
        <f t="shared" si="1"/>
        <v>75.04599953</v>
      </c>
      <c r="D184" s="3">
        <v>46.0</v>
      </c>
    </row>
    <row r="185">
      <c r="A185" s="2">
        <v>46754.78125</v>
      </c>
      <c r="B185" s="2">
        <v>80.80999756</v>
      </c>
      <c r="C185" s="3">
        <f t="shared" si="1"/>
        <v>19.19000244</v>
      </c>
      <c r="D185" s="3">
        <v>47.0</v>
      </c>
    </row>
    <row r="186">
      <c r="A186" s="2">
        <v>50882.88281</v>
      </c>
      <c r="B186" s="2">
        <v>81.42499542</v>
      </c>
      <c r="C186" s="3">
        <f t="shared" si="1"/>
        <v>18.57500458</v>
      </c>
      <c r="D186" s="3">
        <v>51.0</v>
      </c>
    </row>
    <row r="187">
      <c r="A187" s="2">
        <v>51269.18359</v>
      </c>
      <c r="B187" s="2">
        <v>81.41400146</v>
      </c>
      <c r="C187" s="3">
        <f t="shared" si="1"/>
        <v>18.58599854</v>
      </c>
      <c r="D187" s="3">
        <v>52.0</v>
      </c>
    </row>
    <row r="188">
      <c r="A188" s="2">
        <v>53771.30078</v>
      </c>
      <c r="B188" s="2">
        <v>27.99499893</v>
      </c>
      <c r="C188" s="3">
        <f t="shared" si="1"/>
        <v>72.00500107</v>
      </c>
      <c r="D188" s="3">
        <v>54.0</v>
      </c>
    </row>
    <row r="189">
      <c r="A189" s="2">
        <v>54409.79297</v>
      </c>
      <c r="B189" s="2">
        <v>31.14100075</v>
      </c>
      <c r="C189" s="3">
        <f t="shared" si="1"/>
        <v>68.85899925</v>
      </c>
      <c r="D189" s="3">
        <v>55.0</v>
      </c>
    </row>
    <row r="190">
      <c r="A190" s="2">
        <v>59308.69141</v>
      </c>
      <c r="B190" s="2">
        <v>67.35400391</v>
      </c>
      <c r="C190" s="3">
        <f t="shared" si="1"/>
        <v>32.64599609</v>
      </c>
      <c r="D190" s="3">
        <v>60.0</v>
      </c>
    </row>
    <row r="191">
      <c r="A191" s="2">
        <v>59734.21484</v>
      </c>
      <c r="B191" s="2">
        <v>35.22700119</v>
      </c>
      <c r="C191" s="3">
        <f t="shared" si="1"/>
        <v>64.77299881</v>
      </c>
      <c r="D191" s="3">
        <v>60.0</v>
      </c>
    </row>
    <row r="192">
      <c r="A192" s="2">
        <v>60461.82813</v>
      </c>
      <c r="B192" s="2">
        <v>71.03899384</v>
      </c>
      <c r="C192" s="3">
        <f t="shared" si="1"/>
        <v>28.96100616</v>
      </c>
      <c r="D192" s="3">
        <v>61.0</v>
      </c>
    </row>
    <row r="193">
      <c r="A193" s="2">
        <v>65273.51172</v>
      </c>
      <c r="B193" s="2">
        <v>80.97499847</v>
      </c>
      <c r="C193" s="3">
        <f t="shared" si="1"/>
        <v>19.02500153</v>
      </c>
      <c r="D193" s="3">
        <v>66.0</v>
      </c>
    </row>
    <row r="194">
      <c r="A194" s="2">
        <v>67886.00781</v>
      </c>
      <c r="B194" s="2">
        <v>83.90299988</v>
      </c>
      <c r="C194" s="3">
        <f t="shared" si="1"/>
        <v>16.09700012</v>
      </c>
      <c r="D194" s="3">
        <v>68.0</v>
      </c>
    </row>
    <row r="195">
      <c r="A195" s="2">
        <v>69799.97656</v>
      </c>
      <c r="B195" s="2">
        <v>51.43000031</v>
      </c>
      <c r="C195" s="3">
        <f t="shared" si="1"/>
        <v>48.56999969</v>
      </c>
      <c r="D195" s="3">
        <v>70.0</v>
      </c>
    </row>
    <row r="196">
      <c r="A196" s="2">
        <v>83783.94531</v>
      </c>
      <c r="B196" s="2">
        <v>77.45300293</v>
      </c>
      <c r="C196" s="3">
        <f t="shared" si="1"/>
        <v>22.54699707</v>
      </c>
      <c r="D196" s="3">
        <v>84.0</v>
      </c>
    </row>
    <row r="197">
      <c r="A197" s="2">
        <v>83992.95313</v>
      </c>
      <c r="B197" s="2">
        <v>75.87400055</v>
      </c>
      <c r="C197" s="3">
        <f t="shared" si="1"/>
        <v>24.12599945</v>
      </c>
      <c r="D197" s="3">
        <v>84.0</v>
      </c>
    </row>
    <row r="198">
      <c r="A198" s="2">
        <v>84339.07031</v>
      </c>
      <c r="B198" s="2">
        <v>76.10500336</v>
      </c>
      <c r="C198" s="3">
        <f t="shared" si="1"/>
        <v>23.89499664</v>
      </c>
      <c r="D198" s="3">
        <v>85.0</v>
      </c>
    </row>
    <row r="199">
      <c r="A199" s="2">
        <v>89561.40625</v>
      </c>
      <c r="B199" s="2">
        <v>45.63800049</v>
      </c>
      <c r="C199" s="3">
        <f t="shared" si="1"/>
        <v>54.36199951</v>
      </c>
      <c r="D199" s="3">
        <v>90.0</v>
      </c>
    </row>
    <row r="200">
      <c r="A200" s="2">
        <v>97338.58594</v>
      </c>
      <c r="B200" s="2">
        <v>37.34000015</v>
      </c>
      <c r="C200" s="3">
        <f t="shared" si="1"/>
        <v>62.65999985</v>
      </c>
      <c r="D200" s="3">
        <v>98.0</v>
      </c>
    </row>
    <row r="201">
      <c r="A201" s="2">
        <v>102334.4063</v>
      </c>
      <c r="B201" s="2">
        <v>42.78300095</v>
      </c>
      <c r="C201" s="3">
        <f t="shared" si="1"/>
        <v>57.21699905</v>
      </c>
      <c r="D201" s="3">
        <v>103.0</v>
      </c>
    </row>
    <row r="202">
      <c r="A202" s="2">
        <v>109581.0859</v>
      </c>
      <c r="B202" s="2">
        <v>47.40799713</v>
      </c>
      <c r="C202" s="3">
        <f t="shared" si="1"/>
        <v>52.59200287</v>
      </c>
      <c r="D202" s="3">
        <v>110.0</v>
      </c>
    </row>
    <row r="203">
      <c r="A203" s="2">
        <v>114963.5859</v>
      </c>
      <c r="B203" s="2">
        <v>21.69499969</v>
      </c>
      <c r="C203" s="3">
        <f t="shared" si="1"/>
        <v>78.30500031</v>
      </c>
      <c r="D203" s="3">
        <v>115.0</v>
      </c>
    </row>
    <row r="204">
      <c r="A204" s="2">
        <v>126476.4609</v>
      </c>
      <c r="B204" s="2">
        <v>91.78199768</v>
      </c>
      <c r="C204" s="3">
        <f t="shared" si="1"/>
        <v>8.21800232</v>
      </c>
      <c r="D204" s="3">
        <v>127.0</v>
      </c>
    </row>
    <row r="205">
      <c r="A205" s="2">
        <v>128932.75</v>
      </c>
      <c r="B205" s="2">
        <v>80.73099518</v>
      </c>
      <c r="C205" s="3">
        <f t="shared" si="1"/>
        <v>19.26900482</v>
      </c>
      <c r="D205" s="3">
        <v>129.0</v>
      </c>
    </row>
    <row r="206">
      <c r="A206" s="2">
        <v>145934.4531</v>
      </c>
      <c r="B206" s="2">
        <v>74.75400543</v>
      </c>
      <c r="C206" s="3">
        <f t="shared" si="1"/>
        <v>25.24599457</v>
      </c>
      <c r="D206" s="3">
        <v>146.0</v>
      </c>
    </row>
    <row r="207">
      <c r="A207" s="2">
        <v>164689.3906</v>
      </c>
      <c r="B207" s="2">
        <v>38.17700195</v>
      </c>
      <c r="C207" s="3">
        <f t="shared" si="1"/>
        <v>61.82299805</v>
      </c>
      <c r="D207" s="3">
        <v>165.0</v>
      </c>
    </row>
    <row r="208">
      <c r="A208" s="2">
        <v>206139.5938</v>
      </c>
      <c r="B208" s="2">
        <v>51.95800018</v>
      </c>
      <c r="C208" s="3">
        <f t="shared" si="1"/>
        <v>48.04199982</v>
      </c>
      <c r="D208" s="3">
        <v>207.0</v>
      </c>
    </row>
    <row r="209">
      <c r="A209" s="2">
        <v>212559.4063</v>
      </c>
      <c r="B209" s="2">
        <v>87.07299805</v>
      </c>
      <c r="C209" s="3">
        <f t="shared" si="1"/>
        <v>12.92700195</v>
      </c>
      <c r="D209" s="3">
        <v>213.0</v>
      </c>
    </row>
    <row r="210">
      <c r="A210" s="2">
        <v>220892.3281</v>
      </c>
      <c r="B210" s="2">
        <v>37.16500092</v>
      </c>
      <c r="C210" s="3">
        <f t="shared" si="1"/>
        <v>62.83499908</v>
      </c>
      <c r="D210" s="3">
        <v>221.0</v>
      </c>
    </row>
    <row r="211">
      <c r="A211" s="2">
        <v>273523.625</v>
      </c>
      <c r="B211" s="2">
        <v>56.64099884</v>
      </c>
      <c r="C211" s="3">
        <f t="shared" si="1"/>
        <v>43.35900116</v>
      </c>
      <c r="D211" s="3">
        <v>274.0</v>
      </c>
    </row>
    <row r="212">
      <c r="A212" s="2">
        <v>331002.6563</v>
      </c>
      <c r="B212" s="2">
        <v>82.66400146</v>
      </c>
      <c r="C212" s="3">
        <f t="shared" si="1"/>
        <v>17.33599854</v>
      </c>
      <c r="D212" s="3">
        <v>332.0</v>
      </c>
    </row>
    <row r="213">
      <c r="A213" s="2">
        <v>1380004.375</v>
      </c>
      <c r="B213" s="2">
        <v>34.9260025</v>
      </c>
      <c r="C213" s="3">
        <f t="shared" si="1"/>
        <v>65.0739975</v>
      </c>
      <c r="D213" s="3">
        <v>1381.0</v>
      </c>
    </row>
    <row r="214">
      <c r="A214" s="2">
        <v>1463140.5</v>
      </c>
      <c r="B214" s="2">
        <v>61.71308899</v>
      </c>
      <c r="C214" s="3">
        <f t="shared" si="1"/>
        <v>38.28691101</v>
      </c>
      <c r="D214" s="3">
        <v>1464.0</v>
      </c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9.38"/>
    <col customWidth="1" min="2" max="2" width="12.75"/>
    <col customWidth="1" min="3" max="3" width="17.0"/>
    <col customWidth="1" min="4" max="4" width="20.25"/>
    <col customWidth="1" min="5" max="5" width="19.13"/>
    <col customWidth="1" min="6" max="6" width="21.13"/>
    <col customWidth="1" min="7" max="7" width="20.25"/>
  </cols>
  <sheetData>
    <row r="1"/>
    <row r="2"/>
    <row r="3"/>
    <row r="4"/>
    <row r="5"/>
    <row r="6"/>
    <row r="7"/>
  </sheetData>
  <drawing r:id="rId2"/>
</worksheet>
</file>