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2"/>
  </bookViews>
  <sheets>
    <sheet name="Trang_tính1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<sst xmlns="http://schemas.openxmlformats.org/spreadsheetml/2006/main" count="263" uniqueCount="69">
  <si>
    <t>TOUR THÁI LAN</t>
  </si>
  <si>
    <t xml:space="preserve">Thời gian </t>
  </si>
  <si>
    <t>4 ngày 3 đêm</t>
  </si>
  <si>
    <t>Đơn vị</t>
  </si>
  <si>
    <t>Số lượng</t>
  </si>
  <si>
    <t>30 pax</t>
  </si>
  <si>
    <t>STT</t>
  </si>
  <si>
    <t>Dịch vụ</t>
  </si>
  <si>
    <t>SL</t>
  </si>
  <si>
    <t>DV</t>
  </si>
  <si>
    <t>GIÁ</t>
  </si>
  <si>
    <t>ĐƠN VỊ</t>
  </si>
  <si>
    <t>Thành 
tiền</t>
  </si>
  <si>
    <t xml:space="preserve">Thuế </t>
  </si>
  <si>
    <t>Tiền thuế</t>
  </si>
  <si>
    <t>CHỊU THUẾ</t>
  </si>
  <si>
    <t xml:space="preserve">Vé máy bay </t>
  </si>
  <si>
    <t>Khách</t>
  </si>
  <si>
    <t>CTP</t>
  </si>
  <si>
    <t>Người</t>
  </si>
  <si>
    <t>Ngày</t>
  </si>
  <si>
    <t>Chi phí điện thoại</t>
  </si>
  <si>
    <t>người</t>
  </si>
  <si>
    <t>tour</t>
  </si>
  <si>
    <t>Bảo hiểm</t>
  </si>
  <si>
    <t>khách</t>
  </si>
  <si>
    <t>ngày</t>
  </si>
  <si>
    <t>Chi phát phát sinh</t>
  </si>
  <si>
    <t>khách/tour</t>
  </si>
  <si>
    <t>Quà tặng</t>
  </si>
  <si>
    <t>Land tour</t>
  </si>
  <si>
    <t>Tổng</t>
  </si>
  <si>
    <t>TỔNG CHI PHÍ</t>
  </si>
  <si>
    <t>Tổng chi phí
 chịu thuế</t>
  </si>
  <si>
    <t>THUẾ VAT</t>
  </si>
  <si>
    <t>GIÁ NET</t>
  </si>
  <si>
    <t>LỢI NHUẬN</t>
  </si>
  <si>
    <t>LN CÓ VAT</t>
  </si>
  <si>
    <t>GIÁ DN CÓ VAT</t>
  </si>
  <si>
    <t>HH</t>
  </si>
  <si>
    <t>GIÁ BÁN</t>
  </si>
  <si>
    <t>HONGKONG</t>
  </si>
  <si>
    <t>6 ngày 5 đêm</t>
  </si>
  <si>
    <t xml:space="preserve">ĐVT </t>
  </si>
  <si>
    <t>USD</t>
  </si>
  <si>
    <t>43 pax</t>
  </si>
  <si>
    <t>Chi phí VISA Trung Quốc</t>
  </si>
  <si>
    <t>lần/ nhập cảnh</t>
  </si>
  <si>
    <t>VISA HongKong</t>
  </si>
  <si>
    <t>lần + dịch thuật</t>
  </si>
  <si>
    <t>Land tour (trừ 2 FOC)</t>
  </si>
  <si>
    <t>GIÁ BÁN CHO 1 KHÁCH</t>
  </si>
  <si>
    <t>HÀN QUỐC</t>
  </si>
  <si>
    <t>5 ngày 4 đêm</t>
  </si>
  <si>
    <t>15 pax</t>
  </si>
  <si>
    <t>VISA + dịch thuật (15 pax)</t>
  </si>
  <si>
    <t>Lần + dịch thuật</t>
  </si>
  <si>
    <t>Vé máy bay (15 pax)</t>
  </si>
  <si>
    <t>Land tour (15 pax)</t>
  </si>
  <si>
    <t>Tổng (15 pax)</t>
  </si>
  <si>
    <t>20 pax</t>
  </si>
  <si>
    <t>VISA + dịch thuật (20 pax)</t>
  </si>
  <si>
    <t>Vé máy bay (20 pax)</t>
  </si>
  <si>
    <t>Land tour (20 pax)</t>
  </si>
  <si>
    <t>Tổng (20 pax)</t>
  </si>
  <si>
    <t>25 pax</t>
  </si>
  <si>
    <t>VISA + dịch thuật (25 pax)</t>
  </si>
  <si>
    <t>Vé máy bay (25 pax)</t>
  </si>
  <si>
    <t>Land tour (25 pax)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</si>
</sst>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-* #,##0.00\ &quot;₫&quot;_-;\-* #,##0.00\ &quot;₫&quot;_-;_-* &quot;-&quot;??\ &quot;₫&quot;_-;_-@_-"/>
    <numFmt numFmtId="178" formatCode="_ * #,##0.00_ ;_ * \-#,##0.00_ ;_ * &quot;-&quot;??_ ;_ @_ "/>
    <numFmt numFmtId="179" formatCode="_-* #,##0\ &quot;₫&quot;_-;\-* #,##0\ &quot;₫&quot;_-;_-* &quot;-&quot;\ &quot;₫&quot;_-;_-@_-"/>
  </numFmts>
  <fonts count="25">
    <font>
      <sz val="11"/>
      <color theme="1"/>
      <name val="Calibri"/>
      <charset val="163"/>
      <scheme val="minor"/>
    </font>
    <font>
      <b/>
      <sz val="20"/>
      <color theme="1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b/>
      <sz val="22"/>
      <color theme="1"/>
      <name val="Calibri"/>
      <charset val="163"/>
      <scheme val="minor"/>
    </font>
    <font>
      <b/>
      <sz val="16"/>
      <color theme="1"/>
      <name val="Calibri"/>
      <charset val="163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7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1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9" borderId="7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6" borderId="1" xfId="0" applyFont="1" applyFill="1" applyBorder="1"/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9" fontId="0" fillId="0" borderId="1" xfId="0" applyNumberFormat="1" applyBorder="1" applyAlignment="1">
      <alignment horizontal="center"/>
    </xf>
    <xf numFmtId="178" fontId="0" fillId="0" borderId="0" xfId="2" applyFont="1" applyAlignment="1"/>
    <xf numFmtId="0" fontId="0" fillId="0" borderId="0" xfId="0" applyFill="1"/>
    <xf numFmtId="178" fontId="2" fillId="7" borderId="1" xfId="2" applyFont="1" applyFill="1" applyBorder="1" applyAlignment="1">
      <alignment horizontal="center"/>
    </xf>
    <xf numFmtId="0" fontId="0" fillId="0" borderId="0" xfId="0" applyAlignment="1">
      <alignment wrapText="1"/>
    </xf>
    <xf numFmtId="178" fontId="0" fillId="5" borderId="1" xfId="2" applyFont="1" applyFill="1" applyBorder="1" applyAlignment="1">
      <alignment horizontal="center"/>
    </xf>
    <xf numFmtId="178" fontId="0" fillId="5" borderId="1" xfId="2" applyFont="1" applyFill="1" applyBorder="1" applyAlignment="1"/>
    <xf numFmtId="178" fontId="0" fillId="0" borderId="0" xfId="0" applyNumberFormat="1"/>
    <xf numFmtId="178" fontId="1" fillId="8" borderId="1" xfId="2" applyFont="1" applyFill="1" applyBorder="1" applyAlignment="1"/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178" fontId="2" fillId="3" borderId="1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zoomScale="82" zoomScaleNormal="82" topLeftCell="A4" workbookViewId="0">
      <selection activeCell="A2" sqref="A2:M25"/>
    </sheetView>
  </sheetViews>
  <sheetFormatPr defaultColWidth="9" defaultRowHeight="14.5"/>
  <cols>
    <col min="2" max="2" width="18.2727272727273" customWidth="1"/>
    <col min="4" max="4" width="12.0909090909091" customWidth="1"/>
    <col min="7" max="7" width="14.3636363636364" customWidth="1"/>
    <col min="9" max="9" width="12.8181818181818"/>
    <col min="12" max="12" width="14"/>
    <col min="13" max="13" width="12.8181818181818"/>
  </cols>
  <sheetData>
    <row r="1" ht="21" spans="1:9">
      <c r="A1" s="29" t="s">
        <v>0</v>
      </c>
      <c r="B1" s="30"/>
      <c r="C1" s="30"/>
      <c r="D1" s="30"/>
      <c r="E1" s="30"/>
      <c r="F1" s="30"/>
      <c r="G1" s="30"/>
      <c r="H1" s="30"/>
      <c r="I1" s="32"/>
    </row>
    <row r="2" spans="1:9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</row>
    <row r="3" spans="1:9">
      <c r="A3" s="2" t="s">
        <v>3</v>
      </c>
      <c r="B3" s="3"/>
      <c r="C3" s="3"/>
      <c r="D3" s="3"/>
      <c r="E3" s="3"/>
      <c r="F3" s="3"/>
      <c r="G3" s="3"/>
      <c r="H3" s="3"/>
      <c r="I3" s="3"/>
    </row>
    <row r="4" spans="1:9">
      <c r="A4" s="2" t="s">
        <v>4</v>
      </c>
      <c r="B4" s="3" t="s">
        <v>5</v>
      </c>
      <c r="C4" s="3"/>
      <c r="D4" s="3"/>
      <c r="E4" s="3"/>
      <c r="F4" s="3"/>
      <c r="G4" s="3"/>
      <c r="H4" s="3"/>
      <c r="I4" s="3"/>
    </row>
    <row r="5" s="15" customFormat="1" ht="29" spans="1:13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8</v>
      </c>
      <c r="G5" s="4" t="s">
        <v>11</v>
      </c>
      <c r="H5" s="4"/>
      <c r="I5" s="14" t="s">
        <v>12</v>
      </c>
      <c r="J5" s="4" t="s">
        <v>13</v>
      </c>
      <c r="K5" s="4" t="s">
        <v>14</v>
      </c>
      <c r="M5" s="15" t="s">
        <v>15</v>
      </c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3">
      <c r="A7" s="5">
        <v>1</v>
      </c>
      <c r="B7" s="5" t="s">
        <v>16</v>
      </c>
      <c r="C7" s="5">
        <v>31</v>
      </c>
      <c r="D7" s="5" t="s">
        <v>17</v>
      </c>
      <c r="E7" s="5">
        <v>110</v>
      </c>
      <c r="F7" s="5">
        <v>1</v>
      </c>
      <c r="G7" s="5" t="s">
        <v>17</v>
      </c>
      <c r="H7" s="5"/>
      <c r="I7" s="5">
        <f>C7*E7*F7</f>
        <v>3410</v>
      </c>
      <c r="J7" s="16">
        <v>0.1</v>
      </c>
      <c r="K7" s="5">
        <f>I7*J7</f>
        <v>341</v>
      </c>
      <c r="M7" s="17">
        <f>I7/1.1*10%</f>
        <v>310</v>
      </c>
    </row>
    <row r="8" spans="1:13">
      <c r="A8" s="5">
        <v>2</v>
      </c>
      <c r="B8" s="5" t="s">
        <v>18</v>
      </c>
      <c r="C8" s="5">
        <v>1</v>
      </c>
      <c r="D8" s="5" t="s">
        <v>19</v>
      </c>
      <c r="E8" s="5">
        <v>40</v>
      </c>
      <c r="F8" s="5">
        <v>4</v>
      </c>
      <c r="G8" s="5" t="s">
        <v>20</v>
      </c>
      <c r="H8" s="5"/>
      <c r="I8" s="5">
        <f t="shared" ref="I8:I13" si="0">C8*E8*F8</f>
        <v>160</v>
      </c>
      <c r="J8" s="16">
        <v>0.1</v>
      </c>
      <c r="K8" s="5">
        <f t="shared" ref="K8:K13" si="1">I8*J8</f>
        <v>16</v>
      </c>
      <c r="M8" s="17">
        <f t="shared" ref="M8:M13" si="2">I8/1.1*10%</f>
        <v>14.5454545454545</v>
      </c>
    </row>
    <row r="9" spans="1:13">
      <c r="A9" s="5">
        <v>3</v>
      </c>
      <c r="B9" s="5" t="s">
        <v>21</v>
      </c>
      <c r="C9" s="5">
        <v>1</v>
      </c>
      <c r="D9" s="5" t="s">
        <v>22</v>
      </c>
      <c r="E9" s="5">
        <v>20</v>
      </c>
      <c r="F9" s="5">
        <v>1</v>
      </c>
      <c r="G9" s="5" t="s">
        <v>23</v>
      </c>
      <c r="H9" s="5"/>
      <c r="I9" s="5">
        <f t="shared" si="0"/>
        <v>20</v>
      </c>
      <c r="J9" s="16">
        <v>0.1</v>
      </c>
      <c r="K9" s="5">
        <f t="shared" si="1"/>
        <v>2</v>
      </c>
      <c r="M9" s="17">
        <f t="shared" si="2"/>
        <v>1.81818181818182</v>
      </c>
    </row>
    <row r="10" spans="1:13">
      <c r="A10" s="5">
        <v>4</v>
      </c>
      <c r="B10" s="5" t="s">
        <v>24</v>
      </c>
      <c r="C10" s="5">
        <v>31</v>
      </c>
      <c r="D10" s="5" t="s">
        <v>25</v>
      </c>
      <c r="E10" s="5">
        <v>1.5</v>
      </c>
      <c r="F10" s="5">
        <v>4</v>
      </c>
      <c r="G10" s="5" t="s">
        <v>26</v>
      </c>
      <c r="H10" s="5"/>
      <c r="I10" s="5">
        <f t="shared" si="0"/>
        <v>186</v>
      </c>
      <c r="J10" s="16">
        <v>0.1</v>
      </c>
      <c r="K10" s="5">
        <f t="shared" si="1"/>
        <v>18.6</v>
      </c>
      <c r="M10" s="17">
        <f t="shared" si="2"/>
        <v>16.9090909090909</v>
      </c>
    </row>
    <row r="11" spans="1:13">
      <c r="A11" s="5">
        <v>5</v>
      </c>
      <c r="B11" s="5" t="s">
        <v>27</v>
      </c>
      <c r="C11" s="5">
        <v>30</v>
      </c>
      <c r="D11" s="5" t="s">
        <v>25</v>
      </c>
      <c r="E11" s="5">
        <v>10</v>
      </c>
      <c r="F11" s="5">
        <v>1</v>
      </c>
      <c r="G11" s="5" t="s">
        <v>28</v>
      </c>
      <c r="H11" s="5"/>
      <c r="I11" s="5">
        <f t="shared" si="0"/>
        <v>300</v>
      </c>
      <c r="J11" s="16">
        <v>0.1</v>
      </c>
      <c r="K11" s="5">
        <f t="shared" si="1"/>
        <v>30</v>
      </c>
      <c r="M11" s="17">
        <f t="shared" si="2"/>
        <v>27.2727272727273</v>
      </c>
    </row>
    <row r="12" spans="1:13">
      <c r="A12" s="5">
        <v>6</v>
      </c>
      <c r="B12" s="5" t="s">
        <v>29</v>
      </c>
      <c r="C12" s="5">
        <v>30</v>
      </c>
      <c r="D12" s="5" t="s">
        <v>23</v>
      </c>
      <c r="E12" s="5">
        <v>5</v>
      </c>
      <c r="F12" s="5">
        <v>1</v>
      </c>
      <c r="G12" s="5" t="s">
        <v>23</v>
      </c>
      <c r="H12" s="5"/>
      <c r="I12" s="5">
        <f t="shared" si="0"/>
        <v>150</v>
      </c>
      <c r="J12" s="16">
        <v>0.1</v>
      </c>
      <c r="K12" s="5">
        <f t="shared" si="1"/>
        <v>15</v>
      </c>
      <c r="M12" s="17">
        <f t="shared" si="2"/>
        <v>13.6363636363636</v>
      </c>
    </row>
    <row r="13" spans="1:13">
      <c r="A13" s="5">
        <v>7</v>
      </c>
      <c r="B13" s="5" t="s">
        <v>30</v>
      </c>
      <c r="C13" s="5">
        <v>30</v>
      </c>
      <c r="D13" s="5" t="s">
        <v>28</v>
      </c>
      <c r="E13" s="5">
        <v>175</v>
      </c>
      <c r="F13" s="5">
        <v>1</v>
      </c>
      <c r="G13" s="5" t="s">
        <v>28</v>
      </c>
      <c r="H13" s="5"/>
      <c r="I13" s="5">
        <f t="shared" si="0"/>
        <v>5250</v>
      </c>
      <c r="J13" s="16">
        <v>0.1</v>
      </c>
      <c r="K13" s="5">
        <f t="shared" si="1"/>
        <v>525</v>
      </c>
      <c r="M13" s="17">
        <f t="shared" si="2"/>
        <v>477.272727272727</v>
      </c>
    </row>
    <row r="14" spans="1:13">
      <c r="A14" s="6">
        <v>8</v>
      </c>
      <c r="B14" s="6" t="s">
        <v>31</v>
      </c>
      <c r="C14" s="6"/>
      <c r="D14" s="6"/>
      <c r="E14" s="6"/>
      <c r="F14" s="6"/>
      <c r="G14" s="6"/>
      <c r="H14" s="7"/>
      <c r="I14" s="7">
        <f>SUM(I7:I13)</f>
        <v>9476</v>
      </c>
      <c r="J14" s="6"/>
      <c r="K14" s="6"/>
      <c r="L14" s="18"/>
      <c r="M14" s="17"/>
    </row>
    <row r="15" spans="1:11">
      <c r="A15" s="5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6">
        <v>10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29" spans="1:13">
      <c r="A17" s="5">
        <v>11</v>
      </c>
      <c r="B17" s="8" t="s">
        <v>32</v>
      </c>
      <c r="C17" s="9"/>
      <c r="D17" s="9"/>
      <c r="E17" s="9"/>
      <c r="F17" s="9"/>
      <c r="G17" s="10"/>
      <c r="H17" s="10"/>
      <c r="I17" s="21">
        <f>I14/30</f>
        <v>315.866666666667</v>
      </c>
      <c r="J17" s="10"/>
      <c r="K17" s="10"/>
      <c r="L17" s="20" t="s">
        <v>33</v>
      </c>
      <c r="M17" s="17">
        <f>I17-175</f>
        <v>140.866666666667</v>
      </c>
    </row>
    <row r="18" spans="1:13">
      <c r="A18" s="6">
        <v>12</v>
      </c>
      <c r="B18" s="8" t="s">
        <v>34</v>
      </c>
      <c r="C18" s="9"/>
      <c r="D18" s="9"/>
      <c r="E18" s="9"/>
      <c r="F18" s="9"/>
      <c r="G18" s="10"/>
      <c r="H18" s="10"/>
      <c r="I18" s="21">
        <f>(I17-175)/1.1*10%</f>
        <v>12.8060606060606</v>
      </c>
      <c r="J18" s="10"/>
      <c r="K18" s="10"/>
      <c r="M18" s="17">
        <f>M17/1.1*10%</f>
        <v>12.8060606060606</v>
      </c>
    </row>
    <row r="19" spans="1:11">
      <c r="A19" s="5">
        <v>13</v>
      </c>
      <c r="B19" s="8" t="s">
        <v>35</v>
      </c>
      <c r="C19" s="9"/>
      <c r="D19" s="9"/>
      <c r="E19" s="9"/>
      <c r="F19" s="9"/>
      <c r="G19" s="10"/>
      <c r="H19" s="10"/>
      <c r="I19" s="21">
        <f>I17-I18</f>
        <v>303.060606060606</v>
      </c>
      <c r="J19" s="10"/>
      <c r="K19" s="10"/>
    </row>
    <row r="20" spans="1:11">
      <c r="A20" s="6">
        <v>14</v>
      </c>
      <c r="B20" s="8" t="s">
        <v>36</v>
      </c>
      <c r="C20" s="9"/>
      <c r="D20" s="9"/>
      <c r="E20" s="9"/>
      <c r="F20" s="9"/>
      <c r="G20" s="31">
        <v>0.07</v>
      </c>
      <c r="H20" s="10"/>
      <c r="I20" s="21">
        <f>I19*G20</f>
        <v>21.2142424242424</v>
      </c>
      <c r="J20" s="10"/>
      <c r="K20" s="10"/>
    </row>
    <row r="21" spans="1:12">
      <c r="A21" s="5">
        <v>15</v>
      </c>
      <c r="B21" s="8" t="s">
        <v>37</v>
      </c>
      <c r="C21" s="9"/>
      <c r="D21" s="9"/>
      <c r="E21" s="9"/>
      <c r="F21" s="9"/>
      <c r="G21" s="9"/>
      <c r="H21" s="9"/>
      <c r="I21" s="22">
        <f>I17*7%</f>
        <v>22.1106666666667</v>
      </c>
      <c r="J21" s="9"/>
      <c r="K21" s="9"/>
      <c r="L21" s="23"/>
    </row>
    <row r="22" spans="1:11">
      <c r="A22" s="6">
        <v>16</v>
      </c>
      <c r="B22" s="8" t="s">
        <v>38</v>
      </c>
      <c r="C22" s="9"/>
      <c r="D22" s="9"/>
      <c r="E22" s="9"/>
      <c r="F22" s="9"/>
      <c r="G22" s="9"/>
      <c r="H22" s="9"/>
      <c r="I22" s="22">
        <f>I17+I21</f>
        <v>337.977333333333</v>
      </c>
      <c r="J22" s="9"/>
      <c r="K22" s="9"/>
    </row>
    <row r="23" spans="1:11">
      <c r="A23" s="5">
        <v>17</v>
      </c>
      <c r="B23" s="8" t="s">
        <v>39</v>
      </c>
      <c r="C23" s="9"/>
      <c r="D23" s="9"/>
      <c r="E23" s="9"/>
      <c r="F23" s="9"/>
      <c r="G23" s="10">
        <v>10</v>
      </c>
      <c r="H23" s="9"/>
      <c r="I23" s="22"/>
      <c r="J23" s="9"/>
      <c r="K23" s="9"/>
    </row>
    <row r="24" spans="1:11">
      <c r="A24" s="6">
        <v>18</v>
      </c>
      <c r="B24" s="8" t="s">
        <v>40</v>
      </c>
      <c r="C24" s="9"/>
      <c r="D24" s="9"/>
      <c r="E24" s="9"/>
      <c r="F24" s="9"/>
      <c r="G24" s="9"/>
      <c r="H24" s="9"/>
      <c r="I24" s="22">
        <f>I22+G23</f>
        <v>347.977333333333</v>
      </c>
      <c r="J24" s="9"/>
      <c r="K24" s="9"/>
    </row>
    <row r="25" spans="1:11">
      <c r="A25" s="5">
        <v>19</v>
      </c>
      <c r="B25" s="9"/>
      <c r="C25" s="9"/>
      <c r="D25" s="9"/>
      <c r="E25" s="9"/>
      <c r="F25" s="9"/>
      <c r="G25" s="9"/>
      <c r="H25" s="9"/>
      <c r="I25" s="22"/>
      <c r="J25" s="9"/>
      <c r="K25" s="9"/>
    </row>
  </sheetData>
  <mergeCells count="1">
    <mergeCell ref="A1:I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M26" sqref="M26"/>
    </sheetView>
  </sheetViews>
  <sheetFormatPr defaultColWidth="8.72727272727273" defaultRowHeight="14.5"/>
  <cols>
    <col min="2" max="2" width="21.8181818181818" customWidth="1"/>
    <col min="4" max="4" width="16.8181818181818" customWidth="1"/>
    <col min="7" max="7" width="16.2727272727273" customWidth="1"/>
    <col min="9" max="9" width="17.3636363636364" customWidth="1"/>
    <col min="13" max="13" width="9.45454545454546"/>
  </cols>
  <sheetData>
    <row r="1" ht="28.5" spans="1:13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9">
      <c r="A2" s="2" t="s">
        <v>1</v>
      </c>
      <c r="B2" s="3" t="s">
        <v>42</v>
      </c>
      <c r="C2" s="3"/>
      <c r="D2" s="3"/>
      <c r="E2" s="3"/>
      <c r="F2" s="3"/>
      <c r="G2" s="2" t="s">
        <v>43</v>
      </c>
      <c r="H2" s="2" t="s">
        <v>44</v>
      </c>
      <c r="I2" s="3"/>
    </row>
    <row r="3" spans="1:9">
      <c r="A3" s="2" t="s">
        <v>3</v>
      </c>
      <c r="B3" s="3"/>
      <c r="C3" s="3"/>
      <c r="D3" s="3"/>
      <c r="E3" s="3"/>
      <c r="F3" s="3"/>
      <c r="G3" s="3"/>
      <c r="H3" s="3"/>
      <c r="I3" s="3"/>
    </row>
    <row r="4" spans="1:9">
      <c r="A4" s="2" t="s">
        <v>4</v>
      </c>
      <c r="B4" s="3" t="s">
        <v>45</v>
      </c>
      <c r="C4" s="3"/>
      <c r="D4" s="3"/>
      <c r="E4" s="3"/>
      <c r="F4" s="3"/>
      <c r="G4" s="3"/>
      <c r="H4" s="3"/>
      <c r="I4" s="3"/>
    </row>
    <row r="5" ht="29" spans="1:13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8</v>
      </c>
      <c r="G5" s="4" t="s">
        <v>11</v>
      </c>
      <c r="H5" s="4"/>
      <c r="I5" s="14" t="s">
        <v>12</v>
      </c>
      <c r="J5" s="4" t="s">
        <v>13</v>
      </c>
      <c r="K5" s="4" t="s">
        <v>14</v>
      </c>
      <c r="L5" s="15"/>
      <c r="M5" s="15" t="s">
        <v>15</v>
      </c>
    </row>
    <row r="6" s="25" customFormat="1" spans="1:11">
      <c r="A6" s="5"/>
      <c r="B6" s="5" t="s">
        <v>46</v>
      </c>
      <c r="C6" s="5">
        <v>44</v>
      </c>
      <c r="D6" s="5" t="s">
        <v>17</v>
      </c>
      <c r="E6" s="5">
        <v>60</v>
      </c>
      <c r="F6" s="5">
        <v>1</v>
      </c>
      <c r="G6" s="5" t="s">
        <v>47</v>
      </c>
      <c r="H6" s="5"/>
      <c r="I6" s="5">
        <f>C6*E6*F6</f>
        <v>2640</v>
      </c>
      <c r="J6" s="5"/>
      <c r="K6" s="5"/>
    </row>
    <row r="7" customFormat="1" spans="1:13">
      <c r="A7" s="5"/>
      <c r="B7" s="5" t="s">
        <v>48</v>
      </c>
      <c r="C7" s="5">
        <v>44</v>
      </c>
      <c r="D7" s="5" t="s">
        <v>17</v>
      </c>
      <c r="E7" s="5">
        <v>80</v>
      </c>
      <c r="F7" s="5">
        <v>1</v>
      </c>
      <c r="G7" s="5" t="s">
        <v>49</v>
      </c>
      <c r="H7" s="5"/>
      <c r="I7" s="5">
        <f>C7*E7*F7</f>
        <v>3520</v>
      </c>
      <c r="J7" s="16"/>
      <c r="K7" s="5"/>
      <c r="M7" s="17"/>
    </row>
    <row r="8" spans="1:13">
      <c r="A8" s="5">
        <v>1</v>
      </c>
      <c r="B8" s="5" t="s">
        <v>16</v>
      </c>
      <c r="C8" s="5">
        <v>44</v>
      </c>
      <c r="D8" s="5" t="s">
        <v>17</v>
      </c>
      <c r="E8" s="5">
        <v>282</v>
      </c>
      <c r="F8" s="5">
        <v>1</v>
      </c>
      <c r="G8" s="5" t="s">
        <v>17</v>
      </c>
      <c r="H8" s="5"/>
      <c r="I8" s="5">
        <f t="shared" ref="I8:I14" si="0">C8*E8*F8</f>
        <v>12408</v>
      </c>
      <c r="J8" s="16">
        <v>0.1</v>
      </c>
      <c r="K8" s="5">
        <f t="shared" ref="K8:K14" si="1">I8*J8</f>
        <v>1240.8</v>
      </c>
      <c r="M8" s="17">
        <f t="shared" ref="M8:M14" si="2">I8/1.1*10%</f>
        <v>1128</v>
      </c>
    </row>
    <row r="9" spans="1:13">
      <c r="A9" s="5">
        <v>2</v>
      </c>
      <c r="B9" s="5" t="s">
        <v>18</v>
      </c>
      <c r="C9" s="5">
        <v>1</v>
      </c>
      <c r="D9" s="5" t="s">
        <v>19</v>
      </c>
      <c r="E9" s="5">
        <v>35</v>
      </c>
      <c r="F9" s="5">
        <v>6</v>
      </c>
      <c r="G9" s="5" t="s">
        <v>20</v>
      </c>
      <c r="H9" s="5"/>
      <c r="I9" s="5">
        <f t="shared" si="0"/>
        <v>210</v>
      </c>
      <c r="J9" s="16">
        <v>0.1</v>
      </c>
      <c r="K9" s="5">
        <f t="shared" si="1"/>
        <v>21</v>
      </c>
      <c r="M9" s="17">
        <f t="shared" si="2"/>
        <v>19.0909090909091</v>
      </c>
    </row>
    <row r="10" spans="1:13">
      <c r="A10" s="5">
        <v>3</v>
      </c>
      <c r="B10" s="5" t="s">
        <v>21</v>
      </c>
      <c r="C10" s="5">
        <v>1</v>
      </c>
      <c r="D10" s="5" t="s">
        <v>22</v>
      </c>
      <c r="E10" s="5">
        <v>20</v>
      </c>
      <c r="F10" s="5">
        <v>1</v>
      </c>
      <c r="G10" s="5" t="s">
        <v>23</v>
      </c>
      <c r="H10" s="5"/>
      <c r="I10" s="5">
        <f t="shared" si="0"/>
        <v>20</v>
      </c>
      <c r="J10" s="16">
        <v>0.1</v>
      </c>
      <c r="K10" s="5">
        <f t="shared" si="1"/>
        <v>2</v>
      </c>
      <c r="M10" s="17">
        <f t="shared" si="2"/>
        <v>1.81818181818182</v>
      </c>
    </row>
    <row r="11" spans="1:13">
      <c r="A11" s="5">
        <v>4</v>
      </c>
      <c r="B11" s="5" t="s">
        <v>24</v>
      </c>
      <c r="C11" s="5">
        <v>44</v>
      </c>
      <c r="D11" s="5" t="s">
        <v>25</v>
      </c>
      <c r="E11" s="5">
        <v>2</v>
      </c>
      <c r="F11" s="5">
        <v>6</v>
      </c>
      <c r="G11" s="5" t="s">
        <v>26</v>
      </c>
      <c r="H11" s="5"/>
      <c r="I11" s="5">
        <f t="shared" si="0"/>
        <v>528</v>
      </c>
      <c r="J11" s="16">
        <v>0.1</v>
      </c>
      <c r="K11" s="5">
        <f t="shared" si="1"/>
        <v>52.8</v>
      </c>
      <c r="M11" s="17">
        <f t="shared" si="2"/>
        <v>48</v>
      </c>
    </row>
    <row r="12" spans="1:13">
      <c r="A12" s="5">
        <v>5</v>
      </c>
      <c r="B12" s="5" t="s">
        <v>27</v>
      </c>
      <c r="C12" s="5">
        <v>43</v>
      </c>
      <c r="D12" s="5" t="s">
        <v>25</v>
      </c>
      <c r="E12" s="5">
        <v>5</v>
      </c>
      <c r="F12" s="5">
        <v>1</v>
      </c>
      <c r="G12" s="5" t="s">
        <v>28</v>
      </c>
      <c r="H12" s="5"/>
      <c r="I12" s="5">
        <f t="shared" si="0"/>
        <v>215</v>
      </c>
      <c r="J12" s="16">
        <v>0.1</v>
      </c>
      <c r="K12" s="5">
        <f t="shared" si="1"/>
        <v>21.5</v>
      </c>
      <c r="M12" s="17">
        <f t="shared" si="2"/>
        <v>19.5454545454545</v>
      </c>
    </row>
    <row r="13" spans="1:13">
      <c r="A13" s="5">
        <v>6</v>
      </c>
      <c r="B13" s="5" t="s">
        <v>29</v>
      </c>
      <c r="C13" s="5">
        <v>43</v>
      </c>
      <c r="D13" s="5" t="s">
        <v>23</v>
      </c>
      <c r="E13" s="5">
        <v>5</v>
      </c>
      <c r="F13" s="5">
        <v>1</v>
      </c>
      <c r="G13" s="5" t="s">
        <v>23</v>
      </c>
      <c r="H13" s="5"/>
      <c r="I13" s="5">
        <f t="shared" si="0"/>
        <v>215</v>
      </c>
      <c r="J13" s="16">
        <v>0.1</v>
      </c>
      <c r="K13" s="5">
        <f t="shared" si="1"/>
        <v>21.5</v>
      </c>
      <c r="M13" s="17">
        <f t="shared" si="2"/>
        <v>19.5454545454545</v>
      </c>
    </row>
    <row r="14" spans="1:13">
      <c r="A14" s="5">
        <v>7</v>
      </c>
      <c r="B14" s="5" t="s">
        <v>50</v>
      </c>
      <c r="C14" s="5">
        <v>42</v>
      </c>
      <c r="D14" s="5" t="s">
        <v>28</v>
      </c>
      <c r="E14" s="5">
        <v>338</v>
      </c>
      <c r="F14" s="5">
        <v>1</v>
      </c>
      <c r="G14" s="5" t="s">
        <v>28</v>
      </c>
      <c r="H14" s="5"/>
      <c r="I14" s="5">
        <f t="shared" si="0"/>
        <v>14196</v>
      </c>
      <c r="J14" s="16">
        <v>0.1</v>
      </c>
      <c r="K14" s="5">
        <f t="shared" si="1"/>
        <v>1419.6</v>
      </c>
      <c r="M14" s="17">
        <f t="shared" si="2"/>
        <v>1290.54545454545</v>
      </c>
    </row>
    <row r="15" spans="1:13">
      <c r="A15" s="6">
        <v>8</v>
      </c>
      <c r="B15" s="6" t="s">
        <v>31</v>
      </c>
      <c r="C15" s="6"/>
      <c r="D15" s="6"/>
      <c r="E15" s="6"/>
      <c r="F15" s="6"/>
      <c r="G15" s="6"/>
      <c r="H15" s="7"/>
      <c r="I15" s="7">
        <f>SUM(I6:I14)</f>
        <v>33952</v>
      </c>
      <c r="J15" s="6"/>
      <c r="K15" s="6"/>
      <c r="L15" s="18"/>
      <c r="M15" s="17"/>
    </row>
    <row r="16" spans="1:11">
      <c r="A16" s="5"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6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58" spans="1:13">
      <c r="A18" s="5">
        <v>11</v>
      </c>
      <c r="B18" s="27" t="s">
        <v>51</v>
      </c>
      <c r="C18" s="9"/>
      <c r="D18" s="9"/>
      <c r="E18" s="9"/>
      <c r="F18" s="9"/>
      <c r="G18" s="10"/>
      <c r="H18" s="10"/>
      <c r="I18" s="28">
        <f>I15/43</f>
        <v>789.581395348837</v>
      </c>
      <c r="J18" s="10"/>
      <c r="K18" s="10"/>
      <c r="L18" s="20" t="s">
        <v>33</v>
      </c>
      <c r="M18" s="17">
        <f>I18-175</f>
        <v>614.581395348837</v>
      </c>
    </row>
    <row r="19" spans="1:13">
      <c r="A19" s="6">
        <v>12</v>
      </c>
      <c r="B19" s="8" t="s">
        <v>34</v>
      </c>
      <c r="C19" s="9"/>
      <c r="D19" s="9"/>
      <c r="E19" s="9"/>
      <c r="F19" s="9"/>
      <c r="G19" s="10"/>
      <c r="H19" s="10"/>
      <c r="I19" s="21">
        <f>(I18-338)/1.1*10%</f>
        <v>41.0528541226216</v>
      </c>
      <c r="J19" s="10"/>
      <c r="K19" s="10"/>
      <c r="M19" s="17">
        <f>M18/1.1*10%</f>
        <v>55.8710359408034</v>
      </c>
    </row>
    <row r="20" spans="1:11">
      <c r="A20" s="5">
        <v>13</v>
      </c>
      <c r="B20" s="8" t="s">
        <v>35</v>
      </c>
      <c r="C20" s="9"/>
      <c r="D20" s="9"/>
      <c r="E20" s="9"/>
      <c r="F20" s="9"/>
      <c r="G20" s="10"/>
      <c r="H20" s="10"/>
      <c r="I20" s="21">
        <f>I18-I19</f>
        <v>748.528541226216</v>
      </c>
      <c r="J20" s="10"/>
      <c r="K20" s="10"/>
    </row>
    <row r="21" spans="1:11">
      <c r="A21" s="6">
        <v>14</v>
      </c>
      <c r="B21" s="11" t="s">
        <v>36</v>
      </c>
      <c r="C21" s="9"/>
      <c r="D21" s="9"/>
      <c r="E21" s="9"/>
      <c r="F21" s="9"/>
      <c r="G21" s="12">
        <v>50</v>
      </c>
      <c r="H21" s="10"/>
      <c r="I21" s="21">
        <f>I20*G21</f>
        <v>37426.4270613108</v>
      </c>
      <c r="J21" s="10"/>
      <c r="K21" s="10"/>
    </row>
    <row r="22" spans="1:12">
      <c r="A22" s="5">
        <v>15</v>
      </c>
      <c r="B22" s="8" t="s">
        <v>37</v>
      </c>
      <c r="C22" s="9"/>
      <c r="D22" s="9"/>
      <c r="E22" s="9"/>
      <c r="F22" s="9"/>
      <c r="G22" s="9"/>
      <c r="H22" s="9"/>
      <c r="I22" s="22">
        <f>I18+50</f>
        <v>839.581395348837</v>
      </c>
      <c r="J22" s="9"/>
      <c r="K22" s="9"/>
      <c r="L22" s="23"/>
    </row>
    <row r="23" spans="1:11">
      <c r="A23" s="6">
        <v>16</v>
      </c>
      <c r="B23" s="8" t="s">
        <v>38</v>
      </c>
      <c r="C23" s="9"/>
      <c r="D23" s="9"/>
      <c r="E23" s="9"/>
      <c r="F23" s="9"/>
      <c r="G23" s="9"/>
      <c r="H23" s="9"/>
      <c r="I23" s="22">
        <f>I18+I22</f>
        <v>1629.16279069767</v>
      </c>
      <c r="J23" s="9"/>
      <c r="K23" s="9"/>
    </row>
    <row r="24" spans="1:11">
      <c r="A24" s="5">
        <v>17</v>
      </c>
      <c r="B24" s="11" t="s">
        <v>39</v>
      </c>
      <c r="C24" s="9"/>
      <c r="D24" s="9"/>
      <c r="E24" s="9"/>
      <c r="F24" s="9"/>
      <c r="G24" s="13">
        <v>10</v>
      </c>
      <c r="H24" s="9"/>
      <c r="I24" s="22"/>
      <c r="J24" s="9"/>
      <c r="K24" s="9"/>
    </row>
    <row r="25" ht="26" spans="1:11">
      <c r="A25" s="6">
        <v>18</v>
      </c>
      <c r="B25" s="8" t="s">
        <v>40</v>
      </c>
      <c r="C25" s="9"/>
      <c r="D25" s="9"/>
      <c r="E25" s="9"/>
      <c r="F25" s="9"/>
      <c r="G25" s="9"/>
      <c r="H25" s="9"/>
      <c r="I25" s="24">
        <f>I18+G21+G24</f>
        <v>849.581395348837</v>
      </c>
      <c r="J25" s="9"/>
      <c r="K25" s="9"/>
    </row>
    <row r="26" spans="1:11">
      <c r="A26" s="5"/>
      <c r="B26" s="8"/>
      <c r="C26" s="9"/>
      <c r="D26" s="9"/>
      <c r="E26" s="9"/>
      <c r="F26" s="9"/>
      <c r="G26" s="9"/>
      <c r="H26" s="9"/>
      <c r="I26" s="22"/>
      <c r="J26" s="9"/>
      <c r="K26" s="9"/>
    </row>
  </sheetData>
  <mergeCells count="1">
    <mergeCell ref="A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topLeftCell="A14" workbookViewId="0">
      <selection activeCell="H25" sqref="H25"/>
    </sheetView>
  </sheetViews>
  <sheetFormatPr defaultColWidth="8.72727272727273" defaultRowHeight="14.5"/>
  <cols>
    <col min="2" max="2" width="25.3636363636364" customWidth="1"/>
    <col min="4" max="4" width="13.0909090909091" customWidth="1"/>
    <col min="7" max="7" width="21.0909090909091" customWidth="1"/>
    <col min="9" max="9" width="15.3636363636364" customWidth="1"/>
    <col min="13" max="13" width="9.45454545454546"/>
  </cols>
  <sheetData>
    <row r="1" ht="26" spans="1:13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9">
      <c r="A2" s="2" t="s">
        <v>1</v>
      </c>
      <c r="B2" s="3" t="s">
        <v>53</v>
      </c>
      <c r="C2" s="3"/>
      <c r="D2" s="3"/>
      <c r="E2" s="3"/>
      <c r="F2" s="3"/>
      <c r="G2" s="2" t="s">
        <v>43</v>
      </c>
      <c r="H2" s="2" t="s">
        <v>44</v>
      </c>
      <c r="I2" s="3"/>
    </row>
    <row r="3" spans="1:9">
      <c r="A3" s="2" t="s">
        <v>3</v>
      </c>
      <c r="B3" s="3"/>
      <c r="C3" s="3"/>
      <c r="D3" s="3"/>
      <c r="E3" s="3"/>
      <c r="F3" s="3"/>
      <c r="G3" s="3"/>
      <c r="H3" s="3"/>
      <c r="I3" s="3"/>
    </row>
    <row r="4" spans="1:9">
      <c r="A4" s="2" t="s">
        <v>4</v>
      </c>
      <c r="B4" s="3" t="s">
        <v>54</v>
      </c>
      <c r="C4" s="3"/>
      <c r="D4" s="3"/>
      <c r="E4" s="3"/>
      <c r="F4" s="3"/>
      <c r="G4" s="3"/>
      <c r="H4" s="3"/>
      <c r="I4" s="3"/>
    </row>
    <row r="5" ht="29" spans="1:13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8</v>
      </c>
      <c r="G5" s="4" t="s">
        <v>11</v>
      </c>
      <c r="H5" s="4"/>
      <c r="I5" s="14" t="s">
        <v>12</v>
      </c>
      <c r="J5" s="4" t="s">
        <v>13</v>
      </c>
      <c r="K5" s="4" t="s">
        <v>14</v>
      </c>
      <c r="L5" s="15"/>
      <c r="M5" s="15" t="s">
        <v>15</v>
      </c>
    </row>
    <row r="6" spans="1:13">
      <c r="A6" s="5">
        <v>1</v>
      </c>
      <c r="B6" s="5" t="s">
        <v>55</v>
      </c>
      <c r="C6" s="5">
        <v>15</v>
      </c>
      <c r="D6" s="5" t="s">
        <v>17</v>
      </c>
      <c r="E6" s="5">
        <v>30</v>
      </c>
      <c r="F6" s="5">
        <v>1</v>
      </c>
      <c r="G6" s="5" t="s">
        <v>56</v>
      </c>
      <c r="H6" s="5"/>
      <c r="I6" s="5">
        <f>C6*E6*F6</f>
        <v>450</v>
      </c>
      <c r="J6" s="16"/>
      <c r="K6" s="5"/>
      <c r="M6" s="17"/>
    </row>
    <row r="7" spans="1:13">
      <c r="A7" s="5">
        <v>2</v>
      </c>
      <c r="B7" s="5" t="s">
        <v>57</v>
      </c>
      <c r="C7" s="5">
        <v>15</v>
      </c>
      <c r="D7" s="5" t="s">
        <v>17</v>
      </c>
      <c r="E7" s="5">
        <v>616</v>
      </c>
      <c r="F7" s="5">
        <v>1</v>
      </c>
      <c r="G7" s="5" t="s">
        <v>17</v>
      </c>
      <c r="H7" s="5"/>
      <c r="I7" s="5">
        <f>C7*E7*F7</f>
        <v>9240</v>
      </c>
      <c r="J7" s="16">
        <v>0.1</v>
      </c>
      <c r="K7" s="5">
        <f t="shared" ref="K7:K13" si="0">I7*J7</f>
        <v>924</v>
      </c>
      <c r="M7" s="17">
        <f>I7/1.1*10%</f>
        <v>840</v>
      </c>
    </row>
    <row r="8" spans="1:13">
      <c r="A8" s="5">
        <v>3</v>
      </c>
      <c r="B8" s="5" t="s">
        <v>18</v>
      </c>
      <c r="C8" s="5">
        <v>1</v>
      </c>
      <c r="D8" s="5" t="s">
        <v>19</v>
      </c>
      <c r="E8" s="5">
        <v>40</v>
      </c>
      <c r="F8" s="5">
        <v>5</v>
      </c>
      <c r="G8" s="5" t="s">
        <v>20</v>
      </c>
      <c r="H8" s="5"/>
      <c r="I8" s="5">
        <f t="shared" ref="I8:I15" si="1">C8*E8*F8</f>
        <v>200</v>
      </c>
      <c r="J8" s="16">
        <v>0.1</v>
      </c>
      <c r="K8" s="5">
        <f t="shared" si="0"/>
        <v>20</v>
      </c>
      <c r="M8" s="17">
        <f t="shared" ref="M8:M13" si="2">I8/1.1*10%</f>
        <v>18.1818181818182</v>
      </c>
    </row>
    <row r="9" spans="1:13">
      <c r="A9" s="5">
        <v>4</v>
      </c>
      <c r="B9" s="5" t="s">
        <v>21</v>
      </c>
      <c r="C9" s="5">
        <v>1</v>
      </c>
      <c r="D9" s="5" t="s">
        <v>22</v>
      </c>
      <c r="E9" s="5">
        <v>20</v>
      </c>
      <c r="F9" s="5">
        <v>1</v>
      </c>
      <c r="G9" s="5" t="s">
        <v>23</v>
      </c>
      <c r="H9" s="5"/>
      <c r="I9" s="5">
        <f t="shared" si="1"/>
        <v>20</v>
      </c>
      <c r="J9" s="16">
        <v>0.1</v>
      </c>
      <c r="K9" s="5">
        <f t="shared" si="0"/>
        <v>2</v>
      </c>
      <c r="M9" s="17">
        <f t="shared" si="2"/>
        <v>1.81818181818182</v>
      </c>
    </row>
    <row r="10" spans="1:13">
      <c r="A10" s="5">
        <v>5</v>
      </c>
      <c r="B10" s="5" t="s">
        <v>24</v>
      </c>
      <c r="C10" s="5">
        <v>16</v>
      </c>
      <c r="D10" s="5" t="s">
        <v>25</v>
      </c>
      <c r="E10" s="5">
        <v>10</v>
      </c>
      <c r="F10" s="5">
        <v>5</v>
      </c>
      <c r="G10" s="5" t="s">
        <v>26</v>
      </c>
      <c r="H10" s="5"/>
      <c r="I10" s="5">
        <f t="shared" si="1"/>
        <v>800</v>
      </c>
      <c r="J10" s="16">
        <v>0.1</v>
      </c>
      <c r="K10" s="5">
        <f t="shared" si="0"/>
        <v>80</v>
      </c>
      <c r="M10" s="17">
        <f t="shared" si="2"/>
        <v>72.7272727272727</v>
      </c>
    </row>
    <row r="11" spans="1:13">
      <c r="A11" s="5">
        <v>6</v>
      </c>
      <c r="B11" s="5" t="s">
        <v>27</v>
      </c>
      <c r="C11" s="5">
        <v>15</v>
      </c>
      <c r="D11" s="5" t="s">
        <v>25</v>
      </c>
      <c r="E11" s="5">
        <v>5</v>
      </c>
      <c r="F11" s="5">
        <v>1</v>
      </c>
      <c r="G11" s="5" t="s">
        <v>28</v>
      </c>
      <c r="H11" s="5"/>
      <c r="I11" s="5">
        <f t="shared" si="1"/>
        <v>75</v>
      </c>
      <c r="J11" s="16">
        <v>0.1</v>
      </c>
      <c r="K11" s="5">
        <f t="shared" si="0"/>
        <v>7.5</v>
      </c>
      <c r="M11" s="17">
        <f t="shared" si="2"/>
        <v>6.81818181818182</v>
      </c>
    </row>
    <row r="12" spans="1:13">
      <c r="A12" s="5">
        <v>7</v>
      </c>
      <c r="B12" s="5" t="s">
        <v>29</v>
      </c>
      <c r="C12" s="5">
        <v>15</v>
      </c>
      <c r="D12" s="5" t="s">
        <v>23</v>
      </c>
      <c r="E12" s="5">
        <v>10</v>
      </c>
      <c r="F12" s="5">
        <v>1</v>
      </c>
      <c r="G12" s="5" t="s">
        <v>23</v>
      </c>
      <c r="H12" s="5"/>
      <c r="I12" s="5">
        <f t="shared" si="1"/>
        <v>150</v>
      </c>
      <c r="J12" s="16">
        <v>0.1</v>
      </c>
      <c r="K12" s="5">
        <f t="shared" si="0"/>
        <v>15</v>
      </c>
      <c r="M12" s="17">
        <f t="shared" si="2"/>
        <v>13.6363636363636</v>
      </c>
    </row>
    <row r="13" spans="1:13">
      <c r="A13" s="5">
        <v>8</v>
      </c>
      <c r="B13" s="5" t="s">
        <v>58</v>
      </c>
      <c r="C13" s="5">
        <v>15</v>
      </c>
      <c r="D13" s="5" t="s">
        <v>28</v>
      </c>
      <c r="E13" s="5">
        <v>300</v>
      </c>
      <c r="F13" s="5">
        <v>1</v>
      </c>
      <c r="G13" s="5" t="s">
        <v>28</v>
      </c>
      <c r="H13" s="5"/>
      <c r="I13" s="5">
        <f t="shared" si="1"/>
        <v>4500</v>
      </c>
      <c r="J13" s="16">
        <v>0.1</v>
      </c>
      <c r="K13" s="5">
        <f t="shared" si="0"/>
        <v>450</v>
      </c>
      <c r="M13" s="17">
        <f t="shared" si="2"/>
        <v>409.090909090909</v>
      </c>
    </row>
    <row r="14" spans="1:13">
      <c r="A14" s="5">
        <v>9</v>
      </c>
      <c r="B14" s="6" t="s">
        <v>59</v>
      </c>
      <c r="C14" s="6"/>
      <c r="D14" s="6"/>
      <c r="E14" s="6"/>
      <c r="F14" s="6"/>
      <c r="G14" s="6"/>
      <c r="H14" s="7"/>
      <c r="I14" s="7">
        <f>SUM(I6:I13)</f>
        <v>15435</v>
      </c>
      <c r="J14" s="6"/>
      <c r="K14" s="6"/>
      <c r="L14" s="18"/>
      <c r="M14" s="17"/>
    </row>
    <row r="15" spans="1:11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58" spans="1:13">
      <c r="A16" s="5">
        <v>11</v>
      </c>
      <c r="B16" s="8" t="s">
        <v>51</v>
      </c>
      <c r="C16" s="9"/>
      <c r="D16" s="9"/>
      <c r="E16" s="9"/>
      <c r="F16" s="9"/>
      <c r="G16" s="10"/>
      <c r="H16" s="10"/>
      <c r="I16" s="19">
        <f>I14/43</f>
        <v>358.953488372093</v>
      </c>
      <c r="J16" s="10"/>
      <c r="K16" s="10"/>
      <c r="L16" s="20" t="s">
        <v>33</v>
      </c>
      <c r="M16" s="17">
        <f>I16-175</f>
        <v>183.953488372093</v>
      </c>
    </row>
    <row r="17" spans="1:13">
      <c r="A17" s="5">
        <v>12</v>
      </c>
      <c r="B17" s="8" t="s">
        <v>34</v>
      </c>
      <c r="C17" s="9"/>
      <c r="D17" s="9"/>
      <c r="E17" s="9"/>
      <c r="F17" s="9"/>
      <c r="G17" s="10"/>
      <c r="H17" s="10"/>
      <c r="I17" s="21">
        <f>(I16-338)/1.1*10%</f>
        <v>1.90486257928118</v>
      </c>
      <c r="J17" s="10"/>
      <c r="K17" s="10"/>
      <c r="M17" s="17">
        <f>M16/1.1*10%</f>
        <v>16.723044397463</v>
      </c>
    </row>
    <row r="18" spans="1:11">
      <c r="A18" s="5">
        <v>13</v>
      </c>
      <c r="B18" s="8" t="s">
        <v>35</v>
      </c>
      <c r="C18" s="9"/>
      <c r="D18" s="9"/>
      <c r="E18" s="9"/>
      <c r="F18" s="9"/>
      <c r="G18" s="10"/>
      <c r="H18" s="10"/>
      <c r="I18" s="21">
        <f>I16-I17</f>
        <v>357.048625792812</v>
      </c>
      <c r="J18" s="10"/>
      <c r="K18" s="10"/>
    </row>
    <row r="19" spans="1:11">
      <c r="A19" s="5">
        <v>14</v>
      </c>
      <c r="B19" s="11" t="s">
        <v>36</v>
      </c>
      <c r="C19" s="9"/>
      <c r="D19" s="9"/>
      <c r="E19" s="9"/>
      <c r="F19" s="9"/>
      <c r="G19" s="12">
        <v>50</v>
      </c>
      <c r="H19" s="10"/>
      <c r="I19" s="21">
        <f>I18*G19</f>
        <v>17852.4312896406</v>
      </c>
      <c r="J19" s="10"/>
      <c r="K19" s="10"/>
    </row>
    <row r="20" spans="1:12">
      <c r="A20" s="5">
        <v>15</v>
      </c>
      <c r="B20" s="8" t="s">
        <v>37</v>
      </c>
      <c r="C20" s="9"/>
      <c r="D20" s="9"/>
      <c r="E20" s="9"/>
      <c r="F20" s="9"/>
      <c r="G20" s="9"/>
      <c r="H20" s="9"/>
      <c r="I20" s="22">
        <f>I16+50</f>
        <v>408.953488372093</v>
      </c>
      <c r="J20" s="9"/>
      <c r="K20" s="9"/>
      <c r="L20" s="23"/>
    </row>
    <row r="21" spans="1:11">
      <c r="A21" s="5">
        <v>16</v>
      </c>
      <c r="B21" s="8" t="s">
        <v>38</v>
      </c>
      <c r="C21" s="9"/>
      <c r="D21" s="9"/>
      <c r="E21" s="9"/>
      <c r="F21" s="9"/>
      <c r="G21" s="9"/>
      <c r="H21" s="9"/>
      <c r="I21" s="22">
        <f>I16+I20</f>
        <v>767.906976744186</v>
      </c>
      <c r="J21" s="9"/>
      <c r="K21" s="9"/>
    </row>
    <row r="22" spans="1:11">
      <c r="A22" s="5">
        <v>17</v>
      </c>
      <c r="B22" s="11" t="s">
        <v>39</v>
      </c>
      <c r="C22" s="9"/>
      <c r="D22" s="9"/>
      <c r="E22" s="9"/>
      <c r="F22" s="9"/>
      <c r="G22" s="13">
        <v>50</v>
      </c>
      <c r="H22" s="9"/>
      <c r="I22" s="22"/>
      <c r="J22" s="9"/>
      <c r="K22" s="9"/>
    </row>
    <row r="23" ht="26" spans="1:11">
      <c r="A23" s="5">
        <v>18</v>
      </c>
      <c r="B23" s="8" t="s">
        <v>40</v>
      </c>
      <c r="C23" s="9"/>
      <c r="D23" s="9"/>
      <c r="E23" s="9"/>
      <c r="F23" s="9"/>
      <c r="G23" s="9"/>
      <c r="H23" s="9"/>
      <c r="I23" s="24">
        <f>I16+G19+G22</f>
        <v>458.953488372093</v>
      </c>
      <c r="J23" s="9"/>
      <c r="K23" s="9"/>
    </row>
    <row r="24" spans="1:1">
      <c r="A24" s="5">
        <v>19</v>
      </c>
    </row>
    <row r="25" spans="1:1">
      <c r="A25" s="5">
        <v>20</v>
      </c>
    </row>
    <row r="26" spans="1:1">
      <c r="A26" s="5">
        <v>21</v>
      </c>
    </row>
    <row r="27" spans="1:1">
      <c r="A27" s="5">
        <v>22</v>
      </c>
    </row>
  </sheetData>
  <mergeCells count="1">
    <mergeCell ref="A1:M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11" workbookViewId="0">
      <selection activeCell="G24" sqref="G24"/>
    </sheetView>
  </sheetViews>
  <sheetFormatPr defaultColWidth="8.72727272727273" defaultRowHeight="14.5"/>
  <cols>
    <col min="2" max="2" width="27.8181818181818" customWidth="1"/>
    <col min="7" max="7" width="21.8181818181818" customWidth="1"/>
    <col min="9" max="9" width="19.1818181818182" customWidth="1"/>
  </cols>
  <sheetData>
    <row r="1" ht="26" spans="1:13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9">
      <c r="A2" s="2" t="s">
        <v>1</v>
      </c>
      <c r="B2" s="3" t="s">
        <v>53</v>
      </c>
      <c r="C2" s="3"/>
      <c r="D2" s="3"/>
      <c r="E2" s="3"/>
      <c r="F2" s="3"/>
      <c r="G2" s="2" t="s">
        <v>43</v>
      </c>
      <c r="H2" s="2" t="s">
        <v>44</v>
      </c>
      <c r="I2" s="3"/>
    </row>
    <row r="3" spans="1:9">
      <c r="A3" s="2" t="s">
        <v>3</v>
      </c>
      <c r="B3" s="3"/>
      <c r="C3" s="3"/>
      <c r="D3" s="3"/>
      <c r="E3" s="3"/>
      <c r="F3" s="3"/>
      <c r="G3" s="3"/>
      <c r="H3" s="3"/>
      <c r="I3" s="3"/>
    </row>
    <row r="4" spans="1:9">
      <c r="A4" s="2" t="s">
        <v>4</v>
      </c>
      <c r="B4" s="3" t="s">
        <v>60</v>
      </c>
      <c r="C4" s="3"/>
      <c r="D4" s="3"/>
      <c r="E4" s="3"/>
      <c r="F4" s="3"/>
      <c r="G4" s="3"/>
      <c r="H4" s="3"/>
      <c r="I4" s="3"/>
    </row>
    <row r="5" ht="29" spans="1:13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8</v>
      </c>
      <c r="G5" s="4" t="s">
        <v>11</v>
      </c>
      <c r="H5" s="4"/>
      <c r="I5" s="14" t="s">
        <v>12</v>
      </c>
      <c r="J5" s="4" t="s">
        <v>13</v>
      </c>
      <c r="K5" s="4" t="s">
        <v>14</v>
      </c>
      <c r="L5" s="15"/>
      <c r="M5" s="15" t="s">
        <v>15</v>
      </c>
    </row>
    <row r="6" spans="1:13">
      <c r="A6" s="5">
        <v>1</v>
      </c>
      <c r="B6" s="5" t="s">
        <v>61</v>
      </c>
      <c r="C6" s="5">
        <v>20</v>
      </c>
      <c r="D6" s="5" t="s">
        <v>17</v>
      </c>
      <c r="E6" s="5">
        <v>30</v>
      </c>
      <c r="F6" s="5">
        <v>1</v>
      </c>
      <c r="G6" s="5" t="s">
        <v>56</v>
      </c>
      <c r="H6" s="5"/>
      <c r="I6" s="5">
        <f t="shared" ref="I6:I13" si="0">C6*E6*F6</f>
        <v>600</v>
      </c>
      <c r="J6" s="16"/>
      <c r="K6" s="5"/>
      <c r="M6" s="17"/>
    </row>
    <row r="7" spans="1:13">
      <c r="A7" s="5">
        <v>2</v>
      </c>
      <c r="B7" s="5" t="s">
        <v>62</v>
      </c>
      <c r="C7" s="5">
        <v>20</v>
      </c>
      <c r="D7" s="5" t="s">
        <v>17</v>
      </c>
      <c r="E7" s="5">
        <v>616</v>
      </c>
      <c r="F7" s="5">
        <v>1</v>
      </c>
      <c r="G7" s="5" t="s">
        <v>17</v>
      </c>
      <c r="H7" s="5"/>
      <c r="I7" s="5">
        <f t="shared" si="0"/>
        <v>12320</v>
      </c>
      <c r="J7" s="16">
        <v>0.1</v>
      </c>
      <c r="K7" s="5">
        <f t="shared" ref="K7:K13" si="1">I7*J7</f>
        <v>1232</v>
      </c>
      <c r="M7" s="17">
        <f t="shared" ref="M7:M13" si="2">I7/1.1*10%</f>
        <v>1120</v>
      </c>
    </row>
    <row r="8" spans="1:13">
      <c r="A8" s="5">
        <v>3</v>
      </c>
      <c r="B8" s="5" t="s">
        <v>18</v>
      </c>
      <c r="C8" s="5">
        <v>1</v>
      </c>
      <c r="D8" s="5" t="s">
        <v>19</v>
      </c>
      <c r="E8" s="5">
        <v>40</v>
      </c>
      <c r="F8" s="5">
        <v>5</v>
      </c>
      <c r="G8" s="5" t="s">
        <v>20</v>
      </c>
      <c r="H8" s="5"/>
      <c r="I8" s="5">
        <f t="shared" si="0"/>
        <v>200</v>
      </c>
      <c r="J8" s="16">
        <v>0.1</v>
      </c>
      <c r="K8" s="5">
        <f t="shared" si="1"/>
        <v>20</v>
      </c>
      <c r="M8" s="17">
        <f t="shared" si="2"/>
        <v>18.1818181818182</v>
      </c>
    </row>
    <row r="9" spans="1:13">
      <c r="A9" s="5">
        <v>4</v>
      </c>
      <c r="B9" s="5" t="s">
        <v>21</v>
      </c>
      <c r="C9" s="5">
        <v>1</v>
      </c>
      <c r="D9" s="5" t="s">
        <v>22</v>
      </c>
      <c r="E9" s="5">
        <v>20</v>
      </c>
      <c r="F9" s="5">
        <v>1</v>
      </c>
      <c r="G9" s="5" t="s">
        <v>23</v>
      </c>
      <c r="H9" s="5"/>
      <c r="I9" s="5">
        <f t="shared" si="0"/>
        <v>20</v>
      </c>
      <c r="J9" s="16">
        <v>0.1</v>
      </c>
      <c r="K9" s="5">
        <f t="shared" si="1"/>
        <v>2</v>
      </c>
      <c r="M9" s="17">
        <f t="shared" si="2"/>
        <v>1.81818181818182</v>
      </c>
    </row>
    <row r="10" spans="1:13">
      <c r="A10" s="5">
        <v>5</v>
      </c>
      <c r="B10" s="5" t="s">
        <v>24</v>
      </c>
      <c r="C10" s="5">
        <v>21</v>
      </c>
      <c r="D10" s="5" t="s">
        <v>25</v>
      </c>
      <c r="E10" s="5">
        <v>10</v>
      </c>
      <c r="F10" s="5">
        <v>5</v>
      </c>
      <c r="G10" s="5" t="s">
        <v>26</v>
      </c>
      <c r="H10" s="5"/>
      <c r="I10" s="5">
        <f t="shared" si="0"/>
        <v>1050</v>
      </c>
      <c r="J10" s="16">
        <v>0.1</v>
      </c>
      <c r="K10" s="5">
        <f t="shared" si="1"/>
        <v>105</v>
      </c>
      <c r="M10" s="17">
        <f t="shared" si="2"/>
        <v>95.4545454545455</v>
      </c>
    </row>
    <row r="11" spans="1:13">
      <c r="A11" s="5">
        <v>6</v>
      </c>
      <c r="B11" s="5" t="s">
        <v>27</v>
      </c>
      <c r="C11" s="5">
        <v>20</v>
      </c>
      <c r="D11" s="5" t="s">
        <v>25</v>
      </c>
      <c r="E11" s="5">
        <v>5</v>
      </c>
      <c r="F11" s="5">
        <v>1</v>
      </c>
      <c r="G11" s="5" t="s">
        <v>28</v>
      </c>
      <c r="H11" s="5"/>
      <c r="I11" s="5">
        <f t="shared" si="0"/>
        <v>100</v>
      </c>
      <c r="J11" s="16">
        <v>0.1</v>
      </c>
      <c r="K11" s="5">
        <f t="shared" si="1"/>
        <v>10</v>
      </c>
      <c r="M11" s="17">
        <f t="shared" si="2"/>
        <v>9.09090909090909</v>
      </c>
    </row>
    <row r="12" spans="1:13">
      <c r="A12" s="5">
        <v>7</v>
      </c>
      <c r="B12" s="5" t="s">
        <v>29</v>
      </c>
      <c r="C12" s="5">
        <v>20</v>
      </c>
      <c r="D12" s="5" t="s">
        <v>23</v>
      </c>
      <c r="E12" s="5">
        <v>10</v>
      </c>
      <c r="F12" s="5">
        <v>1</v>
      </c>
      <c r="G12" s="5" t="s">
        <v>23</v>
      </c>
      <c r="H12" s="5"/>
      <c r="I12" s="5">
        <f t="shared" si="0"/>
        <v>200</v>
      </c>
      <c r="J12" s="16">
        <v>0.1</v>
      </c>
      <c r="K12" s="5">
        <f t="shared" si="1"/>
        <v>20</v>
      </c>
      <c r="M12" s="17">
        <f t="shared" si="2"/>
        <v>18.1818181818182</v>
      </c>
    </row>
    <row r="13" spans="1:13">
      <c r="A13" s="5">
        <v>8</v>
      </c>
      <c r="B13" s="5" t="s">
        <v>63</v>
      </c>
      <c r="C13" s="5">
        <v>20</v>
      </c>
      <c r="D13" s="5" t="s">
        <v>28</v>
      </c>
      <c r="E13" s="5">
        <v>290</v>
      </c>
      <c r="F13" s="5">
        <v>1</v>
      </c>
      <c r="G13" s="5" t="s">
        <v>28</v>
      </c>
      <c r="H13" s="5"/>
      <c r="I13" s="5">
        <f t="shared" si="0"/>
        <v>5800</v>
      </c>
      <c r="J13" s="16">
        <v>0.1</v>
      </c>
      <c r="K13" s="5">
        <f t="shared" si="1"/>
        <v>580</v>
      </c>
      <c r="M13" s="17">
        <f t="shared" si="2"/>
        <v>527.272727272727</v>
      </c>
    </row>
    <row r="14" spans="1:13">
      <c r="A14" s="5">
        <v>9</v>
      </c>
      <c r="B14" s="6" t="s">
        <v>64</v>
      </c>
      <c r="C14" s="6"/>
      <c r="D14" s="6"/>
      <c r="E14" s="6"/>
      <c r="F14" s="6"/>
      <c r="G14" s="6"/>
      <c r="H14" s="7"/>
      <c r="I14" s="7">
        <f>SUM(I6:I13)</f>
        <v>20290</v>
      </c>
      <c r="J14" s="6"/>
      <c r="K14" s="6"/>
      <c r="L14" s="18"/>
      <c r="M14" s="17"/>
    </row>
    <row r="15" spans="1:11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58" spans="1:13">
      <c r="A16" s="5">
        <v>11</v>
      </c>
      <c r="B16" s="8" t="s">
        <v>51</v>
      </c>
      <c r="C16" s="9"/>
      <c r="D16" s="9"/>
      <c r="E16" s="9"/>
      <c r="F16" s="9"/>
      <c r="G16" s="10"/>
      <c r="H16" s="10"/>
      <c r="I16" s="19">
        <f>I14/43</f>
        <v>471.860465116279</v>
      </c>
      <c r="J16" s="10"/>
      <c r="K16" s="10"/>
      <c r="L16" s="20" t="s">
        <v>33</v>
      </c>
      <c r="M16" s="17">
        <f>I16-175</f>
        <v>296.860465116279</v>
      </c>
    </row>
    <row r="17" spans="1:13">
      <c r="A17" s="5">
        <v>12</v>
      </c>
      <c r="B17" s="8" t="s">
        <v>34</v>
      </c>
      <c r="C17" s="9"/>
      <c r="D17" s="9"/>
      <c r="E17" s="9"/>
      <c r="F17" s="9"/>
      <c r="G17" s="10"/>
      <c r="H17" s="10"/>
      <c r="I17" s="21">
        <f>(I16-338)/1.1*10%</f>
        <v>12.169133192389</v>
      </c>
      <c r="J17" s="10"/>
      <c r="K17" s="10"/>
      <c r="M17" s="17">
        <f>M16/1.1*10%</f>
        <v>26.9873150105708</v>
      </c>
    </row>
    <row r="18" spans="1:11">
      <c r="A18" s="5">
        <v>13</v>
      </c>
      <c r="B18" s="8" t="s">
        <v>35</v>
      </c>
      <c r="C18" s="9"/>
      <c r="D18" s="9"/>
      <c r="E18" s="9"/>
      <c r="F18" s="9"/>
      <c r="G18" s="10"/>
      <c r="H18" s="10"/>
      <c r="I18" s="21">
        <f>I16-I17</f>
        <v>459.69133192389</v>
      </c>
      <c r="J18" s="10"/>
      <c r="K18" s="10"/>
    </row>
    <row r="19" spans="1:11">
      <c r="A19" s="5">
        <v>14</v>
      </c>
      <c r="B19" s="11" t="s">
        <v>36</v>
      </c>
      <c r="C19" s="9"/>
      <c r="D19" s="9"/>
      <c r="E19" s="9"/>
      <c r="F19" s="9"/>
      <c r="G19" s="12">
        <v>50</v>
      </c>
      <c r="H19" s="10"/>
      <c r="I19" s="21">
        <f>I18*G19</f>
        <v>22984.5665961945</v>
      </c>
      <c r="J19" s="10"/>
      <c r="K19" s="10"/>
    </row>
    <row r="20" spans="1:12">
      <c r="A20" s="5">
        <v>15</v>
      </c>
      <c r="B20" s="8" t="s">
        <v>37</v>
      </c>
      <c r="C20" s="9"/>
      <c r="D20" s="9"/>
      <c r="E20" s="9"/>
      <c r="F20" s="9"/>
      <c r="G20" s="9"/>
      <c r="H20" s="9"/>
      <c r="I20" s="22">
        <f>I16+50</f>
        <v>521.860465116279</v>
      </c>
      <c r="J20" s="9"/>
      <c r="K20" s="9"/>
      <c r="L20" s="23"/>
    </row>
    <row r="21" spans="1:11">
      <c r="A21" s="5">
        <v>16</v>
      </c>
      <c r="B21" s="8" t="s">
        <v>38</v>
      </c>
      <c r="C21" s="9"/>
      <c r="D21" s="9"/>
      <c r="E21" s="9"/>
      <c r="F21" s="9"/>
      <c r="G21" s="9"/>
      <c r="H21" s="9"/>
      <c r="I21" s="22">
        <f>I16+I20</f>
        <v>993.720930232558</v>
      </c>
      <c r="J21" s="9"/>
      <c r="K21" s="9"/>
    </row>
    <row r="22" spans="1:11">
      <c r="A22" s="5">
        <v>17</v>
      </c>
      <c r="B22" s="11" t="s">
        <v>39</v>
      </c>
      <c r="C22" s="9"/>
      <c r="D22" s="9"/>
      <c r="E22" s="9"/>
      <c r="F22" s="9"/>
      <c r="G22" s="13">
        <v>50</v>
      </c>
      <c r="H22" s="9"/>
      <c r="I22" s="22"/>
      <c r="J22" s="9"/>
      <c r="K22" s="9"/>
    </row>
    <row r="23" ht="26" spans="1:11">
      <c r="A23" s="5">
        <v>18</v>
      </c>
      <c r="B23" s="8" t="s">
        <v>40</v>
      </c>
      <c r="C23" s="9"/>
      <c r="D23" s="9"/>
      <c r="E23" s="9"/>
      <c r="F23" s="9"/>
      <c r="G23" s="9"/>
      <c r="H23" s="9"/>
      <c r="I23" s="24">
        <f>I16+G19+G22</f>
        <v>571.860465116279</v>
      </c>
      <c r="J23" s="9"/>
      <c r="K23" s="9"/>
    </row>
    <row r="24" spans="1:1">
      <c r="A24" s="5">
        <v>19</v>
      </c>
    </row>
    <row r="25" spans="1:1">
      <c r="A25" s="5">
        <v>20</v>
      </c>
    </row>
    <row r="26" spans="1:1">
      <c r="A26" s="5">
        <v>21</v>
      </c>
    </row>
  </sheetData>
  <mergeCells count="1">
    <mergeCell ref="A1:M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A16" workbookViewId="0">
      <selection activeCell="G27" sqref="G27"/>
    </sheetView>
  </sheetViews>
  <sheetFormatPr defaultColWidth="8.72727272727273" defaultRowHeight="14.5"/>
  <cols>
    <col min="2" max="2" width="22.1818181818182" customWidth="1"/>
    <col min="7" max="7" width="24.4545454545455" customWidth="1"/>
    <col min="9" max="9" width="15.3636363636364" customWidth="1"/>
  </cols>
  <sheetData>
    <row r="1" ht="26" spans="1:13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9">
      <c r="A2" s="2" t="s">
        <v>1</v>
      </c>
      <c r="B2" s="3" t="s">
        <v>53</v>
      </c>
      <c r="C2" s="3"/>
      <c r="D2" s="3"/>
      <c r="E2" s="3"/>
      <c r="F2" s="3"/>
      <c r="G2" s="2" t="s">
        <v>43</v>
      </c>
      <c r="H2" s="2" t="s">
        <v>44</v>
      </c>
      <c r="I2" s="3"/>
    </row>
    <row r="3" spans="1:9">
      <c r="A3" s="2" t="s">
        <v>3</v>
      </c>
      <c r="B3" s="3"/>
      <c r="C3" s="3"/>
      <c r="D3" s="3"/>
      <c r="E3" s="3"/>
      <c r="F3" s="3"/>
      <c r="G3" s="3"/>
      <c r="H3" s="3"/>
      <c r="I3" s="3"/>
    </row>
    <row r="4" spans="1:9">
      <c r="A4" s="2" t="s">
        <v>4</v>
      </c>
      <c r="B4" s="3" t="s">
        <v>65</v>
      </c>
      <c r="C4" s="3"/>
      <c r="D4" s="3"/>
      <c r="E4" s="3"/>
      <c r="F4" s="3"/>
      <c r="G4" s="3"/>
      <c r="H4" s="3"/>
      <c r="I4" s="3"/>
    </row>
    <row r="5" ht="29" spans="1:13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8</v>
      </c>
      <c r="G5" s="4" t="s">
        <v>11</v>
      </c>
      <c r="H5" s="4"/>
      <c r="I5" s="14" t="s">
        <v>12</v>
      </c>
      <c r="J5" s="4" t="s">
        <v>13</v>
      </c>
      <c r="K5" s="4" t="s">
        <v>14</v>
      </c>
      <c r="L5" s="15"/>
      <c r="M5" s="15" t="s">
        <v>15</v>
      </c>
    </row>
    <row r="6" spans="1:13">
      <c r="A6" s="5">
        <v>1</v>
      </c>
      <c r="B6" s="5" t="s">
        <v>66</v>
      </c>
      <c r="C6" s="5">
        <v>25</v>
      </c>
      <c r="D6" s="5" t="s">
        <v>17</v>
      </c>
      <c r="E6" s="5">
        <v>30</v>
      </c>
      <c r="F6" s="5">
        <v>1</v>
      </c>
      <c r="G6" s="5" t="s">
        <v>56</v>
      </c>
      <c r="H6" s="5"/>
      <c r="I6" s="5">
        <f t="shared" ref="I6:I13" si="0">C6*E6*F6</f>
        <v>750</v>
      </c>
      <c r="J6" s="16"/>
      <c r="K6" s="5"/>
      <c r="M6" s="17"/>
    </row>
    <row r="7" spans="1:13">
      <c r="A7" s="5">
        <v>2</v>
      </c>
      <c r="B7" s="5" t="s">
        <v>67</v>
      </c>
      <c r="C7" s="5">
        <v>25</v>
      </c>
      <c r="D7" s="5" t="s">
        <v>17</v>
      </c>
      <c r="E7" s="5">
        <v>616</v>
      </c>
      <c r="F7" s="5">
        <v>1</v>
      </c>
      <c r="G7" s="5" t="s">
        <v>17</v>
      </c>
      <c r="H7" s="5"/>
      <c r="I7" s="5">
        <f t="shared" si="0"/>
        <v>15400</v>
      </c>
      <c r="J7" s="16">
        <v>0.1</v>
      </c>
      <c r="K7" s="5">
        <f t="shared" ref="K7:K13" si="1">I7*J7</f>
        <v>1540</v>
      </c>
      <c r="M7" s="17">
        <f t="shared" ref="M7:M13" si="2">I7/1.1*10%</f>
        <v>1400</v>
      </c>
    </row>
    <row r="8" spans="1:13">
      <c r="A8" s="5">
        <v>3</v>
      </c>
      <c r="B8" s="5" t="s">
        <v>18</v>
      </c>
      <c r="C8" s="5">
        <v>1</v>
      </c>
      <c r="D8" s="5" t="s">
        <v>19</v>
      </c>
      <c r="E8" s="5">
        <v>40</v>
      </c>
      <c r="F8" s="5">
        <v>5</v>
      </c>
      <c r="G8" s="5" t="s">
        <v>20</v>
      </c>
      <c r="H8" s="5"/>
      <c r="I8" s="5">
        <f t="shared" si="0"/>
        <v>200</v>
      </c>
      <c r="J8" s="16">
        <v>0.1</v>
      </c>
      <c r="K8" s="5">
        <f t="shared" si="1"/>
        <v>20</v>
      </c>
      <c r="M8" s="17">
        <f t="shared" si="2"/>
        <v>18.1818181818182</v>
      </c>
    </row>
    <row r="9" spans="1:13">
      <c r="A9" s="5">
        <v>4</v>
      </c>
      <c r="B9" s="5" t="s">
        <v>21</v>
      </c>
      <c r="C9" s="5">
        <v>1</v>
      </c>
      <c r="D9" s="5" t="s">
        <v>22</v>
      </c>
      <c r="E9" s="5">
        <v>20</v>
      </c>
      <c r="F9" s="5">
        <v>1</v>
      </c>
      <c r="G9" s="5" t="s">
        <v>23</v>
      </c>
      <c r="H9" s="5"/>
      <c r="I9" s="5">
        <f t="shared" si="0"/>
        <v>20</v>
      </c>
      <c r="J9" s="16">
        <v>0.1</v>
      </c>
      <c r="K9" s="5">
        <f t="shared" si="1"/>
        <v>2</v>
      </c>
      <c r="M9" s="17">
        <f t="shared" si="2"/>
        <v>1.81818181818182</v>
      </c>
    </row>
    <row r="10" spans="1:13">
      <c r="A10" s="5">
        <v>5</v>
      </c>
      <c r="B10" s="5" t="s">
        <v>24</v>
      </c>
      <c r="C10" s="5">
        <v>26</v>
      </c>
      <c r="D10" s="5" t="s">
        <v>25</v>
      </c>
      <c r="E10" s="5">
        <v>10</v>
      </c>
      <c r="F10" s="5">
        <v>5</v>
      </c>
      <c r="G10" s="5" t="s">
        <v>26</v>
      </c>
      <c r="H10" s="5"/>
      <c r="I10" s="5">
        <f t="shared" si="0"/>
        <v>1300</v>
      </c>
      <c r="J10" s="16">
        <v>0.1</v>
      </c>
      <c r="K10" s="5">
        <f t="shared" si="1"/>
        <v>130</v>
      </c>
      <c r="M10" s="17">
        <f t="shared" si="2"/>
        <v>118.181818181818</v>
      </c>
    </row>
    <row r="11" spans="1:13">
      <c r="A11" s="5">
        <v>6</v>
      </c>
      <c r="B11" s="5" t="s">
        <v>27</v>
      </c>
      <c r="C11" s="5">
        <v>25</v>
      </c>
      <c r="D11" s="5" t="s">
        <v>25</v>
      </c>
      <c r="E11" s="5">
        <v>5</v>
      </c>
      <c r="F11" s="5">
        <v>1</v>
      </c>
      <c r="G11" s="5" t="s">
        <v>28</v>
      </c>
      <c r="H11" s="5"/>
      <c r="I11" s="5">
        <f t="shared" si="0"/>
        <v>125</v>
      </c>
      <c r="J11" s="16">
        <v>0.1</v>
      </c>
      <c r="K11" s="5">
        <f t="shared" si="1"/>
        <v>12.5</v>
      </c>
      <c r="M11" s="17">
        <f t="shared" si="2"/>
        <v>11.3636363636364</v>
      </c>
    </row>
    <row r="12" spans="1:13">
      <c r="A12" s="5">
        <v>7</v>
      </c>
      <c r="B12" s="5" t="s">
        <v>29</v>
      </c>
      <c r="C12" s="5">
        <v>25</v>
      </c>
      <c r="D12" s="5" t="s">
        <v>23</v>
      </c>
      <c r="E12" s="5">
        <v>10</v>
      </c>
      <c r="F12" s="5">
        <v>1</v>
      </c>
      <c r="G12" s="5" t="s">
        <v>23</v>
      </c>
      <c r="H12" s="5"/>
      <c r="I12" s="5">
        <f t="shared" si="0"/>
        <v>250</v>
      </c>
      <c r="J12" s="16">
        <v>0.1</v>
      </c>
      <c r="K12" s="5">
        <f t="shared" si="1"/>
        <v>25</v>
      </c>
      <c r="M12" s="17">
        <f t="shared" si="2"/>
        <v>22.7272727272727</v>
      </c>
    </row>
    <row r="13" spans="1:13">
      <c r="A13" s="5">
        <v>8</v>
      </c>
      <c r="B13" s="5" t="s">
        <v>68</v>
      </c>
      <c r="C13" s="5">
        <v>25</v>
      </c>
      <c r="D13" s="5" t="s">
        <v>28</v>
      </c>
      <c r="E13" s="5">
        <v>280</v>
      </c>
      <c r="F13" s="5">
        <v>1</v>
      </c>
      <c r="G13" s="5" t="s">
        <v>28</v>
      </c>
      <c r="H13" s="5"/>
      <c r="I13" s="5">
        <f t="shared" si="0"/>
        <v>7000</v>
      </c>
      <c r="J13" s="16">
        <v>0.1</v>
      </c>
      <c r="K13" s="5">
        <f t="shared" si="1"/>
        <v>700</v>
      </c>
      <c r="M13" s="17">
        <f t="shared" si="2"/>
        <v>636.363636363636</v>
      </c>
    </row>
    <row r="14" spans="1:13">
      <c r="A14" s="5">
        <v>9</v>
      </c>
      <c r="B14" s="6" t="s">
        <v>64</v>
      </c>
      <c r="C14" s="6"/>
      <c r="D14" s="6"/>
      <c r="E14" s="6"/>
      <c r="F14" s="6"/>
      <c r="G14" s="6"/>
      <c r="H14" s="7"/>
      <c r="I14" s="7">
        <f>SUM(I6:I13)</f>
        <v>25045</v>
      </c>
      <c r="J14" s="6"/>
      <c r="K14" s="6"/>
      <c r="L14" s="18"/>
      <c r="M14" s="17"/>
    </row>
    <row r="15" spans="1:11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58" spans="1:13">
      <c r="A16" s="5">
        <v>11</v>
      </c>
      <c r="B16" s="8" t="s">
        <v>51</v>
      </c>
      <c r="C16" s="9"/>
      <c r="D16" s="9"/>
      <c r="E16" s="9"/>
      <c r="F16" s="9"/>
      <c r="G16" s="10"/>
      <c r="H16" s="10"/>
      <c r="I16" s="19">
        <f>I14/43</f>
        <v>582.441860465116</v>
      </c>
      <c r="J16" s="10"/>
      <c r="K16" s="10"/>
      <c r="L16" s="20" t="s">
        <v>33</v>
      </c>
      <c r="M16" s="17">
        <f>I16-175</f>
        <v>407.441860465116</v>
      </c>
    </row>
    <row r="17" spans="1:13">
      <c r="A17" s="5">
        <v>12</v>
      </c>
      <c r="B17" s="8" t="s">
        <v>34</v>
      </c>
      <c r="C17" s="9"/>
      <c r="D17" s="9"/>
      <c r="E17" s="9"/>
      <c r="F17" s="9"/>
      <c r="G17" s="10"/>
      <c r="H17" s="10"/>
      <c r="I17" s="21">
        <f>(I16-338)/1.1*10%</f>
        <v>22.2219873150106</v>
      </c>
      <c r="J17" s="10"/>
      <c r="K17" s="10"/>
      <c r="M17" s="17">
        <f>M16/1.1*10%</f>
        <v>37.0401691331924</v>
      </c>
    </row>
    <row r="18" spans="1:11">
      <c r="A18" s="5">
        <v>13</v>
      </c>
      <c r="B18" s="8" t="s">
        <v>35</v>
      </c>
      <c r="C18" s="9"/>
      <c r="D18" s="9"/>
      <c r="E18" s="9"/>
      <c r="F18" s="9"/>
      <c r="G18" s="10"/>
      <c r="H18" s="10"/>
      <c r="I18" s="21">
        <f>I16-I17</f>
        <v>560.219873150106</v>
      </c>
      <c r="J18" s="10"/>
      <c r="K18" s="10"/>
    </row>
    <row r="19" spans="1:11">
      <c r="A19" s="5">
        <v>14</v>
      </c>
      <c r="B19" s="11" t="s">
        <v>36</v>
      </c>
      <c r="C19" s="9"/>
      <c r="D19" s="9"/>
      <c r="E19" s="9"/>
      <c r="F19" s="9"/>
      <c r="G19" s="12">
        <v>50</v>
      </c>
      <c r="H19" s="10"/>
      <c r="I19" s="21">
        <f>I18*G19</f>
        <v>28010.9936575053</v>
      </c>
      <c r="J19" s="10"/>
      <c r="K19" s="10"/>
    </row>
    <row r="20" spans="1:12">
      <c r="A20" s="5">
        <v>15</v>
      </c>
      <c r="B20" s="8" t="s">
        <v>37</v>
      </c>
      <c r="C20" s="9"/>
      <c r="D20" s="9"/>
      <c r="E20" s="9"/>
      <c r="F20" s="9"/>
      <c r="G20" s="9"/>
      <c r="H20" s="9"/>
      <c r="I20" s="22">
        <f>I16+50</f>
        <v>632.441860465116</v>
      </c>
      <c r="J20" s="9"/>
      <c r="K20" s="9"/>
      <c r="L20" s="23"/>
    </row>
    <row r="21" spans="1:11">
      <c r="A21" s="5">
        <v>16</v>
      </c>
      <c r="B21" s="8" t="s">
        <v>38</v>
      </c>
      <c r="C21" s="9"/>
      <c r="D21" s="9"/>
      <c r="E21" s="9"/>
      <c r="F21" s="9"/>
      <c r="G21" s="9"/>
      <c r="H21" s="9"/>
      <c r="I21" s="22">
        <f>I16+I20</f>
        <v>1214.88372093023</v>
      </c>
      <c r="J21" s="9"/>
      <c r="K21" s="9"/>
    </row>
    <row r="22" spans="1:11">
      <c r="A22" s="5">
        <v>17</v>
      </c>
      <c r="B22" s="11" t="s">
        <v>39</v>
      </c>
      <c r="C22" s="9"/>
      <c r="D22" s="9"/>
      <c r="E22" s="9"/>
      <c r="F22" s="9"/>
      <c r="G22" s="13">
        <v>50</v>
      </c>
      <c r="H22" s="9"/>
      <c r="I22" s="22"/>
      <c r="J22" s="9"/>
      <c r="K22" s="9"/>
    </row>
    <row r="23" ht="26" spans="1:11">
      <c r="A23" s="5">
        <v>18</v>
      </c>
      <c r="B23" s="8" t="s">
        <v>40</v>
      </c>
      <c r="C23" s="9"/>
      <c r="D23" s="9"/>
      <c r="E23" s="9"/>
      <c r="F23" s="9"/>
      <c r="G23" s="9"/>
      <c r="H23" s="9"/>
      <c r="I23" s="24">
        <f>I16+G19+G22</f>
        <v>682.441860465116</v>
      </c>
      <c r="J23" s="9"/>
      <c r="K23" s="9"/>
    </row>
  </sheetData>
  <mergeCells count="1">
    <mergeCell ref="A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Trang_tính1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computer</dc:creator>
  <cp:lastModifiedBy>Asus computer</cp:lastModifiedBy>
  <dcterms:created xsi:type="dcterms:W3CDTF">2023-04-11T01:13:00Z</dcterms:created>
  <dcterms:modified xsi:type="dcterms:W3CDTF">2023-04-18T13:54:29Z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F5D28176BCF84439AE15EF97F2F20F37</vt:lpwstr>
  </property>
  <property fmtid="{D5CDD505-2E9C-101B-9397-08002B2CF9AE}" pid="3" name="KSOProductBuildVer">
    <vt:lpwstr>1033-11.2.0.11516</vt:lpwstr>
  </property>
</Properties>
</file>