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/>
  <xr:revisionPtr revIDLastSave="0" documentId="13_ncr:1_{DBC0EDE4-AB5B-7F45-A085-83ED39DCAE23}" xr6:coauthVersionLast="36" xr6:coauthVersionMax="47" xr10:uidLastSave="{00000000-0000-0000-0000-000000000000}"/>
  <bookViews>
    <workbookView xWindow="0" yWindow="500" windowWidth="25600" windowHeight="14480" tabRatio="820" activeTab="10" xr2:uid="{00000000-000D-0000-FFFF-FFFF00000000}"/>
  </bookViews>
  <sheets>
    <sheet name="ЗАДАНИЕ1" sheetId="1" r:id="rId1"/>
    <sheet name="ЗАДАНИЕ2" sheetId="3" r:id="rId2"/>
    <sheet name="ЗАДАНИЕ3" sheetId="2" r:id="rId3"/>
    <sheet name="ЗАДАНИЕ4" sheetId="5" r:id="rId4"/>
    <sheet name="ЗАДАНИЕ5" sheetId="7" r:id="rId5"/>
    <sheet name="Коэффициенты" sheetId="9" r:id="rId6"/>
    <sheet name="ЗАДАНИЕ6" sheetId="10" r:id="rId7"/>
    <sheet name="ЗАДАНИЕ7" sheetId="12" r:id="rId8"/>
    <sheet name="ЗАДАНИЕ8" sheetId="13" r:id="rId9"/>
    <sheet name="ЗАДАНИЕ9" sheetId="11" r:id="rId10"/>
    <sheet name="ЗАДАНИЕ10" sheetId="15" r:id="rId11"/>
  </sheets>
  <calcPr calcId="181029"/>
</workbook>
</file>

<file path=xl/calcChain.xml><?xml version="1.0" encoding="utf-8"?>
<calcChain xmlns="http://schemas.openxmlformats.org/spreadsheetml/2006/main">
  <c r="D9" i="15" l="1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4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4" i="13"/>
  <c r="J5" i="13"/>
  <c r="J4" i="13"/>
  <c r="J6" i="13"/>
  <c r="J7" i="13"/>
  <c r="J8" i="13"/>
  <c r="J9" i="13"/>
  <c r="J10" i="13"/>
  <c r="J11" i="13"/>
  <c r="J12" i="13"/>
  <c r="J13" i="13"/>
  <c r="J14" i="13"/>
  <c r="J15" i="13"/>
  <c r="J16" i="13"/>
  <c r="J17" i="13"/>
  <c r="F4" i="7"/>
  <c r="H3" i="15" l="1"/>
  <c r="D4" i="11"/>
  <c r="C4" i="11"/>
  <c r="B4" i="11"/>
  <c r="H6" i="12"/>
  <c r="I6" i="12"/>
  <c r="H7" i="12"/>
  <c r="I7" i="12"/>
  <c r="H8" i="12"/>
  <c r="I8" i="12"/>
  <c r="H9" i="12"/>
  <c r="I9" i="12"/>
  <c r="I5" i="12"/>
  <c r="H5" i="12"/>
  <c r="G6" i="12"/>
  <c r="G7" i="12"/>
  <c r="G8" i="12"/>
  <c r="G9" i="12"/>
  <c r="G5" i="12"/>
  <c r="F23" i="12"/>
  <c r="F22" i="12"/>
  <c r="B19" i="12"/>
  <c r="C19" i="12"/>
  <c r="D19" i="12"/>
  <c r="E19" i="12"/>
  <c r="F19" i="12" s="1"/>
  <c r="F14" i="12"/>
  <c r="F15" i="12"/>
  <c r="F16" i="12"/>
  <c r="F17" i="12"/>
  <c r="F18" i="12"/>
  <c r="F5" i="12"/>
  <c r="F6" i="12"/>
  <c r="F7" i="12"/>
  <c r="F8" i="12"/>
  <c r="F9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4" i="7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4" i="10"/>
  <c r="D7" i="5"/>
  <c r="E7" i="5" s="1"/>
  <c r="D8" i="5"/>
  <c r="E8" i="5"/>
  <c r="D9" i="5"/>
  <c r="E9" i="5"/>
  <c r="D10" i="5"/>
  <c r="E10" i="5"/>
  <c r="D11" i="5"/>
  <c r="E11" i="5"/>
  <c r="D12" i="5"/>
  <c r="E12" i="5"/>
  <c r="D13" i="5"/>
  <c r="E13" i="5"/>
  <c r="E6" i="5"/>
  <c r="D6" i="5"/>
  <c r="H5" i="2"/>
  <c r="H6" i="2"/>
  <c r="H7" i="2"/>
  <c r="H8" i="2"/>
  <c r="H9" i="2"/>
  <c r="H10" i="2"/>
  <c r="H11" i="2"/>
  <c r="H12" i="2"/>
  <c r="H13" i="2"/>
  <c r="H14" i="2"/>
  <c r="H15" i="2"/>
  <c r="H4" i="2"/>
  <c r="G5" i="2"/>
  <c r="G6" i="2"/>
  <c r="G7" i="2"/>
  <c r="G8" i="2"/>
  <c r="G9" i="2"/>
  <c r="G10" i="2"/>
  <c r="G11" i="2"/>
  <c r="G12" i="2"/>
  <c r="G13" i="2"/>
  <c r="G14" i="2"/>
  <c r="G15" i="2"/>
  <c r="G4" i="2"/>
  <c r="F5" i="2"/>
  <c r="F6" i="2"/>
  <c r="F7" i="2"/>
  <c r="F8" i="2"/>
  <c r="F9" i="2"/>
  <c r="F10" i="2"/>
  <c r="F11" i="2"/>
  <c r="F12" i="2"/>
  <c r="F13" i="2"/>
  <c r="F14" i="2"/>
  <c r="F15" i="2"/>
  <c r="F4" i="2"/>
  <c r="I19" i="1"/>
  <c r="I16" i="1"/>
  <c r="E23" i="1"/>
  <c r="D16" i="1"/>
  <c r="D19" i="1"/>
  <c r="I10" i="1"/>
  <c r="I6" i="1"/>
  <c r="D10" i="1"/>
  <c r="D6" i="1"/>
  <c r="E5" i="3"/>
  <c r="F5" i="3" s="1"/>
  <c r="E6" i="3"/>
  <c r="F6" i="3" s="1"/>
  <c r="E7" i="3"/>
  <c r="F7" i="3"/>
  <c r="E8" i="3"/>
  <c r="F8" i="3"/>
  <c r="E9" i="3"/>
  <c r="F9" i="3"/>
  <c r="E10" i="3"/>
  <c r="F10" i="3"/>
  <c r="E11" i="3"/>
  <c r="F11" i="3"/>
  <c r="F4" i="3"/>
  <c r="E4" i="3"/>
  <c r="D3" i="9" l="1"/>
  <c r="D6" i="15" l="1"/>
  <c r="D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5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04"/>
          </rPr>
          <t>дата начала входит в продолжительность командировки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</text>
    </comment>
    <comment ref="B1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входит в длительность командировки</t>
        </r>
      </text>
    </comment>
    <comment ref="C1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204"/>
          </rPr>
          <t>входит в длительность командировки</t>
        </r>
      </text>
    </comment>
    <comment ref="B2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входит в длительность командировки</t>
        </r>
      </text>
    </comment>
    <comment ref="C2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входит в длительность командировки</t>
        </r>
      </text>
    </comment>
  </commentList>
</comments>
</file>

<file path=xl/sharedStrings.xml><?xml version="1.0" encoding="utf-8"?>
<sst xmlns="http://schemas.openxmlformats.org/spreadsheetml/2006/main" count="266" uniqueCount="149">
  <si>
    <t>Накопительный</t>
  </si>
  <si>
    <t>Доходный</t>
  </si>
  <si>
    <t>Максимальный</t>
  </si>
  <si>
    <t>Сберегательный</t>
  </si>
  <si>
    <t>Название вклада</t>
  </si>
  <si>
    <t>Сумма вклада, р</t>
  </si>
  <si>
    <t>Итого, р</t>
  </si>
  <si>
    <t>Процентная ставка
(% годовой)</t>
  </si>
  <si>
    <t>Количество</t>
  </si>
  <si>
    <t>Дата начала</t>
  </si>
  <si>
    <t>Дата окончания</t>
  </si>
  <si>
    <t>Количество дней</t>
  </si>
  <si>
    <t>Было, р</t>
  </si>
  <si>
    <t>Потрачено, р</t>
  </si>
  <si>
    <t>Осталось, р</t>
  </si>
  <si>
    <t>Остаток</t>
  </si>
  <si>
    <t>Сумма, р</t>
  </si>
  <si>
    <t>Цена, р</t>
  </si>
  <si>
    <t>Время начала</t>
  </si>
  <si>
    <t>Время окончания</t>
  </si>
  <si>
    <t>Длительность</t>
  </si>
  <si>
    <t>Суточные, р</t>
  </si>
  <si>
    <t>Команди-ровочные, р</t>
  </si>
  <si>
    <t>Наименование</t>
  </si>
  <si>
    <t>Скидка, р</t>
  </si>
  <si>
    <t>Сумма с учетом скидки, р</t>
  </si>
  <si>
    <t>Скидка, %</t>
  </si>
  <si>
    <t>№</t>
  </si>
  <si>
    <t>ID</t>
  </si>
  <si>
    <t>Торговая марка</t>
  </si>
  <si>
    <t>K001</t>
  </si>
  <si>
    <t>Кроссовки</t>
  </si>
  <si>
    <t>Adidas</t>
  </si>
  <si>
    <t>K002</t>
  </si>
  <si>
    <t>Puma</t>
  </si>
  <si>
    <t>K003</t>
  </si>
  <si>
    <t>Skechers</t>
  </si>
  <si>
    <t>K004</t>
  </si>
  <si>
    <t>Brooks</t>
  </si>
  <si>
    <t>K005</t>
  </si>
  <si>
    <t>Спортивный костюм</t>
  </si>
  <si>
    <t>Nike</t>
  </si>
  <si>
    <t>K006</t>
  </si>
  <si>
    <t>Жилет</t>
  </si>
  <si>
    <t>K007</t>
  </si>
  <si>
    <t>Майка</t>
  </si>
  <si>
    <t>K008</t>
  </si>
  <si>
    <t>Reebok</t>
  </si>
  <si>
    <t>K009</t>
  </si>
  <si>
    <t>K010</t>
  </si>
  <si>
    <t>Шорты</t>
  </si>
  <si>
    <t>Asics</t>
  </si>
  <si>
    <t>K011</t>
  </si>
  <si>
    <t>Джемпер</t>
  </si>
  <si>
    <t>K012</t>
  </si>
  <si>
    <t>Фуфайка</t>
  </si>
  <si>
    <t>Termit</t>
  </si>
  <si>
    <t>K013</t>
  </si>
  <si>
    <t>Ветровка</t>
  </si>
  <si>
    <t>K014</t>
  </si>
  <si>
    <t>Брюки</t>
  </si>
  <si>
    <t>Цена,  р.</t>
  </si>
  <si>
    <t>Курс доллара</t>
  </si>
  <si>
    <t>Курс евро</t>
  </si>
  <si>
    <t>Прайс-лист спортивного инвентаря</t>
  </si>
  <si>
    <t>Количество, шт</t>
  </si>
  <si>
    <t>Стоимость, р.</t>
  </si>
  <si>
    <t>Закупки школы Олимпийского резерва</t>
  </si>
  <si>
    <t>Стоимость, $</t>
  </si>
  <si>
    <r>
      <t xml:space="preserve">Стоимость, </t>
    </r>
    <r>
      <rPr>
        <b/>
        <sz val="11"/>
        <rFont val="Calibri"/>
        <family val="2"/>
        <charset val="204"/>
      </rPr>
      <t>€</t>
    </r>
  </si>
  <si>
    <t>НДС</t>
  </si>
  <si>
    <t>Включая НДС, р.</t>
  </si>
  <si>
    <t>Цена, у.е.</t>
  </si>
  <si>
    <t>Курс у.е.</t>
  </si>
  <si>
    <t>Прибыль по вкладу, р</t>
  </si>
  <si>
    <t>Вычисления с числовыми данными</t>
  </si>
  <si>
    <t>Вычисления с датой и временем</t>
  </si>
  <si>
    <t>Покупки</t>
  </si>
  <si>
    <t>Фруктов в корзине</t>
  </si>
  <si>
    <t>Всего в корзине</t>
  </si>
  <si>
    <t>Овощей в корзине</t>
  </si>
  <si>
    <t>Длительность семинара</t>
  </si>
  <si>
    <t>Командировка</t>
  </si>
  <si>
    <t>Сравнение депозитов</t>
  </si>
  <si>
    <t>Пенсионный</t>
  </si>
  <si>
    <t>Студенческий</t>
  </si>
  <si>
    <t>Текущий</t>
  </si>
  <si>
    <t>Ваш доход</t>
  </si>
  <si>
    <t>Закупки инвентаря</t>
  </si>
  <si>
    <t>Вилы</t>
  </si>
  <si>
    <t>Корзина</t>
  </si>
  <si>
    <t>Лопата</t>
  </si>
  <si>
    <t>Пылесос</t>
  </si>
  <si>
    <t>Метла</t>
  </si>
  <si>
    <t>Грабли</t>
  </si>
  <si>
    <t>Газонокосилка</t>
  </si>
  <si>
    <t>Униформа</t>
  </si>
  <si>
    <t>Сапоги резиновые</t>
  </si>
  <si>
    <t>Перчатки</t>
  </si>
  <si>
    <t>Пакеты</t>
  </si>
  <si>
    <t>Секатор</t>
  </si>
  <si>
    <t>Расчет прибыльности депозита</t>
  </si>
  <si>
    <t>Сегодня</t>
  </si>
  <si>
    <t>Завтра</t>
  </si>
  <si>
    <t>Через неделю</t>
  </si>
  <si>
    <t>Анализ продаж кроссовок</t>
  </si>
  <si>
    <t>Объем продаж за квартал, ед</t>
  </si>
  <si>
    <t>Годовой объем продаж, ед</t>
  </si>
  <si>
    <t>Квартальный объем продаж, ед</t>
  </si>
  <si>
    <t>I</t>
  </si>
  <si>
    <t>II</t>
  </si>
  <si>
    <t>III</t>
  </si>
  <si>
    <t>IV</t>
  </si>
  <si>
    <t>Средний</t>
  </si>
  <si>
    <t>Минимальный</t>
  </si>
  <si>
    <t>Анализ продаж брюк</t>
  </si>
  <si>
    <t>Итого:</t>
  </si>
  <si>
    <t>Годовой объем по кроссовкам и брюкам Puma</t>
  </si>
  <si>
    <t>Годовой объем по кроссовкам и брюкам Nike</t>
  </si>
  <si>
    <t>Занятость сотрудников на прошлой неделе</t>
  </si>
  <si>
    <t>Фамилия И.О.</t>
  </si>
  <si>
    <t>Пн</t>
  </si>
  <si>
    <t>Вт</t>
  </si>
  <si>
    <t>Ср</t>
  </si>
  <si>
    <t>Чт</t>
  </si>
  <si>
    <t>Пт</t>
  </si>
  <si>
    <t>Сб</t>
  </si>
  <si>
    <t>Вс</t>
  </si>
  <si>
    <t>Рабочих дней</t>
  </si>
  <si>
    <t>Отработано, час</t>
  </si>
  <si>
    <t>Недоработка, час</t>
  </si>
  <si>
    <t>Переработка, час</t>
  </si>
  <si>
    <t>Душечкин Д.Д.</t>
  </si>
  <si>
    <t>Ангелочкин А.А.</t>
  </si>
  <si>
    <t>Везунчиков В.В.</t>
  </si>
  <si>
    <t>Удальцов У.У.</t>
  </si>
  <si>
    <t>Счастливцев С.С.</t>
  </si>
  <si>
    <t>Улыбочкин У.У.</t>
  </si>
  <si>
    <t>Красавцев О.О.</t>
  </si>
  <si>
    <t>Добрецов Д.Д</t>
  </si>
  <si>
    <t>Оптимистов О.О.</t>
  </si>
  <si>
    <t>Неунывающий Н.Н.</t>
  </si>
  <si>
    <t>Радостный Р.Р.</t>
  </si>
  <si>
    <t>Хороших Х.Х.</t>
  </si>
  <si>
    <t>Приятный П.П.</t>
  </si>
  <si>
    <t>Мирный М.М.</t>
  </si>
  <si>
    <t>Женщин в группе</t>
  </si>
  <si>
    <t>Мужчин в группе</t>
  </si>
  <si>
    <t>Всего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</si>
</sst>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164" formatCode="0.0%"/>
    <numFmt numFmtId="165" formatCode="_-[$$-4809]* #,##0.00_ ;_-[$$-4809]* \-#,##0.00\ ;_-[$$-4809]* &quot;-&quot;??_ ;_-@_ "/>
    <numFmt numFmtId="166" formatCode="_-[$€-2]\ * #,##0.00_-;\-[$€-2]\ * #,##0.00_-;_-[$€-2]\ * &quot;-&quot;??_-;_-@_-"/>
  </numFmts>
  <fonts count="16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  <font>
      <b/>
      <sz val="14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0066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1" applyNumberFormat="1" applyFont="1" applyBorder="1"/>
    <xf numFmtId="0" fontId="3" fillId="0" borderId="0" xfId="0" applyFont="1"/>
    <xf numFmtId="0" fontId="5" fillId="2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/>
    <xf numFmtId="14" fontId="2" fillId="0" borderId="1" xfId="1" applyNumberFormat="1" applyFont="1" applyBorder="1"/>
    <xf numFmtId="0" fontId="6" fillId="0" borderId="0" xfId="0" applyFont="1"/>
    <xf numFmtId="20" fontId="2" fillId="0" borderId="1" xfId="1" applyNumberFormat="1" applyFont="1" applyBorder="1"/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5" fillId="2" borderId="1" xfId="1" applyNumberFormat="1" applyFont="1" applyFill="1" applyBorder="1" applyAlignment="1">
      <alignment horizontal="left" vertical="center" wrapText="1"/>
    </xf>
    <xf numFmtId="9" fontId="2" fillId="0" borderId="1" xfId="1" applyNumberFormat="1" applyFont="1" applyBorder="1"/>
    <xf numFmtId="0" fontId="0" fillId="0" borderId="0" xfId="0" applyFont="1"/>
    <xf numFmtId="0" fontId="9" fillId="0" borderId="0" xfId="0" applyFont="1"/>
    <xf numFmtId="0" fontId="10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Border="1"/>
    <xf numFmtId="0" fontId="11" fillId="0" borderId="0" xfId="0" applyFont="1"/>
    <xf numFmtId="0" fontId="7" fillId="0" borderId="1" xfId="1" applyNumberFormat="1" applyFont="1" applyBorder="1" applyAlignment="1">
      <alignment horizontal="center"/>
    </xf>
    <xf numFmtId="0" fontId="2" fillId="0" borderId="0" xfId="1" applyNumberFormat="1" applyFont="1" applyBorder="1"/>
    <xf numFmtId="0" fontId="3" fillId="3" borderId="0" xfId="0" applyFont="1" applyFill="1"/>
    <xf numFmtId="0" fontId="12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1" applyNumberFormat="1" applyFont="1" applyFill="1" applyBorder="1"/>
    <xf numFmtId="0" fontId="8" fillId="3" borderId="0" xfId="0" applyFont="1" applyFill="1"/>
    <xf numFmtId="14" fontId="7" fillId="0" borderId="1" xfId="1" applyNumberFormat="1" applyFont="1" applyBorder="1" applyAlignment="1">
      <alignment horizontal="center"/>
    </xf>
    <xf numFmtId="0" fontId="10" fillId="2" borderId="2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/>
    <xf numFmtId="42" fontId="7" fillId="0" borderId="1" xfId="1" applyNumberFormat="1" applyFont="1" applyBorder="1"/>
    <xf numFmtId="165" fontId="7" fillId="0" borderId="1" xfId="1" applyNumberFormat="1" applyFont="1" applyBorder="1"/>
    <xf numFmtId="166" fontId="7" fillId="0" borderId="1" xfId="1" applyNumberFormat="1" applyFont="1" applyBorder="1"/>
    <xf numFmtId="1" fontId="2" fillId="0" borderId="1" xfId="1" applyNumberFormat="1" applyFont="1" applyBorder="1"/>
    <xf numFmtId="0" fontId="10" fillId="2" borderId="3" xfId="1" applyNumberFormat="1" applyFont="1" applyFill="1" applyBorder="1" applyAlignment="1">
      <alignment horizontal="left" vertical="center" wrapText="1" indent="1"/>
    </xf>
    <xf numFmtId="0" fontId="10" fillId="2" borderId="4" xfId="1" applyNumberFormat="1" applyFont="1" applyFill="1" applyBorder="1" applyAlignment="1">
      <alignment horizontal="left" vertical="center" wrapText="1" indent="1"/>
    </xf>
    <xf numFmtId="0" fontId="10" fillId="2" borderId="5" xfId="1" applyNumberFormat="1" applyFont="1" applyFill="1" applyBorder="1" applyAlignment="1">
      <alignment horizontal="left" vertical="center" wrapText="1" inden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6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0" fontId="10" fillId="2" borderId="5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DHL" xfId="1" xr:uid="{00000000-0005-0000-0000-000001000000}"/>
  </cellStyles>
  <dxfs count="0"/>
  <tableStyles count="0" defaultTableStyle="TableStyleMedium2" defaultPivotStyle="PivotStyleMedium9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12</xdr:row>
      <xdr:rowOff>133350</xdr:rowOff>
    </xdr:from>
    <xdr:to>
      <xdr:col>5</xdr:col>
      <xdr:colOff>447675</xdr:colOff>
      <xdr:row>19</xdr:row>
      <xdr:rowOff>66675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8174" y="2466975"/>
          <a:ext cx="4533901" cy="126682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Прибыль по вкладу, р и Итого, р. 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езультат Итого, р сравнить со значениями в столбце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G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16</xdr:row>
      <xdr:rowOff>0</xdr:rowOff>
    </xdr:from>
    <xdr:to>
      <xdr:col>10</xdr:col>
      <xdr:colOff>104774</xdr:colOff>
      <xdr:row>26</xdr:row>
      <xdr:rowOff>28575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19074" y="3095625"/>
          <a:ext cx="7458075" cy="1933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Сумму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,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размер Скидки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(считая процент скидки 15%) и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Сумму с учетом скидки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И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зменить формулу в столбце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Скидка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- вместо 15% сделать ссылку на ячейку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K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, где введен процент скидки. 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ычислить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Сумму с учтом скидки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столбце Н, используя % скидки из ячейки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K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езультат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Суммы с учетом скидки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сравнить со значениями столбца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I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95250</xdr:rowOff>
    </xdr:from>
    <xdr:to>
      <xdr:col>14</xdr:col>
      <xdr:colOff>200025</xdr:colOff>
      <xdr:row>11</xdr:row>
      <xdr:rowOff>28575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667375" y="523875"/>
          <a:ext cx="4619625" cy="164782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по каждому вкладу для указанной суммы вклада в ячейке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C2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значение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Прибыли по вкладу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ычислить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Итог в рублях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Результат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сравнить со значениями столбца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F.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103043</xdr:colOff>
      <xdr:row>4</xdr:row>
      <xdr:rowOff>80530</xdr:rowOff>
    </xdr:from>
    <xdr:to>
      <xdr:col>12</xdr:col>
      <xdr:colOff>104774</xdr:colOff>
      <xdr:row>13</xdr:row>
      <xdr:rowOff>114300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151293" y="890155"/>
          <a:ext cx="3049731" cy="174827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Цену в рублях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, используя курс у.е. с листа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Коэффициенты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ычислить столбец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НДС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учитывая значение с листа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Коэффициенты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2</xdr:row>
      <xdr:rowOff>171450</xdr:rowOff>
    </xdr:from>
    <xdr:to>
      <xdr:col>16</xdr:col>
      <xdr:colOff>361950</xdr:colOff>
      <xdr:row>13</xdr:row>
      <xdr:rowOff>19050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181850" y="409575"/>
          <a:ext cx="4371975" cy="213360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Стоимости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 разных валютах.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Д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ля расчета Стоимости в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$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и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€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использовать курс доллара и курс евро с листа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Коэффициенты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9</xdr:row>
      <xdr:rowOff>85724</xdr:rowOff>
    </xdr:from>
    <xdr:to>
      <xdr:col>13</xdr:col>
      <xdr:colOff>266700</xdr:colOff>
      <xdr:row>24</xdr:row>
      <xdr:rowOff>9524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2B6FC35-5D96-4E0B-83D2-85CCF666EE09}"/>
            </a:ext>
          </a:extLst>
        </xdr:cNvPr>
        <xdr:cNvSpPr/>
      </xdr:nvSpPr>
      <xdr:spPr>
        <a:xfrm>
          <a:off x="5229225" y="1657349"/>
          <a:ext cx="4724400" cy="282892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ычислить в таблице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Анализ продаж кроссовок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значения Годового объема продаж, а так же Среднее, Минимальное и Максимальные значения квартального объема продаж.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ассчитать в таблице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Анализ продаж брюк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значения Годового объема продаж и итоговые объемы продаж брюк по каждому кварталу</a:t>
          </a: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ячейках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F2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2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и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F2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3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вычислить значения годового объема продаж по кроссовкам и брюкам марок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Puma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и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Nike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соответственно. Сравнить с результатами справа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0</xdr:row>
      <xdr:rowOff>200025</xdr:rowOff>
    </xdr:from>
    <xdr:to>
      <xdr:col>19</xdr:col>
      <xdr:colOff>542925</xdr:colOff>
      <xdr:row>9</xdr:row>
      <xdr:rowOff>57150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66D79474-90FB-48F1-B70A-C4EBF8DD52DA}"/>
            </a:ext>
          </a:extLst>
        </xdr:cNvPr>
        <xdr:cNvSpPr/>
      </xdr:nvSpPr>
      <xdr:spPr>
        <a:xfrm>
          <a:off x="7153275" y="200025"/>
          <a:ext cx="5095875" cy="161925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ычислить количество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Рабочих дней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(СЧЁТ) и количество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Отработанных часов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(СУММ).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9525</xdr:rowOff>
    </xdr:from>
    <xdr:to>
      <xdr:col>12</xdr:col>
      <xdr:colOff>19050</xdr:colOff>
      <xdr:row>11</xdr:row>
      <xdr:rowOff>57150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78A5B102-BB35-4BAC-A419-BCA294DB04F7}"/>
            </a:ext>
          </a:extLst>
        </xdr:cNvPr>
        <xdr:cNvSpPr/>
      </xdr:nvSpPr>
      <xdr:spPr>
        <a:xfrm>
          <a:off x="4210050" y="390525"/>
          <a:ext cx="3657600" cy="195262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ячейку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B4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вставить автоматически обновляемую дату (СЕГОДНЯ).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ячейке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C4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определить дату следующего дня.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ячейке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D4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получить дату, наступающую ровно через неделю, по отношению к сегодняшней.</a:t>
          </a: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38101</xdr:rowOff>
    </xdr:from>
    <xdr:to>
      <xdr:col>12</xdr:col>
      <xdr:colOff>276225</xdr:colOff>
      <xdr:row>10</xdr:row>
      <xdr:rowOff>133351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438BDA10-3487-4F68-8FF2-CAEF562CF64C}"/>
            </a:ext>
          </a:extLst>
        </xdr:cNvPr>
        <xdr:cNvSpPr/>
      </xdr:nvSpPr>
      <xdr:spPr>
        <a:xfrm>
          <a:off x="5657850" y="990601"/>
          <a:ext cx="3781425" cy="1619250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О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пределить причину возникновения ошибки в ячейках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D3, D6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и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D9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Исправить ошибки.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У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далить столбец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H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 Проанализировать тип ошибки. Исправить ошибку, используя существующее на листе значение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Потрачено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.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2:K23"/>
  <sheetViews>
    <sheetView topLeftCell="A5" workbookViewId="0">
      <selection activeCell="E26" sqref="E26"/>
    </sheetView>
  </sheetViews>
  <sheetFormatPr baseColWidth="10" defaultColWidth="9.1640625" defaultRowHeight="15"/>
  <cols>
    <col min="1" max="1" width="9.1640625" style="2"/>
    <col min="2" max="2" width="10.1640625" style="2" bestFit="1" customWidth="1"/>
    <col min="3" max="3" width="14.83203125" style="2" customWidth="1"/>
    <col min="4" max="4" width="14.33203125" style="2" bestFit="1" customWidth="1"/>
    <col min="5" max="5" width="14.1640625" customWidth="1"/>
    <col min="6" max="6" width="8.83203125" style="2" customWidth="1"/>
    <col min="7" max="7" width="10.1640625" style="2" bestFit="1" customWidth="1"/>
    <col min="8" max="8" width="13.6640625" style="2" customWidth="1"/>
    <col min="9" max="9" width="14.5" style="2" customWidth="1"/>
    <col min="10" max="10" width="14" style="2" customWidth="1"/>
    <col min="11" max="11" width="10.1640625" style="2" bestFit="1" customWidth="1"/>
    <col min="12" max="12" width="11.83203125" style="2" customWidth="1"/>
    <col min="13" max="13" width="11.5" style="2" customWidth="1"/>
    <col min="14" max="14" width="24.1640625" style="2" customWidth="1"/>
    <col min="15" max="16384" width="9.1640625" style="2"/>
  </cols>
  <sheetData>
    <row r="2" spans="1:11" ht="23">
      <c r="A2" s="21"/>
      <c r="B2" s="22" t="s">
        <v>75</v>
      </c>
      <c r="C2" s="21"/>
      <c r="D2" s="21"/>
      <c r="E2" s="23"/>
      <c r="F2" s="21"/>
      <c r="G2" s="21"/>
      <c r="H2" s="21"/>
      <c r="I2" s="21"/>
      <c r="J2" s="21"/>
      <c r="K2" s="21"/>
    </row>
    <row r="4" spans="1:11" ht="19">
      <c r="B4" s="6" t="s">
        <v>8</v>
      </c>
      <c r="G4" s="6" t="s">
        <v>77</v>
      </c>
      <c r="J4"/>
    </row>
    <row r="5" spans="1:11" ht="32">
      <c r="B5" s="3" t="s">
        <v>80</v>
      </c>
      <c r="C5" s="3" t="s">
        <v>78</v>
      </c>
      <c r="D5" s="3" t="s">
        <v>79</v>
      </c>
      <c r="G5" s="3" t="s">
        <v>17</v>
      </c>
      <c r="H5" s="3" t="s">
        <v>8</v>
      </c>
      <c r="I5" s="3" t="s">
        <v>16</v>
      </c>
      <c r="J5"/>
    </row>
    <row r="6" spans="1:11">
      <c r="B6" s="1">
        <v>10</v>
      </c>
      <c r="C6" s="1">
        <v>12</v>
      </c>
      <c r="D6" s="1">
        <f>B6+C6</f>
        <v>22</v>
      </c>
      <c r="E6" s="8">
        <v>22</v>
      </c>
      <c r="G6" s="1">
        <v>1200</v>
      </c>
      <c r="H6" s="1">
        <v>15</v>
      </c>
      <c r="I6" s="1">
        <f>G6*H6</f>
        <v>18000</v>
      </c>
      <c r="J6" s="8">
        <v>18000</v>
      </c>
    </row>
    <row r="8" spans="1:11" ht="19">
      <c r="B8" s="6" t="s">
        <v>15</v>
      </c>
      <c r="E8" s="2"/>
    </row>
    <row r="9" spans="1:11" ht="16">
      <c r="B9" s="3" t="s">
        <v>12</v>
      </c>
      <c r="C9" s="3" t="s">
        <v>13</v>
      </c>
      <c r="D9" s="3" t="s">
        <v>14</v>
      </c>
      <c r="E9" s="2"/>
      <c r="G9" s="3" t="s">
        <v>16</v>
      </c>
      <c r="H9" s="3" t="s">
        <v>8</v>
      </c>
      <c r="I9" s="3" t="s">
        <v>17</v>
      </c>
    </row>
    <row r="10" spans="1:11">
      <c r="B10" s="1">
        <v>1250</v>
      </c>
      <c r="C10" s="1">
        <v>547.5</v>
      </c>
      <c r="D10" s="1">
        <f>B10-C10</f>
        <v>702.5</v>
      </c>
      <c r="E10" s="8">
        <v>702.5</v>
      </c>
      <c r="G10" s="1">
        <v>3500</v>
      </c>
      <c r="H10" s="1">
        <v>20</v>
      </c>
      <c r="I10" s="1">
        <f>G10/H10</f>
        <v>175</v>
      </c>
      <c r="J10" s="8">
        <v>175</v>
      </c>
    </row>
    <row r="11" spans="1:11">
      <c r="B11" s="20"/>
      <c r="C11" s="20"/>
      <c r="D11" s="20"/>
      <c r="E11" s="8"/>
      <c r="G11" s="20"/>
      <c r="H11" s="20"/>
      <c r="I11" s="20"/>
      <c r="J11" s="8"/>
    </row>
    <row r="12" spans="1:11" ht="23">
      <c r="A12" s="21"/>
      <c r="B12" s="22" t="s">
        <v>76</v>
      </c>
      <c r="C12" s="24"/>
      <c r="D12" s="24"/>
      <c r="E12" s="25"/>
      <c r="F12" s="21"/>
      <c r="G12" s="24"/>
      <c r="H12" s="24"/>
      <c r="I12" s="24"/>
      <c r="J12" s="25"/>
      <c r="K12" s="21"/>
    </row>
    <row r="13" spans="1:11">
      <c r="B13" s="20"/>
      <c r="C13" s="20"/>
      <c r="D13" s="20"/>
      <c r="E13" s="8"/>
      <c r="G13" s="20"/>
      <c r="H13" s="20"/>
      <c r="I13" s="20"/>
      <c r="J13" s="8"/>
    </row>
    <row r="14" spans="1:11" ht="19">
      <c r="B14" s="6" t="s">
        <v>82</v>
      </c>
      <c r="G14" s="6" t="s">
        <v>81</v>
      </c>
      <c r="J14"/>
    </row>
    <row r="15" spans="1:11" ht="32">
      <c r="B15" s="3" t="s">
        <v>9</v>
      </c>
      <c r="C15" s="3" t="s">
        <v>11</v>
      </c>
      <c r="D15" s="3" t="s">
        <v>10</v>
      </c>
      <c r="G15" s="3" t="s">
        <v>18</v>
      </c>
      <c r="H15" s="3" t="s">
        <v>20</v>
      </c>
      <c r="I15" s="3" t="s">
        <v>19</v>
      </c>
    </row>
    <row r="16" spans="1:11">
      <c r="B16" s="5">
        <v>43891</v>
      </c>
      <c r="C16" s="1">
        <v>14</v>
      </c>
      <c r="D16" s="5">
        <f>B16+C16-1</f>
        <v>43904</v>
      </c>
      <c r="E16" s="9">
        <v>43904</v>
      </c>
      <c r="G16" s="7">
        <v>0.77083333333333337</v>
      </c>
      <c r="H16" s="7">
        <v>0.125</v>
      </c>
      <c r="I16" s="7">
        <f>G16+H16</f>
        <v>0.89583333333333337</v>
      </c>
      <c r="J16" s="10">
        <v>0.89583333333333337</v>
      </c>
    </row>
    <row r="18" spans="2:10" ht="32">
      <c r="B18" s="3" t="s">
        <v>9</v>
      </c>
      <c r="C18" s="3" t="s">
        <v>10</v>
      </c>
      <c r="D18" s="3" t="s">
        <v>11</v>
      </c>
      <c r="E18" s="2"/>
      <c r="G18" s="3" t="s">
        <v>18</v>
      </c>
      <c r="H18" s="3" t="s">
        <v>19</v>
      </c>
      <c r="I18" s="3" t="s">
        <v>20</v>
      </c>
      <c r="J18"/>
    </row>
    <row r="19" spans="2:10">
      <c r="B19" s="5">
        <v>43891</v>
      </c>
      <c r="C19" s="5">
        <v>43912</v>
      </c>
      <c r="D19" s="1">
        <f>C19-B19+1</f>
        <v>22</v>
      </c>
      <c r="E19" s="8">
        <v>22</v>
      </c>
      <c r="G19" s="7">
        <v>0.41666666666666669</v>
      </c>
      <c r="H19" s="7">
        <v>0.54861111111111105</v>
      </c>
      <c r="I19" s="7">
        <f>H19-G19</f>
        <v>0.13194444444444436</v>
      </c>
      <c r="J19" s="10">
        <v>0.13194444444444436</v>
      </c>
    </row>
    <row r="21" spans="2:10">
      <c r="E21" s="2"/>
    </row>
    <row r="22" spans="2:10" ht="32">
      <c r="B22" s="3" t="s">
        <v>9</v>
      </c>
      <c r="C22" s="3" t="s">
        <v>10</v>
      </c>
      <c r="D22" s="3" t="s">
        <v>21</v>
      </c>
      <c r="E22" s="3" t="s">
        <v>22</v>
      </c>
    </row>
    <row r="23" spans="2:10">
      <c r="B23" s="5">
        <v>43900</v>
      </c>
      <c r="C23" s="5">
        <v>43905</v>
      </c>
      <c r="D23" s="1">
        <v>500</v>
      </c>
      <c r="E23" s="1">
        <f>(C23-B23+1)*D23</f>
        <v>3000</v>
      </c>
      <c r="F23" s="8">
        <v>3000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11"/>
  <sheetViews>
    <sheetView workbookViewId="0">
      <selection activeCell="I5" sqref="I5"/>
    </sheetView>
  </sheetViews>
  <sheetFormatPr baseColWidth="10" defaultColWidth="9.1640625" defaultRowHeight="15"/>
  <cols>
    <col min="1" max="1" width="3.33203125" style="2" bestFit="1" customWidth="1"/>
    <col min="2" max="2" width="20.1640625" style="2" customWidth="1"/>
    <col min="3" max="3" width="16.5" style="2" bestFit="1" customWidth="1"/>
    <col min="4" max="4" width="18.5" style="2" bestFit="1" customWidth="1"/>
    <col min="5" max="5" width="12.5" style="2" bestFit="1" customWidth="1"/>
    <col min="6" max="6" width="11.1640625" style="2" customWidth="1"/>
    <col min="7" max="16384" width="9.1640625" style="2"/>
  </cols>
  <sheetData>
    <row r="1" spans="1:7" ht="19">
      <c r="B1" s="6" t="s">
        <v>83</v>
      </c>
    </row>
    <row r="2" spans="1:7" ht="19">
      <c r="B2" s="6"/>
    </row>
    <row r="3" spans="1:7" ht="32">
      <c r="A3" s="3" t="s">
        <v>27</v>
      </c>
      <c r="B3" s="3" t="s">
        <v>4</v>
      </c>
      <c r="C3" s="3" t="s">
        <v>5</v>
      </c>
      <c r="D3" s="3" t="s">
        <v>7</v>
      </c>
      <c r="E3" s="3" t="s">
        <v>74</v>
      </c>
      <c r="F3" s="3" t="s">
        <v>6</v>
      </c>
    </row>
    <row r="4" spans="1:7">
      <c r="A4" s="1">
        <v>1</v>
      </c>
      <c r="B4" s="1" t="s">
        <v>84</v>
      </c>
      <c r="C4" s="1">
        <v>555000</v>
      </c>
      <c r="D4" s="4">
        <v>9.7000000000000003E-2</v>
      </c>
      <c r="E4" s="1">
        <f>C4*D4</f>
        <v>53835</v>
      </c>
      <c r="F4" s="1">
        <f>C4+E4</f>
        <v>608835</v>
      </c>
      <c r="G4" s="8">
        <v>608835</v>
      </c>
    </row>
    <row r="5" spans="1:7">
      <c r="A5" s="1">
        <v>2</v>
      </c>
      <c r="B5" s="1" t="s">
        <v>87</v>
      </c>
      <c r="C5" s="1">
        <v>350000</v>
      </c>
      <c r="D5" s="4">
        <v>0.105</v>
      </c>
      <c r="E5" s="1">
        <f t="shared" ref="E5:E11" si="0">C5*D5</f>
        <v>36750</v>
      </c>
      <c r="F5" s="1">
        <f t="shared" ref="F5:F11" si="1">C5+E5</f>
        <v>386750</v>
      </c>
      <c r="G5" s="8">
        <v>386750</v>
      </c>
    </row>
    <row r="6" spans="1:7">
      <c r="A6" s="1">
        <v>3</v>
      </c>
      <c r="B6" s="1" t="s">
        <v>1</v>
      </c>
      <c r="C6" s="1">
        <v>500000</v>
      </c>
      <c r="D6" s="4">
        <v>0.11</v>
      </c>
      <c r="E6" s="1">
        <f t="shared" si="0"/>
        <v>55000</v>
      </c>
      <c r="F6" s="1">
        <f t="shared" si="1"/>
        <v>555000</v>
      </c>
      <c r="G6" s="8">
        <v>555000</v>
      </c>
    </row>
    <row r="7" spans="1:7">
      <c r="A7" s="1">
        <v>4</v>
      </c>
      <c r="B7" s="1" t="s">
        <v>2</v>
      </c>
      <c r="C7" s="1">
        <v>300000</v>
      </c>
      <c r="D7" s="4">
        <v>9.5000000000000001E-2</v>
      </c>
      <c r="E7" s="1">
        <f t="shared" si="0"/>
        <v>28500</v>
      </c>
      <c r="F7" s="1">
        <f t="shared" si="1"/>
        <v>328500</v>
      </c>
      <c r="G7" s="8">
        <v>328500</v>
      </c>
    </row>
    <row r="8" spans="1:7">
      <c r="A8" s="1">
        <v>5</v>
      </c>
      <c r="B8" s="1" t="s">
        <v>0</v>
      </c>
      <c r="C8" s="1">
        <v>600000</v>
      </c>
      <c r="D8" s="4">
        <v>0.115</v>
      </c>
      <c r="E8" s="1">
        <f t="shared" si="0"/>
        <v>69000</v>
      </c>
      <c r="F8" s="1">
        <f t="shared" si="1"/>
        <v>669000</v>
      </c>
      <c r="G8" s="8">
        <v>669000</v>
      </c>
    </row>
    <row r="9" spans="1:7">
      <c r="A9" s="1">
        <v>6</v>
      </c>
      <c r="B9" s="1" t="s">
        <v>86</v>
      </c>
      <c r="C9" s="1">
        <v>100000</v>
      </c>
      <c r="D9" s="4">
        <v>8.2000000000000003E-2</v>
      </c>
      <c r="E9" s="1">
        <f t="shared" si="0"/>
        <v>8200</v>
      </c>
      <c r="F9" s="1">
        <f t="shared" si="1"/>
        <v>108200</v>
      </c>
      <c r="G9" s="8">
        <v>108200</v>
      </c>
    </row>
    <row r="10" spans="1:7">
      <c r="A10" s="1">
        <v>7</v>
      </c>
      <c r="B10" s="1" t="s">
        <v>3</v>
      </c>
      <c r="C10" s="1">
        <v>250000</v>
      </c>
      <c r="D10" s="4">
        <v>0.105</v>
      </c>
      <c r="E10" s="1">
        <f t="shared" si="0"/>
        <v>26250</v>
      </c>
      <c r="F10" s="1">
        <f t="shared" si="1"/>
        <v>276250</v>
      </c>
      <c r="G10" s="8">
        <v>276250</v>
      </c>
    </row>
    <row r="11" spans="1:7">
      <c r="A11" s="1">
        <v>8</v>
      </c>
      <c r="B11" s="1" t="s">
        <v>85</v>
      </c>
      <c r="C11" s="1">
        <v>400000</v>
      </c>
      <c r="D11" s="4">
        <v>0.113</v>
      </c>
      <c r="E11" s="1">
        <f t="shared" si="0"/>
        <v>45200</v>
      </c>
      <c r="F11" s="1">
        <f t="shared" si="1"/>
        <v>445200</v>
      </c>
      <c r="G11" s="8">
        <v>445200</v>
      </c>
    </row>
  </sheetData>
  <sortState ref="B6:E13">
    <sortCondition ref="B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K15"/>
  <sheetViews>
    <sheetView zoomScaleNormal="100" workbookViewId="0">
      <selection activeCell="K12" sqref="K12"/>
    </sheetView>
  </sheetViews>
  <sheetFormatPr baseColWidth="10" defaultColWidth="9.1640625" defaultRowHeight="15"/>
  <cols>
    <col min="1" max="1" width="4" style="2" customWidth="1"/>
    <col min="2" max="2" width="5.5" style="2" customWidth="1"/>
    <col min="3" max="3" width="17.5" style="2" customWidth="1"/>
    <col min="4" max="4" width="11.83203125" style="2" customWidth="1"/>
    <col min="5" max="5" width="14.5" style="2" customWidth="1"/>
    <col min="6" max="6" width="12.5" style="2" customWidth="1"/>
    <col min="7" max="7" width="18.1640625" style="2" customWidth="1"/>
    <col min="8" max="8" width="16.5" style="2" customWidth="1"/>
    <col min="9" max="9" width="8.1640625" style="2" customWidth="1"/>
    <col min="10" max="10" width="6.83203125" style="2" customWidth="1"/>
    <col min="11" max="11" width="10.5" style="2" customWidth="1"/>
    <col min="12" max="16384" width="9.1640625" style="2"/>
  </cols>
  <sheetData>
    <row r="1" spans="2:11" ht="19">
      <c r="B1" s="6" t="s">
        <v>88</v>
      </c>
    </row>
    <row r="2" spans="2:11" ht="10.5" customHeight="1">
      <c r="B2" s="6"/>
    </row>
    <row r="3" spans="2:11" ht="32">
      <c r="B3" s="3" t="s">
        <v>27</v>
      </c>
      <c r="C3" s="11" t="s">
        <v>23</v>
      </c>
      <c r="D3" s="3" t="s">
        <v>17</v>
      </c>
      <c r="E3" s="3" t="s">
        <v>8</v>
      </c>
      <c r="F3" s="3" t="s">
        <v>16</v>
      </c>
      <c r="G3" s="3" t="s">
        <v>24</v>
      </c>
      <c r="H3" s="3" t="s">
        <v>25</v>
      </c>
      <c r="K3" s="3" t="s">
        <v>26</v>
      </c>
    </row>
    <row r="4" spans="2:11">
      <c r="B4" s="1">
        <v>1</v>
      </c>
      <c r="C4" s="1" t="s">
        <v>89</v>
      </c>
      <c r="D4" s="1">
        <v>2320</v>
      </c>
      <c r="E4" s="1">
        <v>2</v>
      </c>
      <c r="F4" s="1">
        <f>D4*E4</f>
        <v>4640</v>
      </c>
      <c r="G4" s="1">
        <f>F4*$K$4</f>
        <v>928</v>
      </c>
      <c r="H4" s="1">
        <f>F4-G4</f>
        <v>3712</v>
      </c>
      <c r="I4" s="8">
        <v>3712</v>
      </c>
      <c r="K4" s="12">
        <v>0.2</v>
      </c>
    </row>
    <row r="5" spans="2:11">
      <c r="B5" s="1">
        <v>2</v>
      </c>
      <c r="C5" s="1" t="s">
        <v>90</v>
      </c>
      <c r="D5" s="1">
        <v>5220</v>
      </c>
      <c r="E5" s="1">
        <v>6</v>
      </c>
      <c r="F5" s="1">
        <f t="shared" ref="F5:F15" si="0">D5*E5</f>
        <v>31320</v>
      </c>
      <c r="G5" s="1">
        <f t="shared" ref="G5:G15" si="1">F5*$K$4</f>
        <v>6264</v>
      </c>
      <c r="H5" s="1">
        <f t="shared" ref="H5:H15" si="2">F5-G5</f>
        <v>25056</v>
      </c>
      <c r="I5" s="8">
        <v>25056</v>
      </c>
    </row>
    <row r="6" spans="2:11">
      <c r="B6" s="1">
        <v>3</v>
      </c>
      <c r="C6" s="1" t="s">
        <v>91</v>
      </c>
      <c r="D6" s="1">
        <v>928</v>
      </c>
      <c r="E6" s="1">
        <v>5</v>
      </c>
      <c r="F6" s="1">
        <f t="shared" si="0"/>
        <v>4640</v>
      </c>
      <c r="G6" s="1">
        <f t="shared" si="1"/>
        <v>928</v>
      </c>
      <c r="H6" s="1">
        <f t="shared" si="2"/>
        <v>3712</v>
      </c>
      <c r="I6" s="8">
        <v>3712</v>
      </c>
    </row>
    <row r="7" spans="2:11">
      <c r="B7" s="1">
        <v>4</v>
      </c>
      <c r="C7" s="1" t="s">
        <v>95</v>
      </c>
      <c r="D7" s="1">
        <v>14500</v>
      </c>
      <c r="E7" s="1">
        <v>1</v>
      </c>
      <c r="F7" s="1">
        <f t="shared" si="0"/>
        <v>14500</v>
      </c>
      <c r="G7" s="1">
        <f t="shared" si="1"/>
        <v>2900</v>
      </c>
      <c r="H7" s="1">
        <f t="shared" si="2"/>
        <v>11600</v>
      </c>
      <c r="I7" s="8">
        <v>11600</v>
      </c>
    </row>
    <row r="8" spans="2:11">
      <c r="B8" s="1">
        <v>5</v>
      </c>
      <c r="C8" s="1" t="s">
        <v>99</v>
      </c>
      <c r="D8" s="1">
        <v>580</v>
      </c>
      <c r="E8" s="1">
        <v>8</v>
      </c>
      <c r="F8" s="1">
        <f t="shared" si="0"/>
        <v>4640</v>
      </c>
      <c r="G8" s="1">
        <f t="shared" si="1"/>
        <v>928</v>
      </c>
      <c r="H8" s="1">
        <f t="shared" si="2"/>
        <v>3712</v>
      </c>
      <c r="I8" s="8">
        <v>3712</v>
      </c>
    </row>
    <row r="9" spans="2:11">
      <c r="B9" s="1">
        <v>6</v>
      </c>
      <c r="C9" s="1" t="s">
        <v>94</v>
      </c>
      <c r="D9" s="1">
        <v>1450</v>
      </c>
      <c r="E9" s="1">
        <v>3</v>
      </c>
      <c r="F9" s="1">
        <f t="shared" si="0"/>
        <v>4350</v>
      </c>
      <c r="G9" s="1">
        <f t="shared" si="1"/>
        <v>870</v>
      </c>
      <c r="H9" s="1">
        <f t="shared" si="2"/>
        <v>3480</v>
      </c>
      <c r="I9" s="8">
        <v>3480</v>
      </c>
    </row>
    <row r="10" spans="2:11">
      <c r="B10" s="1">
        <v>7</v>
      </c>
      <c r="C10" s="1" t="s">
        <v>92</v>
      </c>
      <c r="D10" s="1">
        <v>2610</v>
      </c>
      <c r="E10" s="1">
        <v>10</v>
      </c>
      <c r="F10" s="1">
        <f t="shared" si="0"/>
        <v>26100</v>
      </c>
      <c r="G10" s="1">
        <f t="shared" si="1"/>
        <v>5220</v>
      </c>
      <c r="H10" s="1">
        <f t="shared" si="2"/>
        <v>20880</v>
      </c>
      <c r="I10" s="8">
        <v>20880</v>
      </c>
    </row>
    <row r="11" spans="2:11">
      <c r="B11" s="1">
        <v>8</v>
      </c>
      <c r="C11" s="1" t="s">
        <v>96</v>
      </c>
      <c r="D11" s="1">
        <v>980</v>
      </c>
      <c r="E11" s="1">
        <v>4</v>
      </c>
      <c r="F11" s="1">
        <f t="shared" si="0"/>
        <v>3920</v>
      </c>
      <c r="G11" s="1">
        <f t="shared" si="1"/>
        <v>784</v>
      </c>
      <c r="H11" s="1">
        <f t="shared" si="2"/>
        <v>3136</v>
      </c>
      <c r="I11" s="8">
        <v>3136</v>
      </c>
    </row>
    <row r="12" spans="2:11">
      <c r="B12" s="1">
        <v>9</v>
      </c>
      <c r="C12" s="1" t="s">
        <v>100</v>
      </c>
      <c r="D12" s="1">
        <v>9940</v>
      </c>
      <c r="E12" s="1">
        <v>2</v>
      </c>
      <c r="F12" s="1">
        <f t="shared" si="0"/>
        <v>19880</v>
      </c>
      <c r="G12" s="1">
        <f t="shared" si="1"/>
        <v>3976</v>
      </c>
      <c r="H12" s="1">
        <f t="shared" si="2"/>
        <v>15904</v>
      </c>
      <c r="I12" s="8">
        <v>15904</v>
      </c>
    </row>
    <row r="13" spans="2:11">
      <c r="B13" s="1">
        <v>10</v>
      </c>
      <c r="C13" s="1" t="s">
        <v>93</v>
      </c>
      <c r="D13" s="1">
        <v>1305</v>
      </c>
      <c r="E13" s="1">
        <v>10</v>
      </c>
      <c r="F13" s="1">
        <f t="shared" si="0"/>
        <v>13050</v>
      </c>
      <c r="G13" s="1">
        <f t="shared" si="1"/>
        <v>2610</v>
      </c>
      <c r="H13" s="1">
        <f t="shared" si="2"/>
        <v>10440</v>
      </c>
      <c r="I13" s="8">
        <v>10440</v>
      </c>
    </row>
    <row r="14" spans="2:11">
      <c r="B14" s="1">
        <v>11</v>
      </c>
      <c r="C14" s="1" t="s">
        <v>98</v>
      </c>
      <c r="D14" s="1">
        <v>609</v>
      </c>
      <c r="E14" s="1">
        <v>10</v>
      </c>
      <c r="F14" s="1">
        <f t="shared" si="0"/>
        <v>6090</v>
      </c>
      <c r="G14" s="1">
        <f t="shared" si="1"/>
        <v>1218</v>
      </c>
      <c r="H14" s="1">
        <f t="shared" si="2"/>
        <v>4872</v>
      </c>
      <c r="I14" s="8">
        <v>4872</v>
      </c>
    </row>
    <row r="15" spans="2:11">
      <c r="B15" s="1">
        <v>12</v>
      </c>
      <c r="C15" s="1" t="s">
        <v>97</v>
      </c>
      <c r="D15" s="1">
        <v>890</v>
      </c>
      <c r="E15" s="1">
        <v>1</v>
      </c>
      <c r="F15" s="1">
        <f t="shared" si="0"/>
        <v>890</v>
      </c>
      <c r="G15" s="1">
        <f t="shared" si="1"/>
        <v>178</v>
      </c>
      <c r="H15" s="1">
        <f t="shared" si="2"/>
        <v>712</v>
      </c>
      <c r="I15" s="8">
        <v>712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F13"/>
  <sheetViews>
    <sheetView workbookViewId="0">
      <selection activeCell="H17" sqref="H17"/>
    </sheetView>
  </sheetViews>
  <sheetFormatPr baseColWidth="10" defaultColWidth="9.1640625" defaultRowHeight="15"/>
  <cols>
    <col min="1" max="1" width="9.1640625" style="2"/>
    <col min="2" max="2" width="17.33203125" style="2" customWidth="1"/>
    <col min="3" max="3" width="18.5" style="2" bestFit="1" customWidth="1"/>
    <col min="4" max="4" width="14.5" style="2" bestFit="1" customWidth="1"/>
    <col min="5" max="5" width="9.5" style="2" customWidth="1"/>
    <col min="6" max="16384" width="9.1640625" style="2"/>
  </cols>
  <sheetData>
    <row r="1" spans="2:6" ht="19">
      <c r="B1" s="6" t="s">
        <v>101</v>
      </c>
    </row>
    <row r="2" spans="2:6" ht="19">
      <c r="B2" s="6"/>
    </row>
    <row r="3" spans="2:6" ht="16">
      <c r="B3" s="3" t="s">
        <v>5</v>
      </c>
      <c r="C3" s="1">
        <v>555000</v>
      </c>
    </row>
    <row r="5" spans="2:6" ht="32">
      <c r="B5" s="3" t="s">
        <v>4</v>
      </c>
      <c r="C5" s="3" t="s">
        <v>7</v>
      </c>
      <c r="D5" s="3" t="s">
        <v>74</v>
      </c>
      <c r="E5" s="3" t="s">
        <v>6</v>
      </c>
    </row>
    <row r="6" spans="2:6">
      <c r="B6" s="1" t="s">
        <v>84</v>
      </c>
      <c r="C6" s="4">
        <v>9.7000000000000003E-2</v>
      </c>
      <c r="D6" s="1">
        <f>$C$3*C6</f>
        <v>53835</v>
      </c>
      <c r="E6" s="1">
        <f>$C$3+D6</f>
        <v>608835</v>
      </c>
      <c r="F6" s="8">
        <v>608835</v>
      </c>
    </row>
    <row r="7" spans="2:6">
      <c r="B7" s="1" t="s">
        <v>87</v>
      </c>
      <c r="C7" s="4">
        <v>0.105</v>
      </c>
      <c r="D7" s="1">
        <f t="shared" ref="D7:D13" si="0">$C$3*C7</f>
        <v>58275</v>
      </c>
      <c r="E7" s="1">
        <f t="shared" ref="E7:E13" si="1">$C$3+D7</f>
        <v>613275</v>
      </c>
      <c r="F7" s="8">
        <v>613275</v>
      </c>
    </row>
    <row r="8" spans="2:6">
      <c r="B8" s="1" t="s">
        <v>1</v>
      </c>
      <c r="C8" s="4">
        <v>0.11</v>
      </c>
      <c r="D8" s="1">
        <f t="shared" si="0"/>
        <v>61050</v>
      </c>
      <c r="E8" s="1">
        <f t="shared" si="1"/>
        <v>616050</v>
      </c>
      <c r="F8" s="8">
        <v>616050</v>
      </c>
    </row>
    <row r="9" spans="2:6">
      <c r="B9" s="1" t="s">
        <v>2</v>
      </c>
      <c r="C9" s="4">
        <v>9.5000000000000001E-2</v>
      </c>
      <c r="D9" s="1">
        <f t="shared" si="0"/>
        <v>52725</v>
      </c>
      <c r="E9" s="1">
        <f t="shared" si="1"/>
        <v>607725</v>
      </c>
      <c r="F9" s="8">
        <v>607725</v>
      </c>
    </row>
    <row r="10" spans="2:6">
      <c r="B10" s="1" t="s">
        <v>0</v>
      </c>
      <c r="C10" s="4">
        <v>0.115</v>
      </c>
      <c r="D10" s="1">
        <f t="shared" si="0"/>
        <v>63825</v>
      </c>
      <c r="E10" s="1">
        <f t="shared" si="1"/>
        <v>618825</v>
      </c>
      <c r="F10" s="8">
        <v>618825</v>
      </c>
    </row>
    <row r="11" spans="2:6">
      <c r="B11" s="1" t="s">
        <v>86</v>
      </c>
      <c r="C11" s="4">
        <v>8.2000000000000003E-2</v>
      </c>
      <c r="D11" s="1">
        <f t="shared" si="0"/>
        <v>45510</v>
      </c>
      <c r="E11" s="1">
        <f t="shared" si="1"/>
        <v>600510</v>
      </c>
      <c r="F11" s="8">
        <v>600510</v>
      </c>
    </row>
    <row r="12" spans="2:6">
      <c r="B12" s="1" t="s">
        <v>3</v>
      </c>
      <c r="C12" s="4">
        <v>0.105</v>
      </c>
      <c r="D12" s="1">
        <f t="shared" si="0"/>
        <v>58275</v>
      </c>
      <c r="E12" s="1">
        <f t="shared" si="1"/>
        <v>613275</v>
      </c>
      <c r="F12" s="8">
        <v>613275</v>
      </c>
    </row>
    <row r="13" spans="2:6">
      <c r="B13" s="1" t="s">
        <v>85</v>
      </c>
      <c r="C13" s="4">
        <v>0.113</v>
      </c>
      <c r="D13" s="1">
        <f t="shared" si="0"/>
        <v>62715</v>
      </c>
      <c r="E13" s="1">
        <f t="shared" si="1"/>
        <v>617715</v>
      </c>
      <c r="F13" s="8">
        <v>617715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F17"/>
  <sheetViews>
    <sheetView zoomScaleNormal="100" workbookViewId="0">
      <selection activeCell="I4" sqref="I4"/>
    </sheetView>
  </sheetViews>
  <sheetFormatPr baseColWidth="10" defaultColWidth="9.1640625" defaultRowHeight="15"/>
  <cols>
    <col min="1" max="1" width="6.33203125" style="13" customWidth="1"/>
    <col min="2" max="2" width="19.83203125" style="13" bestFit="1" customWidth="1"/>
    <col min="3" max="3" width="9.83203125" style="13" customWidth="1"/>
    <col min="4" max="4" width="11.1640625" style="13" customWidth="1"/>
    <col min="5" max="5" width="10.33203125" style="13" customWidth="1"/>
    <col min="6" max="16384" width="9.1640625" style="13"/>
  </cols>
  <sheetData>
    <row r="1" spans="1:6" s="18" customFormat="1" ht="19">
      <c r="B1" s="14" t="s">
        <v>64</v>
      </c>
    </row>
    <row r="2" spans="1:6" s="18" customFormat="1" ht="19">
      <c r="B2" s="14"/>
    </row>
    <row r="3" spans="1:6" ht="32">
      <c r="A3" s="15" t="s">
        <v>28</v>
      </c>
      <c r="B3" s="16" t="s">
        <v>23</v>
      </c>
      <c r="C3" s="15" t="s">
        <v>29</v>
      </c>
      <c r="D3" s="15" t="s">
        <v>72</v>
      </c>
      <c r="E3" s="15" t="s">
        <v>61</v>
      </c>
      <c r="F3" s="15" t="s">
        <v>71</v>
      </c>
    </row>
    <row r="4" spans="1:6">
      <c r="A4" s="19" t="s">
        <v>30</v>
      </c>
      <c r="B4" s="17" t="s">
        <v>31</v>
      </c>
      <c r="C4" s="17" t="s">
        <v>32</v>
      </c>
      <c r="D4" s="17">
        <v>2575</v>
      </c>
      <c r="E4" s="17">
        <f>D4/Коэффициенты!$D$2</f>
        <v>1287.5</v>
      </c>
      <c r="F4" s="17">
        <f>E4*Коэффициенты!$D$3</f>
        <v>214.58333333333331</v>
      </c>
    </row>
    <row r="5" spans="1:6">
      <c r="A5" s="19" t="s">
        <v>33</v>
      </c>
      <c r="B5" s="17" t="s">
        <v>31</v>
      </c>
      <c r="C5" s="17" t="s">
        <v>34</v>
      </c>
      <c r="D5" s="17">
        <v>1760</v>
      </c>
      <c r="E5" s="17">
        <f>D5/Коэффициенты!$D$2</f>
        <v>880</v>
      </c>
      <c r="F5" s="17">
        <f>E5*Коэффициенты!$D$3</f>
        <v>146.66666666666666</v>
      </c>
    </row>
    <row r="6" spans="1:6">
      <c r="A6" s="19" t="s">
        <v>35</v>
      </c>
      <c r="B6" s="17" t="s">
        <v>31</v>
      </c>
      <c r="C6" s="17" t="s">
        <v>36</v>
      </c>
      <c r="D6" s="17">
        <v>1430</v>
      </c>
      <c r="E6" s="17">
        <f>D6/Коэффициенты!$D$2</f>
        <v>715</v>
      </c>
      <c r="F6" s="17">
        <f>E6*Коэффициенты!$D$3</f>
        <v>119.16666666666666</v>
      </c>
    </row>
    <row r="7" spans="1:6">
      <c r="A7" s="19" t="s">
        <v>37</v>
      </c>
      <c r="B7" s="17" t="s">
        <v>31</v>
      </c>
      <c r="C7" s="17" t="s">
        <v>38</v>
      </c>
      <c r="D7" s="17">
        <v>1495</v>
      </c>
      <c r="E7" s="17">
        <f>D7/Коэффициенты!$D$2</f>
        <v>747.5</v>
      </c>
      <c r="F7" s="17">
        <f>E7*Коэффициенты!$D$3</f>
        <v>124.58333333333333</v>
      </c>
    </row>
    <row r="8" spans="1:6">
      <c r="A8" s="19" t="s">
        <v>39</v>
      </c>
      <c r="B8" s="17" t="s">
        <v>40</v>
      </c>
      <c r="C8" s="17" t="s">
        <v>41</v>
      </c>
      <c r="D8" s="17">
        <v>2250</v>
      </c>
      <c r="E8" s="17">
        <f>D8/Коэффициенты!$D$2</f>
        <v>1125</v>
      </c>
      <c r="F8" s="17">
        <f>E8*Коэффициенты!$D$3</f>
        <v>187.5</v>
      </c>
    </row>
    <row r="9" spans="1:6">
      <c r="A9" s="19" t="s">
        <v>42</v>
      </c>
      <c r="B9" s="17" t="s">
        <v>43</v>
      </c>
      <c r="C9" s="17" t="s">
        <v>32</v>
      </c>
      <c r="D9" s="17">
        <v>945</v>
      </c>
      <c r="E9" s="17">
        <f>D9/Коэффициенты!$D$2</f>
        <v>472.5</v>
      </c>
      <c r="F9" s="17">
        <f>E9*Коэффициенты!$D$3</f>
        <v>78.75</v>
      </c>
    </row>
    <row r="10" spans="1:6">
      <c r="A10" s="19" t="s">
        <v>44</v>
      </c>
      <c r="B10" s="17" t="s">
        <v>45</v>
      </c>
      <c r="C10" s="17" t="s">
        <v>34</v>
      </c>
      <c r="D10" s="17">
        <v>615</v>
      </c>
      <c r="E10" s="17">
        <f>D10/Коэффициенты!$D$2</f>
        <v>307.5</v>
      </c>
      <c r="F10" s="17">
        <f>E10*Коэффициенты!$D$3</f>
        <v>51.25</v>
      </c>
    </row>
    <row r="11" spans="1:6">
      <c r="A11" s="19" t="s">
        <v>46</v>
      </c>
      <c r="B11" s="17" t="s">
        <v>45</v>
      </c>
      <c r="C11" s="17" t="s">
        <v>47</v>
      </c>
      <c r="D11" s="17">
        <v>588</v>
      </c>
      <c r="E11" s="17">
        <f>D11/Коэффициенты!$D$2</f>
        <v>294</v>
      </c>
      <c r="F11" s="17">
        <f>E11*Коэффициенты!$D$3</f>
        <v>49</v>
      </c>
    </row>
    <row r="12" spans="1:6">
      <c r="A12" s="19" t="s">
        <v>48</v>
      </c>
      <c r="B12" s="17" t="s">
        <v>40</v>
      </c>
      <c r="C12" s="17" t="s">
        <v>32</v>
      </c>
      <c r="D12" s="17">
        <v>1742</v>
      </c>
      <c r="E12" s="17">
        <f>D12/Коэффициенты!$D$2</f>
        <v>871</v>
      </c>
      <c r="F12" s="17">
        <f>E12*Коэффициенты!$D$3</f>
        <v>145.16666666666666</v>
      </c>
    </row>
    <row r="13" spans="1:6">
      <c r="A13" s="19" t="s">
        <v>49</v>
      </c>
      <c r="B13" s="17" t="s">
        <v>50</v>
      </c>
      <c r="C13" s="17" t="s">
        <v>51</v>
      </c>
      <c r="D13" s="17">
        <v>675</v>
      </c>
      <c r="E13" s="17">
        <f>D13/Коэффициенты!$D$2</f>
        <v>337.5</v>
      </c>
      <c r="F13" s="17">
        <f>E13*Коэффициенты!$D$3</f>
        <v>56.25</v>
      </c>
    </row>
    <row r="14" spans="1:6">
      <c r="A14" s="19" t="s">
        <v>52</v>
      </c>
      <c r="B14" s="17" t="s">
        <v>53</v>
      </c>
      <c r="C14" s="17" t="s">
        <v>34</v>
      </c>
      <c r="D14" s="17">
        <v>1000</v>
      </c>
      <c r="E14" s="17">
        <f>D14/Коэффициенты!$D$2</f>
        <v>500</v>
      </c>
      <c r="F14" s="17">
        <f>E14*Коэффициенты!$D$3</f>
        <v>83.333333333333329</v>
      </c>
    </row>
    <row r="15" spans="1:6">
      <c r="A15" s="19" t="s">
        <v>54</v>
      </c>
      <c r="B15" s="17" t="s">
        <v>55</v>
      </c>
      <c r="C15" s="17" t="s">
        <v>56</v>
      </c>
      <c r="D15" s="17">
        <v>785</v>
      </c>
      <c r="E15" s="17">
        <f>D15/Коэффициенты!$D$2</f>
        <v>392.5</v>
      </c>
      <c r="F15" s="17">
        <f>E15*Коэффициенты!$D$3</f>
        <v>65.416666666666657</v>
      </c>
    </row>
    <row r="16" spans="1:6">
      <c r="A16" s="19" t="s">
        <v>57</v>
      </c>
      <c r="B16" s="17" t="s">
        <v>58</v>
      </c>
      <c r="C16" s="17" t="s">
        <v>34</v>
      </c>
      <c r="D16" s="17">
        <v>1040</v>
      </c>
      <c r="E16" s="17">
        <f>D16/Коэффициенты!$D$2</f>
        <v>520</v>
      </c>
      <c r="F16" s="17">
        <f>E16*Коэффициенты!$D$3</f>
        <v>86.666666666666657</v>
      </c>
    </row>
    <row r="17" spans="1:6">
      <c r="A17" s="19" t="s">
        <v>59</v>
      </c>
      <c r="B17" s="17" t="s">
        <v>60</v>
      </c>
      <c r="C17" s="17" t="s">
        <v>47</v>
      </c>
      <c r="D17" s="17">
        <v>1225</v>
      </c>
      <c r="E17" s="17">
        <f>D17/Коэффициенты!$D$2</f>
        <v>612.5</v>
      </c>
      <c r="F17" s="17">
        <f>E17*Коэффициенты!$D$3</f>
        <v>102.08333333333333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C2:D5"/>
  <sheetViews>
    <sheetView zoomScaleNormal="100" workbookViewId="0">
      <selection activeCell="D3" sqref="D3"/>
    </sheetView>
  </sheetViews>
  <sheetFormatPr baseColWidth="10" defaultColWidth="8.83203125" defaultRowHeight="15"/>
  <cols>
    <col min="1" max="1" width="8.83203125" customWidth="1"/>
    <col min="3" max="3" width="15.1640625" customWidth="1"/>
  </cols>
  <sheetData>
    <row r="2" spans="3:4" ht="16">
      <c r="C2" s="16" t="s">
        <v>73</v>
      </c>
      <c r="D2" s="17">
        <v>2</v>
      </c>
    </row>
    <row r="3" spans="3:4" ht="16">
      <c r="C3" s="16" t="s">
        <v>70</v>
      </c>
      <c r="D3" s="17">
        <f>20/120</f>
        <v>0.16666666666666666</v>
      </c>
    </row>
    <row r="4" spans="3:4" ht="16">
      <c r="C4" s="16" t="s">
        <v>62</v>
      </c>
      <c r="D4" s="17">
        <v>76.430000000000007</v>
      </c>
    </row>
    <row r="5" spans="3:4" ht="16">
      <c r="C5" s="16" t="s">
        <v>63</v>
      </c>
      <c r="D5" s="17">
        <v>89.24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17"/>
  <sheetViews>
    <sheetView zoomScaleNormal="100" workbookViewId="0">
      <selection activeCell="K22" sqref="K22"/>
    </sheetView>
  </sheetViews>
  <sheetFormatPr baseColWidth="10" defaultColWidth="9.1640625" defaultRowHeight="15"/>
  <cols>
    <col min="1" max="1" width="3.33203125" style="13" bestFit="1" customWidth="1"/>
    <col min="2" max="2" width="6.33203125" style="13" customWidth="1"/>
    <col min="3" max="3" width="19.83203125" style="13" bestFit="1" customWidth="1"/>
    <col min="4" max="4" width="9.83203125" style="13" customWidth="1"/>
    <col min="5" max="5" width="11.1640625" style="13" customWidth="1"/>
    <col min="6" max="6" width="15.1640625" style="13" customWidth="1"/>
    <col min="7" max="7" width="13.1640625" style="13" customWidth="1"/>
    <col min="8" max="8" width="12.6640625" style="13" bestFit="1" customWidth="1"/>
    <col min="9" max="9" width="12.5" style="13" customWidth="1"/>
    <col min="10" max="16384" width="9.1640625" style="13"/>
  </cols>
  <sheetData>
    <row r="1" spans="1:9" s="18" customFormat="1" ht="19">
      <c r="B1" s="14" t="s">
        <v>67</v>
      </c>
    </row>
    <row r="2" spans="1:9" s="18" customFormat="1" ht="16.5" customHeight="1">
      <c r="B2" s="14"/>
    </row>
    <row r="3" spans="1:9" ht="32">
      <c r="A3" s="3" t="s">
        <v>27</v>
      </c>
      <c r="B3" s="15" t="s">
        <v>28</v>
      </c>
      <c r="C3" s="16" t="s">
        <v>23</v>
      </c>
      <c r="D3" s="15" t="s">
        <v>29</v>
      </c>
      <c r="E3" s="15" t="s">
        <v>61</v>
      </c>
      <c r="F3" s="15" t="s">
        <v>65</v>
      </c>
      <c r="G3" s="15" t="s">
        <v>66</v>
      </c>
      <c r="H3" s="15" t="s">
        <v>68</v>
      </c>
      <c r="I3" s="15" t="s">
        <v>69</v>
      </c>
    </row>
    <row r="4" spans="1:9">
      <c r="A4" s="1">
        <v>1</v>
      </c>
      <c r="B4" s="19" t="s">
        <v>30</v>
      </c>
      <c r="C4" s="17" t="s">
        <v>31</v>
      </c>
      <c r="D4" s="17" t="s">
        <v>32</v>
      </c>
      <c r="E4" s="17">
        <v>5150</v>
      </c>
      <c r="F4" s="17">
        <v>16</v>
      </c>
      <c r="G4" s="29">
        <f>E4*F4</f>
        <v>82400</v>
      </c>
      <c r="H4" s="30">
        <f>G4/Коэффициенты!$D$4</f>
        <v>1078.110689519822</v>
      </c>
      <c r="I4" s="31">
        <f>G4/Коэффициенты!$D$5</f>
        <v>923.35275661138508</v>
      </c>
    </row>
    <row r="5" spans="1:9">
      <c r="A5" s="1">
        <v>2</v>
      </c>
      <c r="B5" s="19" t="s">
        <v>33</v>
      </c>
      <c r="C5" s="17" t="s">
        <v>31</v>
      </c>
      <c r="D5" s="17" t="s">
        <v>34</v>
      </c>
      <c r="E5" s="17">
        <v>3520</v>
      </c>
      <c r="F5" s="17">
        <v>9</v>
      </c>
      <c r="G5" s="29">
        <f t="shared" ref="G5:G17" si="0">E5*F5</f>
        <v>31680</v>
      </c>
      <c r="H5" s="30">
        <f>G5/Коэффициенты!$D$4</f>
        <v>414.49692529111604</v>
      </c>
      <c r="I5" s="31">
        <f>G5/Коэффициенты!$D$5</f>
        <v>354.99775885253251</v>
      </c>
    </row>
    <row r="6" spans="1:9">
      <c r="A6" s="1">
        <v>3</v>
      </c>
      <c r="B6" s="19" t="s">
        <v>35</v>
      </c>
      <c r="C6" s="17" t="s">
        <v>31</v>
      </c>
      <c r="D6" s="17" t="s">
        <v>36</v>
      </c>
      <c r="E6" s="17">
        <v>2860</v>
      </c>
      <c r="F6" s="17">
        <v>8</v>
      </c>
      <c r="G6" s="29">
        <f t="shared" si="0"/>
        <v>22880</v>
      </c>
      <c r="H6" s="30">
        <f>G6/Коэффициенты!$D$4</f>
        <v>299.35889048802824</v>
      </c>
      <c r="I6" s="31">
        <f>G6/Коэффициенты!$D$5</f>
        <v>256.38727028238458</v>
      </c>
    </row>
    <row r="7" spans="1:9">
      <c r="A7" s="1">
        <v>4</v>
      </c>
      <c r="B7" s="19" t="s">
        <v>37</v>
      </c>
      <c r="C7" s="17" t="s">
        <v>31</v>
      </c>
      <c r="D7" s="17" t="s">
        <v>38</v>
      </c>
      <c r="E7" s="17">
        <v>2990</v>
      </c>
      <c r="F7" s="17">
        <v>12</v>
      </c>
      <c r="G7" s="29">
        <f t="shared" si="0"/>
        <v>35880</v>
      </c>
      <c r="H7" s="30">
        <f>G7/Коэффициенты!$D$4</f>
        <v>469.44916917440793</v>
      </c>
      <c r="I7" s="31">
        <f>G7/Коэффициенты!$D$5</f>
        <v>402.06185567010311</v>
      </c>
    </row>
    <row r="8" spans="1:9">
      <c r="A8" s="1">
        <v>5</v>
      </c>
      <c r="B8" s="19" t="s">
        <v>39</v>
      </c>
      <c r="C8" s="17" t="s">
        <v>40</v>
      </c>
      <c r="D8" s="17" t="s">
        <v>41</v>
      </c>
      <c r="E8" s="17">
        <v>4500</v>
      </c>
      <c r="F8" s="17">
        <v>20</v>
      </c>
      <c r="G8" s="29">
        <f t="shared" si="0"/>
        <v>90000</v>
      </c>
      <c r="H8" s="30">
        <f>G8/Коэффициенты!$D$4</f>
        <v>1177.5480832133978</v>
      </c>
      <c r="I8" s="31">
        <f>G8/Коэффициенты!$D$5</f>
        <v>1008.5163603765128</v>
      </c>
    </row>
    <row r="9" spans="1:9">
      <c r="A9" s="1">
        <v>6</v>
      </c>
      <c r="B9" s="19" t="s">
        <v>42</v>
      </c>
      <c r="C9" s="17" t="s">
        <v>43</v>
      </c>
      <c r="D9" s="17" t="s">
        <v>32</v>
      </c>
      <c r="E9" s="17">
        <v>1890</v>
      </c>
      <c r="F9" s="17">
        <v>30</v>
      </c>
      <c r="G9" s="29">
        <f t="shared" si="0"/>
        <v>56700</v>
      </c>
      <c r="H9" s="30">
        <f>G9/Коэффициенты!$D$4</f>
        <v>741.85529242444056</v>
      </c>
      <c r="I9" s="31">
        <f>G9/Коэффициенты!$D$5</f>
        <v>635.36530703720314</v>
      </c>
    </row>
    <row r="10" spans="1:9">
      <c r="A10" s="1">
        <v>7</v>
      </c>
      <c r="B10" s="19" t="s">
        <v>44</v>
      </c>
      <c r="C10" s="17" t="s">
        <v>45</v>
      </c>
      <c r="D10" s="17" t="s">
        <v>34</v>
      </c>
      <c r="E10" s="17">
        <v>1230</v>
      </c>
      <c r="F10" s="17">
        <v>22</v>
      </c>
      <c r="G10" s="29">
        <f t="shared" si="0"/>
        <v>27060</v>
      </c>
      <c r="H10" s="30">
        <f>G10/Коэффициенты!$D$4</f>
        <v>354.04945701949492</v>
      </c>
      <c r="I10" s="31">
        <f>G10/Коэффициенты!$D$5</f>
        <v>303.22725235320485</v>
      </c>
    </row>
    <row r="11" spans="1:9">
      <c r="A11" s="1">
        <v>8</v>
      </c>
      <c r="B11" s="19" t="s">
        <v>46</v>
      </c>
      <c r="C11" s="17" t="s">
        <v>45</v>
      </c>
      <c r="D11" s="17" t="s">
        <v>47</v>
      </c>
      <c r="E11" s="17">
        <v>1175</v>
      </c>
      <c r="F11" s="17">
        <v>23</v>
      </c>
      <c r="G11" s="29">
        <f t="shared" si="0"/>
        <v>27025</v>
      </c>
      <c r="H11" s="30">
        <f>G11/Коэффициенты!$D$4</f>
        <v>353.59152165380084</v>
      </c>
      <c r="I11" s="31">
        <f>G11/Коэффициенты!$D$5</f>
        <v>302.83505154639175</v>
      </c>
    </row>
    <row r="12" spans="1:9">
      <c r="A12" s="1">
        <v>9</v>
      </c>
      <c r="B12" s="19" t="s">
        <v>48</v>
      </c>
      <c r="C12" s="17" t="s">
        <v>40</v>
      </c>
      <c r="D12" s="17" t="s">
        <v>32</v>
      </c>
      <c r="E12" s="17">
        <v>3485</v>
      </c>
      <c r="F12" s="17">
        <v>25</v>
      </c>
      <c r="G12" s="29">
        <f t="shared" si="0"/>
        <v>87125</v>
      </c>
      <c r="H12" s="30">
        <f>G12/Коэффициенты!$D$4</f>
        <v>1139.9319638885254</v>
      </c>
      <c r="I12" s="31">
        <f>G12/Коэффициенты!$D$5</f>
        <v>976.29986553115202</v>
      </c>
    </row>
    <row r="13" spans="1:9">
      <c r="A13" s="1">
        <v>10</v>
      </c>
      <c r="B13" s="19" t="s">
        <v>49</v>
      </c>
      <c r="C13" s="17" t="s">
        <v>50</v>
      </c>
      <c r="D13" s="17" t="s">
        <v>51</v>
      </c>
      <c r="E13" s="17">
        <v>1350</v>
      </c>
      <c r="F13" s="17">
        <v>45</v>
      </c>
      <c r="G13" s="29">
        <f t="shared" si="0"/>
        <v>60750</v>
      </c>
      <c r="H13" s="30">
        <f>G13/Коэффициенты!$D$4</f>
        <v>794.84495616904348</v>
      </c>
      <c r="I13" s="31">
        <f>G13/Коэффициенты!$D$5</f>
        <v>680.74854325414617</v>
      </c>
    </row>
    <row r="14" spans="1:9">
      <c r="A14" s="1">
        <v>11</v>
      </c>
      <c r="B14" s="19" t="s">
        <v>52</v>
      </c>
      <c r="C14" s="17" t="s">
        <v>53</v>
      </c>
      <c r="D14" s="17" t="s">
        <v>34</v>
      </c>
      <c r="E14" s="17">
        <v>2000</v>
      </c>
      <c r="F14" s="17">
        <v>45</v>
      </c>
      <c r="G14" s="29">
        <f t="shared" si="0"/>
        <v>90000</v>
      </c>
      <c r="H14" s="30">
        <f>G14/Коэффициенты!$D$4</f>
        <v>1177.5480832133978</v>
      </c>
      <c r="I14" s="31">
        <f>G14/Коэффициенты!$D$5</f>
        <v>1008.5163603765128</v>
      </c>
    </row>
    <row r="15" spans="1:9">
      <c r="A15" s="1">
        <v>12</v>
      </c>
      <c r="B15" s="19" t="s">
        <v>54</v>
      </c>
      <c r="C15" s="17" t="s">
        <v>55</v>
      </c>
      <c r="D15" s="17" t="s">
        <v>56</v>
      </c>
      <c r="E15" s="17">
        <v>1570</v>
      </c>
      <c r="F15" s="17">
        <v>45</v>
      </c>
      <c r="G15" s="29">
        <f t="shared" si="0"/>
        <v>70650</v>
      </c>
      <c r="H15" s="30">
        <f>G15/Коэффициенты!$D$4</f>
        <v>924.37524532251723</v>
      </c>
      <c r="I15" s="31">
        <f>G15/Коэффициенты!$D$5</f>
        <v>791.6853428955626</v>
      </c>
    </row>
    <row r="16" spans="1:9">
      <c r="A16" s="1">
        <v>13</v>
      </c>
      <c r="B16" s="19" t="s">
        <v>57</v>
      </c>
      <c r="C16" s="17" t="s">
        <v>58</v>
      </c>
      <c r="D16" s="17" t="s">
        <v>34</v>
      </c>
      <c r="E16" s="17">
        <v>2080</v>
      </c>
      <c r="F16" s="17">
        <v>45</v>
      </c>
      <c r="G16" s="29">
        <f t="shared" si="0"/>
        <v>93600</v>
      </c>
      <c r="H16" s="30">
        <f>G16/Коэффициенты!$D$4</f>
        <v>1224.6500065419336</v>
      </c>
      <c r="I16" s="31">
        <f>G16/Коэффициенты!$D$5</f>
        <v>1048.8570147915734</v>
      </c>
    </row>
    <row r="17" spans="1:9">
      <c r="A17" s="1">
        <v>14</v>
      </c>
      <c r="B17" s="19" t="s">
        <v>59</v>
      </c>
      <c r="C17" s="17" t="s">
        <v>60</v>
      </c>
      <c r="D17" s="17" t="s">
        <v>47</v>
      </c>
      <c r="E17" s="17">
        <v>2450</v>
      </c>
      <c r="F17" s="17">
        <v>45</v>
      </c>
      <c r="G17" s="29">
        <f t="shared" si="0"/>
        <v>110250</v>
      </c>
      <c r="H17" s="30">
        <f>G17/Коэффициенты!$D$4</f>
        <v>1442.4964019364122</v>
      </c>
      <c r="I17" s="31">
        <f>G17/Коэффициенты!$D$5</f>
        <v>1235.4325414612283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24"/>
  <sheetViews>
    <sheetView zoomScaleNormal="100" workbookViewId="0">
      <selection activeCell="G19" sqref="G19"/>
    </sheetView>
  </sheetViews>
  <sheetFormatPr baseColWidth="10" defaultColWidth="8.83203125" defaultRowHeight="15"/>
  <cols>
    <col min="1" max="1" width="11.5" customWidth="1"/>
    <col min="6" max="6" width="15.83203125" customWidth="1"/>
    <col min="7" max="7" width="13.33203125" customWidth="1"/>
    <col min="8" max="8" width="15" customWidth="1"/>
    <col min="9" max="9" width="16.5" customWidth="1"/>
  </cols>
  <sheetData>
    <row r="1" spans="1:9" ht="19">
      <c r="B1" s="14" t="s">
        <v>105</v>
      </c>
    </row>
    <row r="2" spans="1:9" ht="19">
      <c r="B2" s="14"/>
    </row>
    <row r="3" spans="1:9">
      <c r="A3" s="36" t="s">
        <v>29</v>
      </c>
      <c r="B3" s="38" t="s">
        <v>106</v>
      </c>
      <c r="C3" s="39"/>
      <c r="D3" s="39"/>
      <c r="E3" s="40"/>
      <c r="F3" s="36" t="s">
        <v>107</v>
      </c>
      <c r="G3" s="38" t="s">
        <v>108</v>
      </c>
      <c r="H3" s="39"/>
      <c r="I3" s="40"/>
    </row>
    <row r="4" spans="1:9" ht="16">
      <c r="A4" s="37"/>
      <c r="B4" s="15" t="s">
        <v>109</v>
      </c>
      <c r="C4" s="15" t="s">
        <v>110</v>
      </c>
      <c r="D4" s="15" t="s">
        <v>111</v>
      </c>
      <c r="E4" s="15" t="s">
        <v>112</v>
      </c>
      <c r="F4" s="37"/>
      <c r="G4" s="27" t="s">
        <v>113</v>
      </c>
      <c r="H4" s="27" t="s">
        <v>114</v>
      </c>
      <c r="I4" s="27" t="s">
        <v>2</v>
      </c>
    </row>
    <row r="5" spans="1:9">
      <c r="A5" s="17" t="s">
        <v>32</v>
      </c>
      <c r="B5" s="17">
        <v>2300</v>
      </c>
      <c r="C5" s="17">
        <v>4500</v>
      </c>
      <c r="D5" s="17">
        <v>2950</v>
      </c>
      <c r="E5" s="17">
        <v>4350</v>
      </c>
      <c r="F5" s="17">
        <f>SUM(B5:E5)</f>
        <v>14100</v>
      </c>
      <c r="G5" s="17">
        <f>AVERAGE(B5:E5)</f>
        <v>3525</v>
      </c>
      <c r="H5" s="17">
        <f>MIN(B5:E5)</f>
        <v>2300</v>
      </c>
      <c r="I5" s="17">
        <f>MAX(B5:E5)</f>
        <v>4500</v>
      </c>
    </row>
    <row r="6" spans="1:9">
      <c r="A6" s="17" t="s">
        <v>34</v>
      </c>
      <c r="B6" s="17">
        <v>5700</v>
      </c>
      <c r="C6" s="17">
        <v>2450</v>
      </c>
      <c r="D6" s="17">
        <v>3800</v>
      </c>
      <c r="E6" s="17">
        <v>2750</v>
      </c>
      <c r="F6" s="17">
        <f>SUM(B6:E6)</f>
        <v>14700</v>
      </c>
      <c r="G6" s="17">
        <f t="shared" ref="G6:G9" si="0">AVERAGE(B6:E6)</f>
        <v>3675</v>
      </c>
      <c r="H6" s="17">
        <f t="shared" ref="H6:H9" si="1">MIN(B6:E6)</f>
        <v>2450</v>
      </c>
      <c r="I6" s="17">
        <f t="shared" ref="I6:I9" si="2">MAX(B6:E6)</f>
        <v>5700</v>
      </c>
    </row>
    <row r="7" spans="1:9">
      <c r="A7" s="17" t="s">
        <v>36</v>
      </c>
      <c r="B7" s="17">
        <v>5100</v>
      </c>
      <c r="C7" s="17">
        <v>4250</v>
      </c>
      <c r="D7" s="17">
        <v>3850</v>
      </c>
      <c r="E7" s="17">
        <v>3300</v>
      </c>
      <c r="F7" s="17">
        <f>SUM(B7:E7)</f>
        <v>16500</v>
      </c>
      <c r="G7" s="17">
        <f t="shared" si="0"/>
        <v>4125</v>
      </c>
      <c r="H7" s="17">
        <f t="shared" si="1"/>
        <v>3300</v>
      </c>
      <c r="I7" s="17">
        <f t="shared" si="2"/>
        <v>5100</v>
      </c>
    </row>
    <row r="8" spans="1:9">
      <c r="A8" s="17" t="s">
        <v>38</v>
      </c>
      <c r="B8" s="17">
        <v>6550</v>
      </c>
      <c r="C8" s="17">
        <v>2400</v>
      </c>
      <c r="D8" s="17">
        <v>5600</v>
      </c>
      <c r="E8" s="17">
        <v>6000</v>
      </c>
      <c r="F8" s="17">
        <f>SUM(B8:E8)</f>
        <v>20550</v>
      </c>
      <c r="G8" s="17">
        <f t="shared" si="0"/>
        <v>5137.5</v>
      </c>
      <c r="H8" s="17">
        <f t="shared" si="1"/>
        <v>2400</v>
      </c>
      <c r="I8" s="17">
        <f t="shared" si="2"/>
        <v>6550</v>
      </c>
    </row>
    <row r="9" spans="1:9">
      <c r="A9" s="17" t="s">
        <v>41</v>
      </c>
      <c r="B9" s="17">
        <v>2850</v>
      </c>
      <c r="C9" s="17">
        <v>4650</v>
      </c>
      <c r="D9" s="17">
        <v>2200</v>
      </c>
      <c r="E9" s="17">
        <v>3700</v>
      </c>
      <c r="F9" s="17">
        <f>SUM(B9:E9)</f>
        <v>13400</v>
      </c>
      <c r="G9" s="17">
        <f t="shared" si="0"/>
        <v>3350</v>
      </c>
      <c r="H9" s="17">
        <f t="shared" si="1"/>
        <v>2200</v>
      </c>
      <c r="I9" s="17">
        <f t="shared" si="2"/>
        <v>4650</v>
      </c>
    </row>
    <row r="11" spans="1:9" ht="19">
      <c r="B11" s="14" t="s">
        <v>115</v>
      </c>
    </row>
    <row r="12" spans="1:9">
      <c r="A12" s="36" t="s">
        <v>29</v>
      </c>
      <c r="B12" s="38" t="s">
        <v>106</v>
      </c>
      <c r="C12" s="39"/>
      <c r="D12" s="39"/>
      <c r="E12" s="40"/>
      <c r="F12" s="36" t="s">
        <v>107</v>
      </c>
    </row>
    <row r="13" spans="1:9" ht="16">
      <c r="A13" s="37"/>
      <c r="B13" s="15" t="s">
        <v>109</v>
      </c>
      <c r="C13" s="15" t="s">
        <v>110</v>
      </c>
      <c r="D13" s="15" t="s">
        <v>111</v>
      </c>
      <c r="E13" s="15" t="s">
        <v>112</v>
      </c>
      <c r="F13" s="37"/>
    </row>
    <row r="14" spans="1:9">
      <c r="A14" s="17" t="s">
        <v>32</v>
      </c>
      <c r="B14" s="17">
        <v>2300</v>
      </c>
      <c r="C14" s="17">
        <v>2625</v>
      </c>
      <c r="D14" s="17">
        <v>1050</v>
      </c>
      <c r="E14" s="17">
        <v>1750</v>
      </c>
      <c r="F14" s="17">
        <f t="shared" ref="F14:F19" si="3">SUM(B14:E14)</f>
        <v>7725</v>
      </c>
    </row>
    <row r="15" spans="1:9">
      <c r="A15" s="17" t="s">
        <v>34</v>
      </c>
      <c r="B15" s="17">
        <v>2500</v>
      </c>
      <c r="C15" s="17">
        <v>2500</v>
      </c>
      <c r="D15" s="17">
        <v>2950</v>
      </c>
      <c r="E15" s="17">
        <v>2500</v>
      </c>
      <c r="F15" s="17">
        <f t="shared" si="3"/>
        <v>10450</v>
      </c>
    </row>
    <row r="16" spans="1:9">
      <c r="A16" s="17" t="s">
        <v>36</v>
      </c>
      <c r="B16" s="17">
        <v>1675</v>
      </c>
      <c r="C16" s="17">
        <v>1950</v>
      </c>
      <c r="D16" s="17">
        <v>2300</v>
      </c>
      <c r="E16" s="17">
        <v>1225</v>
      </c>
      <c r="F16" s="17">
        <f t="shared" si="3"/>
        <v>7150</v>
      </c>
    </row>
    <row r="17" spans="1:7">
      <c r="A17" s="17" t="s">
        <v>38</v>
      </c>
      <c r="B17" s="17">
        <v>1450</v>
      </c>
      <c r="C17" s="17">
        <v>2750</v>
      </c>
      <c r="D17" s="17">
        <v>2850</v>
      </c>
      <c r="E17" s="17">
        <v>2555</v>
      </c>
      <c r="F17" s="17">
        <f t="shared" si="3"/>
        <v>9605</v>
      </c>
    </row>
    <row r="18" spans="1:7">
      <c r="A18" s="17" t="s">
        <v>41</v>
      </c>
      <c r="B18" s="17">
        <v>2800</v>
      </c>
      <c r="C18" s="17">
        <v>2375</v>
      </c>
      <c r="D18" s="17">
        <v>2200</v>
      </c>
      <c r="E18" s="17">
        <v>1050</v>
      </c>
      <c r="F18" s="17">
        <f t="shared" si="3"/>
        <v>8425</v>
      </c>
    </row>
    <row r="19" spans="1:7" ht="16">
      <c r="A19" s="15" t="s">
        <v>116</v>
      </c>
      <c r="B19" s="17">
        <f>SUM(B14:B18)</f>
        <v>10725</v>
      </c>
      <c r="C19" s="17">
        <f>SUM(C14:C18)</f>
        <v>12200</v>
      </c>
      <c r="D19" s="17">
        <f>SUM(D14:D18)</f>
        <v>11350</v>
      </c>
      <c r="E19" s="17">
        <f>SUM(E14:E18)</f>
        <v>9080</v>
      </c>
      <c r="F19" s="17">
        <f t="shared" si="3"/>
        <v>43355</v>
      </c>
    </row>
    <row r="21" spans="1:7" ht="15" customHeight="1"/>
    <row r="22" spans="1:7" ht="15" customHeight="1">
      <c r="A22" s="33" t="s">
        <v>117</v>
      </c>
      <c r="B22" s="34"/>
      <c r="C22" s="34"/>
      <c r="D22" s="34"/>
      <c r="E22" s="35"/>
      <c r="F22" s="17">
        <f>SUMIF(A5:A18,"Puma",F5:F19)</f>
        <v>25150</v>
      </c>
      <c r="G22" s="8">
        <v>25150</v>
      </c>
    </row>
    <row r="23" spans="1:7">
      <c r="A23" s="33" t="s">
        <v>118</v>
      </c>
      <c r="B23" s="34"/>
      <c r="C23" s="34"/>
      <c r="D23" s="34"/>
      <c r="E23" s="35"/>
      <c r="F23" s="17">
        <f>SUMIF(A6:A19,"Nike",F6:F20)</f>
        <v>21825</v>
      </c>
      <c r="G23" s="8">
        <v>21825</v>
      </c>
    </row>
    <row r="24" spans="1:7" ht="15" customHeight="1"/>
  </sheetData>
  <mergeCells count="9">
    <mergeCell ref="A23:E23"/>
    <mergeCell ref="A3:A4"/>
    <mergeCell ref="B3:E3"/>
    <mergeCell ref="F3:F4"/>
    <mergeCell ref="G3:I3"/>
    <mergeCell ref="A12:A13"/>
    <mergeCell ref="B12:E12"/>
    <mergeCell ref="F12:F13"/>
    <mergeCell ref="A22:E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M17"/>
  <sheetViews>
    <sheetView topLeftCell="A2" zoomScale="125" workbookViewId="0">
      <selection activeCell="K10" sqref="K10"/>
    </sheetView>
  </sheetViews>
  <sheetFormatPr baseColWidth="10" defaultColWidth="8.83203125" defaultRowHeight="15"/>
  <cols>
    <col min="1" max="1" width="3.33203125" bestFit="1" customWidth="1"/>
    <col min="2" max="2" width="19.83203125" bestFit="1" customWidth="1"/>
    <col min="3" max="9" width="4.5" customWidth="1"/>
    <col min="11" max="11" width="12.1640625" customWidth="1"/>
    <col min="12" max="12" width="14.1640625" customWidth="1"/>
    <col min="13" max="13" width="13.33203125" customWidth="1"/>
    <col min="15" max="15" width="16.83203125" customWidth="1"/>
    <col min="16" max="16" width="18.33203125" customWidth="1"/>
  </cols>
  <sheetData>
    <row r="1" spans="1:13" ht="19">
      <c r="B1" s="14" t="s">
        <v>119</v>
      </c>
    </row>
    <row r="2" spans="1:13" ht="19">
      <c r="B2" s="14"/>
    </row>
    <row r="3" spans="1:13" ht="32">
      <c r="A3" s="15" t="s">
        <v>27</v>
      </c>
      <c r="B3" s="16" t="s">
        <v>120</v>
      </c>
      <c r="C3" s="15" t="s">
        <v>121</v>
      </c>
      <c r="D3" s="15" t="s">
        <v>122</v>
      </c>
      <c r="E3" s="15" t="s">
        <v>123</v>
      </c>
      <c r="F3" s="15" t="s">
        <v>124</v>
      </c>
      <c r="G3" s="15" t="s">
        <v>125</v>
      </c>
      <c r="H3" s="15" t="s">
        <v>126</v>
      </c>
      <c r="I3" s="15" t="s">
        <v>127</v>
      </c>
      <c r="J3" s="15" t="s">
        <v>128</v>
      </c>
      <c r="K3" s="15" t="s">
        <v>129</v>
      </c>
      <c r="L3" s="15" t="s">
        <v>130</v>
      </c>
      <c r="M3" s="15" t="s">
        <v>131</v>
      </c>
    </row>
    <row r="4" spans="1:13">
      <c r="A4" s="19">
        <v>1</v>
      </c>
      <c r="B4" s="17" t="s">
        <v>132</v>
      </c>
      <c r="C4" s="28">
        <v>8</v>
      </c>
      <c r="D4" s="28">
        <v>8</v>
      </c>
      <c r="E4" s="28"/>
      <c r="F4" s="28">
        <v>8</v>
      </c>
      <c r="G4" s="28">
        <v>8</v>
      </c>
      <c r="H4" s="28"/>
      <c r="I4" s="28"/>
      <c r="J4" s="17">
        <f>COUNT(C4:I4)</f>
        <v>4</v>
      </c>
      <c r="K4" s="17">
        <f>SUM(C4:I4)</f>
        <v>32</v>
      </c>
      <c r="L4" s="17">
        <f>IF(K4&lt;40,40-K4,"")</f>
        <v>8</v>
      </c>
      <c r="M4" s="17" t="str">
        <f>IF(K4&gt;40,K4-40,"")</f>
        <v/>
      </c>
    </row>
    <row r="5" spans="1:13">
      <c r="A5" s="19">
        <v>2</v>
      </c>
      <c r="B5" s="17" t="s">
        <v>133</v>
      </c>
      <c r="C5" s="28"/>
      <c r="D5" s="28">
        <v>8</v>
      </c>
      <c r="E5" s="28">
        <v>8</v>
      </c>
      <c r="F5" s="28">
        <v>8</v>
      </c>
      <c r="G5" s="28">
        <v>8</v>
      </c>
      <c r="H5" s="28">
        <v>8</v>
      </c>
      <c r="I5" s="28">
        <v>8</v>
      </c>
      <c r="J5" s="17">
        <f>COUNT(C5:I5)</f>
        <v>6</v>
      </c>
      <c r="K5" s="17">
        <f t="shared" ref="K5:K17" si="0">SUM(C5:I5)</f>
        <v>48</v>
      </c>
      <c r="L5" s="17" t="str">
        <f t="shared" ref="L5:L17" si="1">IF(K5&lt;40,40-K5,"")</f>
        <v/>
      </c>
      <c r="M5" s="17">
        <f t="shared" ref="M5:M17" si="2">IF(K5&gt;40,K5-40,"")</f>
        <v>8</v>
      </c>
    </row>
    <row r="6" spans="1:13">
      <c r="A6" s="19">
        <v>3</v>
      </c>
      <c r="B6" s="17" t="s">
        <v>134</v>
      </c>
      <c r="C6" s="28">
        <v>8</v>
      </c>
      <c r="D6" s="28">
        <v>8</v>
      </c>
      <c r="E6" s="28"/>
      <c r="F6" s="28">
        <v>8</v>
      </c>
      <c r="G6" s="28">
        <v>8</v>
      </c>
      <c r="H6" s="28"/>
      <c r="I6" s="28"/>
      <c r="J6" s="17">
        <f t="shared" ref="J5:J17" si="3">COUNT(C6:I6)</f>
        <v>4</v>
      </c>
      <c r="K6" s="17">
        <f t="shared" si="0"/>
        <v>32</v>
      </c>
      <c r="L6" s="17">
        <f t="shared" si="1"/>
        <v>8</v>
      </c>
      <c r="M6" s="17" t="str">
        <f t="shared" si="2"/>
        <v/>
      </c>
    </row>
    <row r="7" spans="1:13">
      <c r="A7" s="19">
        <v>4</v>
      </c>
      <c r="B7" s="17" t="s">
        <v>135</v>
      </c>
      <c r="C7" s="28">
        <v>8</v>
      </c>
      <c r="D7" s="28">
        <v>8</v>
      </c>
      <c r="E7" s="28">
        <v>8</v>
      </c>
      <c r="F7" s="28">
        <v>8</v>
      </c>
      <c r="G7" s="28">
        <v>8</v>
      </c>
      <c r="H7" s="28"/>
      <c r="I7" s="28">
        <v>8</v>
      </c>
      <c r="J7" s="17">
        <f t="shared" si="3"/>
        <v>6</v>
      </c>
      <c r="K7" s="17">
        <f t="shared" si="0"/>
        <v>48</v>
      </c>
      <c r="L7" s="17" t="str">
        <f t="shared" si="1"/>
        <v/>
      </c>
      <c r="M7" s="17">
        <f t="shared" si="2"/>
        <v>8</v>
      </c>
    </row>
    <row r="8" spans="1:13">
      <c r="A8" s="19">
        <v>5</v>
      </c>
      <c r="B8" s="17" t="s">
        <v>136</v>
      </c>
      <c r="C8" s="28"/>
      <c r="D8" s="28">
        <v>8</v>
      </c>
      <c r="E8" s="28">
        <v>8</v>
      </c>
      <c r="F8" s="28">
        <v>8</v>
      </c>
      <c r="G8" s="28">
        <v>8</v>
      </c>
      <c r="H8" s="28"/>
      <c r="I8" s="28">
        <v>8</v>
      </c>
      <c r="J8" s="17">
        <f t="shared" si="3"/>
        <v>5</v>
      </c>
      <c r="K8" s="17">
        <f t="shared" si="0"/>
        <v>40</v>
      </c>
      <c r="L8" s="17" t="str">
        <f t="shared" si="1"/>
        <v/>
      </c>
      <c r="M8" s="17" t="str">
        <f t="shared" si="2"/>
        <v/>
      </c>
    </row>
    <row r="9" spans="1:13">
      <c r="A9" s="19">
        <v>6</v>
      </c>
      <c r="B9" s="17" t="s">
        <v>137</v>
      </c>
      <c r="C9" s="28"/>
      <c r="D9" s="28">
        <v>8</v>
      </c>
      <c r="E9" s="28">
        <v>8</v>
      </c>
      <c r="F9" s="28"/>
      <c r="G9" s="28">
        <v>8</v>
      </c>
      <c r="H9" s="28">
        <v>8</v>
      </c>
      <c r="I9" s="28"/>
      <c r="J9" s="17">
        <f t="shared" si="3"/>
        <v>4</v>
      </c>
      <c r="K9" s="17">
        <f t="shared" si="0"/>
        <v>32</v>
      </c>
      <c r="L9" s="17">
        <f t="shared" si="1"/>
        <v>8</v>
      </c>
      <c r="M9" s="17" t="str">
        <f t="shared" si="2"/>
        <v/>
      </c>
    </row>
    <row r="10" spans="1:13">
      <c r="A10" s="19">
        <v>7</v>
      </c>
      <c r="B10" s="17" t="s">
        <v>138</v>
      </c>
      <c r="C10" s="28">
        <v>8</v>
      </c>
      <c r="D10" s="28">
        <v>8</v>
      </c>
      <c r="E10" s="28">
        <v>8</v>
      </c>
      <c r="F10" s="28"/>
      <c r="G10" s="28">
        <v>8</v>
      </c>
      <c r="H10" s="28">
        <v>8</v>
      </c>
      <c r="I10" s="28">
        <v>8</v>
      </c>
      <c r="J10" s="17">
        <f t="shared" si="3"/>
        <v>6</v>
      </c>
      <c r="K10" s="17">
        <f t="shared" si="0"/>
        <v>48</v>
      </c>
      <c r="L10" s="17" t="str">
        <f t="shared" si="1"/>
        <v/>
      </c>
      <c r="M10" s="17">
        <f t="shared" si="2"/>
        <v>8</v>
      </c>
    </row>
    <row r="11" spans="1:13">
      <c r="A11" s="19">
        <v>8</v>
      </c>
      <c r="B11" s="17" t="s">
        <v>139</v>
      </c>
      <c r="C11" s="28">
        <v>8</v>
      </c>
      <c r="D11" s="28">
        <v>8</v>
      </c>
      <c r="E11" s="28"/>
      <c r="F11" s="28">
        <v>8</v>
      </c>
      <c r="G11" s="28"/>
      <c r="H11" s="28">
        <v>8</v>
      </c>
      <c r="I11" s="28"/>
      <c r="J11" s="17">
        <f t="shared" si="3"/>
        <v>4</v>
      </c>
      <c r="K11" s="17">
        <f t="shared" si="0"/>
        <v>32</v>
      </c>
      <c r="L11" s="17">
        <f t="shared" si="1"/>
        <v>8</v>
      </c>
      <c r="M11" s="17" t="str">
        <f t="shared" si="2"/>
        <v/>
      </c>
    </row>
    <row r="12" spans="1:13">
      <c r="A12" s="19">
        <v>9</v>
      </c>
      <c r="B12" s="17" t="s">
        <v>140</v>
      </c>
      <c r="C12" s="28">
        <v>8</v>
      </c>
      <c r="D12" s="28">
        <v>8</v>
      </c>
      <c r="E12" s="28">
        <v>8</v>
      </c>
      <c r="F12" s="28">
        <v>8</v>
      </c>
      <c r="G12" s="28"/>
      <c r="H12" s="28">
        <v>8</v>
      </c>
      <c r="I12" s="28">
        <v>8</v>
      </c>
      <c r="J12" s="17">
        <f t="shared" si="3"/>
        <v>6</v>
      </c>
      <c r="K12" s="17">
        <f t="shared" si="0"/>
        <v>48</v>
      </c>
      <c r="L12" s="17" t="str">
        <f t="shared" si="1"/>
        <v/>
      </c>
      <c r="M12" s="17">
        <f t="shared" si="2"/>
        <v>8</v>
      </c>
    </row>
    <row r="13" spans="1:13" ht="13.5" customHeight="1">
      <c r="A13" s="19">
        <v>10</v>
      </c>
      <c r="B13" s="17" t="s">
        <v>141</v>
      </c>
      <c r="C13" s="28"/>
      <c r="D13" s="28">
        <v>8</v>
      </c>
      <c r="E13" s="28">
        <v>8</v>
      </c>
      <c r="F13" s="28"/>
      <c r="G13" s="28">
        <v>8</v>
      </c>
      <c r="H13" s="28">
        <v>8</v>
      </c>
      <c r="I13" s="28">
        <v>8</v>
      </c>
      <c r="J13" s="17">
        <f t="shared" si="3"/>
        <v>5</v>
      </c>
      <c r="K13" s="17">
        <f t="shared" si="0"/>
        <v>40</v>
      </c>
      <c r="L13" s="17" t="str">
        <f t="shared" si="1"/>
        <v/>
      </c>
      <c r="M13" s="17" t="str">
        <f t="shared" si="2"/>
        <v/>
      </c>
    </row>
    <row r="14" spans="1:13">
      <c r="A14" s="19">
        <v>11</v>
      </c>
      <c r="B14" s="17" t="s">
        <v>142</v>
      </c>
      <c r="C14" s="28"/>
      <c r="D14" s="28">
        <v>8</v>
      </c>
      <c r="E14" s="28">
        <v>8</v>
      </c>
      <c r="F14" s="28">
        <v>8</v>
      </c>
      <c r="G14" s="28"/>
      <c r="H14" s="28">
        <v>8</v>
      </c>
      <c r="I14" s="28"/>
      <c r="J14" s="17">
        <f t="shared" si="3"/>
        <v>4</v>
      </c>
      <c r="K14" s="17">
        <f t="shared" si="0"/>
        <v>32</v>
      </c>
      <c r="L14" s="17">
        <f t="shared" si="1"/>
        <v>8</v>
      </c>
      <c r="M14" s="17" t="str">
        <f t="shared" si="2"/>
        <v/>
      </c>
    </row>
    <row r="15" spans="1:13">
      <c r="A15" s="19">
        <v>12</v>
      </c>
      <c r="B15" s="17" t="s">
        <v>143</v>
      </c>
      <c r="C15" s="28">
        <v>8</v>
      </c>
      <c r="D15" s="28">
        <v>8</v>
      </c>
      <c r="E15" s="28">
        <v>8</v>
      </c>
      <c r="F15" s="28">
        <v>8</v>
      </c>
      <c r="G15" s="28">
        <v>8</v>
      </c>
      <c r="H15" s="28"/>
      <c r="I15" s="28"/>
      <c r="J15" s="17">
        <f t="shared" si="3"/>
        <v>5</v>
      </c>
      <c r="K15" s="17">
        <f t="shared" si="0"/>
        <v>40</v>
      </c>
      <c r="L15" s="17" t="str">
        <f t="shared" si="1"/>
        <v/>
      </c>
      <c r="M15" s="17" t="str">
        <f t="shared" si="2"/>
        <v/>
      </c>
    </row>
    <row r="16" spans="1:13">
      <c r="A16" s="19">
        <v>13</v>
      </c>
      <c r="B16" s="17" t="s">
        <v>144</v>
      </c>
      <c r="C16" s="28">
        <v>8</v>
      </c>
      <c r="D16" s="28">
        <v>8</v>
      </c>
      <c r="E16" s="28">
        <v>8</v>
      </c>
      <c r="F16" s="28"/>
      <c r="G16" s="28">
        <v>8</v>
      </c>
      <c r="H16" s="28">
        <v>8</v>
      </c>
      <c r="I16" s="28">
        <v>8</v>
      </c>
      <c r="J16" s="17">
        <f t="shared" si="3"/>
        <v>6</v>
      </c>
      <c r="K16" s="17">
        <f t="shared" si="0"/>
        <v>48</v>
      </c>
      <c r="L16" s="17" t="str">
        <f t="shared" si="1"/>
        <v/>
      </c>
      <c r="M16" s="17">
        <f t="shared" si="2"/>
        <v>8</v>
      </c>
    </row>
    <row r="17" spans="1:13">
      <c r="A17" s="19">
        <v>14</v>
      </c>
      <c r="B17" s="17" t="s">
        <v>145</v>
      </c>
      <c r="C17" s="28">
        <v>8</v>
      </c>
      <c r="D17" s="28"/>
      <c r="E17" s="28">
        <v>8</v>
      </c>
      <c r="F17" s="28">
        <v>8</v>
      </c>
      <c r="G17" s="28">
        <v>8</v>
      </c>
      <c r="H17" s="28"/>
      <c r="I17" s="28">
        <v>8</v>
      </c>
      <c r="J17" s="17">
        <f t="shared" si="3"/>
        <v>5</v>
      </c>
      <c r="K17" s="17">
        <f t="shared" si="0"/>
        <v>40</v>
      </c>
      <c r="L17" s="17" t="str">
        <f t="shared" si="1"/>
        <v/>
      </c>
      <c r="M17" s="17" t="str">
        <f t="shared" si="2"/>
        <v/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B3:D4"/>
  <sheetViews>
    <sheetView workbookViewId="0">
      <selection activeCell="D5" sqref="D5"/>
    </sheetView>
  </sheetViews>
  <sheetFormatPr baseColWidth="10" defaultColWidth="8.83203125" defaultRowHeight="15"/>
  <cols>
    <col min="2" max="2" width="11.6640625" customWidth="1"/>
    <col min="3" max="3" width="12.5" bestFit="1" customWidth="1"/>
    <col min="4" max="4" width="13.83203125" customWidth="1"/>
  </cols>
  <sheetData>
    <row r="3" spans="2:4" ht="16">
      <c r="B3" s="15" t="s">
        <v>102</v>
      </c>
      <c r="C3" s="15" t="s">
        <v>103</v>
      </c>
      <c r="D3" s="15" t="s">
        <v>104</v>
      </c>
    </row>
    <row r="4" spans="2:4">
      <c r="B4" s="26">
        <f ca="1">TODAY()</f>
        <v>44471</v>
      </c>
      <c r="C4" s="26">
        <f ca="1">TODAY()+1</f>
        <v>44472</v>
      </c>
      <c r="D4" s="26">
        <f ca="1">TODAY()+7</f>
        <v>44478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B2:I9"/>
  <sheetViews>
    <sheetView tabSelected="1" zoomScale="135" zoomScaleNormal="100" workbookViewId="0">
      <selection activeCell="G7" sqref="G7"/>
    </sheetView>
  </sheetViews>
  <sheetFormatPr baseColWidth="10" defaultColWidth="8.83203125" defaultRowHeight="15"/>
  <cols>
    <col min="3" max="3" width="13.5" customWidth="1"/>
    <col min="4" max="4" width="11.33203125" customWidth="1"/>
    <col min="7" max="7" width="9.1640625" customWidth="1"/>
    <col min="8" max="8" width="13" customWidth="1"/>
    <col min="9" max="9" width="12.6640625" customWidth="1"/>
  </cols>
  <sheetData>
    <row r="2" spans="2:9" ht="16">
      <c r="B2" s="3" t="s">
        <v>12</v>
      </c>
      <c r="C2" s="3" t="s">
        <v>13</v>
      </c>
      <c r="D2" s="3" t="s">
        <v>14</v>
      </c>
      <c r="G2" s="3" t="s">
        <v>12</v>
      </c>
      <c r="H2" s="3" t="s">
        <v>14</v>
      </c>
      <c r="I2" s="3" t="s">
        <v>13</v>
      </c>
    </row>
    <row r="3" spans="2:9">
      <c r="B3" s="1">
        <v>1250</v>
      </c>
      <c r="C3" s="1">
        <v>547.5</v>
      </c>
      <c r="D3" s="1">
        <f>B3-C3</f>
        <v>702.5</v>
      </c>
      <c r="G3" s="1">
        <v>1250</v>
      </c>
      <c r="H3" s="1">
        <f>G3-I3</f>
        <v>702.5</v>
      </c>
      <c r="I3" s="1">
        <v>547.5</v>
      </c>
    </row>
    <row r="5" spans="2:9" ht="16">
      <c r="B5" s="3" t="s">
        <v>16</v>
      </c>
      <c r="C5" s="3" t="s">
        <v>8</v>
      </c>
      <c r="D5" s="3" t="s">
        <v>17</v>
      </c>
    </row>
    <row r="6" spans="2:9">
      <c r="B6" s="1">
        <v>3500</v>
      </c>
      <c r="C6" s="1">
        <v>5</v>
      </c>
      <c r="D6" s="1">
        <f>B6/C6</f>
        <v>700</v>
      </c>
    </row>
    <row r="8" spans="2:9" ht="32">
      <c r="B8" s="3" t="s">
        <v>146</v>
      </c>
      <c r="C8" s="3" t="s">
        <v>147</v>
      </c>
      <c r="D8" s="3" t="s">
        <v>148</v>
      </c>
    </row>
    <row r="9" spans="2:9">
      <c r="B9" s="1">
        <v>10</v>
      </c>
      <c r="C9" s="32">
        <v>12</v>
      </c>
      <c r="D9" s="32">
        <f>B9+C9</f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ЗАДАНИЕ1</vt:lpstr>
      <vt:lpstr>ЗАДАНИЕ2</vt:lpstr>
      <vt:lpstr>ЗАДАНИЕ3</vt:lpstr>
      <vt:lpstr>ЗАДАНИЕ4</vt:lpstr>
      <vt:lpstr>ЗАДАНИЕ5</vt:lpstr>
      <vt:lpstr>Коэффициенты</vt:lpstr>
      <vt:lpstr>ЗАДАНИЕ6</vt:lpstr>
      <vt:lpstr>ЗАДАНИЕ7</vt:lpstr>
      <vt:lpstr>ЗАДАНИЕ8</vt:lpstr>
      <vt:lpstr>ЗАДАНИЕ9</vt:lpstr>
      <vt:lpstr>ЗАДАНИЕ10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2021-10-02T19:13:08Z</dcterms:modified>
</cp:coreProperties>
</file>