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180" yWindow="180" windowWidth="20055" windowHeight="6600"/>
  </bookViews>
  <sheets>
    <sheet name="2-3 apr" sheetId="1" r:id="rId1"/>
    <sheet name="28-31 mar" sheetId="2" r:id="rId2"/>
  </sheets>
  <calcPr calcId="171027"/>
</workbook>
</file>

<file path=xl/calcChain.xml><?xml version="1.0" encoding="utf-8"?>
<calcChain xmlns="http://schemas.openxmlformats.org/spreadsheetml/2006/main">
  <c r="V35" i="2" l="1"/>
  <c r="Q35" i="2"/>
  <c r="S35" i="2" s="1"/>
  <c r="M35" i="2"/>
  <c r="N35" i="2" s="1"/>
  <c r="U35" i="2" s="1"/>
  <c r="W35" i="2" s="1"/>
  <c r="V34" i="2"/>
  <c r="Q34" i="2"/>
  <c r="S34" i="2" s="1"/>
  <c r="M34" i="2"/>
  <c r="N34" i="2" s="1"/>
  <c r="U34" i="2" s="1"/>
  <c r="W34" i="2" s="1"/>
  <c r="V33" i="2"/>
  <c r="Q33" i="2"/>
  <c r="S33" i="2" s="1"/>
  <c r="M33" i="2"/>
  <c r="N33" i="2" s="1"/>
  <c r="U33" i="2" s="1"/>
  <c r="W33" i="2" s="1"/>
  <c r="V32" i="2"/>
  <c r="Q32" i="2"/>
  <c r="S32" i="2" s="1"/>
  <c r="M32" i="2"/>
  <c r="N32" i="2" s="1"/>
  <c r="U32" i="2" s="1"/>
  <c r="W32" i="2" s="1"/>
  <c r="V31" i="2"/>
  <c r="Q31" i="2"/>
  <c r="S31" i="2" s="1"/>
  <c r="M31" i="2"/>
  <c r="N31" i="2" s="1"/>
  <c r="U31" i="2" s="1"/>
  <c r="W31" i="2" s="1"/>
  <c r="Q30" i="2"/>
  <c r="M30" i="2"/>
  <c r="N30" i="2" s="1"/>
  <c r="U30" i="2" s="1"/>
  <c r="W30" i="2" s="1"/>
  <c r="V29" i="2"/>
  <c r="Q29" i="2"/>
  <c r="S29" i="2" s="1"/>
  <c r="N29" i="2"/>
  <c r="U29" i="2" s="1"/>
  <c r="W29" i="2" s="1"/>
  <c r="M29" i="2"/>
  <c r="V28" i="2"/>
  <c r="Q28" i="2"/>
  <c r="S28" i="2" s="1"/>
  <c r="N28" i="2"/>
  <c r="U28" i="2" s="1"/>
  <c r="M28" i="2"/>
  <c r="V27" i="2"/>
  <c r="Q27" i="2"/>
  <c r="S27" i="2" s="1"/>
  <c r="N27" i="2"/>
  <c r="U27" i="2" s="1"/>
  <c r="M27" i="2"/>
  <c r="V26" i="2"/>
  <c r="S26" i="2"/>
  <c r="Q26" i="2"/>
  <c r="M26" i="2"/>
  <c r="N26" i="2" s="1"/>
  <c r="U26" i="2" s="1"/>
  <c r="V25" i="2"/>
  <c r="S25" i="2"/>
  <c r="Q25" i="2"/>
  <c r="M25" i="2"/>
  <c r="N25" i="2" s="1"/>
  <c r="U25" i="2" s="1"/>
  <c r="W25" i="2" s="1"/>
  <c r="V24" i="2"/>
  <c r="Q24" i="2"/>
  <c r="S24" i="2" s="1"/>
  <c r="M24" i="2"/>
  <c r="N24" i="2" s="1"/>
  <c r="U24" i="2" s="1"/>
  <c r="W24" i="2" s="1"/>
  <c r="V23" i="2"/>
  <c r="S23" i="2"/>
  <c r="Q23" i="2"/>
  <c r="M23" i="2"/>
  <c r="N23" i="2" s="1"/>
  <c r="U23" i="2" s="1"/>
  <c r="V22" i="2"/>
  <c r="S22" i="2"/>
  <c r="Q22" i="2"/>
  <c r="M22" i="2"/>
  <c r="N22" i="2" s="1"/>
  <c r="U22" i="2" s="1"/>
  <c r="V21" i="2"/>
  <c r="S21" i="2"/>
  <c r="Q21" i="2"/>
  <c r="M21" i="2"/>
  <c r="N21" i="2" s="1"/>
  <c r="U21" i="2" s="1"/>
  <c r="W21" i="2" s="1"/>
  <c r="V20" i="2"/>
  <c r="Q20" i="2"/>
  <c r="S20" i="2" s="1"/>
  <c r="M20" i="2"/>
  <c r="N20" i="2" s="1"/>
  <c r="U20" i="2" s="1"/>
  <c r="W20" i="2" s="1"/>
  <c r="V19" i="2"/>
  <c r="Q19" i="2"/>
  <c r="S19" i="2" s="1"/>
  <c r="M19" i="2"/>
  <c r="N19" i="2" s="1"/>
  <c r="U19" i="2" s="1"/>
  <c r="W19" i="2" s="1"/>
  <c r="V18" i="2"/>
  <c r="Q18" i="2"/>
  <c r="S18" i="2" s="1"/>
  <c r="M18" i="2"/>
  <c r="N18" i="2" s="1"/>
  <c r="U18" i="2" s="1"/>
  <c r="W18" i="2" s="1"/>
  <c r="V17" i="2"/>
  <c r="Q17" i="2"/>
  <c r="S17" i="2" s="1"/>
  <c r="N17" i="2"/>
  <c r="U17" i="2" s="1"/>
  <c r="W17" i="2" s="1"/>
  <c r="M17" i="2"/>
  <c r="V16" i="2"/>
  <c r="Q16" i="2"/>
  <c r="S16" i="2" s="1"/>
  <c r="N16" i="2"/>
  <c r="U16" i="2" s="1"/>
  <c r="W16" i="2" s="1"/>
  <c r="M16" i="2"/>
  <c r="V15" i="2"/>
  <c r="Q15" i="2"/>
  <c r="S15" i="2" s="1"/>
  <c r="M15" i="2"/>
  <c r="N15" i="2" s="1"/>
  <c r="U15" i="2" s="1"/>
  <c r="W15" i="2" s="1"/>
  <c r="V14" i="2"/>
  <c r="Q14" i="2"/>
  <c r="S14" i="2" s="1"/>
  <c r="M14" i="2"/>
  <c r="N14" i="2" s="1"/>
  <c r="U14" i="2" s="1"/>
  <c r="W14" i="2" s="1"/>
  <c r="V13" i="2"/>
  <c r="Q13" i="2"/>
  <c r="S13" i="2" s="1"/>
  <c r="N13" i="2"/>
  <c r="U13" i="2" s="1"/>
  <c r="W13" i="2" s="1"/>
  <c r="M13" i="2"/>
  <c r="V12" i="2"/>
  <c r="Q12" i="2"/>
  <c r="S12" i="2" s="1"/>
  <c r="N12" i="2"/>
  <c r="U12" i="2" s="1"/>
  <c r="M12" i="2"/>
  <c r="V11" i="2"/>
  <c r="Q11" i="2"/>
  <c r="S11" i="2" s="1"/>
  <c r="N11" i="2"/>
  <c r="U11" i="2" s="1"/>
  <c r="M11" i="2"/>
  <c r="V10" i="2"/>
  <c r="S10" i="2"/>
  <c r="Q10" i="2"/>
  <c r="M10" i="2"/>
  <c r="N10" i="2" s="1"/>
  <c r="U10" i="2" s="1"/>
  <c r="V9" i="2"/>
  <c r="S9" i="2"/>
  <c r="Q9" i="2"/>
  <c r="M9" i="2"/>
  <c r="N9" i="2" s="1"/>
  <c r="U9" i="2" s="1"/>
  <c r="W9" i="2" s="1"/>
  <c r="V8" i="2"/>
  <c r="Q8" i="2"/>
  <c r="S8" i="2" s="1"/>
  <c r="M8" i="2"/>
  <c r="N8" i="2" s="1"/>
  <c r="U8" i="2" s="1"/>
  <c r="W8" i="2" s="1"/>
  <c r="V7" i="2"/>
  <c r="S7" i="2"/>
  <c r="Q7" i="2"/>
  <c r="M7" i="2"/>
  <c r="N7" i="2" s="1"/>
  <c r="U7" i="2" s="1"/>
  <c r="V6" i="2"/>
  <c r="S6" i="2"/>
  <c r="Q6" i="2"/>
  <c r="M6" i="2"/>
  <c r="N6" i="2" s="1"/>
  <c r="U6" i="2" s="1"/>
  <c r="V5" i="2"/>
  <c r="S5" i="2"/>
  <c r="Q5" i="2"/>
  <c r="M5" i="2"/>
  <c r="N5" i="2" s="1"/>
  <c r="U5" i="2" s="1"/>
  <c r="W5" i="2" s="1"/>
  <c r="V4" i="2"/>
  <c r="Q4" i="2"/>
  <c r="S4" i="2" s="1"/>
  <c r="M4" i="2"/>
  <c r="N4" i="2" s="1"/>
  <c r="U4" i="2" s="1"/>
  <c r="W4" i="2" s="1"/>
  <c r="V3" i="2"/>
  <c r="Q3" i="2"/>
  <c r="S3" i="2" s="1"/>
  <c r="M3" i="2"/>
  <c r="N3" i="2" s="1"/>
  <c r="U3" i="2" s="1"/>
  <c r="W3" i="2" s="1"/>
  <c r="V2" i="2"/>
  <c r="Q2" i="2"/>
  <c r="S2" i="2" s="1"/>
  <c r="M2" i="2"/>
  <c r="N2" i="2" s="1"/>
  <c r="U2" i="2" s="1"/>
  <c r="W2" i="2" s="1"/>
  <c r="W6" i="2" l="1"/>
  <c r="W22" i="2"/>
  <c r="W23" i="2"/>
  <c r="W7" i="2"/>
  <c r="W10" i="2"/>
  <c r="W26" i="2"/>
  <c r="W11" i="2"/>
  <c r="W12" i="2"/>
  <c r="W36" i="2" s="1"/>
  <c r="W27" i="2"/>
  <c r="W28" i="2"/>
</calcChain>
</file>

<file path=xl/sharedStrings.xml><?xml version="1.0" encoding="utf-8"?>
<sst xmlns="http://schemas.openxmlformats.org/spreadsheetml/2006/main" count="395" uniqueCount="111">
  <si>
    <t>Booking Id</t>
  </si>
  <si>
    <t>Pick-up Date and Time</t>
  </si>
  <si>
    <t>Pick-up Location</t>
  </si>
  <si>
    <t>Tour Type</t>
  </si>
  <si>
    <t>Car Type</t>
  </si>
  <si>
    <t>PASSENGER</t>
  </si>
  <si>
    <t>Driver</t>
  </si>
  <si>
    <t>VEHICLE</t>
  </si>
  <si>
    <t>Start KM</t>
  </si>
  <si>
    <t>End KM</t>
  </si>
  <si>
    <t>Total KM</t>
  </si>
  <si>
    <t>Extra KM</t>
  </si>
  <si>
    <t>Start Time</t>
  </si>
  <si>
    <t>End Time</t>
  </si>
  <si>
    <t>Total Hr</t>
  </si>
  <si>
    <t>Extra Hr</t>
  </si>
  <si>
    <t>BASE RATE</t>
  </si>
  <si>
    <t>Ex.Km Charges</t>
  </si>
  <si>
    <t>Ex.Hr Charges</t>
  </si>
  <si>
    <t>TOTAL</t>
  </si>
  <si>
    <t>Kahilipara , jatia</t>
  </si>
  <si>
    <t>Local </t>
  </si>
  <si>
    <t>(SUV)</t>
  </si>
  <si>
    <t>Raj Borah (9085430473)</t>
  </si>
  <si>
    <t>INNOVA</t>
  </si>
  <si>
    <t>Dibrugarh University, Dibrugarh, Assam, India</t>
  </si>
  <si>
    <t>(Sedan)</t>
  </si>
  <si>
    <t>Rashakrishnan Dutta (9613603928)</t>
  </si>
  <si>
    <t>PANKAJ</t>
  </si>
  <si>
    <t>DZIRE</t>
  </si>
  <si>
    <t>Narengi Tinali, Guwahati, Assam, India</t>
  </si>
  <si>
    <t>Bittu Kalita (9706150706)</t>
  </si>
  <si>
    <t>MADHAV</t>
  </si>
  <si>
    <t>Satgaon, Guwahati, Assam, India</t>
  </si>
  <si>
    <t>Ravi Kumar Shah (8876339526)</t>
  </si>
  <si>
    <t>NEKIB</t>
  </si>
  <si>
    <t>BOLERO</t>
  </si>
  <si>
    <t>Zoo Tiniali, Guwahati, Assam, India</t>
  </si>
  <si>
    <t>Diganta Talukdar (8486408878)</t>
  </si>
  <si>
    <t>INDIGO</t>
  </si>
  <si>
    <t>Jorabat, Assam, India</t>
  </si>
  <si>
    <t>Aitbur Rahman (9706168500)</t>
  </si>
  <si>
    <t>FARUK</t>
  </si>
  <si>
    <t>Hotel Lilawati Grand, Guwahati, Assam, India</t>
  </si>
  <si>
    <t>Kenyor Irom (8794879628)</t>
  </si>
  <si>
    <t>PURNA</t>
  </si>
  <si>
    <t>Basistha Chariali Bus Stand, Beltola - Basistha Road, Kundil Nagar, Guwahati, Assam, India</t>
  </si>
  <si>
    <t>Chandra Mohan Choudhary (8404002488)</t>
  </si>
  <si>
    <t>Kahilipara, Guwahati, Assam, India</t>
  </si>
  <si>
    <t>Taquir Akhter (8486028494)</t>
  </si>
  <si>
    <t>UDIT</t>
  </si>
  <si>
    <t>Fixed Hr</t>
  </si>
  <si>
    <t>Garage Km</t>
  </si>
  <si>
    <t>TVTCS657</t>
  </si>
  <si>
    <t>28 Mar 2016 - 05:30 am</t>
  </si>
  <si>
    <t>Dibrugarh University, Dibrugarh, Assam.</t>
  </si>
  <si>
    <t>TVTCS647</t>
  </si>
  <si>
    <t>TVTCS723</t>
  </si>
  <si>
    <t>TVTCS638</t>
  </si>
  <si>
    <t>TVTCS645</t>
  </si>
  <si>
    <t>Biki</t>
  </si>
  <si>
    <t>TVTCS650</t>
  </si>
  <si>
    <t>TVTCS652</t>
  </si>
  <si>
    <t>Hotel Lilawati Grand, Guwahati, Assam.</t>
  </si>
  <si>
    <t>TVTCS713</t>
  </si>
  <si>
    <t>Basistha Chariali Bus Stand, Beltola - Basistha Road, Kundil Nagar, Guwahati.</t>
  </si>
  <si>
    <t>IKRAM</t>
  </si>
  <si>
    <t>TVTCS1348</t>
  </si>
  <si>
    <t>29 Mar 2016 - 05:30 am</t>
  </si>
  <si>
    <t>TVTCS1353</t>
  </si>
  <si>
    <t>TVTCS1358</t>
  </si>
  <si>
    <t>TVTCS1397</t>
  </si>
  <si>
    <t>TVTCS1363</t>
  </si>
  <si>
    <t>TVTCS1368</t>
  </si>
  <si>
    <t>TVTCS1373</t>
  </si>
  <si>
    <t>TVTCS1378</t>
  </si>
  <si>
    <t>TVTCS1344</t>
  </si>
  <si>
    <t xml:space="preserve">Local  </t>
  </si>
  <si>
    <t>DHIREN</t>
  </si>
  <si>
    <t>TVTCS1349</t>
  </si>
  <si>
    <t>30 Mar 2016 - 05:00 am</t>
  </si>
  <si>
    <t>Local (Sedan)</t>
  </si>
  <si>
    <t>TVTCS1354</t>
  </si>
  <si>
    <t>TVTCS1359</t>
  </si>
  <si>
    <t>TVTCS1364</t>
  </si>
  <si>
    <t>TVTCS1369</t>
  </si>
  <si>
    <t>Local  (Sedan)</t>
  </si>
  <si>
    <t>TVTCS1374</t>
  </si>
  <si>
    <t>TVTCS1379</t>
  </si>
  <si>
    <t>TVTCS1398</t>
  </si>
  <si>
    <t>TVTCS1563</t>
  </si>
  <si>
    <t>Local  (SUV)</t>
  </si>
  <si>
    <t>TVTCS1350</t>
  </si>
  <si>
    <t>31 Mar 2016 - 05:30 am</t>
  </si>
  <si>
    <t>TVTCS1355</t>
  </si>
  <si>
    <t>TVTCS1360</t>
  </si>
  <si>
    <t>TVTCS1399</t>
  </si>
  <si>
    <t>TVTCS1365</t>
  </si>
  <si>
    <t>TVTCS1370</t>
  </si>
  <si>
    <t>TVTCS1375</t>
  </si>
  <si>
    <t>TVTCS1564</t>
  </si>
  <si>
    <t>Invoice No.</t>
  </si>
  <si>
    <t>MTM/15-16/TV/0001</t>
  </si>
  <si>
    <t>ID</t>
  </si>
  <si>
    <t>City</t>
  </si>
  <si>
    <t>Pickup Date</t>
  </si>
  <si>
    <t>Pick-up Time</t>
  </si>
  <si>
    <t>Drop Date</t>
  </si>
  <si>
    <t>Drop Time</t>
  </si>
  <si>
    <t>Toll Gate/Parking Charge</t>
  </si>
  <si>
    <t>North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</si>
</sst>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hh:mm:ss;@"/>
    <numFmt numFmtId="165" formatCode="[$-14009]dd/mm/yyyy;@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222222"/>
      <name val="Arial"/>
      <family val="2"/>
    </font>
    <font>
      <sz val="9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20" fontId="0" fillId="2" borderId="1" xfId="0" applyNumberFormat="1" applyFont="1" applyFill="1" applyBorder="1" applyAlignment="1"/>
    <xf numFmtId="20" fontId="2" fillId="2" borderId="1" xfId="0" applyNumberFormat="1" applyFont="1" applyFill="1" applyBorder="1" applyAlignment="1"/>
    <xf numFmtId="0" fontId="0" fillId="3" borderId="1" xfId="0" applyFill="1" applyBorder="1" applyAlignment="1">
      <alignment horizontal="center"/>
    </xf>
    <xf numFmtId="0" fontId="7" fillId="0" borderId="1" xfId="0" applyFont="1" applyFill="1" applyBorder="1" applyAlignment="1"/>
    <xf numFmtId="1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8" fillId="0" borderId="1" xfId="0" applyFont="1" applyFill="1" applyBorder="1" applyAlignment="1"/>
    <xf numFmtId="0" fontId="5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18" fontId="0" fillId="2" borderId="1" xfId="0" applyNumberFormat="1" applyFont="1" applyFill="1" applyBorder="1" applyAlignment="1"/>
    <xf numFmtId="20" fontId="0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/>
    <xf numFmtId="1" fontId="2" fillId="3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46" fontId="0" fillId="2" borderId="1" xfId="0" applyNumberFormat="1" applyFont="1" applyFill="1" applyBorder="1" applyAlignment="1"/>
    <xf numFmtId="0" fontId="9" fillId="0" borderId="1" xfId="0" applyFont="1" applyFill="1" applyBorder="1" applyAlignment="1"/>
    <xf numFmtId="18" fontId="0" fillId="2" borderId="1" xfId="0" applyNumberFormat="1" applyFill="1" applyBorder="1" applyAlignment="1"/>
    <xf numFmtId="1" fontId="10" fillId="4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" fillId="0" borderId="0" xfId="0" applyFont="1"/>
    <xf numFmtId="0" fontId="13" fillId="5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0" fontId="15" fillId="0" borderId="1" xfId="0" applyFont="1" applyBorder="1"/>
    <xf numFmtId="164" fontId="15" fillId="2" borderId="1" xfId="0" applyNumberFormat="1" applyFont="1" applyFill="1" applyBorder="1" applyAlignment="1"/>
    <xf numFmtId="0" fontId="15" fillId="2" borderId="1" xfId="0" applyFont="1" applyFill="1" applyBorder="1" applyAlignment="1">
      <alignment horizontal="right"/>
    </xf>
    <xf numFmtId="0" fontId="14" fillId="2" borderId="1" xfId="0" applyFont="1" applyFill="1" applyBorder="1" applyAlignment="1">
      <alignment horizontal="right" vertical="center"/>
    </xf>
    <xf numFmtId="0" fontId="16" fillId="0" borderId="1" xfId="0" applyFont="1" applyFill="1" applyBorder="1" applyAlignment="1"/>
    <xf numFmtId="0" fontId="13" fillId="0" borderId="1" xfId="0" applyFont="1" applyFill="1" applyBorder="1" applyAlignment="1"/>
    <xf numFmtId="165" fontId="14" fillId="0" borderId="1" xfId="0" applyNumberFormat="1" applyFont="1" applyFill="1" applyBorder="1" applyAlignment="1"/>
    <xf numFmtId="165" fontId="16" fillId="0" borderId="1" xfId="0" applyNumberFormat="1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K17" sqref="K17"/>
    </sheetView>
  </sheetViews>
  <sheetFormatPr defaultRowHeight="12" x14ac:dyDescent="0.2"/>
  <cols>
    <col min="1" max="1" width="11.140625" style="33" bestFit="1" customWidth="1"/>
    <col min="2" max="2" width="9.85546875" style="33" bestFit="1" customWidth="1"/>
    <col min="3" max="3" width="11.85546875" style="33" bestFit="1" customWidth="1"/>
    <col min="4" max="4" width="11.5703125" style="33" bestFit="1" customWidth="1"/>
    <col min="5" max="5" width="10.140625" style="33" bestFit="1" customWidth="1"/>
    <col min="6" max="6" width="10.42578125" style="33" bestFit="1" customWidth="1"/>
    <col min="7" max="7" width="8.7109375" style="33" bestFit="1" customWidth="1"/>
    <col min="8" max="8" width="7.85546875" style="33" bestFit="1" customWidth="1"/>
    <col min="9" max="9" width="24.42578125" style="33" bestFit="1" customWidth="1"/>
    <col min="10" max="16384" width="9.140625" style="33"/>
  </cols>
  <sheetData>
    <row r="1" spans="1:9" ht="12.75" x14ac:dyDescent="0.2">
      <c r="A1" s="34" t="s">
        <v>103</v>
      </c>
      <c r="B1" s="34" t="s">
        <v>104</v>
      </c>
      <c r="C1" s="34" t="s">
        <v>105</v>
      </c>
      <c r="D1" s="34" t="s">
        <v>106</v>
      </c>
      <c r="E1" s="34" t="s">
        <v>107</v>
      </c>
      <c r="F1" s="34" t="s">
        <v>108</v>
      </c>
      <c r="G1" s="34" t="s">
        <v>8</v>
      </c>
      <c r="H1" s="34" t="s">
        <v>9</v>
      </c>
      <c r="I1" s="34" t="s">
        <v>109</v>
      </c>
    </row>
    <row r="2" spans="1:9" ht="12.75" x14ac:dyDescent="0.2">
      <c r="A2" s="35">
        <v>1565</v>
      </c>
      <c r="B2" s="36" t="s">
        <v>110</v>
      </c>
      <c r="C2" s="42">
        <v>42462</v>
      </c>
      <c r="D2" s="37">
        <v>0.24652777777777779</v>
      </c>
      <c r="E2" s="42">
        <v>42462</v>
      </c>
      <c r="F2" s="37">
        <v>0.84027777777777779</v>
      </c>
      <c r="G2" s="38">
        <v>74531</v>
      </c>
      <c r="H2" s="39">
        <v>74700</v>
      </c>
      <c r="I2" s="36">
        <v>0</v>
      </c>
    </row>
    <row r="3" spans="1:9" ht="12.75" x14ac:dyDescent="0.2">
      <c r="A3" s="35">
        <v>1356</v>
      </c>
      <c r="B3" s="36" t="s">
        <v>110</v>
      </c>
      <c r="C3" s="42">
        <v>42462</v>
      </c>
      <c r="D3" s="37">
        <v>0.21527777777777779</v>
      </c>
      <c r="E3" s="42">
        <v>42462</v>
      </c>
      <c r="F3" s="37">
        <v>0.81944444444444453</v>
      </c>
      <c r="G3" s="38">
        <v>16382</v>
      </c>
      <c r="H3" s="39">
        <v>16523</v>
      </c>
      <c r="I3" s="36">
        <v>0</v>
      </c>
    </row>
    <row r="4" spans="1:9" ht="12.75" x14ac:dyDescent="0.2">
      <c r="A4" s="35">
        <v>1361</v>
      </c>
      <c r="B4" s="36" t="s">
        <v>110</v>
      </c>
      <c r="C4" s="42">
        <v>42462</v>
      </c>
      <c r="D4" s="37">
        <v>0.21875</v>
      </c>
      <c r="E4" s="42">
        <v>42462</v>
      </c>
      <c r="F4" s="37">
        <v>0.85416666666666663</v>
      </c>
      <c r="G4" s="38">
        <v>140241</v>
      </c>
      <c r="H4" s="39">
        <v>140438</v>
      </c>
      <c r="I4" s="36">
        <v>0</v>
      </c>
    </row>
    <row r="5" spans="1:9" ht="12.75" x14ac:dyDescent="0.2">
      <c r="A5" s="35">
        <v>1366</v>
      </c>
      <c r="B5" s="36" t="s">
        <v>110</v>
      </c>
      <c r="C5" s="42">
        <v>42462</v>
      </c>
      <c r="D5" s="37">
        <v>0.22916666666666666</v>
      </c>
      <c r="E5" s="42">
        <v>42462</v>
      </c>
      <c r="F5" s="37">
        <v>0.85416666666666663</v>
      </c>
      <c r="G5" s="38">
        <v>41187</v>
      </c>
      <c r="H5" s="39">
        <v>41259</v>
      </c>
      <c r="I5" s="36">
        <v>0</v>
      </c>
    </row>
    <row r="6" spans="1:9" ht="12.75" x14ac:dyDescent="0.2">
      <c r="A6" s="35">
        <v>1371</v>
      </c>
      <c r="B6" s="36" t="s">
        <v>110</v>
      </c>
      <c r="C6" s="42">
        <v>42462</v>
      </c>
      <c r="D6" s="37">
        <v>0.22916666666666666</v>
      </c>
      <c r="E6" s="42">
        <v>42462</v>
      </c>
      <c r="F6" s="37">
        <v>0.8125</v>
      </c>
      <c r="G6" s="38">
        <v>75365</v>
      </c>
      <c r="H6" s="39">
        <v>75467</v>
      </c>
      <c r="I6" s="36">
        <v>0</v>
      </c>
    </row>
    <row r="7" spans="1:9" ht="12.75" x14ac:dyDescent="0.2">
      <c r="A7" s="35">
        <v>1376</v>
      </c>
      <c r="B7" s="36" t="s">
        <v>110</v>
      </c>
      <c r="C7" s="42">
        <v>42462</v>
      </c>
      <c r="D7" s="37">
        <v>0.23958333333333334</v>
      </c>
      <c r="E7" s="42">
        <v>42462</v>
      </c>
      <c r="F7" s="37">
        <v>0.79166666666666663</v>
      </c>
      <c r="G7" s="38">
        <v>49214</v>
      </c>
      <c r="H7" s="39">
        <v>49335</v>
      </c>
      <c r="I7" s="36">
        <v>0</v>
      </c>
    </row>
    <row r="8" spans="1:9" ht="12.75" x14ac:dyDescent="0.2">
      <c r="A8" s="35">
        <v>1381</v>
      </c>
      <c r="B8" s="36" t="s">
        <v>110</v>
      </c>
      <c r="C8" s="42">
        <v>42462</v>
      </c>
      <c r="D8" s="37">
        <v>0.20833333333333334</v>
      </c>
      <c r="E8" s="42">
        <v>42462</v>
      </c>
      <c r="F8" s="37">
        <v>0.85416666666666663</v>
      </c>
      <c r="G8" s="38">
        <v>106860</v>
      </c>
      <c r="H8" s="39">
        <v>106955</v>
      </c>
      <c r="I8" s="36">
        <v>0</v>
      </c>
    </row>
    <row r="9" spans="1:9" ht="12.75" x14ac:dyDescent="0.2">
      <c r="A9" s="35">
        <v>1400</v>
      </c>
      <c r="B9" s="36" t="s">
        <v>110</v>
      </c>
      <c r="C9" s="42">
        <v>42462</v>
      </c>
      <c r="D9" s="37">
        <v>0.22916666666666666</v>
      </c>
      <c r="E9" s="42">
        <v>42462</v>
      </c>
      <c r="F9" s="37">
        <v>0.83333333333333337</v>
      </c>
      <c r="G9" s="38">
        <v>59320</v>
      </c>
      <c r="H9" s="39">
        <v>59357</v>
      </c>
      <c r="I9" s="36">
        <v>0</v>
      </c>
    </row>
    <row r="10" spans="1:9" ht="12.75" x14ac:dyDescent="0.2">
      <c r="A10" s="35">
        <v>1566</v>
      </c>
      <c r="B10" s="36" t="s">
        <v>110</v>
      </c>
      <c r="C10" s="42">
        <v>42463</v>
      </c>
      <c r="D10" s="37">
        <v>0.24305555555555555</v>
      </c>
      <c r="E10" s="42">
        <v>42463</v>
      </c>
      <c r="F10" s="37">
        <v>0.82638888888888884</v>
      </c>
      <c r="G10" s="38">
        <v>74705</v>
      </c>
      <c r="H10" s="38">
        <v>74846</v>
      </c>
      <c r="I10" s="36">
        <v>0</v>
      </c>
    </row>
    <row r="11" spans="1:9" ht="12.75" x14ac:dyDescent="0.2">
      <c r="A11" s="35">
        <v>1357</v>
      </c>
      <c r="B11" s="36" t="s">
        <v>110</v>
      </c>
      <c r="C11" s="42">
        <v>42463</v>
      </c>
      <c r="D11" s="37">
        <v>0.21527777777777779</v>
      </c>
      <c r="E11" s="42">
        <v>42463</v>
      </c>
      <c r="F11" s="37">
        <v>0.8125</v>
      </c>
      <c r="G11" s="38">
        <v>16576</v>
      </c>
      <c r="H11" s="38">
        <v>16737</v>
      </c>
      <c r="I11" s="36">
        <v>0</v>
      </c>
    </row>
    <row r="12" spans="1:9" ht="12.75" x14ac:dyDescent="0.2">
      <c r="A12" s="35">
        <v>1362</v>
      </c>
      <c r="B12" s="36" t="s">
        <v>110</v>
      </c>
      <c r="C12" s="42">
        <v>42463</v>
      </c>
      <c r="D12" s="37">
        <v>0.21875</v>
      </c>
      <c r="E12" s="42">
        <v>42463</v>
      </c>
      <c r="F12" s="37">
        <v>0.83333333333333337</v>
      </c>
      <c r="G12" s="38">
        <v>140453</v>
      </c>
      <c r="H12" s="38">
        <v>140621</v>
      </c>
      <c r="I12" s="36">
        <v>0</v>
      </c>
    </row>
    <row r="13" spans="1:9" ht="12.75" x14ac:dyDescent="0.2">
      <c r="A13" s="35">
        <v>1367</v>
      </c>
      <c r="B13" s="36" t="s">
        <v>110</v>
      </c>
      <c r="C13" s="42">
        <v>42463</v>
      </c>
      <c r="D13" s="37">
        <v>0.23611111111111113</v>
      </c>
      <c r="E13" s="42">
        <v>42463</v>
      </c>
      <c r="F13" s="37">
        <v>0.84722222222222221</v>
      </c>
      <c r="G13" s="38">
        <v>41262</v>
      </c>
      <c r="H13" s="38">
        <v>41337</v>
      </c>
      <c r="I13" s="36">
        <v>0</v>
      </c>
    </row>
    <row r="14" spans="1:9" ht="12.75" x14ac:dyDescent="0.2">
      <c r="A14" s="35">
        <v>1372</v>
      </c>
      <c r="B14" s="36" t="s">
        <v>110</v>
      </c>
      <c r="C14" s="42">
        <v>42463</v>
      </c>
      <c r="D14" s="37">
        <v>0.22916666666666666</v>
      </c>
      <c r="E14" s="42">
        <v>42463</v>
      </c>
      <c r="F14" s="37">
        <v>0.8125</v>
      </c>
      <c r="G14" s="38">
        <v>75479</v>
      </c>
      <c r="H14" s="38">
        <v>75594</v>
      </c>
      <c r="I14" s="36">
        <v>0</v>
      </c>
    </row>
    <row r="15" spans="1:9" ht="12.75" x14ac:dyDescent="0.2">
      <c r="A15" s="35">
        <v>1377</v>
      </c>
      <c r="B15" s="36" t="s">
        <v>110</v>
      </c>
      <c r="C15" s="42">
        <v>42463</v>
      </c>
      <c r="D15" s="37">
        <v>0.23611111111111113</v>
      </c>
      <c r="E15" s="42">
        <v>42463</v>
      </c>
      <c r="F15" s="37">
        <v>0.79166666666666663</v>
      </c>
      <c r="G15" s="38">
        <v>49344</v>
      </c>
      <c r="H15" s="38">
        <v>49448</v>
      </c>
      <c r="I15" s="36">
        <v>0</v>
      </c>
    </row>
    <row r="16" spans="1:9" ht="12.75" x14ac:dyDescent="0.2">
      <c r="A16" s="35">
        <v>1382</v>
      </c>
      <c r="B16" s="36" t="s">
        <v>110</v>
      </c>
      <c r="C16" s="42">
        <v>42463</v>
      </c>
      <c r="D16" s="37">
        <v>0.22569444444444445</v>
      </c>
      <c r="E16" s="42">
        <v>42463</v>
      </c>
      <c r="F16" s="37">
        <v>0.79861111111111116</v>
      </c>
      <c r="G16" s="38">
        <v>40395</v>
      </c>
      <c r="H16" s="38">
        <v>40444</v>
      </c>
      <c r="I16" s="36">
        <v>0</v>
      </c>
    </row>
    <row r="17" spans="1:9" ht="12.75" x14ac:dyDescent="0.2">
      <c r="A17" s="35">
        <v>1401</v>
      </c>
      <c r="B17" s="36" t="s">
        <v>110</v>
      </c>
      <c r="C17" s="42">
        <v>42463</v>
      </c>
      <c r="D17" s="37">
        <v>0.22916666666666666</v>
      </c>
      <c r="E17" s="42">
        <v>42463</v>
      </c>
      <c r="F17" s="37">
        <v>0.79166666666666663</v>
      </c>
      <c r="G17" s="38">
        <v>59371</v>
      </c>
      <c r="H17" s="38">
        <v>59497</v>
      </c>
      <c r="I17" s="36">
        <v>0</v>
      </c>
    </row>
    <row r="18" spans="1:9" ht="12.75" x14ac:dyDescent="0.2">
      <c r="A18" s="35">
        <v>2092</v>
      </c>
      <c r="B18" s="36" t="s">
        <v>110</v>
      </c>
      <c r="C18" s="42">
        <v>42465</v>
      </c>
      <c r="D18" s="37">
        <v>0.21527777777777779</v>
      </c>
      <c r="E18" s="42">
        <v>42465</v>
      </c>
      <c r="F18" s="37">
        <v>0.81944444444444453</v>
      </c>
      <c r="G18" s="38">
        <v>16832</v>
      </c>
      <c r="H18" s="38">
        <v>17011</v>
      </c>
      <c r="I18" s="36">
        <v>0</v>
      </c>
    </row>
    <row r="19" spans="1:9" ht="12.75" x14ac:dyDescent="0.2">
      <c r="A19" s="35">
        <v>2093</v>
      </c>
      <c r="B19" s="36" t="s">
        <v>110</v>
      </c>
      <c r="C19" s="42">
        <v>42465</v>
      </c>
      <c r="D19" s="37">
        <v>0.21875</v>
      </c>
      <c r="E19" s="42">
        <v>42465</v>
      </c>
      <c r="F19" s="37">
        <v>0.86458333333333337</v>
      </c>
      <c r="G19" s="38">
        <v>140572</v>
      </c>
      <c r="H19" s="38">
        <v>140761</v>
      </c>
      <c r="I19" s="36">
        <v>0</v>
      </c>
    </row>
    <row r="20" spans="1:9" ht="12.75" x14ac:dyDescent="0.2">
      <c r="A20" s="35">
        <v>2095</v>
      </c>
      <c r="B20" s="36" t="s">
        <v>110</v>
      </c>
      <c r="C20" s="42">
        <v>42465</v>
      </c>
      <c r="D20" s="37">
        <v>0.22916666666666666</v>
      </c>
      <c r="E20" s="42">
        <v>42465</v>
      </c>
      <c r="F20" s="37">
        <v>0.77708333333333324</v>
      </c>
      <c r="G20" s="38">
        <v>59838</v>
      </c>
      <c r="H20" s="38">
        <v>59877</v>
      </c>
      <c r="I20" s="36">
        <v>0</v>
      </c>
    </row>
    <row r="21" spans="1:9" ht="12.75" x14ac:dyDescent="0.2">
      <c r="A21" s="35">
        <v>2097</v>
      </c>
      <c r="B21" s="36" t="s">
        <v>110</v>
      </c>
      <c r="C21" s="42">
        <v>42465</v>
      </c>
      <c r="D21" s="37">
        <v>0.22916666666666666</v>
      </c>
      <c r="E21" s="42">
        <v>42465</v>
      </c>
      <c r="F21" s="37">
        <v>0.8125</v>
      </c>
      <c r="G21" s="38">
        <v>75599</v>
      </c>
      <c r="H21" s="38">
        <v>75701</v>
      </c>
      <c r="I21" s="36">
        <v>0</v>
      </c>
    </row>
    <row r="22" spans="1:9" ht="12.75" x14ac:dyDescent="0.2">
      <c r="A22" s="35">
        <v>2098</v>
      </c>
      <c r="B22" s="36" t="s">
        <v>110</v>
      </c>
      <c r="C22" s="42">
        <v>42465</v>
      </c>
      <c r="D22" s="37">
        <v>0.25</v>
      </c>
      <c r="E22" s="42">
        <v>42465</v>
      </c>
      <c r="F22" s="37">
        <v>0.81944444444444453</v>
      </c>
      <c r="G22" s="38">
        <v>49918</v>
      </c>
      <c r="H22" s="38">
        <v>50028</v>
      </c>
      <c r="I22" s="36">
        <v>0</v>
      </c>
    </row>
    <row r="23" spans="1:9" ht="12.75" x14ac:dyDescent="0.2">
      <c r="A23" s="35">
        <v>2088</v>
      </c>
      <c r="B23" s="36" t="s">
        <v>110</v>
      </c>
      <c r="C23" s="42">
        <v>42465</v>
      </c>
      <c r="D23" s="37">
        <v>0.26041666666666669</v>
      </c>
      <c r="E23" s="42">
        <v>42465</v>
      </c>
      <c r="F23" s="37">
        <v>0.82291666666666663</v>
      </c>
      <c r="G23" s="38">
        <v>114328</v>
      </c>
      <c r="H23" s="38">
        <v>114401</v>
      </c>
      <c r="I23" s="36">
        <v>0</v>
      </c>
    </row>
    <row r="24" spans="1:9" ht="12.75" x14ac:dyDescent="0.2">
      <c r="A24" s="35">
        <v>2213</v>
      </c>
      <c r="B24" s="36" t="s">
        <v>110</v>
      </c>
      <c r="C24" s="42">
        <v>42466</v>
      </c>
      <c r="D24" s="37">
        <v>0.25</v>
      </c>
      <c r="E24" s="42">
        <v>42466</v>
      </c>
      <c r="F24" s="37">
        <v>0.85416666666666663</v>
      </c>
      <c r="G24" s="38">
        <v>16300</v>
      </c>
      <c r="H24" s="38">
        <v>16362</v>
      </c>
      <c r="I24" s="36">
        <v>0</v>
      </c>
    </row>
    <row r="25" spans="1:9" ht="12.75" x14ac:dyDescent="0.2">
      <c r="A25" s="35">
        <v>2220</v>
      </c>
      <c r="B25" s="36" t="s">
        <v>110</v>
      </c>
      <c r="C25" s="42">
        <v>42466</v>
      </c>
      <c r="D25" s="37">
        <v>0.21527777777777779</v>
      </c>
      <c r="E25" s="42">
        <v>42466</v>
      </c>
      <c r="F25" s="37">
        <v>0.8125</v>
      </c>
      <c r="G25" s="38">
        <v>17018</v>
      </c>
      <c r="H25" s="38">
        <v>17189</v>
      </c>
      <c r="I25" s="36">
        <v>0</v>
      </c>
    </row>
    <row r="26" spans="1:9" ht="12.75" x14ac:dyDescent="0.2">
      <c r="A26" s="35">
        <v>2224</v>
      </c>
      <c r="B26" s="36" t="s">
        <v>110</v>
      </c>
      <c r="C26" s="42">
        <v>42466</v>
      </c>
      <c r="D26" s="37">
        <v>0.22916666666666666</v>
      </c>
      <c r="E26" s="42">
        <v>42466</v>
      </c>
      <c r="F26" s="37">
        <v>0.83333333333333337</v>
      </c>
      <c r="G26" s="38">
        <v>140761</v>
      </c>
      <c r="H26" s="38">
        <v>140957</v>
      </c>
      <c r="I26" s="36">
        <v>0</v>
      </c>
    </row>
    <row r="27" spans="1:9" ht="12.75" x14ac:dyDescent="0.2">
      <c r="A27" s="35">
        <v>2232</v>
      </c>
      <c r="B27" s="36" t="s">
        <v>110</v>
      </c>
      <c r="C27" s="42">
        <v>42466</v>
      </c>
      <c r="D27" s="37">
        <v>0.22916666666666666</v>
      </c>
      <c r="E27" s="42">
        <v>42466</v>
      </c>
      <c r="F27" s="37">
        <v>0.79166666666666663</v>
      </c>
      <c r="G27" s="38">
        <v>59885</v>
      </c>
      <c r="H27" s="38">
        <v>59921</v>
      </c>
      <c r="I27" s="36">
        <v>0</v>
      </c>
    </row>
    <row r="28" spans="1:9" ht="12.75" x14ac:dyDescent="0.2">
      <c r="A28" s="35">
        <v>2240</v>
      </c>
      <c r="B28" s="36" t="s">
        <v>110</v>
      </c>
      <c r="C28" s="42">
        <v>42466</v>
      </c>
      <c r="D28" s="37">
        <v>0.22916666666666666</v>
      </c>
      <c r="E28" s="42">
        <v>42466</v>
      </c>
      <c r="F28" s="37">
        <v>0.8125</v>
      </c>
      <c r="G28" s="38">
        <v>75977</v>
      </c>
      <c r="H28" s="38">
        <v>76104</v>
      </c>
      <c r="I28" s="36">
        <v>0</v>
      </c>
    </row>
    <row r="29" spans="1:9" ht="12.75" x14ac:dyDescent="0.2">
      <c r="A29" s="35">
        <v>2244</v>
      </c>
      <c r="B29" s="36" t="s">
        <v>110</v>
      </c>
      <c r="C29" s="42">
        <v>42466</v>
      </c>
      <c r="D29" s="37">
        <v>0.23958333333333334</v>
      </c>
      <c r="E29" s="42">
        <v>42466</v>
      </c>
      <c r="F29" s="37">
        <v>0.79166666666666663</v>
      </c>
      <c r="G29" s="38">
        <v>50030</v>
      </c>
      <c r="H29" s="38">
        <v>50150</v>
      </c>
      <c r="I29" s="36">
        <v>0</v>
      </c>
    </row>
    <row r="30" spans="1:9" ht="12.75" x14ac:dyDescent="0.2">
      <c r="A30" s="35">
        <v>2265</v>
      </c>
      <c r="B30" s="36" t="s">
        <v>110</v>
      </c>
      <c r="C30" s="42">
        <v>42466</v>
      </c>
      <c r="D30" s="37">
        <v>0.22916666666666666</v>
      </c>
      <c r="E30" s="42">
        <v>42466</v>
      </c>
      <c r="F30" s="37">
        <v>0.82291666666666663</v>
      </c>
      <c r="G30" s="38">
        <v>2153</v>
      </c>
      <c r="H30" s="38">
        <v>2284</v>
      </c>
      <c r="I30" s="36">
        <v>0</v>
      </c>
    </row>
    <row r="31" spans="1:9" ht="12.75" x14ac:dyDescent="0.2">
      <c r="A31" s="40">
        <v>2114</v>
      </c>
      <c r="B31" s="36" t="s">
        <v>110</v>
      </c>
      <c r="C31" s="42">
        <v>42467</v>
      </c>
      <c r="D31" s="37">
        <v>0.25</v>
      </c>
      <c r="E31" s="42">
        <v>42467</v>
      </c>
      <c r="F31" s="37">
        <v>0.83333333333333337</v>
      </c>
      <c r="G31" s="38">
        <v>16441</v>
      </c>
      <c r="H31" s="38">
        <v>16514</v>
      </c>
      <c r="I31" s="36">
        <v>0</v>
      </c>
    </row>
    <row r="32" spans="1:9" ht="12.75" x14ac:dyDescent="0.2">
      <c r="A32" s="40">
        <v>2221</v>
      </c>
      <c r="B32" s="36" t="s">
        <v>110</v>
      </c>
      <c r="C32" s="42">
        <v>42467</v>
      </c>
      <c r="D32" s="37">
        <v>0.21527777777777779</v>
      </c>
      <c r="E32" s="42">
        <v>42467</v>
      </c>
      <c r="F32" s="37">
        <v>0.82638888888888884</v>
      </c>
      <c r="G32" s="38">
        <v>17193</v>
      </c>
      <c r="H32" s="38">
        <v>17334</v>
      </c>
      <c r="I32" s="36">
        <v>0</v>
      </c>
    </row>
    <row r="33" spans="1:9" ht="12.75" x14ac:dyDescent="0.2">
      <c r="A33" s="40">
        <v>2225</v>
      </c>
      <c r="B33" s="36" t="s">
        <v>110</v>
      </c>
      <c r="C33" s="42">
        <v>42467</v>
      </c>
      <c r="D33" s="37">
        <v>0.22916666666666666</v>
      </c>
      <c r="E33" s="42">
        <v>42467</v>
      </c>
      <c r="F33" s="37">
        <v>0.85416666666666663</v>
      </c>
      <c r="G33" s="38">
        <v>140957</v>
      </c>
      <c r="H33" s="38">
        <v>141155</v>
      </c>
      <c r="I33" s="36">
        <v>0</v>
      </c>
    </row>
    <row r="34" spans="1:9" ht="12.75" x14ac:dyDescent="0.2">
      <c r="A34" s="40">
        <v>2233</v>
      </c>
      <c r="B34" s="36" t="s">
        <v>110</v>
      </c>
      <c r="C34" s="42">
        <v>42467</v>
      </c>
      <c r="D34" s="37">
        <v>0.22916666666666666</v>
      </c>
      <c r="E34" s="42">
        <v>42467</v>
      </c>
      <c r="F34" s="37">
        <v>0.79166666666666663</v>
      </c>
      <c r="G34" s="38">
        <v>59929</v>
      </c>
      <c r="H34" s="38">
        <v>59975</v>
      </c>
      <c r="I34" s="36">
        <v>0</v>
      </c>
    </row>
    <row r="35" spans="1:9" ht="12.75" x14ac:dyDescent="0.2">
      <c r="A35" s="40">
        <v>2241</v>
      </c>
      <c r="B35" s="36" t="s">
        <v>110</v>
      </c>
      <c r="C35" s="42">
        <v>42467</v>
      </c>
      <c r="D35" s="37">
        <v>0.22916666666666666</v>
      </c>
      <c r="E35" s="42">
        <v>42467</v>
      </c>
      <c r="F35" s="37">
        <v>0.8125</v>
      </c>
      <c r="G35" s="38">
        <v>76144</v>
      </c>
      <c r="H35" s="38">
        <v>76255</v>
      </c>
      <c r="I35" s="36">
        <v>0</v>
      </c>
    </row>
    <row r="36" spans="1:9" ht="12.75" x14ac:dyDescent="0.2">
      <c r="A36" s="40">
        <v>2245</v>
      </c>
      <c r="B36" s="36" t="s">
        <v>110</v>
      </c>
      <c r="C36" s="42">
        <v>42467</v>
      </c>
      <c r="D36" s="37">
        <v>0.25</v>
      </c>
      <c r="E36" s="42">
        <v>42467</v>
      </c>
      <c r="F36" s="37">
        <v>0.875</v>
      </c>
      <c r="G36" s="38">
        <v>50210</v>
      </c>
      <c r="H36" s="38">
        <v>50360</v>
      </c>
      <c r="I36" s="36">
        <v>0</v>
      </c>
    </row>
    <row r="37" spans="1:9" ht="12.75" x14ac:dyDescent="0.2">
      <c r="A37" s="40">
        <v>2325</v>
      </c>
      <c r="B37" s="36" t="s">
        <v>110</v>
      </c>
      <c r="C37" s="42">
        <v>42467</v>
      </c>
      <c r="D37" s="37">
        <v>0.21944444444444444</v>
      </c>
      <c r="E37" s="42">
        <v>42467</v>
      </c>
      <c r="F37" s="37">
        <v>0.85069444444444453</v>
      </c>
      <c r="G37" s="38">
        <v>2292</v>
      </c>
      <c r="H37" s="38">
        <v>2421</v>
      </c>
      <c r="I37" s="36">
        <v>0</v>
      </c>
    </row>
    <row r="38" spans="1:9" ht="12.75" x14ac:dyDescent="0.2">
      <c r="A38" s="40">
        <v>2115</v>
      </c>
      <c r="B38" s="36" t="s">
        <v>110</v>
      </c>
      <c r="C38" s="42">
        <v>42469</v>
      </c>
      <c r="D38" s="37">
        <v>0.5</v>
      </c>
      <c r="E38" s="42">
        <v>42469</v>
      </c>
      <c r="F38" s="37">
        <v>0.85416666666666663</v>
      </c>
      <c r="G38" s="38">
        <v>16604</v>
      </c>
      <c r="H38" s="38">
        <v>16682</v>
      </c>
      <c r="I38" s="36">
        <v>0</v>
      </c>
    </row>
    <row r="39" spans="1:9" ht="12.75" x14ac:dyDescent="0.2">
      <c r="A39" s="40">
        <v>2222</v>
      </c>
      <c r="B39" s="36" t="s">
        <v>110</v>
      </c>
      <c r="C39" s="42">
        <v>42469</v>
      </c>
      <c r="D39" s="37">
        <v>0.21180555555555555</v>
      </c>
      <c r="E39" s="42">
        <v>42469</v>
      </c>
      <c r="F39" s="37">
        <v>0.81111111111111101</v>
      </c>
      <c r="G39" s="38">
        <v>17462</v>
      </c>
      <c r="H39" s="38">
        <v>17605</v>
      </c>
      <c r="I39" s="36">
        <v>0</v>
      </c>
    </row>
    <row r="40" spans="1:9" ht="12.75" x14ac:dyDescent="0.2">
      <c r="A40" s="40">
        <v>2226</v>
      </c>
      <c r="B40" s="36" t="s">
        <v>110</v>
      </c>
      <c r="C40" s="42">
        <v>42469</v>
      </c>
      <c r="D40" s="37">
        <v>0.47916666666666669</v>
      </c>
      <c r="E40" s="42">
        <v>42469</v>
      </c>
      <c r="F40" s="37">
        <v>0.85416666666666663</v>
      </c>
      <c r="G40" s="38">
        <v>141161</v>
      </c>
      <c r="H40" s="38">
        <v>141358</v>
      </c>
      <c r="I40" s="36">
        <v>0</v>
      </c>
    </row>
    <row r="41" spans="1:9" ht="12.75" x14ac:dyDescent="0.2">
      <c r="A41" s="40">
        <v>2234</v>
      </c>
      <c r="B41" s="36" t="s">
        <v>110</v>
      </c>
      <c r="C41" s="42">
        <v>42469</v>
      </c>
      <c r="D41" s="37">
        <v>0.50347222222222221</v>
      </c>
      <c r="E41" s="42">
        <v>42469</v>
      </c>
      <c r="F41" s="37">
        <v>0.78125</v>
      </c>
      <c r="G41" s="38">
        <v>60037</v>
      </c>
      <c r="H41" s="38">
        <v>60076</v>
      </c>
      <c r="I41" s="36">
        <v>0</v>
      </c>
    </row>
    <row r="42" spans="1:9" ht="12.75" x14ac:dyDescent="0.2">
      <c r="A42" s="40">
        <v>2242</v>
      </c>
      <c r="B42" s="36" t="s">
        <v>110</v>
      </c>
      <c r="C42" s="42">
        <v>42469</v>
      </c>
      <c r="D42" s="37">
        <v>0.22916666666666666</v>
      </c>
      <c r="E42" s="42">
        <v>42469</v>
      </c>
      <c r="F42" s="37">
        <v>0.8125</v>
      </c>
      <c r="G42" s="38">
        <v>76474</v>
      </c>
      <c r="H42" s="38">
        <v>76575</v>
      </c>
      <c r="I42" s="36">
        <v>0</v>
      </c>
    </row>
    <row r="43" spans="1:9" ht="12.75" x14ac:dyDescent="0.2">
      <c r="A43" s="40">
        <v>2246</v>
      </c>
      <c r="B43" s="36" t="s">
        <v>110</v>
      </c>
      <c r="C43" s="42">
        <v>42469</v>
      </c>
      <c r="D43" s="37">
        <v>0.41666666666666669</v>
      </c>
      <c r="E43" s="42">
        <v>42469</v>
      </c>
      <c r="F43" s="37">
        <v>0.82291666666666663</v>
      </c>
      <c r="G43" s="38">
        <v>50378</v>
      </c>
      <c r="H43" s="38">
        <v>50479</v>
      </c>
      <c r="I43" s="36">
        <v>0</v>
      </c>
    </row>
    <row r="44" spans="1:9" ht="12.75" x14ac:dyDescent="0.2">
      <c r="A44" s="40">
        <v>2326</v>
      </c>
      <c r="B44" s="36" t="s">
        <v>110</v>
      </c>
      <c r="C44" s="42">
        <v>42469</v>
      </c>
      <c r="D44" s="37">
        <v>0.21527777777777779</v>
      </c>
      <c r="E44" s="42">
        <v>42469</v>
      </c>
      <c r="F44" s="37">
        <v>0.84027777777777779</v>
      </c>
      <c r="G44" s="38">
        <v>2628</v>
      </c>
      <c r="H44" s="38">
        <v>2754</v>
      </c>
      <c r="I44" s="36">
        <v>0</v>
      </c>
    </row>
    <row r="45" spans="1:9" ht="12.75" x14ac:dyDescent="0.2">
      <c r="A45" s="41">
        <v>2493</v>
      </c>
      <c r="B45" s="36" t="s">
        <v>110</v>
      </c>
      <c r="C45" s="42">
        <v>42469</v>
      </c>
      <c r="D45" s="37">
        <v>0.52083333333333337</v>
      </c>
      <c r="E45" s="42">
        <v>42469</v>
      </c>
      <c r="F45" s="37">
        <v>0.79513888888888884</v>
      </c>
      <c r="G45" s="38">
        <v>41424</v>
      </c>
      <c r="H45" s="38">
        <v>41483</v>
      </c>
      <c r="I45" s="36">
        <v>0</v>
      </c>
    </row>
    <row r="46" spans="1:9" ht="12.75" x14ac:dyDescent="0.2">
      <c r="A46" s="40">
        <v>2712</v>
      </c>
      <c r="B46" s="36" t="s">
        <v>110</v>
      </c>
      <c r="C46" s="42">
        <v>42470</v>
      </c>
      <c r="D46" s="37">
        <v>0.51388888888888895</v>
      </c>
      <c r="E46" s="42">
        <v>42470</v>
      </c>
      <c r="F46" s="37">
        <v>0.83333333333333337</v>
      </c>
      <c r="G46" s="38">
        <v>41494</v>
      </c>
      <c r="H46" s="38">
        <v>41605</v>
      </c>
      <c r="I46" s="36">
        <v>0</v>
      </c>
    </row>
    <row r="47" spans="1:9" ht="12.75" x14ac:dyDescent="0.2">
      <c r="A47" s="40">
        <v>2327</v>
      </c>
      <c r="B47" s="36" t="s">
        <v>110</v>
      </c>
      <c r="C47" s="42">
        <v>42470</v>
      </c>
      <c r="D47" s="37">
        <v>0.45833333333333331</v>
      </c>
      <c r="E47" s="42">
        <v>42470</v>
      </c>
      <c r="F47" s="37">
        <v>0.78819444444444453</v>
      </c>
      <c r="G47" s="38">
        <v>115200</v>
      </c>
      <c r="H47" s="38">
        <v>115339</v>
      </c>
      <c r="I47" s="36">
        <v>0</v>
      </c>
    </row>
    <row r="48" spans="1:9" ht="12.75" x14ac:dyDescent="0.2">
      <c r="A48" s="40">
        <v>2116</v>
      </c>
      <c r="B48" s="36" t="s">
        <v>110</v>
      </c>
      <c r="C48" s="42">
        <v>42470</v>
      </c>
      <c r="D48" s="37">
        <v>0.5</v>
      </c>
      <c r="E48" s="42">
        <v>42470</v>
      </c>
      <c r="F48" s="37">
        <v>0.83333333333333337</v>
      </c>
      <c r="G48" s="38">
        <v>16682</v>
      </c>
      <c r="H48" s="38">
        <v>16765</v>
      </c>
      <c r="I48" s="36">
        <v>0</v>
      </c>
    </row>
    <row r="49" spans="1:9" ht="12.75" x14ac:dyDescent="0.2">
      <c r="A49" s="40">
        <v>2223</v>
      </c>
      <c r="B49" s="36" t="s">
        <v>110</v>
      </c>
      <c r="C49" s="42">
        <v>42470</v>
      </c>
      <c r="D49" s="37">
        <v>0.21527777777777779</v>
      </c>
      <c r="E49" s="42">
        <v>42470</v>
      </c>
      <c r="F49" s="37">
        <v>0.8125</v>
      </c>
      <c r="G49" s="38">
        <v>17612</v>
      </c>
      <c r="H49" s="38">
        <v>17746</v>
      </c>
      <c r="I49" s="36">
        <v>0</v>
      </c>
    </row>
    <row r="50" spans="1:9" ht="12.75" x14ac:dyDescent="0.2">
      <c r="A50" s="40">
        <v>2227</v>
      </c>
      <c r="B50" s="36" t="s">
        <v>110</v>
      </c>
      <c r="C50" s="42">
        <v>42470</v>
      </c>
      <c r="D50" s="37">
        <v>0.45833333333333331</v>
      </c>
      <c r="E50" s="42">
        <v>42470</v>
      </c>
      <c r="F50" s="37">
        <v>0.83333333333333337</v>
      </c>
      <c r="G50" s="38">
        <v>141362</v>
      </c>
      <c r="H50" s="38">
        <v>141558</v>
      </c>
      <c r="I50" s="36">
        <v>0</v>
      </c>
    </row>
    <row r="51" spans="1:9" ht="12.75" x14ac:dyDescent="0.2">
      <c r="A51" s="40">
        <v>2235</v>
      </c>
      <c r="B51" s="36" t="s">
        <v>110</v>
      </c>
      <c r="C51" s="42">
        <v>42470</v>
      </c>
      <c r="D51" s="37">
        <v>0.52083333333333337</v>
      </c>
      <c r="E51" s="42">
        <v>42470</v>
      </c>
      <c r="F51" s="37">
        <v>0.75</v>
      </c>
      <c r="G51" s="38">
        <v>60091</v>
      </c>
      <c r="H51" s="38">
        <v>60127</v>
      </c>
      <c r="I51" s="36">
        <v>0</v>
      </c>
    </row>
    <row r="52" spans="1:9" ht="12.75" x14ac:dyDescent="0.2">
      <c r="A52" s="40">
        <v>2243</v>
      </c>
      <c r="B52" s="36" t="s">
        <v>110</v>
      </c>
      <c r="C52" s="42">
        <v>42470</v>
      </c>
      <c r="D52" s="37">
        <v>0.22916666666666666</v>
      </c>
      <c r="E52" s="42">
        <v>42470</v>
      </c>
      <c r="F52" s="37">
        <v>0.8125</v>
      </c>
      <c r="G52" s="38">
        <v>76595</v>
      </c>
      <c r="H52" s="38">
        <v>76699</v>
      </c>
      <c r="I52" s="36">
        <v>0</v>
      </c>
    </row>
    <row r="53" spans="1:9" ht="12.75" x14ac:dyDescent="0.2">
      <c r="A53" s="40">
        <v>2247</v>
      </c>
      <c r="B53" s="36" t="s">
        <v>110</v>
      </c>
      <c r="C53" s="42">
        <v>42470</v>
      </c>
      <c r="D53" s="37">
        <v>0.21527777777777779</v>
      </c>
      <c r="E53" s="42">
        <v>42470</v>
      </c>
      <c r="F53" s="37">
        <v>0.82986111111111116</v>
      </c>
      <c r="G53" s="38">
        <v>2762</v>
      </c>
      <c r="H53" s="38">
        <v>2892</v>
      </c>
      <c r="I53" s="36">
        <v>0</v>
      </c>
    </row>
    <row r="54" spans="1:9" ht="12.75" x14ac:dyDescent="0.2">
      <c r="A54" s="40">
        <v>2781</v>
      </c>
      <c r="B54" s="36" t="s">
        <v>110</v>
      </c>
      <c r="C54" s="43">
        <v>42472</v>
      </c>
      <c r="D54" s="37">
        <v>0.21527777777777779</v>
      </c>
      <c r="E54" s="43">
        <v>42472</v>
      </c>
      <c r="F54" s="37">
        <v>0.80555555555555547</v>
      </c>
      <c r="G54" s="38">
        <v>17751</v>
      </c>
      <c r="H54" s="38">
        <v>17880</v>
      </c>
      <c r="I54" s="36">
        <v>0</v>
      </c>
    </row>
    <row r="55" spans="1:9" ht="12.75" x14ac:dyDescent="0.2">
      <c r="A55" s="40">
        <v>2782</v>
      </c>
      <c r="B55" s="36" t="s">
        <v>110</v>
      </c>
      <c r="C55" s="43">
        <v>42472</v>
      </c>
      <c r="D55" s="37">
        <v>0.22916666666666666</v>
      </c>
      <c r="E55" s="43">
        <v>42472</v>
      </c>
      <c r="F55" s="37">
        <v>0.77430555555555547</v>
      </c>
      <c r="G55" s="38">
        <v>60245</v>
      </c>
      <c r="H55" s="38">
        <v>60295</v>
      </c>
      <c r="I55" s="36">
        <v>0</v>
      </c>
    </row>
    <row r="56" spans="1:9" ht="12.75" x14ac:dyDescent="0.2">
      <c r="A56" s="40">
        <v>2783</v>
      </c>
      <c r="B56" s="36" t="s">
        <v>110</v>
      </c>
      <c r="C56" s="43">
        <v>42472</v>
      </c>
      <c r="D56" s="37">
        <v>0.23958333333333334</v>
      </c>
      <c r="E56" s="43">
        <v>42472</v>
      </c>
      <c r="F56" s="37">
        <v>0.83333333333333337</v>
      </c>
      <c r="G56" s="38">
        <v>50620</v>
      </c>
      <c r="H56" s="38">
        <v>50745</v>
      </c>
      <c r="I56" s="36">
        <v>0</v>
      </c>
    </row>
    <row r="57" spans="1:9" ht="12.75" x14ac:dyDescent="0.2">
      <c r="A57" s="40">
        <v>2784</v>
      </c>
      <c r="B57" s="36" t="s">
        <v>110</v>
      </c>
      <c r="C57" s="43">
        <v>42472</v>
      </c>
      <c r="D57" s="37">
        <v>0.22222222222222221</v>
      </c>
      <c r="E57" s="43">
        <v>42472</v>
      </c>
      <c r="F57" s="37">
        <v>0.89583333333333337</v>
      </c>
      <c r="G57" s="38">
        <v>141563</v>
      </c>
      <c r="H57" s="38">
        <v>141806</v>
      </c>
      <c r="I57" s="36">
        <v>0</v>
      </c>
    </row>
    <row r="58" spans="1:9" ht="12.75" x14ac:dyDescent="0.2">
      <c r="A58" s="40">
        <v>2791</v>
      </c>
      <c r="B58" s="36" t="s">
        <v>110</v>
      </c>
      <c r="C58" s="43">
        <v>42472</v>
      </c>
      <c r="D58" s="37">
        <v>0.21527777777777779</v>
      </c>
      <c r="E58" s="43">
        <v>42472</v>
      </c>
      <c r="F58" s="37">
        <v>0.83680555555555547</v>
      </c>
      <c r="G58" s="38">
        <v>3054</v>
      </c>
      <c r="H58" s="38">
        <v>3184</v>
      </c>
      <c r="I58" s="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pane xSplit="23" ySplit="1" topLeftCell="X24" activePane="bottomRight" state="frozen"/>
      <selection pane="topRight" activeCell="W1" sqref="W1"/>
      <selection pane="bottomLeft" activeCell="A2" sqref="A2"/>
      <selection pane="bottomRight" activeCell="B45" sqref="B45"/>
    </sheetView>
  </sheetViews>
  <sheetFormatPr defaultRowHeight="15" x14ac:dyDescent="0.25"/>
  <cols>
    <col min="1" max="1" width="13.42578125" style="32" customWidth="1"/>
    <col min="2" max="2" width="10.42578125" bestFit="1" customWidth="1"/>
    <col min="3" max="3" width="19.85546875" bestFit="1" customWidth="1"/>
    <col min="4" max="4" width="75.42578125" bestFit="1" customWidth="1"/>
    <col min="5" max="5" width="7.42578125" customWidth="1"/>
    <col min="10" max="14" width="6.7109375" customWidth="1"/>
    <col min="15" max="15" width="8.5703125" customWidth="1"/>
    <col min="16" max="16" width="9.28515625" customWidth="1"/>
    <col min="17" max="18" width="6.7109375" customWidth="1"/>
    <col min="19" max="19" width="7.140625" customWidth="1"/>
    <col min="20" max="22" width="6.7109375" customWidth="1"/>
    <col min="23" max="23" width="8" customWidth="1"/>
  </cols>
  <sheetData>
    <row r="1" spans="1:23" ht="45" x14ac:dyDescent="0.25">
      <c r="A1" s="31" t="s">
        <v>101</v>
      </c>
      <c r="B1" s="13" t="s">
        <v>0</v>
      </c>
      <c r="C1" s="13" t="s">
        <v>1</v>
      </c>
      <c r="D1" s="13" t="s">
        <v>2</v>
      </c>
      <c r="E1" s="14" t="s">
        <v>3</v>
      </c>
      <c r="F1" s="13" t="s">
        <v>4</v>
      </c>
      <c r="G1" s="13" t="s">
        <v>5</v>
      </c>
      <c r="H1" s="13" t="s">
        <v>6</v>
      </c>
      <c r="I1" s="15" t="s">
        <v>7</v>
      </c>
      <c r="J1" s="16" t="s">
        <v>8</v>
      </c>
      <c r="K1" s="16" t="s">
        <v>9</v>
      </c>
      <c r="L1" s="16" t="s">
        <v>52</v>
      </c>
      <c r="M1" s="16" t="s">
        <v>10</v>
      </c>
      <c r="N1" s="16" t="s">
        <v>11</v>
      </c>
      <c r="O1" s="16" t="s">
        <v>12</v>
      </c>
      <c r="P1" s="16" t="s">
        <v>13</v>
      </c>
      <c r="Q1" s="16" t="s">
        <v>14</v>
      </c>
      <c r="R1" s="16" t="s">
        <v>51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</row>
    <row r="2" spans="1:23" x14ac:dyDescent="0.25">
      <c r="A2" s="32" t="s">
        <v>102</v>
      </c>
      <c r="B2" s="18" t="s">
        <v>53</v>
      </c>
      <c r="C2" s="19" t="s">
        <v>54</v>
      </c>
      <c r="D2" s="19" t="s">
        <v>55</v>
      </c>
      <c r="E2" s="19" t="s">
        <v>21</v>
      </c>
      <c r="F2" s="2" t="s">
        <v>26</v>
      </c>
      <c r="G2" s="2" t="s">
        <v>27</v>
      </c>
      <c r="H2" s="20" t="s">
        <v>28</v>
      </c>
      <c r="I2" s="21" t="s">
        <v>29</v>
      </c>
      <c r="J2" s="5">
        <v>47234</v>
      </c>
      <c r="K2" s="5">
        <v>47398</v>
      </c>
      <c r="L2" s="3">
        <v>10</v>
      </c>
      <c r="M2" s="3">
        <f>K2-J2+L2</f>
        <v>174</v>
      </c>
      <c r="N2" s="4">
        <f>IF(M2&gt;120,M2-120,0)</f>
        <v>54</v>
      </c>
      <c r="O2" s="22">
        <v>0.22916666666666666</v>
      </c>
      <c r="P2" s="22">
        <v>0.81944444444444453</v>
      </c>
      <c r="Q2" s="6">
        <f>P2-O2</f>
        <v>0.5902777777777779</v>
      </c>
      <c r="R2" s="23">
        <v>0.5</v>
      </c>
      <c r="S2" s="12">
        <f>Q2-R2</f>
        <v>9.0277777777777901E-2</v>
      </c>
      <c r="T2" s="24">
        <v>2200</v>
      </c>
      <c r="U2" s="8">
        <f>N2*8</f>
        <v>432</v>
      </c>
      <c r="V2" s="10">
        <f>2*100+10/60*100</f>
        <v>216.66666666666666</v>
      </c>
      <c r="W2" s="25">
        <f>SUBTOTAL(9,T2:V2)</f>
        <v>2848.6666666666665</v>
      </c>
    </row>
    <row r="3" spans="1:23" x14ac:dyDescent="0.25">
      <c r="A3" s="32" t="s">
        <v>102</v>
      </c>
      <c r="B3" s="18" t="s">
        <v>56</v>
      </c>
      <c r="C3" s="19" t="s">
        <v>54</v>
      </c>
      <c r="D3" s="19" t="s">
        <v>30</v>
      </c>
      <c r="E3" s="19" t="s">
        <v>21</v>
      </c>
      <c r="F3" s="2" t="s">
        <v>26</v>
      </c>
      <c r="G3" s="2" t="s">
        <v>31</v>
      </c>
      <c r="H3" s="20" t="s">
        <v>32</v>
      </c>
      <c r="I3" s="21" t="s">
        <v>29</v>
      </c>
      <c r="J3" s="5">
        <v>15617</v>
      </c>
      <c r="K3" s="5">
        <v>15750</v>
      </c>
      <c r="L3" s="3">
        <v>10</v>
      </c>
      <c r="M3" s="3">
        <f t="shared" ref="M3:M35" si="0">K3-J3+L3</f>
        <v>143</v>
      </c>
      <c r="N3" s="4">
        <f t="shared" ref="N3:N35" si="1">IF(M3&gt;120,M3-120,0)</f>
        <v>23</v>
      </c>
      <c r="O3" s="6">
        <v>0.21527777777777779</v>
      </c>
      <c r="P3" s="6">
        <v>0.81944444444444453</v>
      </c>
      <c r="Q3" s="6">
        <f t="shared" ref="Q3:Q35" si="2">P3-O3</f>
        <v>0.60416666666666674</v>
      </c>
      <c r="R3" s="6">
        <v>0.5</v>
      </c>
      <c r="S3" s="12">
        <f t="shared" ref="S3:S35" si="3">Q3-R3</f>
        <v>0.10416666666666674</v>
      </c>
      <c r="T3" s="24">
        <v>1850</v>
      </c>
      <c r="U3" s="8">
        <f>N3*8</f>
        <v>184</v>
      </c>
      <c r="V3" s="8">
        <f>2*100+30/60*100</f>
        <v>250</v>
      </c>
      <c r="W3" s="11">
        <f>SUM(T3:V3)</f>
        <v>2284</v>
      </c>
    </row>
    <row r="4" spans="1:23" x14ac:dyDescent="0.25">
      <c r="A4" s="32" t="s">
        <v>102</v>
      </c>
      <c r="B4" s="18" t="s">
        <v>57</v>
      </c>
      <c r="C4" s="19" t="s">
        <v>54</v>
      </c>
      <c r="D4" s="19" t="s">
        <v>33</v>
      </c>
      <c r="E4" s="19" t="s">
        <v>21</v>
      </c>
      <c r="F4" s="2" t="s">
        <v>22</v>
      </c>
      <c r="G4" s="2" t="s">
        <v>34</v>
      </c>
      <c r="H4" s="20" t="s">
        <v>35</v>
      </c>
      <c r="I4" s="21" t="s">
        <v>36</v>
      </c>
      <c r="J4" s="5">
        <v>139403</v>
      </c>
      <c r="K4" s="5">
        <v>139599</v>
      </c>
      <c r="L4" s="3">
        <v>5</v>
      </c>
      <c r="M4" s="3">
        <f t="shared" si="0"/>
        <v>201</v>
      </c>
      <c r="N4" s="4">
        <f t="shared" si="1"/>
        <v>81</v>
      </c>
      <c r="O4" s="22">
        <v>0.22916666666666666</v>
      </c>
      <c r="P4" s="22">
        <v>1.0208333333333333</v>
      </c>
      <c r="Q4" s="6">
        <f t="shared" si="2"/>
        <v>0.79166666666666663</v>
      </c>
      <c r="R4" s="6">
        <v>0.5</v>
      </c>
      <c r="S4" s="7">
        <f t="shared" si="3"/>
        <v>0.29166666666666663</v>
      </c>
      <c r="T4" s="24">
        <v>2700</v>
      </c>
      <c r="U4" s="8">
        <f>N4*10</f>
        <v>810</v>
      </c>
      <c r="V4" s="8">
        <f>7*120</f>
        <v>840</v>
      </c>
      <c r="W4" s="11">
        <f t="shared" ref="W4:W35" si="4">SUM(T4:V4)</f>
        <v>4350</v>
      </c>
    </row>
    <row r="5" spans="1:23" x14ac:dyDescent="0.25">
      <c r="A5" s="32" t="s">
        <v>102</v>
      </c>
      <c r="B5" s="18" t="s">
        <v>58</v>
      </c>
      <c r="C5" s="19" t="s">
        <v>54</v>
      </c>
      <c r="D5" s="19" t="s">
        <v>48</v>
      </c>
      <c r="E5" s="19" t="s">
        <v>21</v>
      </c>
      <c r="F5" s="2" t="s">
        <v>26</v>
      </c>
      <c r="G5" s="2" t="s">
        <v>49</v>
      </c>
      <c r="H5" s="26" t="s">
        <v>50</v>
      </c>
      <c r="I5" s="21" t="s">
        <v>39</v>
      </c>
      <c r="J5" s="5">
        <v>59046</v>
      </c>
      <c r="K5" s="5">
        <v>59075</v>
      </c>
      <c r="L5" s="3">
        <v>10</v>
      </c>
      <c r="M5" s="3">
        <f t="shared" si="0"/>
        <v>39</v>
      </c>
      <c r="N5" s="4">
        <f t="shared" si="1"/>
        <v>0</v>
      </c>
      <c r="O5" s="22">
        <v>0.22916666666666666</v>
      </c>
      <c r="P5" s="22">
        <v>0.79166666666666663</v>
      </c>
      <c r="Q5" s="6">
        <f t="shared" si="2"/>
        <v>0.5625</v>
      </c>
      <c r="R5" s="6">
        <v>0.5</v>
      </c>
      <c r="S5" s="12">
        <f t="shared" si="3"/>
        <v>6.25E-2</v>
      </c>
      <c r="T5" s="24">
        <v>1850</v>
      </c>
      <c r="U5" s="8">
        <f t="shared" ref="U5:U34" si="5">N5*8</f>
        <v>0</v>
      </c>
      <c r="V5" s="8">
        <f>1*100+30/60*100</f>
        <v>150</v>
      </c>
      <c r="W5" s="11">
        <f t="shared" si="4"/>
        <v>2000</v>
      </c>
    </row>
    <row r="6" spans="1:23" x14ac:dyDescent="0.25">
      <c r="A6" s="32" t="s">
        <v>102</v>
      </c>
      <c r="B6" s="18" t="s">
        <v>59</v>
      </c>
      <c r="C6" s="19" t="s">
        <v>54</v>
      </c>
      <c r="D6" s="19" t="s">
        <v>37</v>
      </c>
      <c r="E6" s="19" t="s">
        <v>21</v>
      </c>
      <c r="F6" s="2" t="s">
        <v>26</v>
      </c>
      <c r="G6" s="2" t="s">
        <v>38</v>
      </c>
      <c r="H6" s="20" t="s">
        <v>60</v>
      </c>
      <c r="I6" s="21" t="s">
        <v>39</v>
      </c>
      <c r="J6" s="5">
        <v>40672</v>
      </c>
      <c r="K6" s="5">
        <v>40836</v>
      </c>
      <c r="L6" s="3">
        <v>5</v>
      </c>
      <c r="M6" s="3">
        <f t="shared" si="0"/>
        <v>169</v>
      </c>
      <c r="N6" s="4">
        <f t="shared" si="1"/>
        <v>49</v>
      </c>
      <c r="O6" s="22">
        <v>0.22916666666666666</v>
      </c>
      <c r="P6" s="22">
        <v>0.85416666666666663</v>
      </c>
      <c r="Q6" s="6">
        <f t="shared" si="2"/>
        <v>0.625</v>
      </c>
      <c r="R6" s="6">
        <v>0.5</v>
      </c>
      <c r="S6" s="12">
        <f t="shared" si="3"/>
        <v>0.125</v>
      </c>
      <c r="T6" s="24">
        <v>1850</v>
      </c>
      <c r="U6" s="8">
        <f t="shared" si="5"/>
        <v>392</v>
      </c>
      <c r="V6" s="8">
        <f>3*100</f>
        <v>300</v>
      </c>
      <c r="W6" s="11">
        <f t="shared" si="4"/>
        <v>2542</v>
      </c>
    </row>
    <row r="7" spans="1:23" x14ac:dyDescent="0.25">
      <c r="A7" s="32" t="s">
        <v>102</v>
      </c>
      <c r="B7" s="18" t="s">
        <v>61</v>
      </c>
      <c r="C7" s="19" t="s">
        <v>54</v>
      </c>
      <c r="D7" s="19" t="s">
        <v>40</v>
      </c>
      <c r="E7" s="19" t="s">
        <v>21</v>
      </c>
      <c r="F7" s="2" t="s">
        <v>26</v>
      </c>
      <c r="G7" s="2" t="s">
        <v>41</v>
      </c>
      <c r="H7" s="20" t="s">
        <v>42</v>
      </c>
      <c r="I7" s="21" t="s">
        <v>29</v>
      </c>
      <c r="J7" s="5">
        <v>74803</v>
      </c>
      <c r="K7" s="5">
        <v>74912</v>
      </c>
      <c r="L7" s="3">
        <v>10</v>
      </c>
      <c r="M7" s="3">
        <f t="shared" si="0"/>
        <v>119</v>
      </c>
      <c r="N7" s="4">
        <f t="shared" si="1"/>
        <v>0</v>
      </c>
      <c r="O7" s="22">
        <v>0.22916666666666666</v>
      </c>
      <c r="P7" s="22">
        <v>0.8125</v>
      </c>
      <c r="Q7" s="6">
        <f t="shared" si="2"/>
        <v>0.58333333333333337</v>
      </c>
      <c r="R7" s="6">
        <v>0.5</v>
      </c>
      <c r="S7" s="12">
        <f t="shared" si="3"/>
        <v>8.333333333333337E-2</v>
      </c>
      <c r="T7" s="24">
        <v>1850</v>
      </c>
      <c r="U7" s="8">
        <f t="shared" si="5"/>
        <v>0</v>
      </c>
      <c r="V7" s="8">
        <f>2*100</f>
        <v>200</v>
      </c>
      <c r="W7" s="11">
        <f t="shared" si="4"/>
        <v>2050</v>
      </c>
    </row>
    <row r="8" spans="1:23" x14ac:dyDescent="0.25">
      <c r="A8" s="32" t="s">
        <v>102</v>
      </c>
      <c r="B8" s="18" t="s">
        <v>62</v>
      </c>
      <c r="C8" s="19" t="s">
        <v>54</v>
      </c>
      <c r="D8" s="19" t="s">
        <v>63</v>
      </c>
      <c r="E8" s="19" t="s">
        <v>21</v>
      </c>
      <c r="F8" s="2" t="s">
        <v>26</v>
      </c>
      <c r="G8" s="2" t="s">
        <v>44</v>
      </c>
      <c r="H8" s="20" t="s">
        <v>45</v>
      </c>
      <c r="I8" s="21" t="s">
        <v>29</v>
      </c>
      <c r="J8" s="5">
        <v>48572</v>
      </c>
      <c r="K8" s="5">
        <v>48682</v>
      </c>
      <c r="L8" s="3">
        <v>10</v>
      </c>
      <c r="M8" s="3">
        <f t="shared" si="0"/>
        <v>120</v>
      </c>
      <c r="N8" s="4">
        <f t="shared" si="1"/>
        <v>0</v>
      </c>
      <c r="O8" s="22">
        <v>0.22916666666666666</v>
      </c>
      <c r="P8" s="27">
        <v>1.0486111111111112</v>
      </c>
      <c r="Q8" s="6">
        <f t="shared" si="2"/>
        <v>0.81944444444444453</v>
      </c>
      <c r="R8" s="6">
        <v>0.5</v>
      </c>
      <c r="S8" s="12">
        <f t="shared" si="3"/>
        <v>0.31944444444444453</v>
      </c>
      <c r="T8" s="24">
        <v>1850</v>
      </c>
      <c r="U8" s="8">
        <f t="shared" si="5"/>
        <v>0</v>
      </c>
      <c r="V8" s="10">
        <f>7*100+40/60*100</f>
        <v>766.66666666666663</v>
      </c>
      <c r="W8" s="25">
        <f t="shared" si="4"/>
        <v>2616.6666666666665</v>
      </c>
    </row>
    <row r="9" spans="1:23" x14ac:dyDescent="0.25">
      <c r="A9" s="32" t="s">
        <v>102</v>
      </c>
      <c r="B9" s="18" t="s">
        <v>64</v>
      </c>
      <c r="C9" s="19" t="s">
        <v>54</v>
      </c>
      <c r="D9" s="19" t="s">
        <v>65</v>
      </c>
      <c r="E9" s="19" t="s">
        <v>21</v>
      </c>
      <c r="F9" s="2" t="s">
        <v>26</v>
      </c>
      <c r="G9" s="2" t="s">
        <v>47</v>
      </c>
      <c r="H9" s="20" t="s">
        <v>66</v>
      </c>
      <c r="I9" s="21" t="s">
        <v>29</v>
      </c>
      <c r="J9" s="5">
        <v>12438</v>
      </c>
      <c r="K9" s="5">
        <v>12499</v>
      </c>
      <c r="L9" s="3">
        <v>5</v>
      </c>
      <c r="M9" s="3">
        <f t="shared" si="0"/>
        <v>66</v>
      </c>
      <c r="N9" s="4">
        <f t="shared" si="1"/>
        <v>0</v>
      </c>
      <c r="O9" s="6">
        <v>0.22916666666666666</v>
      </c>
      <c r="P9" s="22">
        <v>0.85555555555555562</v>
      </c>
      <c r="Q9" s="6">
        <f t="shared" si="2"/>
        <v>0.62638888888888899</v>
      </c>
      <c r="R9" s="6">
        <v>0.5</v>
      </c>
      <c r="S9" s="12">
        <f t="shared" si="3"/>
        <v>0.12638888888888899</v>
      </c>
      <c r="T9" s="24">
        <v>1850</v>
      </c>
      <c r="U9" s="8">
        <f t="shared" si="5"/>
        <v>0</v>
      </c>
      <c r="V9" s="8">
        <f>3*100</f>
        <v>300</v>
      </c>
      <c r="W9" s="25">
        <f t="shared" si="4"/>
        <v>2150</v>
      </c>
    </row>
    <row r="10" spans="1:23" x14ac:dyDescent="0.25">
      <c r="A10" s="32" t="s">
        <v>102</v>
      </c>
      <c r="B10" s="18" t="s">
        <v>67</v>
      </c>
      <c r="C10" s="19" t="s">
        <v>68</v>
      </c>
      <c r="D10" s="19" t="s">
        <v>55</v>
      </c>
      <c r="E10" s="19" t="s">
        <v>21</v>
      </c>
      <c r="F10" s="2" t="s">
        <v>26</v>
      </c>
      <c r="G10" s="2" t="s">
        <v>27</v>
      </c>
      <c r="H10" s="20" t="s">
        <v>28</v>
      </c>
      <c r="I10" s="21" t="s">
        <v>29</v>
      </c>
      <c r="J10" s="5">
        <v>47408</v>
      </c>
      <c r="K10" s="5">
        <v>47628</v>
      </c>
      <c r="L10" s="3">
        <v>10</v>
      </c>
      <c r="M10" s="3">
        <f t="shared" si="0"/>
        <v>230</v>
      </c>
      <c r="N10" s="4">
        <f>IF(M10&gt;120,M10-120,0)</f>
        <v>110</v>
      </c>
      <c r="O10" s="22">
        <v>0.20833333333333334</v>
      </c>
      <c r="P10" s="22">
        <v>0.84375</v>
      </c>
      <c r="Q10" s="6">
        <f t="shared" si="2"/>
        <v>0.63541666666666663</v>
      </c>
      <c r="R10" s="6">
        <v>0.5</v>
      </c>
      <c r="S10" s="12">
        <f>Q10-R10</f>
        <v>0.13541666666666663</v>
      </c>
      <c r="T10" s="24">
        <v>2200</v>
      </c>
      <c r="U10" s="8">
        <f t="shared" si="5"/>
        <v>880</v>
      </c>
      <c r="V10" s="10">
        <f>3*100+15/60*100</f>
        <v>325</v>
      </c>
      <c r="W10" s="25">
        <f t="shared" si="4"/>
        <v>3405</v>
      </c>
    </row>
    <row r="11" spans="1:23" x14ac:dyDescent="0.25">
      <c r="A11" s="32" t="s">
        <v>102</v>
      </c>
      <c r="B11" s="18" t="s">
        <v>69</v>
      </c>
      <c r="C11" s="19" t="s">
        <v>68</v>
      </c>
      <c r="D11" s="19" t="s">
        <v>30</v>
      </c>
      <c r="E11" s="19" t="s">
        <v>21</v>
      </c>
      <c r="F11" s="2" t="s">
        <v>26</v>
      </c>
      <c r="G11" s="2" t="s">
        <v>31</v>
      </c>
      <c r="H11" s="20" t="s">
        <v>32</v>
      </c>
      <c r="I11" s="21" t="s">
        <v>29</v>
      </c>
      <c r="J11" s="5">
        <v>15797</v>
      </c>
      <c r="K11" s="5">
        <v>15944</v>
      </c>
      <c r="L11" s="3">
        <v>10</v>
      </c>
      <c r="M11" s="3">
        <f t="shared" si="0"/>
        <v>157</v>
      </c>
      <c r="N11" s="4">
        <f t="shared" si="1"/>
        <v>37</v>
      </c>
      <c r="O11" s="6">
        <v>0.21527777777777779</v>
      </c>
      <c r="P11" s="22">
        <v>0.79861111111111116</v>
      </c>
      <c r="Q11" s="6">
        <f t="shared" si="2"/>
        <v>0.58333333333333337</v>
      </c>
      <c r="R11" s="6">
        <v>0.5</v>
      </c>
      <c r="S11" s="12">
        <f t="shared" si="3"/>
        <v>8.333333333333337E-2</v>
      </c>
      <c r="T11" s="24">
        <v>1850</v>
      </c>
      <c r="U11" s="8">
        <f t="shared" si="5"/>
        <v>296</v>
      </c>
      <c r="V11" s="8">
        <f>2*100</f>
        <v>200</v>
      </c>
      <c r="W11" s="25">
        <f t="shared" si="4"/>
        <v>2346</v>
      </c>
    </row>
    <row r="12" spans="1:23" x14ac:dyDescent="0.25">
      <c r="A12" s="32" t="s">
        <v>102</v>
      </c>
      <c r="B12" s="18" t="s">
        <v>70</v>
      </c>
      <c r="C12" s="19" t="s">
        <v>68</v>
      </c>
      <c r="D12" s="19" t="s">
        <v>33</v>
      </c>
      <c r="E12" s="19" t="s">
        <v>21</v>
      </c>
      <c r="F12" s="2" t="s">
        <v>22</v>
      </c>
      <c r="G12" s="2" t="s">
        <v>34</v>
      </c>
      <c r="H12" s="20" t="s">
        <v>35</v>
      </c>
      <c r="I12" s="21" t="s">
        <v>36</v>
      </c>
      <c r="J12" s="5">
        <v>139599</v>
      </c>
      <c r="K12" s="5">
        <v>139792</v>
      </c>
      <c r="L12" s="3">
        <v>5</v>
      </c>
      <c r="M12" s="3">
        <f t="shared" si="0"/>
        <v>198</v>
      </c>
      <c r="N12" s="4">
        <f t="shared" si="1"/>
        <v>78</v>
      </c>
      <c r="O12" s="22">
        <v>0.22916666666666666</v>
      </c>
      <c r="P12" s="22">
        <v>0.83333333333333337</v>
      </c>
      <c r="Q12" s="6">
        <f t="shared" si="2"/>
        <v>0.60416666666666674</v>
      </c>
      <c r="R12" s="6">
        <v>0.5</v>
      </c>
      <c r="S12" s="7">
        <f t="shared" si="3"/>
        <v>0.10416666666666674</v>
      </c>
      <c r="T12" s="24">
        <v>2700</v>
      </c>
      <c r="U12" s="8">
        <f>N12*10</f>
        <v>780</v>
      </c>
      <c r="V12" s="8">
        <f>2*120+30/60*120</f>
        <v>300</v>
      </c>
      <c r="W12" s="11">
        <f t="shared" si="4"/>
        <v>3780</v>
      </c>
    </row>
    <row r="13" spans="1:23" x14ac:dyDescent="0.25">
      <c r="A13" s="32" t="s">
        <v>102</v>
      </c>
      <c r="B13" s="18" t="s">
        <v>71</v>
      </c>
      <c r="C13" s="19" t="s">
        <v>68</v>
      </c>
      <c r="D13" s="19" t="s">
        <v>48</v>
      </c>
      <c r="E13" s="19" t="s">
        <v>21</v>
      </c>
      <c r="F13" s="2" t="s">
        <v>26</v>
      </c>
      <c r="G13" s="2" t="s">
        <v>49</v>
      </c>
      <c r="H13" s="26" t="s">
        <v>50</v>
      </c>
      <c r="I13" s="21" t="s">
        <v>39</v>
      </c>
      <c r="J13" s="5">
        <v>59086</v>
      </c>
      <c r="K13" s="5">
        <v>59121</v>
      </c>
      <c r="L13" s="3">
        <v>10</v>
      </c>
      <c r="M13" s="3">
        <f t="shared" si="0"/>
        <v>45</v>
      </c>
      <c r="N13" s="4">
        <f t="shared" si="1"/>
        <v>0</v>
      </c>
      <c r="O13" s="6">
        <v>0.22916666666666666</v>
      </c>
      <c r="P13" s="6">
        <v>0.76388888888888884</v>
      </c>
      <c r="Q13" s="6">
        <f t="shared" si="2"/>
        <v>0.53472222222222221</v>
      </c>
      <c r="R13" s="6">
        <v>0.5</v>
      </c>
      <c r="S13" s="12">
        <f t="shared" si="3"/>
        <v>3.472222222222221E-2</v>
      </c>
      <c r="T13" s="24">
        <v>1850</v>
      </c>
      <c r="U13" s="8">
        <f t="shared" si="5"/>
        <v>0</v>
      </c>
      <c r="V13" s="10">
        <f>50/60*100</f>
        <v>83.333333333333343</v>
      </c>
      <c r="W13" s="25">
        <f t="shared" si="4"/>
        <v>1933.3333333333333</v>
      </c>
    </row>
    <row r="14" spans="1:23" x14ac:dyDescent="0.25">
      <c r="A14" s="32" t="s">
        <v>102</v>
      </c>
      <c r="B14" s="18" t="s">
        <v>72</v>
      </c>
      <c r="C14" s="19" t="s">
        <v>68</v>
      </c>
      <c r="D14" s="19" t="s">
        <v>37</v>
      </c>
      <c r="E14" s="19" t="s">
        <v>21</v>
      </c>
      <c r="F14" s="2" t="s">
        <v>26</v>
      </c>
      <c r="G14" s="2" t="s">
        <v>38</v>
      </c>
      <c r="H14" s="20" t="s">
        <v>60</v>
      </c>
      <c r="I14" s="21" t="s">
        <v>39</v>
      </c>
      <c r="J14" s="5">
        <v>40836</v>
      </c>
      <c r="K14" s="5">
        <v>40936</v>
      </c>
      <c r="L14" s="3">
        <v>5</v>
      </c>
      <c r="M14" s="3">
        <f t="shared" si="0"/>
        <v>105</v>
      </c>
      <c r="N14" s="4">
        <f t="shared" si="1"/>
        <v>0</v>
      </c>
      <c r="O14" s="6">
        <v>0.22569444444444445</v>
      </c>
      <c r="P14" s="22">
        <v>0.83333333333333337</v>
      </c>
      <c r="Q14" s="6">
        <f t="shared" si="2"/>
        <v>0.60763888888888895</v>
      </c>
      <c r="R14" s="6">
        <v>0.5</v>
      </c>
      <c r="S14" s="12">
        <f t="shared" si="3"/>
        <v>0.10763888888888895</v>
      </c>
      <c r="T14" s="24">
        <v>1850</v>
      </c>
      <c r="U14" s="8">
        <f t="shared" si="5"/>
        <v>0</v>
      </c>
      <c r="V14" s="10">
        <f>2*100+35/60*100</f>
        <v>258.33333333333331</v>
      </c>
      <c r="W14" s="25">
        <f t="shared" si="4"/>
        <v>2108.3333333333335</v>
      </c>
    </row>
    <row r="15" spans="1:23" x14ac:dyDescent="0.25">
      <c r="A15" s="32" t="s">
        <v>102</v>
      </c>
      <c r="B15" s="18" t="s">
        <v>73</v>
      </c>
      <c r="C15" s="19" t="s">
        <v>68</v>
      </c>
      <c r="D15" s="19" t="s">
        <v>40</v>
      </c>
      <c r="E15" s="19" t="s">
        <v>21</v>
      </c>
      <c r="F15" s="2" t="s">
        <v>26</v>
      </c>
      <c r="G15" s="2" t="s">
        <v>41</v>
      </c>
      <c r="H15" s="20" t="s">
        <v>42</v>
      </c>
      <c r="I15" s="21" t="s">
        <v>29</v>
      </c>
      <c r="J15" s="5">
        <v>74942</v>
      </c>
      <c r="K15" s="5">
        <v>75034</v>
      </c>
      <c r="L15" s="3">
        <v>10</v>
      </c>
      <c r="M15" s="3">
        <f t="shared" si="0"/>
        <v>102</v>
      </c>
      <c r="N15" s="4">
        <f t="shared" si="1"/>
        <v>0</v>
      </c>
      <c r="O15" s="22">
        <v>0.22916666666666666</v>
      </c>
      <c r="P15" s="22">
        <v>0.8125</v>
      </c>
      <c r="Q15" s="6">
        <f t="shared" si="2"/>
        <v>0.58333333333333337</v>
      </c>
      <c r="R15" s="6">
        <v>0.5</v>
      </c>
      <c r="S15" s="12">
        <f t="shared" si="3"/>
        <v>8.333333333333337E-2</v>
      </c>
      <c r="T15" s="24">
        <v>1850</v>
      </c>
      <c r="U15" s="8">
        <f t="shared" si="5"/>
        <v>0</v>
      </c>
      <c r="V15" s="8">
        <f>2*100</f>
        <v>200</v>
      </c>
      <c r="W15" s="25">
        <f t="shared" si="4"/>
        <v>2050</v>
      </c>
    </row>
    <row r="16" spans="1:23" x14ac:dyDescent="0.25">
      <c r="A16" s="32" t="s">
        <v>102</v>
      </c>
      <c r="B16" s="18" t="s">
        <v>74</v>
      </c>
      <c r="C16" s="19" t="s">
        <v>68</v>
      </c>
      <c r="D16" s="19" t="s">
        <v>63</v>
      </c>
      <c r="E16" s="19" t="s">
        <v>21</v>
      </c>
      <c r="F16" s="2" t="s">
        <v>26</v>
      </c>
      <c r="G16" s="2" t="s">
        <v>44</v>
      </c>
      <c r="H16" s="20" t="s">
        <v>45</v>
      </c>
      <c r="I16" s="21" t="s">
        <v>29</v>
      </c>
      <c r="J16" s="5">
        <v>48695</v>
      </c>
      <c r="K16" s="5">
        <v>48797</v>
      </c>
      <c r="L16" s="3">
        <v>10</v>
      </c>
      <c r="M16" s="3">
        <f t="shared" si="0"/>
        <v>112</v>
      </c>
      <c r="N16" s="4">
        <f t="shared" si="1"/>
        <v>0</v>
      </c>
      <c r="O16" s="22">
        <v>0.23611111111111113</v>
      </c>
      <c r="P16" s="22">
        <v>0.80208333333333337</v>
      </c>
      <c r="Q16" s="6">
        <f t="shared" si="2"/>
        <v>0.56597222222222221</v>
      </c>
      <c r="R16" s="6">
        <v>0.5</v>
      </c>
      <c r="S16" s="12">
        <f t="shared" si="3"/>
        <v>6.597222222222221E-2</v>
      </c>
      <c r="T16" s="24">
        <v>1850</v>
      </c>
      <c r="U16" s="8">
        <f t="shared" si="5"/>
        <v>0</v>
      </c>
      <c r="V16" s="10">
        <f>1*100+35/60*100</f>
        <v>158.33333333333334</v>
      </c>
      <c r="W16" s="25">
        <f t="shared" si="4"/>
        <v>2008.3333333333333</v>
      </c>
    </row>
    <row r="17" spans="1:23" x14ac:dyDescent="0.25">
      <c r="A17" s="32" t="s">
        <v>102</v>
      </c>
      <c r="B17" s="18" t="s">
        <v>75</v>
      </c>
      <c r="C17" s="19" t="s">
        <v>68</v>
      </c>
      <c r="D17" s="19" t="s">
        <v>65</v>
      </c>
      <c r="E17" s="19" t="s">
        <v>21</v>
      </c>
      <c r="F17" s="2" t="s">
        <v>26</v>
      </c>
      <c r="G17" s="2" t="s">
        <v>47</v>
      </c>
      <c r="H17" s="20" t="s">
        <v>66</v>
      </c>
      <c r="I17" s="21" t="s">
        <v>29</v>
      </c>
      <c r="J17" s="5">
        <v>12510</v>
      </c>
      <c r="K17" s="5">
        <v>12575</v>
      </c>
      <c r="L17" s="3">
        <v>5</v>
      </c>
      <c r="M17" s="3">
        <f t="shared" si="0"/>
        <v>70</v>
      </c>
      <c r="N17" s="4">
        <f t="shared" si="1"/>
        <v>0</v>
      </c>
      <c r="O17" s="6">
        <v>0.22916666666666666</v>
      </c>
      <c r="P17" s="22">
        <v>0.81597222222222221</v>
      </c>
      <c r="Q17" s="6">
        <f t="shared" si="2"/>
        <v>0.58680555555555558</v>
      </c>
      <c r="R17" s="6">
        <v>0.5</v>
      </c>
      <c r="S17" s="12">
        <f t="shared" si="3"/>
        <v>8.680555555555558E-2</v>
      </c>
      <c r="T17" s="24">
        <v>1850</v>
      </c>
      <c r="U17" s="8">
        <f t="shared" si="5"/>
        <v>0</v>
      </c>
      <c r="V17" s="8">
        <f>2*100</f>
        <v>200</v>
      </c>
      <c r="W17" s="25">
        <f t="shared" si="4"/>
        <v>2050</v>
      </c>
    </row>
    <row r="18" spans="1:23" x14ac:dyDescent="0.25">
      <c r="A18" s="32" t="s">
        <v>102</v>
      </c>
      <c r="B18" s="1" t="s">
        <v>76</v>
      </c>
      <c r="C18" s="19" t="s">
        <v>68</v>
      </c>
      <c r="D18" s="28" t="s">
        <v>20</v>
      </c>
      <c r="E18" s="28" t="s">
        <v>77</v>
      </c>
      <c r="F18" s="2" t="s">
        <v>22</v>
      </c>
      <c r="G18" s="2" t="s">
        <v>23</v>
      </c>
      <c r="H18" s="20" t="s">
        <v>78</v>
      </c>
      <c r="I18" s="21" t="s">
        <v>24</v>
      </c>
      <c r="J18" s="5">
        <v>204854</v>
      </c>
      <c r="K18" s="5">
        <v>204999</v>
      </c>
      <c r="L18" s="3">
        <v>5</v>
      </c>
      <c r="M18" s="3">
        <f t="shared" si="0"/>
        <v>150</v>
      </c>
      <c r="N18" s="4">
        <f t="shared" si="1"/>
        <v>30</v>
      </c>
      <c r="O18" s="22">
        <v>0.20833333333333334</v>
      </c>
      <c r="P18" s="22">
        <v>0.85416666666666663</v>
      </c>
      <c r="Q18" s="6">
        <f t="shared" si="2"/>
        <v>0.64583333333333326</v>
      </c>
      <c r="R18" s="6">
        <v>0.5</v>
      </c>
      <c r="S18" s="12">
        <f t="shared" si="3"/>
        <v>0.14583333333333326</v>
      </c>
      <c r="T18" s="24">
        <v>2700</v>
      </c>
      <c r="U18" s="8">
        <f>N18*10</f>
        <v>300</v>
      </c>
      <c r="V18" s="8">
        <f>3*120+30/60*120</f>
        <v>420</v>
      </c>
      <c r="W18" s="25">
        <f t="shared" si="4"/>
        <v>3420</v>
      </c>
    </row>
    <row r="19" spans="1:23" x14ac:dyDescent="0.25">
      <c r="A19" s="32" t="s">
        <v>102</v>
      </c>
      <c r="B19" s="18" t="s">
        <v>79</v>
      </c>
      <c r="C19" s="28" t="s">
        <v>80</v>
      </c>
      <c r="D19" s="28" t="s">
        <v>25</v>
      </c>
      <c r="E19" s="28" t="s">
        <v>81</v>
      </c>
      <c r="F19" s="2" t="s">
        <v>26</v>
      </c>
      <c r="G19" s="2" t="s">
        <v>27</v>
      </c>
      <c r="H19" s="20" t="s">
        <v>28</v>
      </c>
      <c r="I19" s="21" t="s">
        <v>29</v>
      </c>
      <c r="J19" s="5">
        <v>47638</v>
      </c>
      <c r="K19" s="5">
        <v>47799</v>
      </c>
      <c r="L19" s="3">
        <v>10</v>
      </c>
      <c r="M19" s="3">
        <f t="shared" si="0"/>
        <v>171</v>
      </c>
      <c r="N19" s="4">
        <f>IF(M19&gt;120,M19-120,0)</f>
        <v>51</v>
      </c>
      <c r="O19" s="6">
        <v>0.22916666666666666</v>
      </c>
      <c r="P19" s="22">
        <v>0.84722222222222221</v>
      </c>
      <c r="Q19" s="6">
        <f t="shared" si="2"/>
        <v>0.61805555555555558</v>
      </c>
      <c r="R19" s="6">
        <v>0.5</v>
      </c>
      <c r="S19" s="12">
        <f>Q19-R19</f>
        <v>0.11805555555555558</v>
      </c>
      <c r="T19" s="24">
        <v>2200</v>
      </c>
      <c r="U19" s="8">
        <f t="shared" si="5"/>
        <v>408</v>
      </c>
      <c r="V19" s="10">
        <f>2*100+50/60*100</f>
        <v>283.33333333333337</v>
      </c>
      <c r="W19" s="25">
        <f t="shared" si="4"/>
        <v>2891.3333333333335</v>
      </c>
    </row>
    <row r="20" spans="1:23" x14ac:dyDescent="0.25">
      <c r="A20" s="32" t="s">
        <v>102</v>
      </c>
      <c r="B20" s="18" t="s">
        <v>82</v>
      </c>
      <c r="C20" s="28" t="s">
        <v>80</v>
      </c>
      <c r="D20" s="28" t="s">
        <v>30</v>
      </c>
      <c r="E20" s="28" t="s">
        <v>81</v>
      </c>
      <c r="F20" s="2" t="s">
        <v>26</v>
      </c>
      <c r="G20" s="2" t="s">
        <v>31</v>
      </c>
      <c r="H20" s="20" t="s">
        <v>32</v>
      </c>
      <c r="I20" s="21" t="s">
        <v>29</v>
      </c>
      <c r="J20" s="5">
        <v>15997</v>
      </c>
      <c r="K20" s="5">
        <v>16142</v>
      </c>
      <c r="L20" s="3">
        <v>10</v>
      </c>
      <c r="M20" s="3">
        <f t="shared" si="0"/>
        <v>155</v>
      </c>
      <c r="N20" s="4">
        <f t="shared" si="1"/>
        <v>35</v>
      </c>
      <c r="O20" s="6">
        <v>0.21527777777777779</v>
      </c>
      <c r="P20" s="22">
        <v>0.82638888888888884</v>
      </c>
      <c r="Q20" s="6">
        <f t="shared" si="2"/>
        <v>0.61111111111111105</v>
      </c>
      <c r="R20" s="6">
        <v>0.5</v>
      </c>
      <c r="S20" s="7">
        <f t="shared" si="3"/>
        <v>0.11111111111111105</v>
      </c>
      <c r="T20" s="24">
        <v>1850</v>
      </c>
      <c r="U20" s="8">
        <f t="shared" si="5"/>
        <v>280</v>
      </c>
      <c r="V20" s="10">
        <f>2*100+40/60*100</f>
        <v>266.66666666666663</v>
      </c>
      <c r="W20" s="25">
        <f t="shared" si="4"/>
        <v>2396.6666666666665</v>
      </c>
    </row>
    <row r="21" spans="1:23" x14ac:dyDescent="0.25">
      <c r="A21" s="32" t="s">
        <v>102</v>
      </c>
      <c r="B21" s="18" t="s">
        <v>83</v>
      </c>
      <c r="C21" s="28" t="s">
        <v>80</v>
      </c>
      <c r="D21" s="28" t="s">
        <v>33</v>
      </c>
      <c r="E21" s="28" t="s">
        <v>21</v>
      </c>
      <c r="F21" s="2" t="s">
        <v>22</v>
      </c>
      <c r="G21" s="2" t="s">
        <v>34</v>
      </c>
      <c r="H21" s="20" t="s">
        <v>35</v>
      </c>
      <c r="I21" s="21" t="s">
        <v>36</v>
      </c>
      <c r="J21" s="5">
        <v>139798</v>
      </c>
      <c r="K21" s="5">
        <v>139989</v>
      </c>
      <c r="L21" s="3">
        <v>5</v>
      </c>
      <c r="M21" s="3">
        <f t="shared" si="0"/>
        <v>196</v>
      </c>
      <c r="N21" s="4">
        <f t="shared" si="1"/>
        <v>76</v>
      </c>
      <c r="O21" s="22">
        <v>0.22916666666666666</v>
      </c>
      <c r="P21" s="22">
        <v>0.875</v>
      </c>
      <c r="Q21" s="6">
        <f t="shared" si="2"/>
        <v>0.64583333333333337</v>
      </c>
      <c r="R21" s="6">
        <v>0.5</v>
      </c>
      <c r="S21" s="7">
        <f t="shared" si="3"/>
        <v>0.14583333333333337</v>
      </c>
      <c r="T21" s="24">
        <v>2700</v>
      </c>
      <c r="U21" s="8">
        <f>N21*10</f>
        <v>760</v>
      </c>
      <c r="V21" s="8">
        <f>3*120+30/60*120</f>
        <v>420</v>
      </c>
      <c r="W21" s="11">
        <f t="shared" si="4"/>
        <v>3880</v>
      </c>
    </row>
    <row r="22" spans="1:23" x14ac:dyDescent="0.25">
      <c r="A22" s="32" t="s">
        <v>102</v>
      </c>
      <c r="B22" s="18" t="s">
        <v>84</v>
      </c>
      <c r="C22" s="28" t="s">
        <v>80</v>
      </c>
      <c r="D22" s="28" t="s">
        <v>37</v>
      </c>
      <c r="E22" s="28" t="s">
        <v>81</v>
      </c>
      <c r="F22" s="2" t="s">
        <v>26</v>
      </c>
      <c r="G22" s="2" t="s">
        <v>38</v>
      </c>
      <c r="H22" s="20" t="s">
        <v>60</v>
      </c>
      <c r="I22" s="21" t="s">
        <v>39</v>
      </c>
      <c r="J22" s="5">
        <v>40958</v>
      </c>
      <c r="K22" s="5">
        <v>41051</v>
      </c>
      <c r="L22" s="3">
        <v>5</v>
      </c>
      <c r="M22" s="3">
        <f t="shared" si="0"/>
        <v>98</v>
      </c>
      <c r="N22" s="4">
        <f t="shared" si="1"/>
        <v>0</v>
      </c>
      <c r="O22" s="22">
        <v>0.22916666666666666</v>
      </c>
      <c r="P22" s="22">
        <v>0.83333333333333337</v>
      </c>
      <c r="Q22" s="6">
        <f t="shared" si="2"/>
        <v>0.60416666666666674</v>
      </c>
      <c r="R22" s="6">
        <v>0.5</v>
      </c>
      <c r="S22" s="7">
        <f t="shared" si="3"/>
        <v>0.10416666666666674</v>
      </c>
      <c r="T22" s="24">
        <v>1850</v>
      </c>
      <c r="U22" s="8">
        <f t="shared" si="5"/>
        <v>0</v>
      </c>
      <c r="V22" s="10">
        <f>2*100+30/60*100</f>
        <v>250</v>
      </c>
      <c r="W22" s="25">
        <f t="shared" si="4"/>
        <v>2100</v>
      </c>
    </row>
    <row r="23" spans="1:23" x14ac:dyDescent="0.25">
      <c r="A23" s="32" t="s">
        <v>102</v>
      </c>
      <c r="B23" s="18" t="s">
        <v>85</v>
      </c>
      <c r="C23" s="28" t="s">
        <v>80</v>
      </c>
      <c r="D23" s="28" t="s">
        <v>40</v>
      </c>
      <c r="E23" s="28" t="s">
        <v>86</v>
      </c>
      <c r="F23" s="2" t="s">
        <v>26</v>
      </c>
      <c r="G23" s="2" t="s">
        <v>41</v>
      </c>
      <c r="H23" s="20" t="s">
        <v>42</v>
      </c>
      <c r="I23" s="21" t="s">
        <v>29</v>
      </c>
      <c r="J23" s="5">
        <v>75054</v>
      </c>
      <c r="K23" s="5">
        <v>75154</v>
      </c>
      <c r="L23" s="3">
        <v>10</v>
      </c>
      <c r="M23" s="3">
        <f t="shared" si="0"/>
        <v>110</v>
      </c>
      <c r="N23" s="4">
        <f t="shared" si="1"/>
        <v>0</v>
      </c>
      <c r="O23" s="22">
        <v>0.22916666666666666</v>
      </c>
      <c r="P23" s="22">
        <v>0.8125</v>
      </c>
      <c r="Q23" s="6">
        <f t="shared" si="2"/>
        <v>0.58333333333333337</v>
      </c>
      <c r="R23" s="6">
        <v>0.5</v>
      </c>
      <c r="S23" s="12">
        <f t="shared" si="3"/>
        <v>8.333333333333337E-2</v>
      </c>
      <c r="T23" s="24">
        <v>1850</v>
      </c>
      <c r="U23" s="8">
        <f t="shared" si="5"/>
        <v>0</v>
      </c>
      <c r="V23" s="10">
        <f>2*100</f>
        <v>200</v>
      </c>
      <c r="W23" s="25">
        <f t="shared" si="4"/>
        <v>2050</v>
      </c>
    </row>
    <row r="24" spans="1:23" x14ac:dyDescent="0.25">
      <c r="A24" s="32" t="s">
        <v>102</v>
      </c>
      <c r="B24" s="18" t="s">
        <v>87</v>
      </c>
      <c r="C24" s="28" t="s">
        <v>80</v>
      </c>
      <c r="D24" s="28" t="s">
        <v>43</v>
      </c>
      <c r="E24" s="28" t="s">
        <v>81</v>
      </c>
      <c r="F24" s="2" t="s">
        <v>26</v>
      </c>
      <c r="G24" s="2" t="s">
        <v>44</v>
      </c>
      <c r="H24" s="20" t="s">
        <v>45</v>
      </c>
      <c r="I24" s="21" t="s">
        <v>29</v>
      </c>
      <c r="J24" s="5">
        <v>48831</v>
      </c>
      <c r="K24" s="5">
        <v>48935</v>
      </c>
      <c r="L24" s="3">
        <v>10</v>
      </c>
      <c r="M24" s="3">
        <f t="shared" si="0"/>
        <v>114</v>
      </c>
      <c r="N24" s="4">
        <f t="shared" si="1"/>
        <v>0</v>
      </c>
      <c r="O24" s="22">
        <v>0.23958333333333334</v>
      </c>
      <c r="P24" s="22">
        <v>0.79861111111111116</v>
      </c>
      <c r="Q24" s="6">
        <f t="shared" si="2"/>
        <v>0.55902777777777779</v>
      </c>
      <c r="R24" s="6">
        <v>0.5</v>
      </c>
      <c r="S24" s="7">
        <f t="shared" si="3"/>
        <v>5.902777777777779E-2</v>
      </c>
      <c r="T24" s="24">
        <v>1850</v>
      </c>
      <c r="U24" s="8">
        <f t="shared" si="5"/>
        <v>0</v>
      </c>
      <c r="V24" s="10">
        <f>1*100+25/60*100</f>
        <v>141.66666666666669</v>
      </c>
      <c r="W24" s="25">
        <f t="shared" si="4"/>
        <v>1991.6666666666667</v>
      </c>
    </row>
    <row r="25" spans="1:23" x14ac:dyDescent="0.25">
      <c r="A25" s="32" t="s">
        <v>102</v>
      </c>
      <c r="B25" s="18" t="s">
        <v>88</v>
      </c>
      <c r="C25" s="28" t="s">
        <v>80</v>
      </c>
      <c r="D25" s="28" t="s">
        <v>46</v>
      </c>
      <c r="E25" s="28" t="s">
        <v>81</v>
      </c>
      <c r="F25" s="2" t="s">
        <v>26</v>
      </c>
      <c r="G25" s="2" t="s">
        <v>47</v>
      </c>
      <c r="H25" s="20" t="s">
        <v>66</v>
      </c>
      <c r="I25" s="21" t="s">
        <v>29</v>
      </c>
      <c r="J25" s="5">
        <v>12583</v>
      </c>
      <c r="K25" s="5">
        <v>12625</v>
      </c>
      <c r="L25" s="3">
        <v>10</v>
      </c>
      <c r="M25" s="3">
        <f t="shared" si="0"/>
        <v>52</v>
      </c>
      <c r="N25" s="4">
        <f t="shared" si="1"/>
        <v>0</v>
      </c>
      <c r="O25" s="6">
        <v>0.23263888888888887</v>
      </c>
      <c r="P25" s="22">
        <v>0.81597222222222221</v>
      </c>
      <c r="Q25" s="6">
        <f t="shared" si="2"/>
        <v>0.58333333333333337</v>
      </c>
      <c r="R25" s="6">
        <v>0.5</v>
      </c>
      <c r="S25" s="7">
        <f t="shared" si="3"/>
        <v>8.333333333333337E-2</v>
      </c>
      <c r="T25" s="24">
        <v>1850</v>
      </c>
      <c r="U25" s="8">
        <f t="shared" si="5"/>
        <v>0</v>
      </c>
      <c r="V25" s="10">
        <f>2*100</f>
        <v>200</v>
      </c>
      <c r="W25" s="25">
        <f t="shared" si="4"/>
        <v>2050</v>
      </c>
    </row>
    <row r="26" spans="1:23" x14ac:dyDescent="0.25">
      <c r="A26" s="32" t="s">
        <v>102</v>
      </c>
      <c r="B26" s="18" t="s">
        <v>89</v>
      </c>
      <c r="C26" s="28" t="s">
        <v>80</v>
      </c>
      <c r="D26" s="28" t="s">
        <v>48</v>
      </c>
      <c r="E26" s="28" t="s">
        <v>81</v>
      </c>
      <c r="F26" s="2" t="s">
        <v>26</v>
      </c>
      <c r="G26" s="2" t="s">
        <v>49</v>
      </c>
      <c r="H26" s="26" t="s">
        <v>50</v>
      </c>
      <c r="I26" s="21" t="s">
        <v>39</v>
      </c>
      <c r="J26" s="5">
        <v>59152</v>
      </c>
      <c r="K26" s="5">
        <v>59188</v>
      </c>
      <c r="L26" s="3">
        <v>10</v>
      </c>
      <c r="M26" s="3">
        <f t="shared" si="0"/>
        <v>46</v>
      </c>
      <c r="N26" s="4">
        <f t="shared" si="1"/>
        <v>0</v>
      </c>
      <c r="O26" s="22">
        <v>0.21875</v>
      </c>
      <c r="P26" s="22">
        <v>0.7715277777777777</v>
      </c>
      <c r="Q26" s="6">
        <f t="shared" si="2"/>
        <v>0.5527777777777777</v>
      </c>
      <c r="R26" s="6">
        <v>0.5</v>
      </c>
      <c r="S26" s="7">
        <f t="shared" si="3"/>
        <v>5.2777777777777701E-2</v>
      </c>
      <c r="T26" s="24">
        <v>1850</v>
      </c>
      <c r="U26" s="8">
        <f t="shared" si="5"/>
        <v>0</v>
      </c>
      <c r="V26" s="10">
        <f>1*100+16/60*100</f>
        <v>126.66666666666667</v>
      </c>
      <c r="W26" s="25">
        <f t="shared" si="4"/>
        <v>1976.6666666666667</v>
      </c>
    </row>
    <row r="27" spans="1:23" x14ac:dyDescent="0.25">
      <c r="A27" s="32" t="s">
        <v>102</v>
      </c>
      <c r="B27" s="18" t="s">
        <v>90</v>
      </c>
      <c r="C27" s="28" t="s">
        <v>80</v>
      </c>
      <c r="D27" s="28" t="s">
        <v>20</v>
      </c>
      <c r="E27" s="28" t="s">
        <v>91</v>
      </c>
      <c r="F27" s="2" t="s">
        <v>22</v>
      </c>
      <c r="G27" s="2" t="s">
        <v>23</v>
      </c>
      <c r="H27" s="20" t="s">
        <v>78</v>
      </c>
      <c r="I27" s="21" t="s">
        <v>24</v>
      </c>
      <c r="J27" s="5">
        <v>205000</v>
      </c>
      <c r="K27" s="5">
        <v>205159</v>
      </c>
      <c r="L27" s="3">
        <v>0</v>
      </c>
      <c r="M27" s="3">
        <f t="shared" si="0"/>
        <v>159</v>
      </c>
      <c r="N27" s="4">
        <f t="shared" si="1"/>
        <v>39</v>
      </c>
      <c r="O27" s="22">
        <v>0.20833333333333334</v>
      </c>
      <c r="P27" s="22">
        <v>0.89583333333333337</v>
      </c>
      <c r="Q27" s="6">
        <f t="shared" si="2"/>
        <v>0.6875</v>
      </c>
      <c r="R27" s="6">
        <v>0.5</v>
      </c>
      <c r="S27" s="7">
        <f t="shared" si="3"/>
        <v>0.1875</v>
      </c>
      <c r="T27" s="24">
        <v>2700</v>
      </c>
      <c r="U27" s="8">
        <f>N27*10</f>
        <v>390</v>
      </c>
      <c r="V27" s="8">
        <f>4*120+30/60*120</f>
        <v>540</v>
      </c>
      <c r="W27" s="11">
        <f t="shared" si="4"/>
        <v>3630</v>
      </c>
    </row>
    <row r="28" spans="1:23" x14ac:dyDescent="0.25">
      <c r="A28" s="32" t="s">
        <v>102</v>
      </c>
      <c r="B28" s="18" t="s">
        <v>92</v>
      </c>
      <c r="C28" s="19" t="s">
        <v>93</v>
      </c>
      <c r="D28" s="19" t="s">
        <v>55</v>
      </c>
      <c r="E28" s="19" t="s">
        <v>21</v>
      </c>
      <c r="F28" s="2" t="s">
        <v>26</v>
      </c>
      <c r="G28" s="2" t="s">
        <v>27</v>
      </c>
      <c r="H28" s="20" t="s">
        <v>28</v>
      </c>
      <c r="I28" s="21" t="s">
        <v>29</v>
      </c>
      <c r="J28" s="5">
        <v>47808</v>
      </c>
      <c r="K28" s="5">
        <v>47953</v>
      </c>
      <c r="L28" s="3">
        <v>10</v>
      </c>
      <c r="M28" s="3">
        <f t="shared" si="0"/>
        <v>155</v>
      </c>
      <c r="N28" s="4">
        <f>IF(M28&gt;120,M28-120,0)</f>
        <v>35</v>
      </c>
      <c r="O28" s="29">
        <v>0.20833333333333334</v>
      </c>
      <c r="P28" s="22">
        <v>0.82361111111111107</v>
      </c>
      <c r="Q28" s="6">
        <f t="shared" si="2"/>
        <v>0.6152777777777777</v>
      </c>
      <c r="R28" s="6">
        <v>0.5</v>
      </c>
      <c r="S28" s="12">
        <f>Q28-R28</f>
        <v>0.1152777777777777</v>
      </c>
      <c r="T28" s="24">
        <v>2200</v>
      </c>
      <c r="U28" s="8">
        <f t="shared" si="5"/>
        <v>280</v>
      </c>
      <c r="V28" s="10">
        <f>2*100+46/60*100</f>
        <v>276.66666666666669</v>
      </c>
      <c r="W28" s="25">
        <f t="shared" si="4"/>
        <v>2756.6666666666665</v>
      </c>
    </row>
    <row r="29" spans="1:23" x14ac:dyDescent="0.25">
      <c r="A29" s="32" t="s">
        <v>102</v>
      </c>
      <c r="B29" s="18" t="s">
        <v>94</v>
      </c>
      <c r="C29" s="19" t="s">
        <v>93</v>
      </c>
      <c r="D29" s="19" t="s">
        <v>30</v>
      </c>
      <c r="E29" s="19" t="s">
        <v>21</v>
      </c>
      <c r="F29" s="2" t="s">
        <v>26</v>
      </c>
      <c r="G29" s="2" t="s">
        <v>31</v>
      </c>
      <c r="H29" s="20" t="s">
        <v>32</v>
      </c>
      <c r="I29" s="21" t="s">
        <v>29</v>
      </c>
      <c r="J29" s="5">
        <v>16149</v>
      </c>
      <c r="K29" s="5">
        <v>16320</v>
      </c>
      <c r="L29" s="3">
        <v>10</v>
      </c>
      <c r="M29" s="3">
        <f t="shared" si="0"/>
        <v>181</v>
      </c>
      <c r="N29" s="4">
        <f t="shared" si="1"/>
        <v>61</v>
      </c>
      <c r="O29" s="6">
        <v>0.21527777777777779</v>
      </c>
      <c r="P29" s="22">
        <v>0.82291666666666663</v>
      </c>
      <c r="Q29" s="6">
        <f t="shared" si="2"/>
        <v>0.60763888888888884</v>
      </c>
      <c r="R29" s="6">
        <v>0.5</v>
      </c>
      <c r="S29" s="12">
        <f t="shared" si="3"/>
        <v>0.10763888888888884</v>
      </c>
      <c r="T29" s="24">
        <v>1850</v>
      </c>
      <c r="U29" s="8">
        <f t="shared" si="5"/>
        <v>488</v>
      </c>
      <c r="V29" s="10">
        <f>2*100+35/60*100</f>
        <v>258.33333333333331</v>
      </c>
      <c r="W29" s="25">
        <f t="shared" si="4"/>
        <v>2596.3333333333335</v>
      </c>
    </row>
    <row r="30" spans="1:23" x14ac:dyDescent="0.25">
      <c r="A30" s="32" t="s">
        <v>102</v>
      </c>
      <c r="B30" s="18" t="s">
        <v>95</v>
      </c>
      <c r="C30" s="19" t="s">
        <v>93</v>
      </c>
      <c r="D30" s="19" t="s">
        <v>33</v>
      </c>
      <c r="E30" s="19" t="s">
        <v>21</v>
      </c>
      <c r="F30" s="2" t="s">
        <v>22</v>
      </c>
      <c r="G30" s="2" t="s">
        <v>34</v>
      </c>
      <c r="H30" s="20" t="s">
        <v>35</v>
      </c>
      <c r="I30" s="21" t="s">
        <v>36</v>
      </c>
      <c r="J30" s="5">
        <v>140020</v>
      </c>
      <c r="K30" s="5">
        <v>140118</v>
      </c>
      <c r="L30" s="3">
        <v>5</v>
      </c>
      <c r="M30" s="3">
        <f t="shared" si="0"/>
        <v>103</v>
      </c>
      <c r="N30" s="4">
        <f t="shared" si="1"/>
        <v>0</v>
      </c>
      <c r="O30" s="22">
        <v>0.66666666666666663</v>
      </c>
      <c r="P30" s="22">
        <v>0.85416666666666663</v>
      </c>
      <c r="Q30" s="6">
        <f t="shared" si="2"/>
        <v>0.1875</v>
      </c>
      <c r="R30" s="6">
        <v>0.5</v>
      </c>
      <c r="S30" s="7">
        <v>0</v>
      </c>
      <c r="T30" s="24">
        <v>2700</v>
      </c>
      <c r="U30" s="8">
        <f>N30*10</f>
        <v>0</v>
      </c>
      <c r="V30" s="8"/>
      <c r="W30" s="11">
        <f t="shared" si="4"/>
        <v>2700</v>
      </c>
    </row>
    <row r="31" spans="1:23" x14ac:dyDescent="0.25">
      <c r="A31" s="32" t="s">
        <v>102</v>
      </c>
      <c r="B31" s="18" t="s">
        <v>96</v>
      </c>
      <c r="C31" s="19" t="s">
        <v>93</v>
      </c>
      <c r="D31" s="19" t="s">
        <v>48</v>
      </c>
      <c r="E31" s="19" t="s">
        <v>21</v>
      </c>
      <c r="F31" s="2" t="s">
        <v>26</v>
      </c>
      <c r="G31" s="2" t="s">
        <v>49</v>
      </c>
      <c r="H31" s="26" t="s">
        <v>50</v>
      </c>
      <c r="I31" s="21" t="s">
        <v>39</v>
      </c>
      <c r="J31" s="5">
        <v>59201</v>
      </c>
      <c r="K31" s="5">
        <v>59246</v>
      </c>
      <c r="L31" s="3">
        <v>10</v>
      </c>
      <c r="M31" s="3">
        <f t="shared" si="0"/>
        <v>55</v>
      </c>
      <c r="N31" s="4">
        <f t="shared" si="1"/>
        <v>0</v>
      </c>
      <c r="O31" s="22">
        <v>0.22222222222222221</v>
      </c>
      <c r="P31" s="22">
        <v>0.76736111111111116</v>
      </c>
      <c r="Q31" s="6">
        <f t="shared" si="2"/>
        <v>0.54513888888888895</v>
      </c>
      <c r="R31" s="6">
        <v>0.5</v>
      </c>
      <c r="S31" s="12">
        <f t="shared" si="3"/>
        <v>4.5138888888888951E-2</v>
      </c>
      <c r="T31" s="24">
        <v>1850</v>
      </c>
      <c r="U31" s="8">
        <f t="shared" si="5"/>
        <v>0</v>
      </c>
      <c r="V31" s="8">
        <f>1*100</f>
        <v>100</v>
      </c>
      <c r="W31" s="25">
        <f t="shared" si="4"/>
        <v>1950</v>
      </c>
    </row>
    <row r="32" spans="1:23" x14ac:dyDescent="0.25">
      <c r="A32" s="32" t="s">
        <v>102</v>
      </c>
      <c r="B32" s="18" t="s">
        <v>97</v>
      </c>
      <c r="C32" s="19" t="s">
        <v>93</v>
      </c>
      <c r="D32" s="19" t="s">
        <v>37</v>
      </c>
      <c r="E32" s="19" t="s">
        <v>21</v>
      </c>
      <c r="F32" s="2" t="s">
        <v>26</v>
      </c>
      <c r="G32" s="2" t="s">
        <v>38</v>
      </c>
      <c r="H32" s="20" t="s">
        <v>60</v>
      </c>
      <c r="I32" s="21" t="s">
        <v>39</v>
      </c>
      <c r="J32" s="5">
        <v>41056</v>
      </c>
      <c r="K32" s="5">
        <v>41274</v>
      </c>
      <c r="L32" s="3">
        <v>5</v>
      </c>
      <c r="M32" s="3">
        <f t="shared" si="0"/>
        <v>223</v>
      </c>
      <c r="N32" s="4">
        <f t="shared" si="1"/>
        <v>103</v>
      </c>
      <c r="O32" s="6">
        <v>0.23611111111111113</v>
      </c>
      <c r="P32" s="22">
        <v>0.85416666666666663</v>
      </c>
      <c r="Q32" s="6">
        <f t="shared" si="2"/>
        <v>0.61805555555555547</v>
      </c>
      <c r="R32" s="6">
        <v>0.5</v>
      </c>
      <c r="S32" s="12">
        <f t="shared" si="3"/>
        <v>0.11805555555555547</v>
      </c>
      <c r="T32" s="24">
        <v>1850</v>
      </c>
      <c r="U32" s="8">
        <f t="shared" si="5"/>
        <v>824</v>
      </c>
      <c r="V32" s="10">
        <f>2*100+50/60*100</f>
        <v>283.33333333333337</v>
      </c>
      <c r="W32" s="25">
        <f t="shared" si="4"/>
        <v>2957.3333333333335</v>
      </c>
    </row>
    <row r="33" spans="1:23" x14ac:dyDescent="0.25">
      <c r="A33" s="32" t="s">
        <v>102</v>
      </c>
      <c r="B33" s="18" t="s">
        <v>98</v>
      </c>
      <c r="C33" s="19" t="s">
        <v>93</v>
      </c>
      <c r="D33" s="19" t="s">
        <v>40</v>
      </c>
      <c r="E33" s="19" t="s">
        <v>21</v>
      </c>
      <c r="F33" s="2" t="s">
        <v>26</v>
      </c>
      <c r="G33" s="2" t="s">
        <v>41</v>
      </c>
      <c r="H33" s="20" t="s">
        <v>42</v>
      </c>
      <c r="I33" s="21" t="s">
        <v>29</v>
      </c>
      <c r="J33" s="5">
        <v>75174</v>
      </c>
      <c r="K33" s="5">
        <v>75312</v>
      </c>
      <c r="L33" s="3">
        <v>10</v>
      </c>
      <c r="M33" s="3">
        <f t="shared" si="0"/>
        <v>148</v>
      </c>
      <c r="N33" s="4">
        <f t="shared" si="1"/>
        <v>28</v>
      </c>
      <c r="O33" s="22">
        <v>0.22916666666666666</v>
      </c>
      <c r="P33" s="22">
        <v>0.8125</v>
      </c>
      <c r="Q33" s="6">
        <f t="shared" si="2"/>
        <v>0.58333333333333337</v>
      </c>
      <c r="R33" s="6">
        <v>0.5</v>
      </c>
      <c r="S33" s="12">
        <f t="shared" si="3"/>
        <v>8.333333333333337E-2</v>
      </c>
      <c r="T33" s="24">
        <v>1850</v>
      </c>
      <c r="U33" s="8">
        <f t="shared" si="5"/>
        <v>224</v>
      </c>
      <c r="V33" s="8">
        <f>2*100</f>
        <v>200</v>
      </c>
      <c r="W33" s="25">
        <f t="shared" si="4"/>
        <v>2274</v>
      </c>
    </row>
    <row r="34" spans="1:23" x14ac:dyDescent="0.25">
      <c r="A34" s="32" t="s">
        <v>102</v>
      </c>
      <c r="B34" s="18" t="s">
        <v>99</v>
      </c>
      <c r="C34" s="19" t="s">
        <v>93</v>
      </c>
      <c r="D34" s="19" t="s">
        <v>63</v>
      </c>
      <c r="E34" s="19" t="s">
        <v>21</v>
      </c>
      <c r="F34" s="2" t="s">
        <v>26</v>
      </c>
      <c r="G34" s="2" t="s">
        <v>44</v>
      </c>
      <c r="H34" s="20" t="s">
        <v>45</v>
      </c>
      <c r="I34" s="21" t="s">
        <v>29</v>
      </c>
      <c r="J34" s="5">
        <v>48974</v>
      </c>
      <c r="K34" s="5">
        <v>49084</v>
      </c>
      <c r="L34" s="3">
        <v>10</v>
      </c>
      <c r="M34" s="3">
        <f t="shared" si="0"/>
        <v>120</v>
      </c>
      <c r="N34" s="4">
        <f t="shared" si="1"/>
        <v>0</v>
      </c>
      <c r="O34" s="22">
        <v>0.23611111111111113</v>
      </c>
      <c r="P34" s="22">
        <v>0.79166666666666663</v>
      </c>
      <c r="Q34" s="6">
        <f t="shared" si="2"/>
        <v>0.55555555555555547</v>
      </c>
      <c r="R34" s="6">
        <v>0.5</v>
      </c>
      <c r="S34" s="12">
        <f t="shared" si="3"/>
        <v>5.5555555555555469E-2</v>
      </c>
      <c r="T34" s="24">
        <v>1850</v>
      </c>
      <c r="U34" s="8">
        <f t="shared" si="5"/>
        <v>0</v>
      </c>
      <c r="V34" s="10">
        <f>1*100+20/60*100</f>
        <v>133.33333333333331</v>
      </c>
      <c r="W34" s="25">
        <f t="shared" si="4"/>
        <v>1983.3333333333333</v>
      </c>
    </row>
    <row r="35" spans="1:23" x14ac:dyDescent="0.25">
      <c r="A35" s="32" t="s">
        <v>102</v>
      </c>
      <c r="B35" s="18" t="s">
        <v>100</v>
      </c>
      <c r="C35" s="19" t="s">
        <v>93</v>
      </c>
      <c r="D35" s="9" t="s">
        <v>20</v>
      </c>
      <c r="E35" s="9" t="s">
        <v>77</v>
      </c>
      <c r="F35" s="2" t="s">
        <v>22</v>
      </c>
      <c r="G35" s="2" t="s">
        <v>23</v>
      </c>
      <c r="H35" s="20" t="s">
        <v>78</v>
      </c>
      <c r="I35" s="21" t="s">
        <v>24</v>
      </c>
      <c r="J35" s="5">
        <v>205162</v>
      </c>
      <c r="K35" s="5">
        <v>205317</v>
      </c>
      <c r="L35" s="3">
        <v>5</v>
      </c>
      <c r="M35" s="3">
        <f t="shared" si="0"/>
        <v>160</v>
      </c>
      <c r="N35" s="4">
        <f t="shared" si="1"/>
        <v>40</v>
      </c>
      <c r="O35" s="22">
        <v>0.20833333333333334</v>
      </c>
      <c r="P35" s="22">
        <v>0.83333333333333337</v>
      </c>
      <c r="Q35" s="6">
        <f t="shared" si="2"/>
        <v>0.625</v>
      </c>
      <c r="R35" s="6">
        <v>0.5</v>
      </c>
      <c r="S35" s="7">
        <f t="shared" si="3"/>
        <v>0.125</v>
      </c>
      <c r="T35" s="24">
        <v>2700</v>
      </c>
      <c r="U35" s="8">
        <f>N35*10</f>
        <v>400</v>
      </c>
      <c r="V35" s="8">
        <f>3*120</f>
        <v>360</v>
      </c>
      <c r="W35" s="11">
        <f t="shared" si="4"/>
        <v>3460</v>
      </c>
    </row>
    <row r="36" spans="1:23" ht="15.75" x14ac:dyDescent="0.25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30">
        <f>SUM(W2:W35)</f>
        <v>87586.333333333314</v>
      </c>
    </row>
  </sheetData>
  <mergeCells count="1">
    <mergeCell ref="B36:V3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2-3 apr</vt:lpstr>
      <vt:lpstr>28-31 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TSYSL</dc:creator>
  <cp:lastModifiedBy>Vinod Sah</cp:lastModifiedBy>
  <dcterms:created xsi:type="dcterms:W3CDTF">2016-04-08T10:23:31Z</dcterms:created>
  <dcterms:modified xsi:type="dcterms:W3CDTF">2016-04-16T02:11:40Z</dcterms:modified>
</cp:coreProperties>
</file>