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class syllubus\"/>
    </mc:Choice>
  </mc:AlternateContent>
  <xr:revisionPtr revIDLastSave="0" documentId="8_{986A42BB-3988-416C-9564-FFFE015AAA91}" xr6:coauthVersionLast="47" xr6:coauthVersionMax="47" xr10:uidLastSave="{00000000-0000-0000-0000-000000000000}"/>
  <bookViews>
    <workbookView xWindow="-120" yWindow="-120" windowWidth="20730" windowHeight="11160" tabRatio="685" xr2:uid="{00000000-000D-0000-FFFF-FFFF00000000}"/>
  </bookViews>
  <sheets>
    <sheet name="DCF Model" sheetId="25" r:id="rId1"/>
  </sheets>
  <definedNames>
    <definedName name="_xlchart.v1.0" hidden="1">'DCF Model'!$L$34:$L$36</definedName>
    <definedName name="_xlchart.v1.1" hidden="1">'DCF Model'!$N$34:$N$36</definedName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5" i="25" l="1"/>
  <c r="N34" i="25" s="1"/>
  <c r="F17" i="25" l="1"/>
  <c r="G17" i="25" s="1"/>
  <c r="G16" i="25" s="1"/>
  <c r="G15" i="25" s="1"/>
  <c r="E16" i="25"/>
  <c r="E15" i="25" s="1"/>
  <c r="F16" i="25" l="1"/>
  <c r="F15" i="25" s="1"/>
  <c r="H17" i="25"/>
  <c r="I17" i="25" s="1"/>
  <c r="I16" i="25" s="1"/>
  <c r="F22" i="25"/>
  <c r="G22" i="25"/>
  <c r="H22" i="25"/>
  <c r="I22" i="25"/>
  <c r="E22" i="25"/>
  <c r="I32" i="25"/>
  <c r="I31" i="25"/>
  <c r="D32" i="25"/>
  <c r="D31" i="25"/>
  <c r="G18" i="25" l="1"/>
  <c r="F18" i="25"/>
  <c r="I15" i="25"/>
  <c r="J16" i="25"/>
  <c r="H16" i="25"/>
  <c r="I18" i="25" s="1"/>
  <c r="I30" i="25"/>
  <c r="D16" i="25"/>
  <c r="E18" i="25" s="1"/>
  <c r="H15" i="25" l="1"/>
  <c r="H18" i="25"/>
  <c r="I33" i="25"/>
  <c r="D25" i="25" s="1"/>
  <c r="D27" i="25" s="1"/>
  <c r="E20" i="25" l="1"/>
  <c r="E24" i="25" l="1"/>
  <c r="E26" i="25" l="1"/>
  <c r="E27" i="25"/>
  <c r="F20" i="25"/>
  <c r="F24" i="25" l="1"/>
  <c r="G20" i="25"/>
  <c r="G24" i="25" s="1"/>
  <c r="G26" i="25" l="1"/>
  <c r="G27" i="25"/>
  <c r="F26" i="25"/>
  <c r="F27" i="25"/>
  <c r="H20" i="25"/>
  <c r="I20" i="25" l="1"/>
  <c r="H24" i="25" l="1"/>
  <c r="H26" i="25" l="1"/>
  <c r="H27" i="25"/>
  <c r="N17" i="25"/>
  <c r="I24" i="25"/>
  <c r="I27" i="25" s="1"/>
  <c r="N16" i="25" l="1"/>
  <c r="N18" i="25" s="1"/>
  <c r="I26" i="25"/>
  <c r="J25" i="25" l="1"/>
  <c r="J26" i="25" l="1"/>
  <c r="D30" i="25" s="1"/>
  <c r="D33" i="25" s="1"/>
  <c r="D35" i="25" s="1"/>
  <c r="J27" i="25"/>
  <c r="N31" i="25" s="1"/>
  <c r="N30" i="25" l="1"/>
  <c r="N35" i="25"/>
  <c r="N36" i="25" s="1"/>
</calcChain>
</file>

<file path=xl/sharedStrings.xml><?xml version="1.0" encoding="utf-8"?>
<sst xmlns="http://schemas.openxmlformats.org/spreadsheetml/2006/main" count="58" uniqueCount="53">
  <si>
    <t>Cash</t>
  </si>
  <si>
    <t>Debt</t>
  </si>
  <si>
    <t>Assumptions</t>
  </si>
  <si>
    <t>EBIT</t>
  </si>
  <si>
    <t>Less: Cash Taxes</t>
  </si>
  <si>
    <t>Less: Capex</t>
  </si>
  <si>
    <t>Less: Changes in NWC</t>
  </si>
  <si>
    <t>Plus: D&amp;A</t>
  </si>
  <si>
    <t>Terminal Value</t>
  </si>
  <si>
    <t>Perpetural Growth</t>
  </si>
  <si>
    <t>Tax Rate</t>
  </si>
  <si>
    <t>Discount Rate</t>
  </si>
  <si>
    <t>Perpetural Growth Rate</t>
  </si>
  <si>
    <t>EV/EBITDA Mulltiple</t>
  </si>
  <si>
    <t>Unlevered FCF</t>
  </si>
  <si>
    <t>(Entry)/Exit</t>
  </si>
  <si>
    <t>EV/EBITDA</t>
  </si>
  <si>
    <t>Average</t>
  </si>
  <si>
    <t>Transaction Date</t>
  </si>
  <si>
    <t>Discounted Cash Flow</t>
  </si>
  <si>
    <t>Shares Outstanding</t>
  </si>
  <si>
    <t>Entry</t>
  </si>
  <si>
    <t>Exit</t>
  </si>
  <si>
    <t>Date</t>
  </si>
  <si>
    <t>Current Price</t>
  </si>
  <si>
    <t>Market Cap</t>
  </si>
  <si>
    <t>Plus: Debt</t>
  </si>
  <si>
    <t>Less: Cash</t>
  </si>
  <si>
    <t>Enterprise Value</t>
  </si>
  <si>
    <t>Plus: Cash</t>
  </si>
  <si>
    <t>Less: Debt</t>
  </si>
  <si>
    <t>Equity Value</t>
  </si>
  <si>
    <t>Equity Value/Share</t>
  </si>
  <si>
    <t>Intrinsic Value</t>
  </si>
  <si>
    <t>Market Value</t>
  </si>
  <si>
    <t>Rate of Return</t>
  </si>
  <si>
    <t>Target Price Upside</t>
  </si>
  <si>
    <t>Capex</t>
  </si>
  <si>
    <t>This file is for educational purposes only. E&amp;OE</t>
  </si>
  <si>
    <t>https://corporatefinanceinstitute.com/</t>
  </si>
  <si>
    <t>Instructions</t>
  </si>
  <si>
    <t>Fiscal Year End</t>
  </si>
  <si>
    <t>Transaction CF</t>
  </si>
  <si>
    <t>Year Fraction</t>
  </si>
  <si>
    <t>Time Periods</t>
  </si>
  <si>
    <t>Step 1: Get EBIT and D&amp;A from the income statement</t>
  </si>
  <si>
    <t>Step 2: Calculate the net working capital</t>
  </si>
  <si>
    <t>There are two ways to find NWC:</t>
  </si>
  <si>
    <t>1. NWC = Current Assets (less cash) - Current Liabilities (less debt)</t>
  </si>
  <si>
    <t>2. NWC = Accounts Receivable + Inventory - Accounts Payable</t>
  </si>
  <si>
    <t>Market Value vs Intrinsic Value</t>
  </si>
  <si>
    <t>Upside</t>
  </si>
  <si>
    <t>Internal Rate of Return (IRR)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</si>
</sst>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* #,##0_-;\(#,##0\)_-;_-* &quot;-&quot;_-;_-@_-"/>
    <numFmt numFmtId="166" formatCode="_-* #,##0_-;\-* #,##0_-;_-* &quot;-&quot;??_-;_-@_-"/>
    <numFmt numFmtId="167" formatCode="_(* #,##0_);_(* \(#,##0\);_(* &quot;-&quot;??_);_(@_)"/>
    <numFmt numFmtId="168" formatCode="0.0\x"/>
    <numFmt numFmtId="169" formatCode="_-* #,##0.00_-;\(#,##0.00\)_-;_-* &quot;-&quot;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rgb="FF0000FF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i/>
      <sz val="10"/>
      <color rgb="FF0000FF"/>
      <name val="Open Sans"/>
      <family val="2"/>
    </font>
    <font>
      <i/>
      <sz val="10"/>
      <name val="Open Sans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" fillId="0" borderId="0"/>
  </cellStyleXfs>
  <cellXfs count="47">
    <xf numFmtId="0" fontId="0" fillId="0" borderId="0" xfId="0"/>
    <xf numFmtId="165" fontId="2" fillId="0" borderId="0" xfId="1" applyNumberFormat="1" applyFont="1"/>
    <xf numFmtId="165" fontId="2" fillId="0" borderId="0" xfId="1" applyNumberFormat="1" applyFont="1" applyAlignment="1">
      <alignment horizontal="center"/>
    </xf>
    <xf numFmtId="165" fontId="3" fillId="0" borderId="0" xfId="1" applyNumberFormat="1" applyFont="1"/>
    <xf numFmtId="165" fontId="4" fillId="0" borderId="0" xfId="1" applyNumberFormat="1" applyFont="1"/>
    <xf numFmtId="165" fontId="3" fillId="0" borderId="0" xfId="1" applyNumberFormat="1" applyFont="1" applyAlignment="1">
      <alignment horizontal="center"/>
    </xf>
    <xf numFmtId="165" fontId="5" fillId="0" borderId="0" xfId="1" applyNumberFormat="1" applyFont="1"/>
    <xf numFmtId="165" fontId="7" fillId="0" borderId="0" xfId="1" applyNumberFormat="1" applyFont="1"/>
    <xf numFmtId="9" fontId="5" fillId="0" borderId="0" xfId="2" applyFont="1" applyAlignment="1">
      <alignment horizontal="right"/>
    </xf>
    <xf numFmtId="168" fontId="5" fillId="0" borderId="0" xfId="1" applyNumberFormat="1" applyFont="1" applyAlignment="1">
      <alignment horizontal="right"/>
    </xf>
    <xf numFmtId="14" fontId="5" fillId="0" borderId="0" xfId="1" applyNumberFormat="1" applyFont="1"/>
    <xf numFmtId="164" fontId="5" fillId="0" borderId="0" xfId="1" applyFont="1" applyAlignment="1">
      <alignment horizontal="right"/>
    </xf>
    <xf numFmtId="166" fontId="5" fillId="0" borderId="0" xfId="1" applyNumberFormat="1" applyFont="1" applyAlignment="1">
      <alignment horizontal="right"/>
    </xf>
    <xf numFmtId="165" fontId="3" fillId="0" borderId="1" xfId="1" applyNumberFormat="1" applyFont="1" applyBorder="1"/>
    <xf numFmtId="165" fontId="3" fillId="0" borderId="0" xfId="1" applyNumberFormat="1" applyFont="1" applyBorder="1"/>
    <xf numFmtId="167" fontId="3" fillId="0" borderId="0" xfId="1" applyNumberFormat="1" applyFont="1"/>
    <xf numFmtId="165" fontId="5" fillId="0" borderId="0" xfId="1" applyNumberFormat="1" applyFont="1" applyBorder="1"/>
    <xf numFmtId="167" fontId="5" fillId="0" borderId="0" xfId="1" applyNumberFormat="1" applyFont="1"/>
    <xf numFmtId="165" fontId="3" fillId="0" borderId="0" xfId="1" applyNumberFormat="1" applyFont="1" applyFill="1"/>
    <xf numFmtId="9" fontId="3" fillId="0" borderId="0" xfId="2" applyFont="1"/>
    <xf numFmtId="169" fontId="3" fillId="0" borderId="0" xfId="1" applyNumberFormat="1" applyFont="1"/>
    <xf numFmtId="0" fontId="11" fillId="0" borderId="0" xfId="0" applyFont="1"/>
    <xf numFmtId="164" fontId="8" fillId="0" borderId="0" xfId="1" applyFont="1" applyBorder="1"/>
    <xf numFmtId="165" fontId="8" fillId="0" borderId="0" xfId="1" applyNumberFormat="1" applyFont="1"/>
    <xf numFmtId="165" fontId="7" fillId="0" borderId="0" xfId="1" applyNumberFormat="1" applyFont="1" applyBorder="1"/>
    <xf numFmtId="9" fontId="5" fillId="0" borderId="0" xfId="2" applyFont="1" applyBorder="1" applyAlignment="1">
      <alignment horizontal="right"/>
    </xf>
    <xf numFmtId="14" fontId="5" fillId="0" borderId="0" xfId="1" applyNumberFormat="1" applyFont="1" applyFill="1"/>
    <xf numFmtId="165" fontId="6" fillId="2" borderId="0" xfId="1" applyNumberFormat="1" applyFont="1" applyFill="1" applyBorder="1"/>
    <xf numFmtId="165" fontId="5" fillId="2" borderId="0" xfId="1" applyNumberFormat="1" applyFont="1" applyFill="1" applyBorder="1"/>
    <xf numFmtId="165" fontId="4" fillId="2" borderId="0" xfId="1" applyNumberFormat="1" applyFont="1" applyFill="1"/>
    <xf numFmtId="165" fontId="3" fillId="2" borderId="0" xfId="1" applyNumberFormat="1" applyFont="1" applyFill="1"/>
    <xf numFmtId="14" fontId="8" fillId="0" borderId="0" xfId="1" applyNumberFormat="1" applyFont="1" applyBorder="1"/>
    <xf numFmtId="14" fontId="8" fillId="0" borderId="0" xfId="1" applyNumberFormat="1" applyFont="1" applyFill="1" applyBorder="1"/>
    <xf numFmtId="165" fontId="8" fillId="0" borderId="0" xfId="1" applyNumberFormat="1" applyFont="1" applyBorder="1"/>
    <xf numFmtId="1" fontId="8" fillId="0" borderId="0" xfId="1" applyNumberFormat="1" applyFont="1"/>
    <xf numFmtId="1" fontId="12" fillId="0" borderId="0" xfId="1" applyNumberFormat="1" applyFont="1"/>
    <xf numFmtId="14" fontId="13" fillId="0" borderId="0" xfId="1" applyNumberFormat="1" applyFont="1" applyBorder="1"/>
    <xf numFmtId="165" fontId="4" fillId="2" borderId="0" xfId="1" applyNumberFormat="1" applyFont="1" applyFill="1" applyBorder="1"/>
    <xf numFmtId="165" fontId="3" fillId="2" borderId="0" xfId="1" applyNumberFormat="1" applyFont="1" applyFill="1" applyBorder="1"/>
    <xf numFmtId="165" fontId="4" fillId="2" borderId="0" xfId="1" applyNumberFormat="1" applyFont="1" applyFill="1" applyBorder="1" applyAlignment="1">
      <alignment horizontal="right"/>
    </xf>
    <xf numFmtId="0" fontId="4" fillId="2" borderId="0" xfId="1" applyNumberFormat="1" applyFont="1" applyFill="1" applyBorder="1"/>
    <xf numFmtId="9" fontId="3" fillId="0" borderId="0" xfId="2" applyFont="1" applyBorder="1"/>
    <xf numFmtId="165" fontId="3" fillId="2" borderId="0" xfId="1" applyNumberFormat="1" applyFont="1" applyFill="1" applyAlignment="1">
      <alignment horizontal="center"/>
    </xf>
    <xf numFmtId="165" fontId="3" fillId="0" borderId="0" xfId="1" applyNumberFormat="1" applyFont="1" applyAlignment="1">
      <alignment horizontal="left" indent="5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0" borderId="0" xfId="4" applyAlignment="1">
      <alignment horizontal="right"/>
    </xf>
  </cellXfs>
  <cellStyles count="8">
    <cellStyle name="Comma" xfId="1" builtinId="3"/>
    <cellStyle name="Hyperlink" xfId="4" builtinId="8"/>
    <cellStyle name="Hyperlink 2" xfId="6" xr:uid="{00000000-0005-0000-0000-000002000000}"/>
    <cellStyle name="Hyperlink 3" xfId="3" xr:uid="{00000000-0005-0000-0000-000003000000}"/>
    <cellStyle name="Normal" xfId="0" builtinId="0"/>
    <cellStyle name="Normal 2" xfId="5" xr:uid="{00000000-0005-0000-0000-000005000000}"/>
    <cellStyle name="Normal 2 2 2" xfId="7" xr:uid="{65687AD3-88B9-461F-8736-3AEEF1815662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/>
              <a:t>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bg2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'DCF Model'!$E$16:$I$16</c:f>
              <c:numCache>
                <c:formatCode>m/d/yyyy</c:formatCode>
                <c:ptCount val="5"/>
                <c:pt idx="0">
                  <c:v>43281</c:v>
                </c:pt>
                <c:pt idx="1">
                  <c:v>43646</c:v>
                </c:pt>
                <c:pt idx="2">
                  <c:v>44012</c:v>
                </c:pt>
                <c:pt idx="3">
                  <c:v>44377</c:v>
                </c:pt>
                <c:pt idx="4">
                  <c:v>44742</c:v>
                </c:pt>
              </c:numCache>
            </c:numRef>
          </c:cat>
          <c:val>
            <c:numRef>
              <c:f>'DCF Model'!$E$26:$I$26</c:f>
              <c:numCache>
                <c:formatCode>_-* #,##0_-;\(#,##0\)_-;_-* "-"_-;_-@_-</c:formatCode>
                <c:ptCount val="5"/>
                <c:pt idx="0">
                  <c:v>17747.131000000001</c:v>
                </c:pt>
                <c:pt idx="1">
                  <c:v>37715.192064999996</c:v>
                </c:pt>
                <c:pt idx="2">
                  <c:v>41501.07372819999</c:v>
                </c:pt>
                <c:pt idx="3">
                  <c:v>43510.461665686991</c:v>
                </c:pt>
                <c:pt idx="4">
                  <c:v>47008.029943582238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A-4754-B867-94CF948CE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42849320"/>
        <c:axId val="542849648"/>
      </c:barChart>
      <c:dateAx>
        <c:axId val="54284932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648"/>
        <c:crosses val="autoZero"/>
        <c:auto val="1"/>
        <c:lblOffset val="100"/>
        <c:baseTimeUnit val="years"/>
        <c:majorUnit val="1"/>
        <c:majorTimeUnit val="years"/>
        <c:minorUnit val="1"/>
        <c:minorTimeUnit val="years"/>
      </c:dateAx>
      <c:valAx>
        <c:axId val="542849648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Market Value vs Intrinsic Value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waterfall" uniqueId="{8DE9D384-90CA-46AD-9838-15A56339DF8B}" formatIdx="1">
          <cx:spPr>
            <a:solidFill>
              <a:schemeClr val="bg2"/>
            </a:solidFill>
          </cx:spPr>
          <cx:dataPt idx="0">
            <cx:spPr>
              <a:solidFill>
                <a:srgbClr val="132E57"/>
              </a:solidFill>
            </cx:spPr>
          </cx:dataPt>
          <cx:dataPt idx="1">
            <cx:spPr>
              <a:solidFill>
                <a:srgbClr val="1E8496"/>
              </a:solidFill>
            </cx:spPr>
          </cx:dataPt>
          <cx:dataPt idx="2">
            <cx:spPr>
              <a:solidFill>
                <a:srgbClr val="ED942D"/>
              </a:solidFill>
            </cx:spPr>
          </cx:dataPt>
          <cx:dataLabels pos="outEnd">
            <cx:numFmt formatCode="$#,##0.0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2"/>
                    </a:solidFill>
                  </a:defRPr>
                </a:pPr>
                <a:endParaRPr lang="en-US" sz="900" b="0" i="0" u="none" strike="noStrike" baseline="0">
                  <a:solidFill>
                    <a:schemeClr val="bg2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2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  <cx:numFmt formatCode="$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714376</xdr:colOff>
      <xdr:row>1</xdr:row>
      <xdr:rowOff>28575</xdr:rowOff>
    </xdr:from>
    <xdr:to>
      <xdr:col>9</xdr:col>
      <xdr:colOff>771525</xdr:colOff>
      <xdr:row>12</xdr:row>
      <xdr:rowOff>51063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1E59A-1A30-40A8-B4F9-0770A24C3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257174</xdr:colOff>
      <xdr:row>1</xdr:row>
      <xdr:rowOff>47626</xdr:rowOff>
    </xdr:from>
    <xdr:to>
      <xdr:col>13</xdr:col>
      <xdr:colOff>781049</xdr:colOff>
      <xdr:row>12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279C28A-B758-47E1-9CB3-ABF566CBF1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19999" y="714376"/>
              <a:ext cx="3038475" cy="23812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?utm_source=excel&amp;utm_medium=template&amp;utm_campaign=excel_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"/>
  <sheetViews>
    <sheetView showGridLines="0" tabSelected="1" topLeftCell="A14" zoomScaleNormal="100" workbookViewId="0">
      <selection activeCell="D14" sqref="D14"/>
    </sheetView>
  </sheetViews>
  <sheetFormatPr defaultColWidth="9.140625" defaultRowHeight="15.75" x14ac:dyDescent="0.25"/>
  <cols>
    <col min="1" max="1" width="3.5703125" style="1" customWidth="1"/>
    <col min="2" max="2" width="12.5703125" style="1" customWidth="1"/>
    <col min="3" max="3" width="12.42578125" style="1" customWidth="1"/>
    <col min="4" max="4" width="11.42578125" style="2" customWidth="1"/>
    <col min="5" max="9" width="11.5703125" style="1" customWidth="1"/>
    <col min="10" max="14" width="12.5703125" style="1" customWidth="1"/>
    <col min="15" max="16384" width="9.140625" style="1"/>
  </cols>
  <sheetData>
    <row r="1" spans="1:15" ht="16.5" x14ac:dyDescent="0.3">
      <c r="A1" s="3"/>
      <c r="B1" s="4"/>
      <c r="C1" s="3"/>
      <c r="D1" s="5"/>
      <c r="E1" s="6"/>
      <c r="F1" s="6"/>
      <c r="G1" s="6"/>
      <c r="H1" s="6"/>
      <c r="I1" s="6"/>
      <c r="J1" s="3"/>
      <c r="K1" s="3"/>
      <c r="L1" s="3"/>
      <c r="M1" s="3"/>
      <c r="N1" s="3"/>
    </row>
    <row r="2" spans="1:15" ht="16.5" x14ac:dyDescent="0.3">
      <c r="A2" s="3"/>
      <c r="B2" s="27" t="s">
        <v>2</v>
      </c>
      <c r="C2" s="28"/>
      <c r="D2" s="28"/>
      <c r="E2" s="6"/>
      <c r="F2" s="3"/>
      <c r="G2" s="3"/>
      <c r="H2" s="3"/>
      <c r="I2" s="3"/>
      <c r="J2" s="3"/>
      <c r="K2" s="3"/>
      <c r="L2" s="3"/>
      <c r="M2" s="3"/>
      <c r="N2" s="3"/>
    </row>
    <row r="3" spans="1:15" ht="16.5" x14ac:dyDescent="0.3">
      <c r="A3" s="3"/>
      <c r="B3" s="24" t="s">
        <v>10</v>
      </c>
      <c r="C3" s="16"/>
      <c r="D3" s="25">
        <v>0.25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.5" x14ac:dyDescent="0.3">
      <c r="A4" s="3"/>
      <c r="B4" s="7" t="s">
        <v>11</v>
      </c>
      <c r="C4" s="3"/>
      <c r="D4" s="8">
        <v>0.12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.5" x14ac:dyDescent="0.3">
      <c r="A5" s="3"/>
      <c r="B5" s="3" t="s">
        <v>12</v>
      </c>
      <c r="C5" s="3"/>
      <c r="D5" s="8">
        <v>0.03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.5" x14ac:dyDescent="0.3">
      <c r="A6" s="3"/>
      <c r="B6" s="3" t="s">
        <v>13</v>
      </c>
      <c r="C6" s="3"/>
      <c r="D6" s="9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.5" x14ac:dyDescent="0.3">
      <c r="A7" s="3"/>
      <c r="B7" s="3" t="s">
        <v>18</v>
      </c>
      <c r="C7" s="3"/>
      <c r="D7" s="10">
        <v>43100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x14ac:dyDescent="0.3">
      <c r="A8" s="3"/>
      <c r="B8" s="3" t="s">
        <v>41</v>
      </c>
      <c r="C8" s="3"/>
      <c r="D8" s="26">
        <v>43281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5" x14ac:dyDescent="0.3">
      <c r="A9" s="3"/>
      <c r="B9" s="3" t="s">
        <v>24</v>
      </c>
      <c r="C9" s="3"/>
      <c r="D9" s="11">
        <v>25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.5" x14ac:dyDescent="0.3">
      <c r="A10" s="3"/>
      <c r="B10" s="3" t="s">
        <v>20</v>
      </c>
      <c r="C10" s="3"/>
      <c r="D10" s="12">
        <v>20000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.5" x14ac:dyDescent="0.3">
      <c r="A11" s="3"/>
      <c r="B11" s="3" t="s">
        <v>1</v>
      </c>
      <c r="C11" s="3"/>
      <c r="D11" s="12">
        <v>30000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.5" x14ac:dyDescent="0.3">
      <c r="A12" s="3"/>
      <c r="B12" s="3" t="s">
        <v>0</v>
      </c>
      <c r="C12" s="3"/>
      <c r="D12" s="12">
        <v>239549.5203651849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.5" x14ac:dyDescent="0.3">
      <c r="A13" s="3"/>
      <c r="B13" s="3" t="s">
        <v>37</v>
      </c>
      <c r="C13" s="3"/>
      <c r="D13" s="6">
        <v>15000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6.5" x14ac:dyDescent="0.3">
      <c r="A14" s="3"/>
      <c r="B14" s="3"/>
      <c r="C14" s="3"/>
      <c r="D14" s="10"/>
      <c r="J14" s="3"/>
      <c r="K14" s="3"/>
      <c r="L14" s="3"/>
      <c r="M14" s="3"/>
      <c r="N14" s="3"/>
      <c r="O14" s="3"/>
    </row>
    <row r="15" spans="1:15" ht="16.5" x14ac:dyDescent="0.3">
      <c r="A15" s="3"/>
      <c r="B15" s="37" t="s">
        <v>19</v>
      </c>
      <c r="C15" s="38"/>
      <c r="D15" s="39" t="s">
        <v>21</v>
      </c>
      <c r="E15" s="40">
        <f>YEAR(E16)</f>
        <v>2018</v>
      </c>
      <c r="F15" s="40">
        <f t="shared" ref="F15:I15" si="0">YEAR(F16)</f>
        <v>2019</v>
      </c>
      <c r="G15" s="40">
        <f t="shared" si="0"/>
        <v>2020</v>
      </c>
      <c r="H15" s="40">
        <f t="shared" si="0"/>
        <v>2021</v>
      </c>
      <c r="I15" s="40">
        <f t="shared" si="0"/>
        <v>2022</v>
      </c>
      <c r="J15" s="39" t="s">
        <v>22</v>
      </c>
      <c r="K15" s="3"/>
      <c r="L15" s="37" t="s">
        <v>8</v>
      </c>
      <c r="M15" s="38"/>
      <c r="N15" s="38"/>
      <c r="O15" s="3"/>
    </row>
    <row r="16" spans="1:15" ht="16.5" x14ac:dyDescent="0.3">
      <c r="A16" s="3"/>
      <c r="B16" s="14" t="s">
        <v>23</v>
      </c>
      <c r="C16" s="14"/>
      <c r="D16" s="31">
        <f>D7</f>
        <v>43100</v>
      </c>
      <c r="E16" s="32">
        <f>DATE(YEAR($D$8)+E17,6,30)</f>
        <v>43281</v>
      </c>
      <c r="F16" s="32">
        <f>DATE(YEAR($D$8)+F17,6,30)</f>
        <v>43646</v>
      </c>
      <c r="G16" s="32">
        <f>DATE(YEAR($D$8)+G17,6,30)</f>
        <v>44012</v>
      </c>
      <c r="H16" s="32">
        <f>DATE(YEAR($D$8)+H17,6,30)</f>
        <v>44377</v>
      </c>
      <c r="I16" s="32">
        <f>DATE(YEAR($D$8)+I17,6,30)</f>
        <v>44742</v>
      </c>
      <c r="J16" s="36">
        <f>I16</f>
        <v>44742</v>
      </c>
      <c r="K16" s="3"/>
      <c r="L16" s="14" t="s">
        <v>9</v>
      </c>
      <c r="M16" s="14"/>
      <c r="N16" s="14">
        <f>(I24*(1+D5))/(D4-D5)</f>
        <v>537980.78713210789</v>
      </c>
      <c r="O16" s="3"/>
    </row>
    <row r="17" spans="1:15" ht="16.5" x14ac:dyDescent="0.3">
      <c r="A17" s="3"/>
      <c r="B17" s="33" t="s">
        <v>44</v>
      </c>
      <c r="C17" s="33"/>
      <c r="D17" s="31"/>
      <c r="E17" s="35">
        <v>0</v>
      </c>
      <c r="F17" s="34">
        <f>E17+1</f>
        <v>1</v>
      </c>
      <c r="G17" s="34">
        <f>F17+1</f>
        <v>2</v>
      </c>
      <c r="H17" s="34">
        <f t="shared" ref="H17:I17" si="1">G17+1</f>
        <v>3</v>
      </c>
      <c r="I17" s="34">
        <f t="shared" si="1"/>
        <v>4</v>
      </c>
      <c r="J17" s="31"/>
      <c r="K17" s="3"/>
      <c r="L17" s="3" t="s">
        <v>16</v>
      </c>
      <c r="M17" s="3"/>
      <c r="N17" s="15">
        <f>D6*(I19+I21)</f>
        <v>546277.73326543428</v>
      </c>
      <c r="O17" s="3"/>
    </row>
    <row r="18" spans="1:15" ht="16.5" x14ac:dyDescent="0.3">
      <c r="A18" s="3"/>
      <c r="B18" s="23" t="s">
        <v>43</v>
      </c>
      <c r="C18" s="3"/>
      <c r="D18" s="3"/>
      <c r="E18" s="22">
        <f>YEARFRAC(D16,E16)</f>
        <v>0.5</v>
      </c>
      <c r="F18" s="22">
        <f>YEARFRAC(E16,F16)</f>
        <v>1</v>
      </c>
      <c r="G18" s="22">
        <f>YEARFRAC(F16,G16)</f>
        <v>1</v>
      </c>
      <c r="H18" s="22">
        <f>YEARFRAC(G16,H16)</f>
        <v>1</v>
      </c>
      <c r="I18" s="22">
        <f>YEARFRAC(H16,I16)</f>
        <v>1</v>
      </c>
      <c r="J18" s="3"/>
      <c r="K18" s="3"/>
      <c r="L18" s="3" t="s">
        <v>17</v>
      </c>
      <c r="M18" s="3"/>
      <c r="N18" s="13">
        <f>AVERAGE(N16:N17)</f>
        <v>542129.26019877102</v>
      </c>
      <c r="O18" s="3"/>
    </row>
    <row r="19" spans="1:15" ht="16.5" x14ac:dyDescent="0.3">
      <c r="A19" s="3"/>
      <c r="B19" s="3" t="s">
        <v>3</v>
      </c>
      <c r="C19" s="3"/>
      <c r="D19" s="3"/>
      <c r="E19" s="16">
        <v>47814.456000000006</v>
      </c>
      <c r="F19" s="16">
        <v>51094.853419999992</v>
      </c>
      <c r="G19" s="16">
        <v>55861.390037599995</v>
      </c>
      <c r="H19" s="16">
        <v>58692.857260915989</v>
      </c>
      <c r="I19" s="16">
        <v>63038.584948776319</v>
      </c>
      <c r="J19" s="3"/>
      <c r="K19" s="3"/>
      <c r="L19" s="3"/>
      <c r="M19" s="3"/>
      <c r="N19" s="3"/>
      <c r="O19" s="3"/>
    </row>
    <row r="20" spans="1:15" ht="16.5" x14ac:dyDescent="0.3">
      <c r="A20" s="3"/>
      <c r="B20" s="3" t="s">
        <v>4</v>
      </c>
      <c r="C20" s="3"/>
      <c r="D20" s="3"/>
      <c r="E20" s="15">
        <f>E19*$D$3</f>
        <v>11953.614000000001</v>
      </c>
      <c r="F20" s="15">
        <f>F19*$D$3</f>
        <v>12773.713354999998</v>
      </c>
      <c r="G20" s="15">
        <f>G19*$D$3</f>
        <v>13965.347509399999</v>
      </c>
      <c r="H20" s="15">
        <f>H19*$D$3</f>
        <v>14673.214315228997</v>
      </c>
      <c r="I20" s="15">
        <f>I19*$D$3</f>
        <v>15759.64623719408</v>
      </c>
      <c r="J20" s="3"/>
      <c r="K20" s="3"/>
      <c r="L20" s="3"/>
      <c r="M20" s="3"/>
      <c r="N20" s="3"/>
      <c r="O20" s="3"/>
    </row>
    <row r="21" spans="1:15" ht="16.5" x14ac:dyDescent="0.3">
      <c r="A21" s="3"/>
      <c r="B21" s="3" t="s">
        <v>7</v>
      </c>
      <c r="C21" s="3"/>
      <c r="D21" s="3"/>
      <c r="E21" s="17">
        <v>15008.420000000002</v>
      </c>
      <c r="F21" s="17">
        <v>15005.052000000003</v>
      </c>
      <c r="G21" s="17">
        <v>15003.031200000001</v>
      </c>
      <c r="H21" s="17">
        <v>15001.818719999999</v>
      </c>
      <c r="I21" s="17">
        <v>15001.091232000001</v>
      </c>
      <c r="J21" s="3"/>
      <c r="K21" s="3"/>
      <c r="L21" s="3"/>
      <c r="M21" s="3"/>
      <c r="N21" s="3"/>
      <c r="O21" s="3"/>
    </row>
    <row r="22" spans="1:15" ht="16.5" x14ac:dyDescent="0.3">
      <c r="A22" s="3"/>
      <c r="B22" s="3" t="s">
        <v>5</v>
      </c>
      <c r="C22" s="3"/>
      <c r="D22" s="3"/>
      <c r="E22" s="7">
        <f>$D$13</f>
        <v>15000</v>
      </c>
      <c r="F22" s="7">
        <f t="shared" ref="F22:I22" si="2">$D$13</f>
        <v>15000</v>
      </c>
      <c r="G22" s="7">
        <f t="shared" si="2"/>
        <v>15000</v>
      </c>
      <c r="H22" s="7">
        <f t="shared" si="2"/>
        <v>15000</v>
      </c>
      <c r="I22" s="7">
        <f t="shared" si="2"/>
        <v>15000</v>
      </c>
      <c r="J22" s="3"/>
      <c r="K22" s="3"/>
      <c r="L22" s="3"/>
      <c r="M22" s="3"/>
      <c r="N22" s="3"/>
      <c r="O22" s="3"/>
    </row>
    <row r="23" spans="1:15" ht="16.5" x14ac:dyDescent="0.3">
      <c r="A23" s="3"/>
      <c r="B23" s="3" t="s">
        <v>6</v>
      </c>
      <c r="C23" s="3"/>
      <c r="D23" s="3"/>
      <c r="E23" s="6">
        <v>375</v>
      </c>
      <c r="F23" s="6">
        <v>611</v>
      </c>
      <c r="G23" s="6">
        <v>398</v>
      </c>
      <c r="H23" s="6">
        <v>511</v>
      </c>
      <c r="I23" s="6">
        <v>272</v>
      </c>
      <c r="J23" s="3"/>
      <c r="K23" s="3"/>
      <c r="L23" s="3"/>
      <c r="M23" s="3"/>
      <c r="N23" s="3"/>
      <c r="O23" s="3"/>
    </row>
    <row r="24" spans="1:15" ht="16.5" x14ac:dyDescent="0.3">
      <c r="A24" s="3"/>
      <c r="B24" s="3" t="s">
        <v>14</v>
      </c>
      <c r="C24" s="3"/>
      <c r="D24" s="3"/>
      <c r="E24" s="13">
        <f>E19-E20+E21-E22-E23</f>
        <v>35494.262000000002</v>
      </c>
      <c r="F24" s="13">
        <f>F19-F20+F21-F22-F23</f>
        <v>37715.192064999996</v>
      </c>
      <c r="G24" s="13">
        <f>G19-G20+G21-G22-G23</f>
        <v>41501.07372819999</v>
      </c>
      <c r="H24" s="13">
        <f>H19-H20+H21-H22-H23</f>
        <v>43510.461665686991</v>
      </c>
      <c r="I24" s="13">
        <f>I19-I20+I21-I22-I23</f>
        <v>47008.029943582238</v>
      </c>
      <c r="J24" s="3"/>
      <c r="K24" s="3"/>
      <c r="L24" s="3"/>
      <c r="M24" s="3"/>
      <c r="N24" s="3"/>
      <c r="O24" s="3"/>
    </row>
    <row r="25" spans="1:15" ht="16.5" x14ac:dyDescent="0.3">
      <c r="A25" s="3"/>
      <c r="B25" s="3" t="s">
        <v>15</v>
      </c>
      <c r="C25" s="3"/>
      <c r="D25" s="18">
        <f>-I33</f>
        <v>-290450.47963481513</v>
      </c>
      <c r="E25" s="3"/>
      <c r="F25" s="3"/>
      <c r="G25" s="3"/>
      <c r="H25" s="3"/>
      <c r="I25" s="3"/>
      <c r="J25" s="18">
        <f>N18</f>
        <v>542129.26019877102</v>
      </c>
      <c r="K25" s="3"/>
      <c r="L25" s="3"/>
      <c r="M25" s="3"/>
      <c r="N25" s="3"/>
      <c r="O25" s="3"/>
    </row>
    <row r="26" spans="1:15" ht="16.5" x14ac:dyDescent="0.3">
      <c r="A26" s="3"/>
      <c r="B26" s="3" t="s">
        <v>42</v>
      </c>
      <c r="C26" s="3"/>
      <c r="D26" s="13">
        <v>0</v>
      </c>
      <c r="E26" s="13">
        <f>(E25+E24)*E18</f>
        <v>17747.131000000001</v>
      </c>
      <c r="F26" s="13">
        <f t="shared" ref="F26:I26" si="3">(F25+F24)*F18</f>
        <v>37715.192064999996</v>
      </c>
      <c r="G26" s="13">
        <f t="shared" si="3"/>
        <v>41501.07372819999</v>
      </c>
      <c r="H26" s="13">
        <f t="shared" si="3"/>
        <v>43510.461665686991</v>
      </c>
      <c r="I26" s="13">
        <f t="shared" si="3"/>
        <v>47008.029943582238</v>
      </c>
      <c r="J26" s="13">
        <f t="shared" ref="J26" si="4">J25+J24</f>
        <v>542129.26019877102</v>
      </c>
      <c r="K26" s="3"/>
      <c r="L26" s="3"/>
      <c r="M26" s="3"/>
      <c r="N26" s="3"/>
      <c r="O26" s="3"/>
    </row>
    <row r="27" spans="1:15" ht="16.5" x14ac:dyDescent="0.3">
      <c r="A27" s="3"/>
      <c r="B27" s="3" t="s">
        <v>42</v>
      </c>
      <c r="C27" s="3"/>
      <c r="D27" s="14">
        <f>D25+D24</f>
        <v>-290450.47963481513</v>
      </c>
      <c r="E27" s="14">
        <f>(E25+E24)*E18</f>
        <v>17747.131000000001</v>
      </c>
      <c r="F27" s="14">
        <f t="shared" ref="F27:I27" si="5">(F25+F24)*F18</f>
        <v>37715.192064999996</v>
      </c>
      <c r="G27" s="14">
        <f t="shared" si="5"/>
        <v>41501.07372819999</v>
      </c>
      <c r="H27" s="14">
        <f t="shared" si="5"/>
        <v>43510.461665686991</v>
      </c>
      <c r="I27" s="14">
        <f t="shared" si="5"/>
        <v>47008.029943582238</v>
      </c>
      <c r="J27" s="14">
        <f>J25</f>
        <v>542129.26019877102</v>
      </c>
      <c r="K27" s="3"/>
      <c r="L27" s="3"/>
      <c r="M27" s="3"/>
      <c r="N27" s="3"/>
      <c r="O27" s="3"/>
    </row>
    <row r="28" spans="1:15" ht="16.5" x14ac:dyDescent="0.3">
      <c r="A28" s="3"/>
      <c r="B28" s="3"/>
      <c r="C28" s="3"/>
      <c r="D28" s="5"/>
      <c r="E28" s="3"/>
      <c r="G28" s="3"/>
      <c r="H28" s="3"/>
      <c r="I28" s="3"/>
      <c r="J28" s="3"/>
      <c r="L28" s="3"/>
      <c r="M28" s="3"/>
      <c r="N28" s="3"/>
      <c r="O28" s="3"/>
    </row>
    <row r="29" spans="1:15" ht="16.5" x14ac:dyDescent="0.3">
      <c r="A29" s="3"/>
      <c r="B29" s="37" t="s">
        <v>33</v>
      </c>
      <c r="C29" s="38"/>
      <c r="D29" s="38"/>
      <c r="E29" s="3"/>
      <c r="G29" s="37" t="s">
        <v>34</v>
      </c>
      <c r="H29" s="38"/>
      <c r="I29" s="38"/>
      <c r="J29" s="3"/>
      <c r="L29" s="37" t="s">
        <v>35</v>
      </c>
      <c r="M29" s="38"/>
      <c r="N29" s="38"/>
      <c r="O29" s="3"/>
    </row>
    <row r="30" spans="1:15" ht="16.5" x14ac:dyDescent="0.3">
      <c r="A30" s="3"/>
      <c r="B30" s="14" t="s">
        <v>28</v>
      </c>
      <c r="C30" s="14"/>
      <c r="D30" s="14">
        <f>XNPV(D4,D26:J26,D16:J16)</f>
        <v>462982.97544626752</v>
      </c>
      <c r="E30" s="3"/>
      <c r="G30" s="14" t="s">
        <v>25</v>
      </c>
      <c r="H30" s="14"/>
      <c r="I30" s="14">
        <f>D10*D9</f>
        <v>500000</v>
      </c>
      <c r="J30" s="3"/>
      <c r="L30" s="14" t="s">
        <v>36</v>
      </c>
      <c r="M30" s="14"/>
      <c r="N30" s="41">
        <f>D35/I35-1</f>
        <v>0.34506499162290472</v>
      </c>
      <c r="O30" s="3"/>
    </row>
    <row r="31" spans="1:15" ht="16.5" x14ac:dyDescent="0.3">
      <c r="A31" s="3"/>
      <c r="B31" s="3" t="s">
        <v>29</v>
      </c>
      <c r="C31" s="3"/>
      <c r="D31" s="3">
        <f>+D12</f>
        <v>239549.5203651849</v>
      </c>
      <c r="E31" s="3"/>
      <c r="G31" s="3" t="s">
        <v>26</v>
      </c>
      <c r="H31" s="3"/>
      <c r="I31" s="3">
        <f>D11</f>
        <v>30000</v>
      </c>
      <c r="J31" s="3"/>
      <c r="L31" s="3" t="s">
        <v>52</v>
      </c>
      <c r="M31" s="3"/>
      <c r="N31" s="19">
        <f>XIRR(D27:J27,D16:J16)</f>
        <v>0.26347765326499939</v>
      </c>
      <c r="O31" s="3"/>
    </row>
    <row r="32" spans="1:15" ht="16.5" x14ac:dyDescent="0.3">
      <c r="A32" s="3"/>
      <c r="B32" s="3" t="s">
        <v>30</v>
      </c>
      <c r="C32" s="3"/>
      <c r="D32" s="3">
        <f>+D11</f>
        <v>30000</v>
      </c>
      <c r="E32" s="3"/>
      <c r="G32" s="3" t="s">
        <v>27</v>
      </c>
      <c r="H32" s="3"/>
      <c r="I32" s="3">
        <f>+D12</f>
        <v>239549.5203651849</v>
      </c>
      <c r="J32" s="3"/>
      <c r="L32" s="3"/>
      <c r="M32" s="3"/>
      <c r="N32" s="3"/>
      <c r="O32" s="3"/>
    </row>
    <row r="33" spans="1:15" ht="16.5" x14ac:dyDescent="0.3">
      <c r="A33" s="3"/>
      <c r="B33" s="3" t="s">
        <v>31</v>
      </c>
      <c r="C33" s="3"/>
      <c r="D33" s="13">
        <f>D30+D31-D32</f>
        <v>672532.49581145239</v>
      </c>
      <c r="E33" s="3"/>
      <c r="G33" s="3" t="s">
        <v>28</v>
      </c>
      <c r="H33" s="3"/>
      <c r="I33" s="13">
        <f>I30+I31-I32</f>
        <v>290450.47963481513</v>
      </c>
      <c r="J33" s="3"/>
      <c r="L33" s="37" t="s">
        <v>50</v>
      </c>
      <c r="M33" s="38"/>
      <c r="N33" s="38"/>
      <c r="O33" s="3"/>
    </row>
    <row r="34" spans="1:15" ht="16.5" x14ac:dyDescent="0.3">
      <c r="A34" s="3"/>
      <c r="B34" s="3"/>
      <c r="C34" s="3"/>
      <c r="D34" s="3"/>
      <c r="E34" s="3"/>
      <c r="G34" s="3"/>
      <c r="H34" s="3"/>
      <c r="I34" s="20"/>
      <c r="J34" s="3"/>
      <c r="L34" s="3" t="s">
        <v>34</v>
      </c>
      <c r="M34" s="3"/>
      <c r="N34" s="20">
        <f>I35</f>
        <v>25</v>
      </c>
      <c r="O34" s="3"/>
    </row>
    <row r="35" spans="1:15" ht="16.5" x14ac:dyDescent="0.3">
      <c r="A35" s="3"/>
      <c r="B35" s="3" t="s">
        <v>32</v>
      </c>
      <c r="C35" s="3"/>
      <c r="D35" s="20">
        <f>D33/D10</f>
        <v>33.62662479057262</v>
      </c>
      <c r="E35" s="3"/>
      <c r="G35" s="3" t="s">
        <v>32</v>
      </c>
      <c r="H35" s="3"/>
      <c r="I35" s="20">
        <f>D9</f>
        <v>25</v>
      </c>
      <c r="J35" s="3"/>
      <c r="L35" s="3" t="s">
        <v>51</v>
      </c>
      <c r="M35" s="3"/>
      <c r="N35" s="20">
        <f>D35-I35</f>
        <v>8.6266247905726203</v>
      </c>
      <c r="O35" s="3"/>
    </row>
    <row r="36" spans="1:15" ht="16.5" x14ac:dyDescent="0.3">
      <c r="A36" s="3"/>
      <c r="B36" s="3"/>
      <c r="C36" s="3"/>
      <c r="D36" s="3"/>
      <c r="E36" s="3"/>
      <c r="G36" s="3"/>
      <c r="H36" s="3"/>
      <c r="I36" s="3"/>
      <c r="J36" s="3"/>
      <c r="L36" s="3" t="s">
        <v>33</v>
      </c>
      <c r="M36" s="3"/>
      <c r="N36" s="20">
        <f>SUM(N34:N35)</f>
        <v>33.62662479057262</v>
      </c>
      <c r="O36" s="3"/>
    </row>
    <row r="37" spans="1:15" ht="16.5" x14ac:dyDescent="0.3">
      <c r="A37" s="3"/>
      <c r="C37" s="3"/>
      <c r="D37" s="5"/>
      <c r="E37" s="3"/>
      <c r="G37" s="3"/>
      <c r="H37" s="3"/>
      <c r="I37" s="4"/>
      <c r="J37" s="3"/>
      <c r="L37" s="3"/>
      <c r="M37" s="3"/>
      <c r="N37" s="3"/>
      <c r="O37" s="3"/>
    </row>
    <row r="38" spans="1:15" ht="16.5" x14ac:dyDescent="0.3">
      <c r="A38" s="3"/>
      <c r="C38" s="3"/>
      <c r="D38" s="5"/>
      <c r="E38" s="3"/>
      <c r="F38" s="3"/>
      <c r="G38" s="3"/>
      <c r="H38" s="4"/>
      <c r="I38" s="3"/>
      <c r="K38" s="3"/>
      <c r="L38" s="3"/>
      <c r="M38" s="3"/>
      <c r="N38" s="3"/>
      <c r="O38" s="3"/>
    </row>
    <row r="39" spans="1:15" ht="16.5" x14ac:dyDescent="0.3">
      <c r="A39" s="3"/>
      <c r="B39" s="29" t="s">
        <v>40</v>
      </c>
      <c r="C39" s="30"/>
      <c r="D39" s="42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"/>
    </row>
    <row r="40" spans="1:15" ht="16.5" x14ac:dyDescent="0.3">
      <c r="A40" s="3"/>
      <c r="B40" s="3" t="s">
        <v>45</v>
      </c>
      <c r="C40" s="3"/>
      <c r="D40" s="5"/>
      <c r="E40" s="3"/>
      <c r="F40" s="3"/>
      <c r="G40" s="3"/>
      <c r="H40" s="3"/>
      <c r="N40" s="44" t="s">
        <v>38</v>
      </c>
      <c r="O40" s="3"/>
    </row>
    <row r="41" spans="1:15" ht="16.5" x14ac:dyDescent="0.3">
      <c r="A41" s="3"/>
      <c r="B41" s="3" t="s">
        <v>46</v>
      </c>
      <c r="C41" s="3"/>
      <c r="D41" s="5"/>
      <c r="E41" s="3"/>
      <c r="F41" s="3"/>
      <c r="G41" s="3"/>
      <c r="H41" s="3"/>
      <c r="N41" s="21"/>
      <c r="O41" s="3"/>
    </row>
    <row r="42" spans="1:15" ht="16.5" x14ac:dyDescent="0.3">
      <c r="A42" s="3"/>
      <c r="B42" s="43" t="s">
        <v>47</v>
      </c>
      <c r="C42" s="3"/>
      <c r="D42" s="5"/>
      <c r="E42" s="3"/>
      <c r="F42" s="3"/>
      <c r="G42" s="3"/>
      <c r="H42" s="3"/>
      <c r="N42" s="21"/>
      <c r="O42" s="3"/>
    </row>
    <row r="43" spans="1:15" ht="16.5" x14ac:dyDescent="0.3">
      <c r="A43" s="3"/>
      <c r="B43" s="43" t="s">
        <v>48</v>
      </c>
      <c r="C43" s="3"/>
      <c r="D43" s="5"/>
      <c r="E43" s="3"/>
      <c r="F43" s="3"/>
      <c r="G43" s="3"/>
      <c r="H43" s="3"/>
      <c r="N43" s="21"/>
      <c r="O43" s="3"/>
    </row>
    <row r="44" spans="1:15" ht="16.5" x14ac:dyDescent="0.3">
      <c r="A44" s="3"/>
      <c r="B44" s="43" t="s">
        <v>49</v>
      </c>
      <c r="C44" s="3"/>
      <c r="D44" s="5"/>
      <c r="E44" s="3"/>
      <c r="F44" s="3"/>
      <c r="G44" s="3"/>
      <c r="H44" s="3"/>
      <c r="N44" s="21"/>
      <c r="O44" s="3"/>
    </row>
    <row r="45" spans="1:15" ht="16.5" x14ac:dyDescent="0.3">
      <c r="A45" s="3"/>
      <c r="B45" s="3"/>
      <c r="C45" s="3"/>
      <c r="D45" s="5"/>
      <c r="E45" s="3"/>
      <c r="F45" s="3"/>
      <c r="G45" s="3"/>
      <c r="H45" s="3"/>
      <c r="N45" s="21"/>
      <c r="O45" s="3"/>
    </row>
    <row r="46" spans="1:15" ht="16.5" x14ac:dyDescent="0.3">
      <c r="A46" s="3"/>
      <c r="B46" s="3"/>
      <c r="C46" s="3"/>
      <c r="D46" s="5"/>
      <c r="E46" s="3"/>
      <c r="F46" s="3"/>
      <c r="G46" s="3"/>
      <c r="H46" s="3"/>
      <c r="N46" s="45"/>
      <c r="O46" s="3"/>
    </row>
    <row r="47" spans="1:15" ht="16.5" x14ac:dyDescent="0.3">
      <c r="A47" s="3"/>
      <c r="B47" s="3"/>
      <c r="C47" s="3"/>
      <c r="D47" s="5"/>
      <c r="E47" s="3"/>
      <c r="F47" s="3"/>
      <c r="G47" s="3"/>
      <c r="H47" s="3"/>
      <c r="N47" s="46" t="s">
        <v>39</v>
      </c>
      <c r="O47" s="3"/>
    </row>
    <row r="48" spans="1:15" ht="16.5" x14ac:dyDescent="0.3">
      <c r="A48" s="3"/>
      <c r="B48" s="3"/>
      <c r="C48" s="3"/>
      <c r="D48" s="5"/>
      <c r="E48" s="3"/>
      <c r="F48" s="3"/>
      <c r="G48" s="3"/>
      <c r="H48" s="3"/>
      <c r="O48" s="3"/>
    </row>
    <row r="49" spans="1:15" ht="16.5" x14ac:dyDescent="0.3">
      <c r="A49" s="3"/>
      <c r="B49" s="3"/>
      <c r="C49" s="3"/>
      <c r="D49" s="5"/>
      <c r="E49" s="3"/>
      <c r="F49" s="3"/>
      <c r="G49" s="3"/>
      <c r="H49" s="3"/>
      <c r="M49" s="3"/>
      <c r="O49" s="3"/>
    </row>
    <row r="50" spans="1:15" ht="16.5" x14ac:dyDescent="0.3">
      <c r="A50" s="3"/>
      <c r="B50" s="3"/>
      <c r="C50" s="3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6.5" x14ac:dyDescent="0.3">
      <c r="A51" s="3"/>
      <c r="B51" s="3"/>
      <c r="C51" s="3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6.5" x14ac:dyDescent="0.3">
      <c r="A52" s="3"/>
      <c r="B52" s="3"/>
      <c r="C52" s="3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6.5" x14ac:dyDescent="0.3">
      <c r="A53" s="3"/>
      <c r="B53" s="3"/>
      <c r="C53" s="3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6.5" x14ac:dyDescent="0.3">
      <c r="A54" s="3"/>
      <c r="B54" s="3"/>
      <c r="C54" s="3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6.5" x14ac:dyDescent="0.3">
      <c r="A55" s="3"/>
      <c r="B55" s="3"/>
      <c r="C55" s="3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6.5" x14ac:dyDescent="0.3">
      <c r="A56" s="3"/>
      <c r="B56" s="3"/>
      <c r="C56" s="3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6.5" x14ac:dyDescent="0.3">
      <c r="A57" s="3"/>
      <c r="B57" s="3"/>
      <c r="C57" s="3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6.5" x14ac:dyDescent="0.3">
      <c r="A58" s="3"/>
      <c r="B58" s="3"/>
      <c r="C58" s="3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6.5" x14ac:dyDescent="0.3">
      <c r="B59" s="3"/>
      <c r="C59" s="3"/>
      <c r="D59" s="5"/>
      <c r="E59" s="3"/>
      <c r="F59" s="3"/>
      <c r="G59" s="3"/>
      <c r="H59" s="3"/>
      <c r="I59" s="3"/>
      <c r="J59" s="3"/>
      <c r="K59" s="3"/>
      <c r="L59" s="3"/>
      <c r="O59" s="3"/>
    </row>
    <row r="60" spans="1:15" ht="16.5" x14ac:dyDescent="0.3">
      <c r="O60" s="3"/>
    </row>
  </sheetData>
  <hyperlinks>
    <hyperlink ref="N47" r:id="rId1" xr:uid="{00000000-0004-0000-0100-000000000000}"/>
  </hyperlinks>
  <pageMargins left="0.70866141732283472" right="0.70866141732283472" top="0.74803149606299213" bottom="0.74803149606299213" header="0.31496062992125984" footer="0.31496062992125984"/>
  <pageSetup scale="7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Vipond</dc:creator>
  <cp:lastModifiedBy>DELL</cp:lastModifiedBy>
  <cp:lastPrinted>2014-12-13T23:43:21Z</cp:lastPrinted>
  <dcterms:created xsi:type="dcterms:W3CDTF">2014-11-08T22:00:02Z</dcterms:created>
  <dcterms:modified xsi:type="dcterms:W3CDTF">2023-02-05T15:15:37Z</dcterms:modified>
</cp:coreProperties>
</file>