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3b5d0749d01a3e3/桌面/"/>
    </mc:Choice>
  </mc:AlternateContent>
  <xr:revisionPtr revIDLastSave="0" documentId="13_ncr:1_{E9BE907E-55D9-40E2-9F9E-7A74B5BCA4F1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總表" sheetId="1" r:id="rId1"/>
    <sheet name="Server Account" sheetId="2" r:id="rId2"/>
    <sheet name="Lab01" sheetId="3" r:id="rId3"/>
    <sheet name="Lab02" sheetId="4" r:id="rId4"/>
    <sheet name="Lab03" sheetId="5" r:id="rId5"/>
    <sheet name="Lab04" sheetId="6" r:id="rId6"/>
    <sheet name="Lab05" sheetId="7" r:id="rId7"/>
    <sheet name="Final Exam" sheetId="8" r:id="rId8"/>
    <sheet name="FP proposal" sheetId="9" state="hidden" r:id="rId9"/>
    <sheet name="Final Project" sheetId="10" r:id="rId10"/>
  </sheets>
  <calcPr calcId="191029"/>
</workbook>
</file>

<file path=xl/calcChain.xml><?xml version="1.0" encoding="utf-8"?>
<calcChain xmlns="http://schemas.openxmlformats.org/spreadsheetml/2006/main">
  <c r="H131" i="10" l="1"/>
  <c r="I81" i="9"/>
  <c r="H81" i="9"/>
  <c r="G81" i="9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W131" i="8"/>
  <c r="J96" i="1" s="1"/>
  <c r="W130" i="8"/>
  <c r="J48" i="1" s="1"/>
  <c r="W129" i="8"/>
  <c r="J93" i="1" s="1"/>
  <c r="W128" i="8"/>
  <c r="J114" i="1" s="1"/>
  <c r="W127" i="8"/>
  <c r="J119" i="1" s="1"/>
  <c r="W126" i="8"/>
  <c r="J123" i="1" s="1"/>
  <c r="W125" i="8"/>
  <c r="J51" i="1" s="1"/>
  <c r="W124" i="8"/>
  <c r="J110" i="1" s="1"/>
  <c r="W123" i="8"/>
  <c r="J64" i="1" s="1"/>
  <c r="W122" i="8"/>
  <c r="J88" i="1" s="1"/>
  <c r="W120" i="8"/>
  <c r="J36" i="1" s="1"/>
  <c r="W119" i="8"/>
  <c r="J16" i="1" s="1"/>
  <c r="W118" i="8"/>
  <c r="W117" i="8"/>
  <c r="W116" i="8"/>
  <c r="W115" i="8"/>
  <c r="W114" i="8"/>
  <c r="W113" i="8"/>
  <c r="J56" i="1" s="1"/>
  <c r="W111" i="8"/>
  <c r="W110" i="8"/>
  <c r="W109" i="8"/>
  <c r="W108" i="8"/>
  <c r="J38" i="1" s="1"/>
  <c r="W107" i="8"/>
  <c r="J39" i="1" s="1"/>
  <c r="W106" i="8"/>
  <c r="J63" i="1" s="1"/>
  <c r="W105" i="8"/>
  <c r="J58" i="1" s="1"/>
  <c r="W104" i="8"/>
  <c r="J23" i="1" s="1"/>
  <c r="W103" i="8"/>
  <c r="J25" i="1" s="1"/>
  <c r="W102" i="8"/>
  <c r="J90" i="1" s="1"/>
  <c r="W101" i="8"/>
  <c r="J76" i="1" s="1"/>
  <c r="W100" i="8"/>
  <c r="J91" i="1" s="1"/>
  <c r="W99" i="8"/>
  <c r="W98" i="8"/>
  <c r="W97" i="8"/>
  <c r="W96" i="8"/>
  <c r="W95" i="8"/>
  <c r="J55" i="1" s="1"/>
  <c r="W94" i="8"/>
  <c r="W93" i="8"/>
  <c r="W92" i="8"/>
  <c r="J10" i="1" s="1"/>
  <c r="W91" i="8"/>
  <c r="J45" i="1" s="1"/>
  <c r="W90" i="8"/>
  <c r="J65" i="1" s="1"/>
  <c r="W89" i="8"/>
  <c r="J15" i="1" s="1"/>
  <c r="W88" i="8"/>
  <c r="J32" i="1" s="1"/>
  <c r="W87" i="8"/>
  <c r="J94" i="1" s="1"/>
  <c r="W86" i="8"/>
  <c r="J78" i="1" s="1"/>
  <c r="W85" i="8"/>
  <c r="J17" i="1" s="1"/>
  <c r="W84" i="8"/>
  <c r="J33" i="1" s="1"/>
  <c r="W83" i="8"/>
  <c r="J42" i="1" s="1"/>
  <c r="W82" i="8"/>
  <c r="J75" i="1" s="1"/>
  <c r="W81" i="8"/>
  <c r="W80" i="8"/>
  <c r="W79" i="8"/>
  <c r="W78" i="8"/>
  <c r="W77" i="8"/>
  <c r="J57" i="1" s="1"/>
  <c r="W76" i="8"/>
  <c r="W75" i="8"/>
  <c r="J79" i="1" s="1"/>
  <c r="W74" i="8"/>
  <c r="W73" i="8"/>
  <c r="J37" i="1" s="1"/>
  <c r="W72" i="8"/>
  <c r="J109" i="1" s="1"/>
  <c r="W71" i="8"/>
  <c r="W70" i="8"/>
  <c r="J92" i="1" s="1"/>
  <c r="W69" i="8"/>
  <c r="J43" i="1" s="1"/>
  <c r="W68" i="8"/>
  <c r="J121" i="1" s="1"/>
  <c r="W67" i="8"/>
  <c r="J61" i="1" s="1"/>
  <c r="W66" i="8"/>
  <c r="J41" i="1" s="1"/>
  <c r="W65" i="8"/>
  <c r="J5" i="1" s="1"/>
  <c r="W64" i="8"/>
  <c r="J116" i="1" s="1"/>
  <c r="W63" i="8"/>
  <c r="W62" i="8"/>
  <c r="W61" i="8"/>
  <c r="W60" i="8"/>
  <c r="W59" i="8"/>
  <c r="J30" i="1" s="1"/>
  <c r="W58" i="8"/>
  <c r="J66" i="1" s="1"/>
  <c r="W57" i="8"/>
  <c r="W56" i="8"/>
  <c r="J49" i="1" s="1"/>
  <c r="W55" i="8"/>
  <c r="W54" i="8"/>
  <c r="J6" i="1" s="1"/>
  <c r="W53" i="8"/>
  <c r="J20" i="1" s="1"/>
  <c r="W51" i="8"/>
  <c r="J85" i="1" s="1"/>
  <c r="W50" i="8"/>
  <c r="J104" i="1" s="1"/>
  <c r="W49" i="8"/>
  <c r="J69" i="1" s="1"/>
  <c r="W48" i="8"/>
  <c r="J53" i="1" s="1"/>
  <c r="W47" i="8"/>
  <c r="W46" i="8"/>
  <c r="J2" i="1" s="1"/>
  <c r="W45" i="8"/>
  <c r="J74" i="1" s="1"/>
  <c r="W44" i="8"/>
  <c r="W43" i="8"/>
  <c r="W42" i="8"/>
  <c r="W40" i="8"/>
  <c r="W39" i="8"/>
  <c r="W38" i="8"/>
  <c r="W37" i="8"/>
  <c r="W36" i="8"/>
  <c r="J100" i="1" s="1"/>
  <c r="W35" i="8"/>
  <c r="J102" i="1" s="1"/>
  <c r="W34" i="8"/>
  <c r="J122" i="1" s="1"/>
  <c r="W33" i="8"/>
  <c r="J113" i="1" s="1"/>
  <c r="W32" i="8"/>
  <c r="J24" i="1" s="1"/>
  <c r="W31" i="8"/>
  <c r="W30" i="8"/>
  <c r="J13" i="1" s="1"/>
  <c r="W29" i="8"/>
  <c r="J19" i="1" s="1"/>
  <c r="W28" i="8"/>
  <c r="J46" i="1" s="1"/>
  <c r="W27" i="8"/>
  <c r="J70" i="1" s="1"/>
  <c r="W26" i="8"/>
  <c r="J18" i="1" s="1"/>
  <c r="W25" i="8"/>
  <c r="W24" i="8"/>
  <c r="W23" i="8"/>
  <c r="J35" i="1" s="1"/>
  <c r="W22" i="8"/>
  <c r="W21" i="8"/>
  <c r="W20" i="8"/>
  <c r="W19" i="8"/>
  <c r="W18" i="8"/>
  <c r="W17" i="8"/>
  <c r="J50" i="1" s="1"/>
  <c r="W16" i="8"/>
  <c r="J14" i="1" s="1"/>
  <c r="W15" i="8"/>
  <c r="J108" i="1" s="1"/>
  <c r="W14" i="8"/>
  <c r="J71" i="1" s="1"/>
  <c r="W13" i="8"/>
  <c r="J67" i="1" s="1"/>
  <c r="W12" i="8"/>
  <c r="J73" i="1" s="1"/>
  <c r="W11" i="8"/>
  <c r="J31" i="1" s="1"/>
  <c r="W9" i="8"/>
  <c r="J80" i="1" s="1"/>
  <c r="W8" i="8"/>
  <c r="J28" i="1" s="1"/>
  <c r="W7" i="8"/>
  <c r="W3" i="8"/>
  <c r="J131" i="7"/>
  <c r="J130" i="7"/>
  <c r="J129" i="7"/>
  <c r="J128" i="7"/>
  <c r="J127" i="7"/>
  <c r="J126" i="7"/>
  <c r="J125" i="7"/>
  <c r="J124" i="7"/>
  <c r="J123" i="7"/>
  <c r="J122" i="7"/>
  <c r="J121" i="7"/>
  <c r="M121" i="7" s="1"/>
  <c r="P121" i="7" s="1"/>
  <c r="I131" i="1" s="1"/>
  <c r="J120" i="7"/>
  <c r="J119" i="7"/>
  <c r="P118" i="7"/>
  <c r="J118" i="7"/>
  <c r="J117" i="7"/>
  <c r="J116" i="7"/>
  <c r="J115" i="7"/>
  <c r="J114" i="7"/>
  <c r="J113" i="7"/>
  <c r="J112" i="7"/>
  <c r="M112" i="7" s="1"/>
  <c r="P112" i="7" s="1"/>
  <c r="I124" i="1" s="1"/>
  <c r="J111" i="7"/>
  <c r="J110" i="7"/>
  <c r="J109" i="7"/>
  <c r="J108" i="7"/>
  <c r="J107" i="7"/>
  <c r="J106" i="7"/>
  <c r="J105" i="7"/>
  <c r="L104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L79" i="7"/>
  <c r="M79" i="7" s="1"/>
  <c r="P79" i="7" s="1"/>
  <c r="I4" i="1" s="1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L54" i="7"/>
  <c r="J54" i="7"/>
  <c r="J53" i="7"/>
  <c r="M52" i="7"/>
  <c r="P52" i="7" s="1"/>
  <c r="I130" i="1" s="1"/>
  <c r="J52" i="7"/>
  <c r="L52" i="7" s="1"/>
  <c r="J51" i="7"/>
  <c r="J50" i="7"/>
  <c r="J49" i="7"/>
  <c r="J48" i="7"/>
  <c r="J47" i="7"/>
  <c r="J46" i="7"/>
  <c r="J45" i="7"/>
  <c r="J44" i="7"/>
  <c r="J43" i="7"/>
  <c r="J42" i="7"/>
  <c r="P41" i="7"/>
  <c r="I129" i="1" s="1"/>
  <c r="L41" i="7"/>
  <c r="J41" i="7"/>
  <c r="M41" i="7" s="1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M10" i="7"/>
  <c r="P10" i="7" s="1"/>
  <c r="I128" i="1" s="1"/>
  <c r="L10" i="7"/>
  <c r="J10" i="7"/>
  <c r="J9" i="7"/>
  <c r="J8" i="7"/>
  <c r="J7" i="7"/>
  <c r="J6" i="7"/>
  <c r="P5" i="7"/>
  <c r="I126" i="1" s="1"/>
  <c r="L5" i="7"/>
  <c r="J5" i="7"/>
  <c r="M5" i="7" s="1"/>
  <c r="J4" i="7"/>
  <c r="M4" i="7" s="1"/>
  <c r="P4" i="7" s="1"/>
  <c r="I125" i="1" s="1"/>
  <c r="J3" i="7"/>
  <c r="S133" i="5"/>
  <c r="Q133" i="5"/>
  <c r="R131" i="5"/>
  <c r="U131" i="5" s="1"/>
  <c r="U130" i="5"/>
  <c r="R130" i="5"/>
  <c r="U129" i="5"/>
  <c r="R129" i="5"/>
  <c r="U128" i="5"/>
  <c r="G114" i="1" s="1"/>
  <c r="R128" i="5"/>
  <c r="R127" i="5"/>
  <c r="Q127" i="5"/>
  <c r="R126" i="5"/>
  <c r="U126" i="5" s="1"/>
  <c r="G123" i="1" s="1"/>
  <c r="R125" i="5"/>
  <c r="U125" i="5" s="1"/>
  <c r="G51" i="1" s="1"/>
  <c r="R124" i="5"/>
  <c r="Q124" i="5"/>
  <c r="U124" i="5" s="1"/>
  <c r="R123" i="5"/>
  <c r="Q123" i="5"/>
  <c r="U123" i="5" s="1"/>
  <c r="G64" i="1" s="1"/>
  <c r="R122" i="5"/>
  <c r="U122" i="5" s="1"/>
  <c r="R121" i="5"/>
  <c r="U121" i="5" s="1"/>
  <c r="R120" i="5"/>
  <c r="U120" i="5" s="1"/>
  <c r="G36" i="1" s="1"/>
  <c r="U119" i="5"/>
  <c r="G16" i="1" s="1"/>
  <c r="R119" i="5"/>
  <c r="R118" i="5"/>
  <c r="U118" i="5" s="1"/>
  <c r="G3" i="1" s="1"/>
  <c r="U117" i="5"/>
  <c r="R117" i="5"/>
  <c r="R116" i="5"/>
  <c r="U116" i="5" s="1"/>
  <c r="G44" i="1" s="1"/>
  <c r="R115" i="5"/>
  <c r="U115" i="5" s="1"/>
  <c r="G99" i="1" s="1"/>
  <c r="U114" i="5"/>
  <c r="G40" i="1" s="1"/>
  <c r="R114" i="5"/>
  <c r="R113" i="5"/>
  <c r="U113" i="5" s="1"/>
  <c r="R112" i="5"/>
  <c r="U112" i="5" s="1"/>
  <c r="G124" i="1" s="1"/>
  <c r="U111" i="5"/>
  <c r="G103" i="1" s="1"/>
  <c r="R111" i="5"/>
  <c r="R110" i="5"/>
  <c r="Q110" i="5"/>
  <c r="U110" i="5" s="1"/>
  <c r="G106" i="1" s="1"/>
  <c r="R109" i="5"/>
  <c r="U109" i="5" s="1"/>
  <c r="G87" i="1" s="1"/>
  <c r="R108" i="5"/>
  <c r="U108" i="5" s="1"/>
  <c r="G38" i="1" s="1"/>
  <c r="R107" i="5"/>
  <c r="U107" i="5" s="1"/>
  <c r="G39" i="1" s="1"/>
  <c r="U106" i="5"/>
  <c r="G63" i="1" s="1"/>
  <c r="R106" i="5"/>
  <c r="U105" i="5"/>
  <c r="R105" i="5"/>
  <c r="U104" i="5"/>
  <c r="R104" i="5"/>
  <c r="R103" i="5"/>
  <c r="U103" i="5" s="1"/>
  <c r="G25" i="1" s="1"/>
  <c r="U102" i="5"/>
  <c r="R102" i="5"/>
  <c r="R101" i="5"/>
  <c r="U101" i="5" s="1"/>
  <c r="G76" i="1" s="1"/>
  <c r="R100" i="5"/>
  <c r="U100" i="5" s="1"/>
  <c r="R99" i="5"/>
  <c r="U99" i="5" s="1"/>
  <c r="G22" i="1" s="1"/>
  <c r="R98" i="5"/>
  <c r="U98" i="5" s="1"/>
  <c r="G83" i="1" s="1"/>
  <c r="R97" i="5"/>
  <c r="U97" i="5" s="1"/>
  <c r="G97" i="1" s="1"/>
  <c r="U96" i="5"/>
  <c r="G117" i="1" s="1"/>
  <c r="R96" i="5"/>
  <c r="U95" i="5"/>
  <c r="R95" i="5"/>
  <c r="R94" i="5"/>
  <c r="U94" i="5" s="1"/>
  <c r="G112" i="1" s="1"/>
  <c r="R93" i="5"/>
  <c r="U93" i="5" s="1"/>
  <c r="R92" i="5"/>
  <c r="U92" i="5" s="1"/>
  <c r="G10" i="1" s="1"/>
  <c r="R91" i="5"/>
  <c r="U91" i="5" s="1"/>
  <c r="R90" i="5"/>
  <c r="U90" i="5" s="1"/>
  <c r="R89" i="5"/>
  <c r="U89" i="5" s="1"/>
  <c r="G15" i="1" s="1"/>
  <c r="R88" i="5"/>
  <c r="U88" i="5" s="1"/>
  <c r="U87" i="5"/>
  <c r="G94" i="1" s="1"/>
  <c r="R87" i="5"/>
  <c r="U86" i="5"/>
  <c r="R86" i="5"/>
  <c r="R85" i="5"/>
  <c r="U85" i="5" s="1"/>
  <c r="G17" i="1" s="1"/>
  <c r="R84" i="5"/>
  <c r="U84" i="5" s="1"/>
  <c r="G33" i="1" s="1"/>
  <c r="U83" i="5"/>
  <c r="R83" i="5"/>
  <c r="R82" i="5"/>
  <c r="U82" i="5" s="1"/>
  <c r="G75" i="1" s="1"/>
  <c r="R81" i="5"/>
  <c r="U81" i="5" s="1"/>
  <c r="G9" i="1" s="1"/>
  <c r="R80" i="5"/>
  <c r="U80" i="5" s="1"/>
  <c r="G27" i="1" s="1"/>
  <c r="R79" i="5"/>
  <c r="U79" i="5" s="1"/>
  <c r="G4" i="1" s="1"/>
  <c r="U78" i="5"/>
  <c r="G62" i="1" s="1"/>
  <c r="R78" i="5"/>
  <c r="U77" i="5"/>
  <c r="R77" i="5"/>
  <c r="U76" i="5"/>
  <c r="G118" i="1" s="1"/>
  <c r="R76" i="5"/>
  <c r="R75" i="5"/>
  <c r="U75" i="5" s="1"/>
  <c r="G79" i="1" s="1"/>
  <c r="R74" i="5"/>
  <c r="U74" i="5" s="1"/>
  <c r="R73" i="5"/>
  <c r="U73" i="5" s="1"/>
  <c r="R72" i="5"/>
  <c r="U72" i="5" s="1"/>
  <c r="G109" i="1" s="1"/>
  <c r="R71" i="5"/>
  <c r="U71" i="5" s="1"/>
  <c r="R70" i="5"/>
  <c r="U70" i="5" s="1"/>
  <c r="G92" i="1" s="1"/>
  <c r="U69" i="5"/>
  <c r="R69" i="5"/>
  <c r="U68" i="5"/>
  <c r="R68" i="5"/>
  <c r="R67" i="5"/>
  <c r="U67" i="5" s="1"/>
  <c r="G61" i="1" s="1"/>
  <c r="R66" i="5"/>
  <c r="U66" i="5" s="1"/>
  <c r="G41" i="1" s="1"/>
  <c r="Q66" i="5"/>
  <c r="U65" i="5"/>
  <c r="G5" i="1" s="1"/>
  <c r="R65" i="5"/>
  <c r="R64" i="5"/>
  <c r="U64" i="5" s="1"/>
  <c r="R63" i="5"/>
  <c r="U63" i="5" s="1"/>
  <c r="G82" i="1" s="1"/>
  <c r="R62" i="5"/>
  <c r="U62" i="5" s="1"/>
  <c r="G98" i="1" s="1"/>
  <c r="R61" i="5"/>
  <c r="U61" i="5" s="1"/>
  <c r="G81" i="1" s="1"/>
  <c r="R60" i="5"/>
  <c r="U60" i="5" s="1"/>
  <c r="R59" i="5"/>
  <c r="U59" i="5" s="1"/>
  <c r="R58" i="5"/>
  <c r="U58" i="5" s="1"/>
  <c r="R57" i="5"/>
  <c r="U57" i="5" s="1"/>
  <c r="G47" i="1" s="1"/>
  <c r="R56" i="5"/>
  <c r="U56" i="5" s="1"/>
  <c r="G49" i="1" s="1"/>
  <c r="R55" i="5"/>
  <c r="U55" i="5" s="1"/>
  <c r="G7" i="1" s="1"/>
  <c r="R54" i="5"/>
  <c r="U54" i="5" s="1"/>
  <c r="G6" i="1" s="1"/>
  <c r="R53" i="5"/>
  <c r="U53" i="5" s="1"/>
  <c r="G20" i="1" s="1"/>
  <c r="R52" i="5"/>
  <c r="U52" i="5" s="1"/>
  <c r="G130" i="1" s="1"/>
  <c r="R51" i="5"/>
  <c r="U51" i="5" s="1"/>
  <c r="G85" i="1" s="1"/>
  <c r="R50" i="5"/>
  <c r="U50" i="5" s="1"/>
  <c r="U49" i="5"/>
  <c r="G69" i="1" s="1"/>
  <c r="R49" i="5"/>
  <c r="R48" i="5"/>
  <c r="U48" i="5" s="1"/>
  <c r="U47" i="5"/>
  <c r="G29" i="1" s="1"/>
  <c r="R47" i="5"/>
  <c r="R46" i="5"/>
  <c r="U46" i="5" s="1"/>
  <c r="G2" i="1" s="1"/>
  <c r="R45" i="5"/>
  <c r="U45" i="5" s="1"/>
  <c r="G74" i="1" s="1"/>
  <c r="U44" i="5"/>
  <c r="R44" i="5"/>
  <c r="U43" i="5"/>
  <c r="G115" i="1" s="1"/>
  <c r="R43" i="5"/>
  <c r="R42" i="5"/>
  <c r="U42" i="5" s="1"/>
  <c r="R41" i="5"/>
  <c r="U41" i="5" s="1"/>
  <c r="G129" i="1" s="1"/>
  <c r="R40" i="5"/>
  <c r="U40" i="5" s="1"/>
  <c r="U39" i="5"/>
  <c r="G59" i="1" s="1"/>
  <c r="R39" i="5"/>
  <c r="R38" i="5"/>
  <c r="U38" i="5" s="1"/>
  <c r="G89" i="1" s="1"/>
  <c r="R37" i="5"/>
  <c r="U37" i="5" s="1"/>
  <c r="G84" i="1" s="1"/>
  <c r="R36" i="5"/>
  <c r="U36" i="5" s="1"/>
  <c r="G100" i="1" s="1"/>
  <c r="R35" i="5"/>
  <c r="U35" i="5" s="1"/>
  <c r="G102" i="1" s="1"/>
  <c r="R34" i="5"/>
  <c r="U34" i="5" s="1"/>
  <c r="G122" i="1" s="1"/>
  <c r="R33" i="5"/>
  <c r="U33" i="5" s="1"/>
  <c r="G113" i="1" s="1"/>
  <c r="R32" i="5"/>
  <c r="Q32" i="5"/>
  <c r="R31" i="5"/>
  <c r="U31" i="5" s="1"/>
  <c r="G72" i="1" s="1"/>
  <c r="R30" i="5"/>
  <c r="U30" i="5" s="1"/>
  <c r="G13" i="1" s="1"/>
  <c r="U29" i="5"/>
  <c r="R29" i="5"/>
  <c r="R28" i="5"/>
  <c r="Q28" i="5"/>
  <c r="U28" i="5" s="1"/>
  <c r="G46" i="1" s="1"/>
  <c r="R27" i="5"/>
  <c r="U27" i="5" s="1"/>
  <c r="G70" i="1" s="1"/>
  <c r="R26" i="5"/>
  <c r="U26" i="5" s="1"/>
  <c r="G18" i="1" s="1"/>
  <c r="R25" i="5"/>
  <c r="U25" i="5" s="1"/>
  <c r="G120" i="1" s="1"/>
  <c r="R24" i="5"/>
  <c r="U24" i="5" s="1"/>
  <c r="G77" i="1" s="1"/>
  <c r="R23" i="5"/>
  <c r="U23" i="5" s="1"/>
  <c r="G35" i="1" s="1"/>
  <c r="U22" i="5"/>
  <c r="R22" i="5"/>
  <c r="R21" i="5"/>
  <c r="U21" i="5" s="1"/>
  <c r="G8" i="1" s="1"/>
  <c r="U20" i="5"/>
  <c r="R20" i="5"/>
  <c r="R19" i="5"/>
  <c r="U19" i="5" s="1"/>
  <c r="G21" i="1" s="1"/>
  <c r="R18" i="5"/>
  <c r="U18" i="5" s="1"/>
  <c r="R17" i="5"/>
  <c r="U17" i="5" s="1"/>
  <c r="G50" i="1" s="1"/>
  <c r="R16" i="5"/>
  <c r="U16" i="5" s="1"/>
  <c r="R15" i="5"/>
  <c r="U15" i="5" s="1"/>
  <c r="R14" i="5"/>
  <c r="U14" i="5" s="1"/>
  <c r="G71" i="1" s="1"/>
  <c r="U13" i="5"/>
  <c r="G67" i="1" s="1"/>
  <c r="R13" i="5"/>
  <c r="R12" i="5"/>
  <c r="U12" i="5" s="1"/>
  <c r="G73" i="1" s="1"/>
  <c r="R11" i="5"/>
  <c r="U11" i="5" s="1"/>
  <c r="G31" i="1" s="1"/>
  <c r="U10" i="5"/>
  <c r="R10" i="5"/>
  <c r="R9" i="5"/>
  <c r="U9" i="5" s="1"/>
  <c r="U8" i="5"/>
  <c r="R8" i="5"/>
  <c r="R7" i="5"/>
  <c r="U7" i="5" s="1"/>
  <c r="R6" i="5"/>
  <c r="U6" i="5" s="1"/>
  <c r="R5" i="5"/>
  <c r="U5" i="5" s="1"/>
  <c r="G126" i="1" s="1"/>
  <c r="R4" i="5"/>
  <c r="U4" i="5" s="1"/>
  <c r="R3" i="5"/>
  <c r="U3" i="5" s="1"/>
  <c r="G95" i="1" s="1"/>
  <c r="F149" i="4"/>
  <c r="F148" i="4"/>
  <c r="F147" i="4"/>
  <c r="F146" i="4"/>
  <c r="F145" i="4"/>
  <c r="F144" i="4"/>
  <c r="F143" i="4"/>
  <c r="F142" i="4"/>
  <c r="H141" i="4"/>
  <c r="F141" i="4"/>
  <c r="H140" i="4"/>
  <c r="I75" i="4" s="1"/>
  <c r="K75" i="4" s="1"/>
  <c r="F140" i="4"/>
  <c r="H139" i="4"/>
  <c r="I84" i="4" s="1"/>
  <c r="K84" i="4" s="1"/>
  <c r="F139" i="4"/>
  <c r="H138" i="4"/>
  <c r="F138" i="4"/>
  <c r="H137" i="4"/>
  <c r="F137" i="4"/>
  <c r="H136" i="4"/>
  <c r="I82" i="4" s="1"/>
  <c r="F136" i="4"/>
  <c r="H135" i="4"/>
  <c r="I93" i="4" s="1"/>
  <c r="K93" i="4" s="1"/>
  <c r="F135" i="4"/>
  <c r="H134" i="4"/>
  <c r="F134" i="4"/>
  <c r="H133" i="4"/>
  <c r="F133" i="4"/>
  <c r="H132" i="4"/>
  <c r="E130" i="4"/>
  <c r="E129" i="4"/>
  <c r="E128" i="4"/>
  <c r="E127" i="4"/>
  <c r="E126" i="4"/>
  <c r="E125" i="4"/>
  <c r="E124" i="4"/>
  <c r="E123" i="4"/>
  <c r="E122" i="4"/>
  <c r="E121" i="4"/>
  <c r="I120" i="4"/>
  <c r="E120" i="4"/>
  <c r="K120" i="4" s="1"/>
  <c r="E119" i="4"/>
  <c r="E118" i="4"/>
  <c r="E117" i="4"/>
  <c r="E116" i="4"/>
  <c r="E115" i="4"/>
  <c r="E114" i="4"/>
  <c r="E113" i="4"/>
  <c r="E112" i="4"/>
  <c r="I111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F97" i="4"/>
  <c r="E97" i="4"/>
  <c r="E96" i="4"/>
  <c r="F95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I51" i="4"/>
  <c r="E51" i="4"/>
  <c r="K51" i="4" s="1"/>
  <c r="E50" i="4"/>
  <c r="E49" i="4"/>
  <c r="E48" i="4"/>
  <c r="E47" i="4"/>
  <c r="E46" i="4"/>
  <c r="E45" i="4"/>
  <c r="E44" i="4"/>
  <c r="E43" i="4"/>
  <c r="E42" i="4"/>
  <c r="E41" i="4"/>
  <c r="I40" i="4"/>
  <c r="E40" i="4"/>
  <c r="E39" i="4"/>
  <c r="E38" i="4"/>
  <c r="E37" i="4"/>
  <c r="E36" i="4"/>
  <c r="E35" i="4"/>
  <c r="E34" i="4"/>
  <c r="I33" i="4"/>
  <c r="E33" i="4"/>
  <c r="K33" i="4" s="1"/>
  <c r="I32" i="4"/>
  <c r="E32" i="4"/>
  <c r="K32" i="4" s="1"/>
  <c r="E31" i="4"/>
  <c r="E30" i="4"/>
  <c r="E29" i="4"/>
  <c r="E28" i="4"/>
  <c r="E27" i="4"/>
  <c r="E26" i="4"/>
  <c r="E25" i="4"/>
  <c r="I24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I9" i="4"/>
  <c r="E9" i="4"/>
  <c r="E8" i="4"/>
  <c r="E7" i="4"/>
  <c r="E6" i="4"/>
  <c r="I5" i="4"/>
  <c r="E5" i="4"/>
  <c r="K5" i="4" s="1"/>
  <c r="I4" i="4"/>
  <c r="E4" i="4"/>
  <c r="K4" i="4" s="1"/>
  <c r="E3" i="4"/>
  <c r="I2" i="4"/>
  <c r="E2" i="4"/>
  <c r="K2" i="4" s="1"/>
  <c r="A1" i="4"/>
  <c r="I131" i="3"/>
  <c r="H130" i="3"/>
  <c r="K130" i="3" s="1"/>
  <c r="G130" i="3"/>
  <c r="H129" i="3"/>
  <c r="K129" i="3" s="1"/>
  <c r="G129" i="3"/>
  <c r="H128" i="3"/>
  <c r="K128" i="3" s="1"/>
  <c r="G128" i="3"/>
  <c r="H127" i="3"/>
  <c r="K127" i="3" s="1"/>
  <c r="G127" i="3"/>
  <c r="H126" i="3"/>
  <c r="K126" i="3" s="1"/>
  <c r="G126" i="3"/>
  <c r="H125" i="3"/>
  <c r="K125" i="3" s="1"/>
  <c r="G125" i="3"/>
  <c r="H124" i="3"/>
  <c r="K124" i="3" s="1"/>
  <c r="E51" i="1" s="1"/>
  <c r="G124" i="3"/>
  <c r="H123" i="3"/>
  <c r="K123" i="3" s="1"/>
  <c r="G123" i="3"/>
  <c r="H122" i="3"/>
  <c r="K122" i="3" s="1"/>
  <c r="G122" i="3"/>
  <c r="H121" i="3"/>
  <c r="K121" i="3" s="1"/>
  <c r="G121" i="3"/>
  <c r="H120" i="3"/>
  <c r="K120" i="3" s="1"/>
  <c r="G120" i="3"/>
  <c r="H119" i="3"/>
  <c r="K119" i="3" s="1"/>
  <c r="G119" i="3"/>
  <c r="H118" i="3"/>
  <c r="K118" i="3" s="1"/>
  <c r="G118" i="3"/>
  <c r="H117" i="3"/>
  <c r="K117" i="3" s="1"/>
  <c r="G117" i="3"/>
  <c r="H116" i="3"/>
  <c r="K116" i="3" s="1"/>
  <c r="E105" i="1" s="1"/>
  <c r="G116" i="3"/>
  <c r="H115" i="3"/>
  <c r="K115" i="3" s="1"/>
  <c r="G115" i="3"/>
  <c r="H114" i="3"/>
  <c r="K114" i="3" s="1"/>
  <c r="E99" i="1" s="1"/>
  <c r="G114" i="3"/>
  <c r="H113" i="3"/>
  <c r="K113" i="3" s="1"/>
  <c r="G113" i="3"/>
  <c r="H112" i="3"/>
  <c r="K112" i="3" s="1"/>
  <c r="G112" i="3"/>
  <c r="H111" i="3"/>
  <c r="K111" i="3" s="1"/>
  <c r="E124" i="1" s="1"/>
  <c r="G111" i="3"/>
  <c r="H110" i="3"/>
  <c r="K110" i="3" s="1"/>
  <c r="G110" i="3"/>
  <c r="H109" i="3"/>
  <c r="K109" i="3" s="1"/>
  <c r="G109" i="3"/>
  <c r="H108" i="3"/>
  <c r="K108" i="3" s="1"/>
  <c r="G108" i="3"/>
  <c r="H107" i="3"/>
  <c r="K107" i="3" s="1"/>
  <c r="G107" i="3"/>
  <c r="H106" i="3"/>
  <c r="K106" i="3" s="1"/>
  <c r="G106" i="3"/>
  <c r="H105" i="3"/>
  <c r="K105" i="3" s="1"/>
  <c r="G105" i="3"/>
  <c r="H104" i="3"/>
  <c r="K104" i="3" s="1"/>
  <c r="E76" i="1" s="1"/>
  <c r="G104" i="3"/>
  <c r="H103" i="3"/>
  <c r="K103" i="3" s="1"/>
  <c r="G103" i="3"/>
  <c r="H102" i="3"/>
  <c r="K102" i="3" s="1"/>
  <c r="E102" i="1" s="1"/>
  <c r="G102" i="3"/>
  <c r="H101" i="3"/>
  <c r="K101" i="3" s="1"/>
  <c r="E90" i="1" s="1"/>
  <c r="G101" i="3"/>
  <c r="H100" i="3"/>
  <c r="K100" i="3" s="1"/>
  <c r="G100" i="3"/>
  <c r="H99" i="3"/>
  <c r="K99" i="3" s="1"/>
  <c r="G99" i="3"/>
  <c r="H98" i="3"/>
  <c r="K98" i="3" s="1"/>
  <c r="G98" i="3"/>
  <c r="H97" i="3"/>
  <c r="K97" i="3" s="1"/>
  <c r="G97" i="3"/>
  <c r="H96" i="3"/>
  <c r="K96" i="3" s="1"/>
  <c r="G96" i="3"/>
  <c r="H95" i="3"/>
  <c r="K95" i="3" s="1"/>
  <c r="E117" i="1" s="1"/>
  <c r="G95" i="3"/>
  <c r="H94" i="3"/>
  <c r="K94" i="3" s="1"/>
  <c r="G94" i="3"/>
  <c r="H93" i="3"/>
  <c r="K93" i="3" s="1"/>
  <c r="G93" i="3"/>
  <c r="H92" i="3"/>
  <c r="K92" i="3" s="1"/>
  <c r="G92" i="3"/>
  <c r="H91" i="3"/>
  <c r="K91" i="3" s="1"/>
  <c r="G91" i="3"/>
  <c r="H90" i="3"/>
  <c r="K90" i="3" s="1"/>
  <c r="E45" i="1" s="1"/>
  <c r="G90" i="3"/>
  <c r="H89" i="3"/>
  <c r="K89" i="3" s="1"/>
  <c r="G89" i="3"/>
  <c r="H88" i="3"/>
  <c r="K88" i="3" s="1"/>
  <c r="G88" i="3"/>
  <c r="H87" i="3"/>
  <c r="K87" i="3" s="1"/>
  <c r="E54" i="1" s="1"/>
  <c r="G87" i="3"/>
  <c r="H86" i="3"/>
  <c r="K86" i="3" s="1"/>
  <c r="E94" i="1" s="1"/>
  <c r="G86" i="3"/>
  <c r="H85" i="3"/>
  <c r="K85" i="3" s="1"/>
  <c r="E78" i="1" s="1"/>
  <c r="G85" i="3"/>
  <c r="H84" i="3"/>
  <c r="K84" i="3" s="1"/>
  <c r="E7" i="1" s="1"/>
  <c r="G84" i="3"/>
  <c r="H83" i="3"/>
  <c r="K83" i="3" s="1"/>
  <c r="E33" i="1" s="1"/>
  <c r="G83" i="3"/>
  <c r="H82" i="3"/>
  <c r="K82" i="3" s="1"/>
  <c r="G82" i="3"/>
  <c r="H81" i="3"/>
  <c r="K81" i="3" s="1"/>
  <c r="G81" i="3"/>
  <c r="H80" i="3"/>
  <c r="K80" i="3" s="1"/>
  <c r="G80" i="3"/>
  <c r="H79" i="3"/>
  <c r="K79" i="3" s="1"/>
  <c r="G79" i="3"/>
  <c r="H78" i="3"/>
  <c r="K78" i="3" s="1"/>
  <c r="G78" i="3"/>
  <c r="H77" i="3"/>
  <c r="K77" i="3" s="1"/>
  <c r="G77" i="3"/>
  <c r="H76" i="3"/>
  <c r="K76" i="3" s="1"/>
  <c r="E57" i="1" s="1"/>
  <c r="G76" i="3"/>
  <c r="H75" i="3"/>
  <c r="K75" i="3" s="1"/>
  <c r="E118" i="1" s="1"/>
  <c r="G75" i="3"/>
  <c r="H74" i="3"/>
  <c r="K74" i="3" s="1"/>
  <c r="G74" i="3"/>
  <c r="H73" i="3"/>
  <c r="K73" i="3" s="1"/>
  <c r="G73" i="3"/>
  <c r="H72" i="3"/>
  <c r="K72" i="3" s="1"/>
  <c r="G72" i="3"/>
  <c r="H71" i="3"/>
  <c r="K71" i="3" s="1"/>
  <c r="G71" i="3"/>
  <c r="H70" i="3"/>
  <c r="K70" i="3" s="1"/>
  <c r="G70" i="3"/>
  <c r="H69" i="3"/>
  <c r="K69" i="3" s="1"/>
  <c r="G69" i="3"/>
  <c r="H68" i="3"/>
  <c r="K68" i="3" s="1"/>
  <c r="G68" i="3"/>
  <c r="H67" i="3"/>
  <c r="K67" i="3" s="1"/>
  <c r="G67" i="3"/>
  <c r="H66" i="3"/>
  <c r="K66" i="3" s="1"/>
  <c r="E98" i="1" s="1"/>
  <c r="G66" i="3"/>
  <c r="H65" i="3"/>
  <c r="K65" i="3" s="1"/>
  <c r="E41" i="1" s="1"/>
  <c r="G65" i="3"/>
  <c r="H64" i="3"/>
  <c r="K64" i="3" s="1"/>
  <c r="G64" i="3"/>
  <c r="H63" i="3"/>
  <c r="K63" i="3" s="1"/>
  <c r="E116" i="1" s="1"/>
  <c r="G63" i="3"/>
  <c r="H62" i="3"/>
  <c r="K62" i="3" s="1"/>
  <c r="G62" i="3"/>
  <c r="H61" i="3"/>
  <c r="K61" i="3" s="1"/>
  <c r="G61" i="3"/>
  <c r="H60" i="3"/>
  <c r="K60" i="3" s="1"/>
  <c r="E22" i="1" s="1"/>
  <c r="G60" i="3"/>
  <c r="H59" i="3"/>
  <c r="K59" i="3" s="1"/>
  <c r="E60" i="1" s="1"/>
  <c r="G59" i="3"/>
  <c r="H58" i="3"/>
  <c r="K58" i="3" s="1"/>
  <c r="G58" i="3"/>
  <c r="H57" i="3"/>
  <c r="K57" i="3" s="1"/>
  <c r="G57" i="3"/>
  <c r="H56" i="3"/>
  <c r="K56" i="3" s="1"/>
  <c r="G56" i="3"/>
  <c r="H55" i="3"/>
  <c r="K55" i="3" s="1"/>
  <c r="G55" i="3"/>
  <c r="H54" i="3"/>
  <c r="K54" i="3" s="1"/>
  <c r="G54" i="3"/>
  <c r="H53" i="3"/>
  <c r="K53" i="3" s="1"/>
  <c r="G53" i="3"/>
  <c r="H52" i="3"/>
  <c r="K52" i="3" s="1"/>
  <c r="G52" i="3"/>
  <c r="K51" i="3"/>
  <c r="H50" i="3"/>
  <c r="K50" i="3" s="1"/>
  <c r="G50" i="3"/>
  <c r="H49" i="3"/>
  <c r="K49" i="3" s="1"/>
  <c r="G49" i="3"/>
  <c r="H48" i="3"/>
  <c r="K48" i="3" s="1"/>
  <c r="G48" i="3"/>
  <c r="H47" i="3"/>
  <c r="K47" i="3" s="1"/>
  <c r="G47" i="3"/>
  <c r="H46" i="3"/>
  <c r="K46" i="3" s="1"/>
  <c r="G46" i="3"/>
  <c r="H45" i="3"/>
  <c r="K45" i="3" s="1"/>
  <c r="G45" i="3"/>
  <c r="H44" i="3"/>
  <c r="K44" i="3" s="1"/>
  <c r="E74" i="1" s="1"/>
  <c r="G44" i="3"/>
  <c r="H43" i="3"/>
  <c r="K43" i="3" s="1"/>
  <c r="G43" i="3"/>
  <c r="H42" i="3"/>
  <c r="K42" i="3" s="1"/>
  <c r="E115" i="1" s="1"/>
  <c r="G42" i="3"/>
  <c r="H41" i="3"/>
  <c r="K41" i="3" s="1"/>
  <c r="G41" i="3"/>
  <c r="H40" i="3"/>
  <c r="K40" i="3" s="1"/>
  <c r="E129" i="1" s="1"/>
  <c r="G40" i="3"/>
  <c r="H39" i="3"/>
  <c r="K39" i="3" s="1"/>
  <c r="G39" i="3"/>
  <c r="H38" i="3"/>
  <c r="K38" i="3" s="1"/>
  <c r="G38" i="3"/>
  <c r="H37" i="3"/>
  <c r="K37" i="3" s="1"/>
  <c r="E89" i="1" s="1"/>
  <c r="G37" i="3"/>
  <c r="H36" i="3"/>
  <c r="K36" i="3" s="1"/>
  <c r="G36" i="3"/>
  <c r="H35" i="3"/>
  <c r="K35" i="3" s="1"/>
  <c r="G35" i="3"/>
  <c r="H34" i="3"/>
  <c r="K34" i="3" s="1"/>
  <c r="G34" i="3"/>
  <c r="H33" i="3"/>
  <c r="K33" i="3" s="1"/>
  <c r="G33" i="3"/>
  <c r="H32" i="3"/>
  <c r="K32" i="3" s="1"/>
  <c r="E16" i="1" s="1"/>
  <c r="G32" i="3"/>
  <c r="H31" i="3"/>
  <c r="K31" i="3" s="1"/>
  <c r="G31" i="3"/>
  <c r="H30" i="3"/>
  <c r="K30" i="3" s="1"/>
  <c r="G30" i="3"/>
  <c r="H29" i="3"/>
  <c r="K29" i="3" s="1"/>
  <c r="E13" i="1" s="1"/>
  <c r="G29" i="3"/>
  <c r="H28" i="3"/>
  <c r="K28" i="3" s="1"/>
  <c r="E19" i="1" s="1"/>
  <c r="G28" i="3"/>
  <c r="H27" i="3"/>
  <c r="K27" i="3" s="1"/>
  <c r="G27" i="3"/>
  <c r="H26" i="3"/>
  <c r="K26" i="3" s="1"/>
  <c r="G26" i="3"/>
  <c r="H25" i="3"/>
  <c r="K25" i="3" s="1"/>
  <c r="E18" i="1" s="1"/>
  <c r="G25" i="3"/>
  <c r="H24" i="3"/>
  <c r="K24" i="3" s="1"/>
  <c r="G24" i="3"/>
  <c r="H23" i="3"/>
  <c r="K23" i="3" s="1"/>
  <c r="G23" i="3"/>
  <c r="H22" i="3"/>
  <c r="K22" i="3" s="1"/>
  <c r="G22" i="3"/>
  <c r="H21" i="3"/>
  <c r="K21" i="3" s="1"/>
  <c r="G21" i="3"/>
  <c r="H20" i="3"/>
  <c r="K20" i="3" s="1"/>
  <c r="G20" i="3"/>
  <c r="H19" i="3"/>
  <c r="K19" i="3" s="1"/>
  <c r="E26" i="1" s="1"/>
  <c r="G19" i="3"/>
  <c r="H18" i="3"/>
  <c r="K18" i="3" s="1"/>
  <c r="E21" i="1" s="1"/>
  <c r="G18" i="3"/>
  <c r="H17" i="3"/>
  <c r="K17" i="3" s="1"/>
  <c r="G17" i="3"/>
  <c r="H16" i="3"/>
  <c r="K16" i="3" s="1"/>
  <c r="E50" i="1" s="1"/>
  <c r="G16" i="3"/>
  <c r="H15" i="3"/>
  <c r="K15" i="3" s="1"/>
  <c r="G15" i="3"/>
  <c r="H14" i="3"/>
  <c r="K14" i="3" s="1"/>
  <c r="G14" i="3"/>
  <c r="H13" i="3"/>
  <c r="K13" i="3" s="1"/>
  <c r="E71" i="1" s="1"/>
  <c r="G13" i="3"/>
  <c r="H12" i="3"/>
  <c r="K12" i="3" s="1"/>
  <c r="G12" i="3"/>
  <c r="H11" i="3"/>
  <c r="K11" i="3" s="1"/>
  <c r="G11" i="3"/>
  <c r="H10" i="3"/>
  <c r="K10" i="3" s="1"/>
  <c r="G10" i="3"/>
  <c r="H9" i="3"/>
  <c r="K9" i="3" s="1"/>
  <c r="E128" i="1" s="1"/>
  <c r="G9" i="3"/>
  <c r="H8" i="3"/>
  <c r="K8" i="3" s="1"/>
  <c r="E80" i="1" s="1"/>
  <c r="G8" i="3"/>
  <c r="H7" i="3"/>
  <c r="K7" i="3" s="1"/>
  <c r="G7" i="3"/>
  <c r="H6" i="3"/>
  <c r="K6" i="3" s="1"/>
  <c r="E11" i="1" s="1"/>
  <c r="G6" i="3"/>
  <c r="H5" i="3"/>
  <c r="K5" i="3" s="1"/>
  <c r="G5" i="3"/>
  <c r="H4" i="3"/>
  <c r="K4" i="3" s="1"/>
  <c r="G4" i="3"/>
  <c r="H3" i="3"/>
  <c r="G3" i="3"/>
  <c r="H2" i="3"/>
  <c r="K2" i="3" s="1"/>
  <c r="G2" i="3"/>
  <c r="K68" i="1"/>
  <c r="D68" i="1"/>
  <c r="K96" i="1"/>
  <c r="H96" i="1"/>
  <c r="G96" i="1"/>
  <c r="K48" i="1"/>
  <c r="H48" i="1"/>
  <c r="G48" i="1"/>
  <c r="K93" i="1"/>
  <c r="H93" i="1"/>
  <c r="G93" i="1"/>
  <c r="K114" i="1"/>
  <c r="H114" i="1"/>
  <c r="K119" i="1"/>
  <c r="H119" i="1"/>
  <c r="E119" i="1"/>
  <c r="K123" i="1"/>
  <c r="H123" i="1"/>
  <c r="K51" i="1"/>
  <c r="H51" i="1"/>
  <c r="K110" i="1"/>
  <c r="H110" i="1"/>
  <c r="G110" i="1"/>
  <c r="K64" i="1"/>
  <c r="H64" i="1"/>
  <c r="K88" i="1"/>
  <c r="H88" i="1"/>
  <c r="G88" i="1"/>
  <c r="M131" i="1"/>
  <c r="L131" i="1"/>
  <c r="K131" i="1"/>
  <c r="J131" i="1"/>
  <c r="H131" i="1"/>
  <c r="G131" i="1"/>
  <c r="K36" i="1"/>
  <c r="H36" i="1"/>
  <c r="K16" i="1"/>
  <c r="H16" i="1"/>
  <c r="K3" i="1"/>
  <c r="J3" i="1"/>
  <c r="I3" i="1"/>
  <c r="H3" i="1"/>
  <c r="K105" i="1"/>
  <c r="J105" i="1"/>
  <c r="H105" i="1"/>
  <c r="G105" i="1"/>
  <c r="K44" i="1"/>
  <c r="J44" i="1"/>
  <c r="H44" i="1"/>
  <c r="K99" i="1"/>
  <c r="J99" i="1"/>
  <c r="H99" i="1"/>
  <c r="K40" i="1"/>
  <c r="J40" i="1"/>
  <c r="H40" i="1"/>
  <c r="K56" i="1"/>
  <c r="H56" i="1"/>
  <c r="G56" i="1"/>
  <c r="K124" i="1"/>
  <c r="H124" i="1"/>
  <c r="K103" i="1"/>
  <c r="J103" i="1"/>
  <c r="H103" i="1"/>
  <c r="K106" i="1"/>
  <c r="J106" i="1"/>
  <c r="H106" i="1"/>
  <c r="E106" i="1"/>
  <c r="K87" i="1"/>
  <c r="J87" i="1"/>
  <c r="H87" i="1"/>
  <c r="K38" i="1"/>
  <c r="H38" i="1"/>
  <c r="K39" i="1"/>
  <c r="H39" i="1"/>
  <c r="K63" i="1"/>
  <c r="H63" i="1"/>
  <c r="K58" i="1"/>
  <c r="H58" i="1"/>
  <c r="G58" i="1"/>
  <c r="K23" i="1"/>
  <c r="H23" i="1"/>
  <c r="G23" i="1"/>
  <c r="K25" i="1"/>
  <c r="H25" i="1"/>
  <c r="K90" i="1"/>
  <c r="H90" i="1"/>
  <c r="G90" i="1"/>
  <c r="K76" i="1"/>
  <c r="H76" i="1"/>
  <c r="K91" i="1"/>
  <c r="H91" i="1"/>
  <c r="G91" i="1"/>
  <c r="K22" i="1"/>
  <c r="J22" i="1"/>
  <c r="H22" i="1"/>
  <c r="K83" i="1"/>
  <c r="J83" i="1"/>
  <c r="H83" i="1"/>
  <c r="K97" i="1"/>
  <c r="J97" i="1"/>
  <c r="H97" i="1"/>
  <c r="K117" i="1"/>
  <c r="J117" i="1"/>
  <c r="H117" i="1"/>
  <c r="K55" i="1"/>
  <c r="H55" i="1"/>
  <c r="G55" i="1"/>
  <c r="K112" i="1"/>
  <c r="J112" i="1"/>
  <c r="H112" i="1"/>
  <c r="K34" i="1"/>
  <c r="J34" i="1"/>
  <c r="H34" i="1"/>
  <c r="G34" i="1"/>
  <c r="K10" i="1"/>
  <c r="H10" i="1"/>
  <c r="K45" i="1"/>
  <c r="H45" i="1"/>
  <c r="G45" i="1"/>
  <c r="K65" i="1"/>
  <c r="H65" i="1"/>
  <c r="G65" i="1"/>
  <c r="K15" i="1"/>
  <c r="H15" i="1"/>
  <c r="K32" i="1"/>
  <c r="H32" i="1"/>
  <c r="G32" i="1"/>
  <c r="K94" i="1"/>
  <c r="H94" i="1"/>
  <c r="K78" i="1"/>
  <c r="H78" i="1"/>
  <c r="G78" i="1"/>
  <c r="K17" i="1"/>
  <c r="H17" i="1"/>
  <c r="K33" i="1"/>
  <c r="H33" i="1"/>
  <c r="K42" i="1"/>
  <c r="H42" i="1"/>
  <c r="G42" i="1"/>
  <c r="K75" i="1"/>
  <c r="H75" i="1"/>
  <c r="K9" i="1"/>
  <c r="J9" i="1"/>
  <c r="H9" i="1"/>
  <c r="E9" i="1"/>
  <c r="K27" i="1"/>
  <c r="J27" i="1"/>
  <c r="H27" i="1"/>
  <c r="K4" i="1"/>
  <c r="J4" i="1"/>
  <c r="H4" i="1"/>
  <c r="K62" i="1"/>
  <c r="J62" i="1"/>
  <c r="H62" i="1"/>
  <c r="K57" i="1"/>
  <c r="H57" i="1"/>
  <c r="G57" i="1"/>
  <c r="K118" i="1"/>
  <c r="J118" i="1"/>
  <c r="H118" i="1"/>
  <c r="K79" i="1"/>
  <c r="H79" i="1"/>
  <c r="K107" i="1"/>
  <c r="J107" i="1"/>
  <c r="H107" i="1"/>
  <c r="G107" i="1"/>
  <c r="K37" i="1"/>
  <c r="H37" i="1"/>
  <c r="G37" i="1"/>
  <c r="K109" i="1"/>
  <c r="H109" i="1"/>
  <c r="K86" i="1"/>
  <c r="J86" i="1"/>
  <c r="H86" i="1"/>
  <c r="G86" i="1"/>
  <c r="K92" i="1"/>
  <c r="H92" i="1"/>
  <c r="K43" i="1"/>
  <c r="H43" i="1"/>
  <c r="G43" i="1"/>
  <c r="K121" i="1"/>
  <c r="H121" i="1"/>
  <c r="G121" i="1"/>
  <c r="K61" i="1"/>
  <c r="H61" i="1"/>
  <c r="K41" i="1"/>
  <c r="H41" i="1"/>
  <c r="K5" i="1"/>
  <c r="H5" i="1"/>
  <c r="K116" i="1"/>
  <c r="H116" i="1"/>
  <c r="G116" i="1"/>
  <c r="K82" i="1"/>
  <c r="J82" i="1"/>
  <c r="H82" i="1"/>
  <c r="K98" i="1"/>
  <c r="J98" i="1"/>
  <c r="H98" i="1"/>
  <c r="K81" i="1"/>
  <c r="J81" i="1"/>
  <c r="H81" i="1"/>
  <c r="K60" i="1"/>
  <c r="J60" i="1"/>
  <c r="H60" i="1"/>
  <c r="G60" i="1"/>
  <c r="K30" i="1"/>
  <c r="H30" i="1"/>
  <c r="G30" i="1"/>
  <c r="K66" i="1"/>
  <c r="H66" i="1"/>
  <c r="G66" i="1"/>
  <c r="K47" i="1"/>
  <c r="J47" i="1"/>
  <c r="H47" i="1"/>
  <c r="K49" i="1"/>
  <c r="H49" i="1"/>
  <c r="K7" i="1"/>
  <c r="J7" i="1"/>
  <c r="H7" i="1"/>
  <c r="K6" i="1"/>
  <c r="H6" i="1"/>
  <c r="K20" i="1"/>
  <c r="H20" i="1"/>
  <c r="M130" i="1"/>
  <c r="L130" i="1"/>
  <c r="K130" i="1"/>
  <c r="J130" i="1"/>
  <c r="H130" i="1"/>
  <c r="K85" i="1"/>
  <c r="H85" i="1"/>
  <c r="K104" i="1"/>
  <c r="H104" i="1"/>
  <c r="G104" i="1"/>
  <c r="K69" i="1"/>
  <c r="H69" i="1"/>
  <c r="K53" i="1"/>
  <c r="H53" i="1"/>
  <c r="G53" i="1"/>
  <c r="K29" i="1"/>
  <c r="J29" i="1"/>
  <c r="H29" i="1"/>
  <c r="K2" i="1"/>
  <c r="H2" i="1"/>
  <c r="K74" i="1"/>
  <c r="H74" i="1"/>
  <c r="K54" i="1"/>
  <c r="J54" i="1"/>
  <c r="H54" i="1"/>
  <c r="G54" i="1"/>
  <c r="K115" i="1"/>
  <c r="J115" i="1"/>
  <c r="H115" i="1"/>
  <c r="K111" i="1"/>
  <c r="J111" i="1"/>
  <c r="H111" i="1"/>
  <c r="G111" i="1"/>
  <c r="M129" i="1"/>
  <c r="L129" i="1"/>
  <c r="K129" i="1"/>
  <c r="J129" i="1"/>
  <c r="H129" i="1"/>
  <c r="K52" i="1"/>
  <c r="J52" i="1"/>
  <c r="H52" i="1"/>
  <c r="G52" i="1"/>
  <c r="K59" i="1"/>
  <c r="J59" i="1"/>
  <c r="H59" i="1"/>
  <c r="K89" i="1"/>
  <c r="J89" i="1"/>
  <c r="H89" i="1"/>
  <c r="K84" i="1"/>
  <c r="J84" i="1"/>
  <c r="H84" i="1"/>
  <c r="K100" i="1"/>
  <c r="H100" i="1"/>
  <c r="K102" i="1"/>
  <c r="H102" i="1"/>
  <c r="K122" i="1"/>
  <c r="H122" i="1"/>
  <c r="K113" i="1"/>
  <c r="H113" i="1"/>
  <c r="K24" i="1"/>
  <c r="H24" i="1"/>
  <c r="K72" i="1"/>
  <c r="J72" i="1"/>
  <c r="H72" i="1"/>
  <c r="K13" i="1"/>
  <c r="H13" i="1"/>
  <c r="K19" i="1"/>
  <c r="H19" i="1"/>
  <c r="G19" i="1"/>
  <c r="K46" i="1"/>
  <c r="H46" i="1"/>
  <c r="K70" i="1"/>
  <c r="H70" i="1"/>
  <c r="E70" i="1"/>
  <c r="K18" i="1"/>
  <c r="H18" i="1"/>
  <c r="K120" i="1"/>
  <c r="J120" i="1"/>
  <c r="H120" i="1"/>
  <c r="K77" i="1"/>
  <c r="J77" i="1"/>
  <c r="H77" i="1"/>
  <c r="K35" i="1"/>
  <c r="H35" i="1"/>
  <c r="K101" i="1"/>
  <c r="J101" i="1"/>
  <c r="H101" i="1"/>
  <c r="G101" i="1"/>
  <c r="K8" i="1"/>
  <c r="J8" i="1"/>
  <c r="H8" i="1"/>
  <c r="K26" i="1"/>
  <c r="J26" i="1"/>
  <c r="H26" i="1"/>
  <c r="G26" i="1"/>
  <c r="K21" i="1"/>
  <c r="J21" i="1"/>
  <c r="H21" i="1"/>
  <c r="K12" i="1"/>
  <c r="J12" i="1"/>
  <c r="H12" i="1"/>
  <c r="G12" i="1"/>
  <c r="K50" i="1"/>
  <c r="H50" i="1"/>
  <c r="K14" i="1"/>
  <c r="H14" i="1"/>
  <c r="G14" i="1"/>
  <c r="K108" i="1"/>
  <c r="H108" i="1"/>
  <c r="G108" i="1"/>
  <c r="K71" i="1"/>
  <c r="H71" i="1"/>
  <c r="K67" i="1"/>
  <c r="H67" i="1"/>
  <c r="K73" i="1"/>
  <c r="H73" i="1"/>
  <c r="K31" i="1"/>
  <c r="H31" i="1"/>
  <c r="M128" i="1"/>
  <c r="L128" i="1"/>
  <c r="K128" i="1"/>
  <c r="J128" i="1"/>
  <c r="H128" i="1"/>
  <c r="G128" i="1"/>
  <c r="K80" i="1"/>
  <c r="H80" i="1"/>
  <c r="G80" i="1"/>
  <c r="K28" i="1"/>
  <c r="H28" i="1"/>
  <c r="G28" i="1"/>
  <c r="K11" i="1"/>
  <c r="H11" i="1"/>
  <c r="G11" i="1"/>
  <c r="M127" i="1"/>
  <c r="L127" i="1"/>
  <c r="K127" i="1"/>
  <c r="J127" i="1"/>
  <c r="H127" i="1"/>
  <c r="G127" i="1"/>
  <c r="M126" i="1"/>
  <c r="L126" i="1"/>
  <c r="K126" i="1"/>
  <c r="J126" i="1"/>
  <c r="H126" i="1"/>
  <c r="M125" i="1"/>
  <c r="L125" i="1"/>
  <c r="K125" i="1"/>
  <c r="J125" i="1"/>
  <c r="H125" i="1"/>
  <c r="G125" i="1"/>
  <c r="K95" i="1"/>
  <c r="J95" i="1"/>
  <c r="H95" i="1"/>
  <c r="E122" i="1" l="1"/>
  <c r="E113" i="1"/>
  <c r="E4" i="1"/>
  <c r="E66" i="1"/>
  <c r="E58" i="1"/>
  <c r="E29" i="1"/>
  <c r="E52" i="1"/>
  <c r="E15" i="1"/>
  <c r="E127" i="1"/>
  <c r="E40" i="1"/>
  <c r="E25" i="1"/>
  <c r="E34" i="1"/>
  <c r="E101" i="1"/>
  <c r="E81" i="1"/>
  <c r="K82" i="4"/>
  <c r="K24" i="4"/>
  <c r="F120" i="1"/>
  <c r="I52" i="4"/>
  <c r="K52" i="4" s="1"/>
  <c r="F20" i="1" s="1"/>
  <c r="I91" i="4"/>
  <c r="K91" i="4" s="1"/>
  <c r="F10" i="1" s="1"/>
  <c r="I21" i="4"/>
  <c r="K21" i="4" s="1"/>
  <c r="I26" i="4"/>
  <c r="K26" i="4" s="1"/>
  <c r="F122" i="1" s="1"/>
  <c r="I97" i="4"/>
  <c r="K97" i="4" s="1"/>
  <c r="I73" i="4"/>
  <c r="K73" i="4" s="1"/>
  <c r="I34" i="4"/>
  <c r="K34" i="4" s="1"/>
  <c r="I15" i="4"/>
  <c r="K15" i="4" s="1"/>
  <c r="K9" i="4"/>
  <c r="I50" i="4"/>
  <c r="K50" i="4" s="1"/>
  <c r="I108" i="4"/>
  <c r="K108" i="4" s="1"/>
  <c r="F87" i="1" s="1"/>
  <c r="I123" i="4"/>
  <c r="K123" i="4" s="1"/>
  <c r="F110" i="1" s="1"/>
  <c r="K40" i="4"/>
  <c r="I43" i="4"/>
  <c r="K43" i="4" s="1"/>
  <c r="F54" i="1" s="1"/>
  <c r="F130" i="1"/>
  <c r="I66" i="4"/>
  <c r="K66" i="4" s="1"/>
  <c r="I27" i="4"/>
  <c r="K27" i="4" s="1"/>
  <c r="F46" i="1" s="1"/>
  <c r="I3" i="4"/>
  <c r="K3" i="4" s="1"/>
  <c r="F131" i="1" s="1"/>
  <c r="I100" i="4"/>
  <c r="K100" i="4" s="1"/>
  <c r="F76" i="1" s="1"/>
  <c r="K111" i="4"/>
  <c r="E38" i="1"/>
  <c r="E86" i="1"/>
  <c r="E84" i="1"/>
  <c r="E36" i="1"/>
  <c r="E87" i="1"/>
  <c r="E2" i="1"/>
  <c r="E79" i="1"/>
  <c r="E8" i="1"/>
  <c r="E67" i="1"/>
  <c r="E131" i="1"/>
  <c r="E3" i="1"/>
  <c r="E72" i="1"/>
  <c r="E107" i="1"/>
  <c r="E69" i="1"/>
  <c r="E42" i="1"/>
  <c r="E120" i="1"/>
  <c r="E56" i="1"/>
  <c r="E97" i="1"/>
  <c r="E17" i="1"/>
  <c r="E27" i="1"/>
  <c r="E111" i="1"/>
  <c r="E24" i="1"/>
  <c r="E49" i="1"/>
  <c r="E126" i="1"/>
  <c r="E20" i="1"/>
  <c r="E88" i="1"/>
  <c r="E6" i="1"/>
  <c r="E77" i="1"/>
  <c r="E112" i="1"/>
  <c r="E123" i="1"/>
  <c r="E47" i="1"/>
  <c r="E12" i="1"/>
  <c r="E5" i="1"/>
  <c r="E32" i="1"/>
  <c r="E103" i="1"/>
  <c r="E104" i="1"/>
  <c r="E73" i="1"/>
  <c r="E46" i="1"/>
  <c r="E85" i="1"/>
  <c r="E75" i="1"/>
  <c r="E114" i="1"/>
  <c r="E61" i="1"/>
  <c r="E37" i="1"/>
  <c r="E63" i="1"/>
  <c r="E130" i="1"/>
  <c r="E65" i="1"/>
  <c r="E121" i="1"/>
  <c r="E83" i="1"/>
  <c r="E93" i="1"/>
  <c r="E39" i="1"/>
  <c r="E43" i="1"/>
  <c r="E48" i="1"/>
  <c r="E100" i="1"/>
  <c r="E108" i="1"/>
  <c r="E35" i="1"/>
  <c r="E59" i="1"/>
  <c r="E62" i="1"/>
  <c r="E91" i="1"/>
  <c r="E14" i="1"/>
  <c r="E53" i="1"/>
  <c r="E55" i="1"/>
  <c r="E31" i="1"/>
  <c r="E30" i="1"/>
  <c r="E23" i="1"/>
  <c r="E92" i="1"/>
  <c r="E10" i="1"/>
  <c r="E64" i="1"/>
  <c r="E28" i="1"/>
  <c r="E82" i="1"/>
  <c r="E44" i="1"/>
  <c r="E110" i="1"/>
  <c r="W132" i="8"/>
  <c r="J68" i="1" s="1"/>
  <c r="J11" i="1"/>
  <c r="M9" i="7"/>
  <c r="P9" i="7" s="1"/>
  <c r="I80" i="1" s="1"/>
  <c r="L107" i="7"/>
  <c r="M107" i="7" s="1"/>
  <c r="P107" i="7" s="1"/>
  <c r="I39" i="1" s="1"/>
  <c r="L127" i="7"/>
  <c r="L117" i="7"/>
  <c r="L90" i="7"/>
  <c r="L126" i="7"/>
  <c r="M126" i="7" s="1"/>
  <c r="P126" i="7" s="1"/>
  <c r="I123" i="1" s="1"/>
  <c r="L40" i="7"/>
  <c r="M40" i="7" s="1"/>
  <c r="P40" i="7" s="1"/>
  <c r="I52" i="1" s="1"/>
  <c r="L29" i="7"/>
  <c r="M29" i="7" s="1"/>
  <c r="P29" i="7" s="1"/>
  <c r="I19" i="1" s="1"/>
  <c r="L69" i="7"/>
  <c r="L93" i="7"/>
  <c r="M93" i="7" s="1"/>
  <c r="P93" i="7" s="1"/>
  <c r="I34" i="1" s="1"/>
  <c r="M105" i="7"/>
  <c r="P105" i="7" s="1"/>
  <c r="I58" i="1" s="1"/>
  <c r="L9" i="7"/>
  <c r="M21" i="7"/>
  <c r="P21" i="7" s="1"/>
  <c r="I8" i="1" s="1"/>
  <c r="M80" i="7"/>
  <c r="P80" i="7" s="1"/>
  <c r="I27" i="1" s="1"/>
  <c r="L80" i="7"/>
  <c r="L105" i="7"/>
  <c r="L70" i="7"/>
  <c r="M70" i="7" s="1"/>
  <c r="P70" i="7" s="1"/>
  <c r="I92" i="1" s="1"/>
  <c r="L94" i="7"/>
  <c r="M94" i="7" s="1"/>
  <c r="P94" i="7" s="1"/>
  <c r="I112" i="1" s="1"/>
  <c r="L58" i="7"/>
  <c r="L35" i="7"/>
  <c r="M35" i="7" s="1"/>
  <c r="P35" i="7" s="1"/>
  <c r="I102" i="1" s="1"/>
  <c r="L46" i="7"/>
  <c r="M46" i="7" s="1"/>
  <c r="P46" i="7" s="1"/>
  <c r="I2" i="1" s="1"/>
  <c r="L96" i="7"/>
  <c r="M96" i="7" s="1"/>
  <c r="P96" i="7" s="1"/>
  <c r="I117" i="1" s="1"/>
  <c r="L121" i="7"/>
  <c r="I69" i="4"/>
  <c r="K69" i="4" s="1"/>
  <c r="I58" i="4"/>
  <c r="K58" i="4" s="1"/>
  <c r="I28" i="4"/>
  <c r="K28" i="4" s="1"/>
  <c r="I8" i="4"/>
  <c r="K8" i="4" s="1"/>
  <c r="I127" i="4"/>
  <c r="K127" i="4" s="1"/>
  <c r="I116" i="4"/>
  <c r="K116" i="4" s="1"/>
  <c r="I76" i="4"/>
  <c r="K76" i="4" s="1"/>
  <c r="F57" i="1" s="1"/>
  <c r="I106" i="4"/>
  <c r="K106" i="4" s="1"/>
  <c r="F39" i="1" s="1"/>
  <c r="I90" i="4"/>
  <c r="K90" i="4" s="1"/>
  <c r="I49" i="4"/>
  <c r="K49" i="4" s="1"/>
  <c r="F104" i="1" s="1"/>
  <c r="I20" i="4"/>
  <c r="K20" i="4" s="1"/>
  <c r="F8" i="1" s="1"/>
  <c r="I57" i="4"/>
  <c r="K57" i="4" s="1"/>
  <c r="F66" i="1" s="1"/>
  <c r="I36" i="4"/>
  <c r="K36" i="4" s="1"/>
  <c r="F84" i="1" s="1"/>
  <c r="I126" i="4"/>
  <c r="K126" i="4" s="1"/>
  <c r="F119" i="1" s="1"/>
  <c r="I115" i="4"/>
  <c r="K115" i="4" s="1"/>
  <c r="I64" i="4"/>
  <c r="K64" i="4" s="1"/>
  <c r="F5" i="1" s="1"/>
  <c r="L47" i="7"/>
  <c r="M47" i="7" s="1"/>
  <c r="P47" i="7" s="1"/>
  <c r="I29" i="1" s="1"/>
  <c r="M71" i="7"/>
  <c r="P71" i="7" s="1"/>
  <c r="I86" i="1" s="1"/>
  <c r="L122" i="7"/>
  <c r="M122" i="7" s="1"/>
  <c r="P122" i="7" s="1"/>
  <c r="I88" i="1" s="1"/>
  <c r="K131" i="3"/>
  <c r="E109" i="1" s="1"/>
  <c r="E95" i="1"/>
  <c r="R133" i="5"/>
  <c r="L60" i="7"/>
  <c r="M60" i="7" s="1"/>
  <c r="P60" i="7" s="1"/>
  <c r="I60" i="1" s="1"/>
  <c r="L71" i="7"/>
  <c r="L85" i="7"/>
  <c r="M85" i="7" s="1"/>
  <c r="P85" i="7" s="1"/>
  <c r="I17" i="1" s="1"/>
  <c r="L110" i="7"/>
  <c r="H68" i="1"/>
  <c r="M13" i="7"/>
  <c r="P13" i="7" s="1"/>
  <c r="I67" i="1" s="1"/>
  <c r="L26" i="7"/>
  <c r="M26" i="7" s="1"/>
  <c r="P26" i="7" s="1"/>
  <c r="I18" i="1" s="1"/>
  <c r="L97" i="7"/>
  <c r="M97" i="7" s="1"/>
  <c r="P97" i="7" s="1"/>
  <c r="I97" i="1" s="1"/>
  <c r="L111" i="7"/>
  <c r="M111" i="7" s="1"/>
  <c r="P111" i="7" s="1"/>
  <c r="I103" i="1" s="1"/>
  <c r="L124" i="7"/>
  <c r="M124" i="7" s="1"/>
  <c r="P124" i="7" s="1"/>
  <c r="I110" i="1" s="1"/>
  <c r="I12" i="4"/>
  <c r="K12" i="4" s="1"/>
  <c r="K3" i="3"/>
  <c r="K62" i="4"/>
  <c r="F82" i="1" s="1"/>
  <c r="L38" i="7"/>
  <c r="M38" i="7" s="1"/>
  <c r="P38" i="7" s="1"/>
  <c r="I89" i="1" s="1"/>
  <c r="M86" i="7"/>
  <c r="P86" i="7" s="1"/>
  <c r="I78" i="1" s="1"/>
  <c r="L99" i="7"/>
  <c r="M99" i="7" s="1"/>
  <c r="P99" i="7" s="1"/>
  <c r="I22" i="1" s="1"/>
  <c r="M125" i="7"/>
  <c r="P125" i="7" s="1"/>
  <c r="I51" i="1" s="1"/>
  <c r="L86" i="7"/>
  <c r="L27" i="7"/>
  <c r="M27" i="7" s="1"/>
  <c r="P27" i="7" s="1"/>
  <c r="I70" i="1" s="1"/>
  <c r="L113" i="7"/>
  <c r="M113" i="7" s="1"/>
  <c r="P113" i="7" s="1"/>
  <c r="I56" i="1" s="1"/>
  <c r="M128" i="7"/>
  <c r="P128" i="7" s="1"/>
  <c r="I114" i="1" s="1"/>
  <c r="L103" i="7"/>
  <c r="M103" i="7" s="1"/>
  <c r="P103" i="7" s="1"/>
  <c r="I25" i="1" s="1"/>
  <c r="L114" i="7"/>
  <c r="M114" i="7" s="1"/>
  <c r="P114" i="7" s="1"/>
  <c r="I40" i="1" s="1"/>
  <c r="L76" i="7"/>
  <c r="M76" i="7" s="1"/>
  <c r="P76" i="7" s="1"/>
  <c r="I118" i="1" s="1"/>
  <c r="L53" i="7"/>
  <c r="M53" i="7" s="1"/>
  <c r="P53" i="7" s="1"/>
  <c r="I20" i="1" s="1"/>
  <c r="L65" i="7"/>
  <c r="M65" i="7" s="1"/>
  <c r="P65" i="7" s="1"/>
  <c r="I5" i="1" s="1"/>
  <c r="M115" i="7"/>
  <c r="P115" i="7" s="1"/>
  <c r="I99" i="1" s="1"/>
  <c r="L19" i="7"/>
  <c r="M19" i="7" s="1"/>
  <c r="P19" i="7" s="1"/>
  <c r="I21" i="1" s="1"/>
  <c r="L66" i="7"/>
  <c r="M104" i="7"/>
  <c r="P104" i="7" s="1"/>
  <c r="I23" i="1" s="1"/>
  <c r="L81" i="7"/>
  <c r="L48" i="7"/>
  <c r="M48" i="7"/>
  <c r="P48" i="7" s="1"/>
  <c r="I53" i="1" s="1"/>
  <c r="L83" i="7"/>
  <c r="M83" i="7" s="1"/>
  <c r="P83" i="7" s="1"/>
  <c r="I42" i="1" s="1"/>
  <c r="L128" i="7"/>
  <c r="M14" i="7"/>
  <c r="P14" i="7" s="1"/>
  <c r="I71" i="1" s="1"/>
  <c r="L22" i="7"/>
  <c r="M22" i="7" s="1"/>
  <c r="P22" i="7" s="1"/>
  <c r="I101" i="1" s="1"/>
  <c r="K129" i="4"/>
  <c r="F48" i="1" s="1"/>
  <c r="L75" i="7"/>
  <c r="M84" i="7"/>
  <c r="P84" i="7" s="1"/>
  <c r="I33" i="1" s="1"/>
  <c r="M119" i="7"/>
  <c r="P119" i="7" s="1"/>
  <c r="I16" i="1" s="1"/>
  <c r="L24" i="7"/>
  <c r="M24" i="7" s="1"/>
  <c r="P24" i="7" s="1"/>
  <c r="I77" i="1" s="1"/>
  <c r="M33" i="7"/>
  <c r="P33" i="7" s="1"/>
  <c r="I113" i="1" s="1"/>
  <c r="L59" i="7"/>
  <c r="M59" i="7" s="1"/>
  <c r="P59" i="7" s="1"/>
  <c r="I30" i="1" s="1"/>
  <c r="M66" i="7"/>
  <c r="P66" i="7" s="1"/>
  <c r="I41" i="1" s="1"/>
  <c r="I128" i="4"/>
  <c r="K128" i="4" s="1"/>
  <c r="F93" i="1" s="1"/>
  <c r="I94" i="4"/>
  <c r="K94" i="4" s="1"/>
  <c r="F55" i="1" s="1"/>
  <c r="L8" i="7"/>
  <c r="M8" i="7" s="1"/>
  <c r="P8" i="7" s="1"/>
  <c r="I28" i="1" s="1"/>
  <c r="L15" i="7"/>
  <c r="M15" i="7" s="1"/>
  <c r="P15" i="7" s="1"/>
  <c r="I108" i="1" s="1"/>
  <c r="L25" i="7"/>
  <c r="M25" i="7" s="1"/>
  <c r="P25" i="7" s="1"/>
  <c r="I120" i="1" s="1"/>
  <c r="L33" i="7"/>
  <c r="M110" i="7"/>
  <c r="P110" i="7" s="1"/>
  <c r="I106" i="1" s="1"/>
  <c r="L120" i="7"/>
  <c r="M120" i="7" s="1"/>
  <c r="P120" i="7" s="1"/>
  <c r="I36" i="1" s="1"/>
  <c r="M127" i="7"/>
  <c r="P127" i="7" s="1"/>
  <c r="I119" i="1" s="1"/>
  <c r="K16" i="4"/>
  <c r="F50" i="1" s="1"/>
  <c r="L50" i="1" s="1"/>
  <c r="M50" i="1" s="1"/>
  <c r="L13" i="7"/>
  <c r="L21" i="7"/>
  <c r="L98" i="7"/>
  <c r="M98" i="7" s="1"/>
  <c r="P98" i="7" s="1"/>
  <c r="I83" i="1" s="1"/>
  <c r="M6" i="7"/>
  <c r="P6" i="7" s="1"/>
  <c r="I127" i="1" s="1"/>
  <c r="L6" i="7"/>
  <c r="M58" i="7"/>
  <c r="P58" i="7" s="1"/>
  <c r="I66" i="1" s="1"/>
  <c r="M74" i="7"/>
  <c r="P74" i="7" s="1"/>
  <c r="I107" i="1" s="1"/>
  <c r="L91" i="7"/>
  <c r="M91" i="7" s="1"/>
  <c r="P91" i="7" s="1"/>
  <c r="I45" i="1" s="1"/>
  <c r="L32" i="7"/>
  <c r="M32" i="7" s="1"/>
  <c r="P32" i="7" s="1"/>
  <c r="I24" i="1" s="1"/>
  <c r="L74" i="7"/>
  <c r="L14" i="7"/>
  <c r="L51" i="7"/>
  <c r="L92" i="7"/>
  <c r="M92" i="7" s="1"/>
  <c r="P92" i="7" s="1"/>
  <c r="I10" i="1" s="1"/>
  <c r="L129" i="7"/>
  <c r="M129" i="7"/>
  <c r="P129" i="7" s="1"/>
  <c r="I93" i="1" s="1"/>
  <c r="H131" i="3"/>
  <c r="K140" i="3" s="1"/>
  <c r="K141" i="3"/>
  <c r="K146" i="3"/>
  <c r="K145" i="3"/>
  <c r="K144" i="3"/>
  <c r="K143" i="3"/>
  <c r="I99" i="4"/>
  <c r="K99" i="4" s="1"/>
  <c r="L34" i="7"/>
  <c r="M34" i="7" s="1"/>
  <c r="P34" i="7" s="1"/>
  <c r="I122" i="1" s="1"/>
  <c r="L42" i="7"/>
  <c r="L109" i="7"/>
  <c r="M109" i="7" s="1"/>
  <c r="P109" i="7" s="1"/>
  <c r="I87" i="1" s="1"/>
  <c r="L73" i="7"/>
  <c r="M73" i="7" s="1"/>
  <c r="P73" i="7" s="1"/>
  <c r="I37" i="1" s="1"/>
  <c r="L68" i="7"/>
  <c r="M68" i="7" s="1"/>
  <c r="P68" i="7" s="1"/>
  <c r="I121" i="1" s="1"/>
  <c r="L77" i="7"/>
  <c r="L82" i="7"/>
  <c r="M82" i="7" s="1"/>
  <c r="P82" i="7" s="1"/>
  <c r="I75" i="1" s="1"/>
  <c r="L95" i="7"/>
  <c r="M95" i="7" s="1"/>
  <c r="P95" i="7" s="1"/>
  <c r="I55" i="1" s="1"/>
  <c r="L23" i="7"/>
  <c r="M23" i="7" s="1"/>
  <c r="P23" i="7" s="1"/>
  <c r="I35" i="1" s="1"/>
  <c r="L50" i="7"/>
  <c r="M50" i="7" s="1"/>
  <c r="P50" i="7" s="1"/>
  <c r="I104" i="1" s="1"/>
  <c r="L28" i="7"/>
  <c r="M28" i="7" s="1"/>
  <c r="P28" i="7" s="1"/>
  <c r="I46" i="1" s="1"/>
  <c r="L62" i="7"/>
  <c r="M62" i="7" s="1"/>
  <c r="P62" i="7" s="1"/>
  <c r="I98" i="1" s="1"/>
  <c r="L100" i="7"/>
  <c r="M100" i="7" s="1"/>
  <c r="P100" i="7" s="1"/>
  <c r="I91" i="1" s="1"/>
  <c r="L78" i="7"/>
  <c r="M78" i="7" s="1"/>
  <c r="P78" i="7" s="1"/>
  <c r="I62" i="1" s="1"/>
  <c r="M61" i="7"/>
  <c r="P61" i="7" s="1"/>
  <c r="I81" i="1" s="1"/>
  <c r="I125" i="4"/>
  <c r="K125" i="4" s="1"/>
  <c r="F123" i="1" s="1"/>
  <c r="I119" i="4"/>
  <c r="K119" i="4" s="1"/>
  <c r="I113" i="4"/>
  <c r="K113" i="4" s="1"/>
  <c r="I107" i="4"/>
  <c r="K107" i="4" s="1"/>
  <c r="I101" i="4"/>
  <c r="K101" i="4" s="1"/>
  <c r="I89" i="4"/>
  <c r="K89" i="4" s="1"/>
  <c r="I83" i="4"/>
  <c r="K83" i="4" s="1"/>
  <c r="F33" i="1" s="1"/>
  <c r="I77" i="4"/>
  <c r="K77" i="4" s="1"/>
  <c r="I71" i="4"/>
  <c r="K71" i="4" s="1"/>
  <c r="I65" i="4"/>
  <c r="K65" i="4" s="1"/>
  <c r="F41" i="1" s="1"/>
  <c r="L41" i="1" s="1"/>
  <c r="M41" i="1" s="1"/>
  <c r="I59" i="4"/>
  <c r="K59" i="4" s="1"/>
  <c r="F60" i="1" s="1"/>
  <c r="I53" i="4"/>
  <c r="K53" i="4" s="1"/>
  <c r="F6" i="1" s="1"/>
  <c r="I47" i="4"/>
  <c r="K47" i="4" s="1"/>
  <c r="F53" i="1" s="1"/>
  <c r="I41" i="4"/>
  <c r="K41" i="4" s="1"/>
  <c r="F111" i="1" s="1"/>
  <c r="I35" i="4"/>
  <c r="K35" i="4" s="1"/>
  <c r="I29" i="4"/>
  <c r="K29" i="4" s="1"/>
  <c r="F13" i="1" s="1"/>
  <c r="I23" i="4"/>
  <c r="K23" i="4" s="1"/>
  <c r="F77" i="1" s="1"/>
  <c r="I17" i="4"/>
  <c r="K17" i="4" s="1"/>
  <c r="I11" i="4"/>
  <c r="K11" i="4" s="1"/>
  <c r="I105" i="4"/>
  <c r="K105" i="4" s="1"/>
  <c r="I80" i="4"/>
  <c r="K80" i="4" s="1"/>
  <c r="I61" i="4"/>
  <c r="K61" i="4" s="1"/>
  <c r="I42" i="4"/>
  <c r="K42" i="4" s="1"/>
  <c r="F115" i="1" s="1"/>
  <c r="I10" i="4"/>
  <c r="K10" i="4" s="1"/>
  <c r="I118" i="4"/>
  <c r="K118" i="4" s="1"/>
  <c r="I98" i="4"/>
  <c r="K98" i="4" s="1"/>
  <c r="I86" i="4"/>
  <c r="K86" i="4" s="1"/>
  <c r="I67" i="4"/>
  <c r="K67" i="4" s="1"/>
  <c r="I48" i="4"/>
  <c r="K48" i="4" s="1"/>
  <c r="F69" i="1" s="1"/>
  <c r="I16" i="4"/>
  <c r="I92" i="4"/>
  <c r="K92" i="4" s="1"/>
  <c r="F34" i="1" s="1"/>
  <c r="I85" i="4"/>
  <c r="K85" i="4" s="1"/>
  <c r="F78" i="1" s="1"/>
  <c r="L78" i="1" s="1"/>
  <c r="M78" i="1" s="1"/>
  <c r="I44" i="4"/>
  <c r="K44" i="4" s="1"/>
  <c r="I110" i="4"/>
  <c r="K110" i="4" s="1"/>
  <c r="I103" i="4"/>
  <c r="K103" i="4" s="1"/>
  <c r="I96" i="4"/>
  <c r="K96" i="4" s="1"/>
  <c r="F97" i="1" s="1"/>
  <c r="I68" i="4"/>
  <c r="K68" i="4" s="1"/>
  <c r="F43" i="1" s="1"/>
  <c r="I19" i="4"/>
  <c r="K19" i="4" s="1"/>
  <c r="I74" i="4"/>
  <c r="K74" i="4" s="1"/>
  <c r="F79" i="1" s="1"/>
  <c r="I25" i="4"/>
  <c r="K25" i="4" s="1"/>
  <c r="I117" i="4"/>
  <c r="K117" i="4" s="1"/>
  <c r="I60" i="4"/>
  <c r="K60" i="4" s="1"/>
  <c r="I46" i="4"/>
  <c r="K46" i="4" s="1"/>
  <c r="F29" i="1" s="1"/>
  <c r="I39" i="4"/>
  <c r="K39" i="4" s="1"/>
  <c r="I124" i="4"/>
  <c r="K124" i="4" s="1"/>
  <c r="F51" i="1" s="1"/>
  <c r="I95" i="4"/>
  <c r="K95" i="4" s="1"/>
  <c r="F117" i="1" s="1"/>
  <c r="I81" i="4"/>
  <c r="K81" i="4" s="1"/>
  <c r="F75" i="1" s="1"/>
  <c r="L75" i="1" s="1"/>
  <c r="M75" i="1" s="1"/>
  <c r="I109" i="4"/>
  <c r="K109" i="4" s="1"/>
  <c r="F106" i="1" s="1"/>
  <c r="I102" i="4"/>
  <c r="I88" i="4"/>
  <c r="K88" i="4" s="1"/>
  <c r="F15" i="1" s="1"/>
  <c r="I18" i="4"/>
  <c r="K18" i="4" s="1"/>
  <c r="F21" i="1" s="1"/>
  <c r="L21" i="1" s="1"/>
  <c r="M21" i="1" s="1"/>
  <c r="L36" i="7"/>
  <c r="L61" i="7"/>
  <c r="L115" i="7"/>
  <c r="I6" i="4"/>
  <c r="K6" i="4" s="1"/>
  <c r="F11" i="1" s="1"/>
  <c r="I37" i="4"/>
  <c r="K37" i="4" s="1"/>
  <c r="I78" i="4"/>
  <c r="K78" i="4" s="1"/>
  <c r="I121" i="4"/>
  <c r="K121" i="4" s="1"/>
  <c r="F88" i="1" s="1"/>
  <c r="L30" i="7"/>
  <c r="M30" i="7" s="1"/>
  <c r="P30" i="7" s="1"/>
  <c r="I13" i="1" s="1"/>
  <c r="M42" i="7"/>
  <c r="P42" i="7" s="1"/>
  <c r="I111" i="1" s="1"/>
  <c r="L88" i="7"/>
  <c r="M88" i="7" s="1"/>
  <c r="P88" i="7" s="1"/>
  <c r="I32" i="1" s="1"/>
  <c r="L101" i="7"/>
  <c r="M101" i="7" s="1"/>
  <c r="P101" i="7" s="1"/>
  <c r="I76" i="1" s="1"/>
  <c r="M108" i="7"/>
  <c r="P108" i="7" s="1"/>
  <c r="I38" i="1" s="1"/>
  <c r="I22" i="4"/>
  <c r="K22" i="4" s="1"/>
  <c r="F35" i="1" s="1"/>
  <c r="L108" i="7"/>
  <c r="I14" i="4"/>
  <c r="K14" i="4" s="1"/>
  <c r="F108" i="1" s="1"/>
  <c r="I38" i="4"/>
  <c r="I63" i="4"/>
  <c r="K63" i="4" s="1"/>
  <c r="F116" i="1" s="1"/>
  <c r="I79" i="4"/>
  <c r="K79" i="4" s="1"/>
  <c r="F27" i="1" s="1"/>
  <c r="I104" i="4"/>
  <c r="K104" i="4" s="1"/>
  <c r="L37" i="7"/>
  <c r="M37" i="7" s="1"/>
  <c r="P37" i="7" s="1"/>
  <c r="I84" i="1" s="1"/>
  <c r="L63" i="7"/>
  <c r="M63" i="7" s="1"/>
  <c r="P63" i="7" s="1"/>
  <c r="I82" i="1" s="1"/>
  <c r="M69" i="7"/>
  <c r="P69" i="7" s="1"/>
  <c r="I43" i="1" s="1"/>
  <c r="M75" i="7"/>
  <c r="P75" i="7" s="1"/>
  <c r="I79" i="1" s="1"/>
  <c r="L102" i="7"/>
  <c r="M102" i="7" s="1"/>
  <c r="P102" i="7" s="1"/>
  <c r="I90" i="1" s="1"/>
  <c r="L116" i="7"/>
  <c r="M116" i="7" s="1"/>
  <c r="P116" i="7" s="1"/>
  <c r="I44" i="1" s="1"/>
  <c r="I7" i="4"/>
  <c r="K7" i="4" s="1"/>
  <c r="I122" i="4"/>
  <c r="K122" i="4" s="1"/>
  <c r="U127" i="5"/>
  <c r="G119" i="1" s="1"/>
  <c r="L4" i="7"/>
  <c r="L11" i="7"/>
  <c r="M11" i="7" s="1"/>
  <c r="P11" i="7" s="1"/>
  <c r="I31" i="1" s="1"/>
  <c r="L31" i="7"/>
  <c r="M31" i="7" s="1"/>
  <c r="P31" i="7" s="1"/>
  <c r="I72" i="1" s="1"/>
  <c r="L43" i="7"/>
  <c r="M43" i="7" s="1"/>
  <c r="P43" i="7" s="1"/>
  <c r="I115" i="1" s="1"/>
  <c r="L89" i="7"/>
  <c r="M89" i="7" s="1"/>
  <c r="P89" i="7" s="1"/>
  <c r="I15" i="1" s="1"/>
  <c r="K102" i="4"/>
  <c r="F25" i="1" s="1"/>
  <c r="M87" i="7"/>
  <c r="P87" i="7" s="1"/>
  <c r="I94" i="1" s="1"/>
  <c r="L87" i="7"/>
  <c r="I13" i="4"/>
  <c r="K13" i="4" s="1"/>
  <c r="I45" i="4"/>
  <c r="K45" i="4" s="1"/>
  <c r="I54" i="4"/>
  <c r="K54" i="4" s="1"/>
  <c r="I62" i="4"/>
  <c r="I70" i="4"/>
  <c r="K70" i="4" s="1"/>
  <c r="F86" i="1" s="1"/>
  <c r="L3" i="7"/>
  <c r="L16" i="7"/>
  <c r="M16" i="7" s="1"/>
  <c r="P16" i="7" s="1"/>
  <c r="I14" i="1" s="1"/>
  <c r="M3" i="7"/>
  <c r="P3" i="7" s="1"/>
  <c r="L55" i="7"/>
  <c r="M55" i="7" s="1"/>
  <c r="P55" i="7" s="1"/>
  <c r="I7" i="1" s="1"/>
  <c r="M81" i="7"/>
  <c r="P81" i="7" s="1"/>
  <c r="I9" i="1" s="1"/>
  <c r="L123" i="7"/>
  <c r="M123" i="7" s="1"/>
  <c r="P123" i="7" s="1"/>
  <c r="I64" i="1" s="1"/>
  <c r="I30" i="4"/>
  <c r="K30" i="4" s="1"/>
  <c r="K38" i="4"/>
  <c r="F59" i="1" s="1"/>
  <c r="I55" i="4"/>
  <c r="K55" i="4" s="1"/>
  <c r="F49" i="1" s="1"/>
  <c r="I87" i="4"/>
  <c r="K87" i="4" s="1"/>
  <c r="F32" i="1" s="1"/>
  <c r="I112" i="4"/>
  <c r="K112" i="4" s="1"/>
  <c r="F56" i="1" s="1"/>
  <c r="I129" i="4"/>
  <c r="L49" i="7"/>
  <c r="M49" i="7" s="1"/>
  <c r="P49" i="7" s="1"/>
  <c r="I69" i="1" s="1"/>
  <c r="M17" i="7"/>
  <c r="P17" i="7" s="1"/>
  <c r="I50" i="1" s="1"/>
  <c r="L130" i="7"/>
  <c r="M130" i="7" s="1"/>
  <c r="P130" i="7" s="1"/>
  <c r="I48" i="1" s="1"/>
  <c r="I31" i="4"/>
  <c r="K31" i="4" s="1"/>
  <c r="I56" i="4"/>
  <c r="K56" i="4" s="1"/>
  <c r="I72" i="4"/>
  <c r="K72" i="4" s="1"/>
  <c r="I114" i="4"/>
  <c r="K114" i="4" s="1"/>
  <c r="I130" i="4"/>
  <c r="K130" i="4" s="1"/>
  <c r="F96" i="1" s="1"/>
  <c r="L18" i="7"/>
  <c r="M18" i="7" s="1"/>
  <c r="P18" i="7" s="1"/>
  <c r="I12" i="1" s="1"/>
  <c r="L57" i="7"/>
  <c r="M57" i="7" s="1"/>
  <c r="P57" i="7" s="1"/>
  <c r="I47" i="1" s="1"/>
  <c r="L64" i="7"/>
  <c r="M64" i="7" s="1"/>
  <c r="P64" i="7" s="1"/>
  <c r="I116" i="1" s="1"/>
  <c r="M117" i="7"/>
  <c r="P117" i="7" s="1"/>
  <c r="I105" i="1" s="1"/>
  <c r="L44" i="7"/>
  <c r="M44" i="7" s="1"/>
  <c r="P44" i="7" s="1"/>
  <c r="I54" i="1" s="1"/>
  <c r="L17" i="7"/>
  <c r="L106" i="7"/>
  <c r="M106" i="7" s="1"/>
  <c r="P106" i="7" s="1"/>
  <c r="I63" i="1" s="1"/>
  <c r="L112" i="7"/>
  <c r="L7" i="7"/>
  <c r="M7" i="7" s="1"/>
  <c r="P7" i="7" s="1"/>
  <c r="I11" i="1" s="1"/>
  <c r="L12" i="7"/>
  <c r="M12" i="7" s="1"/>
  <c r="P12" i="7" s="1"/>
  <c r="I73" i="1" s="1"/>
  <c r="L39" i="7"/>
  <c r="M39" i="7" s="1"/>
  <c r="P39" i="7" s="1"/>
  <c r="I59" i="1" s="1"/>
  <c r="M45" i="7"/>
  <c r="P45" i="7" s="1"/>
  <c r="I74" i="1" s="1"/>
  <c r="L56" i="7"/>
  <c r="M56" i="7" s="1"/>
  <c r="P56" i="7" s="1"/>
  <c r="I49" i="1" s="1"/>
  <c r="L84" i="7"/>
  <c r="L119" i="7"/>
  <c r="L125" i="7"/>
  <c r="L131" i="7"/>
  <c r="M131" i="7" s="1"/>
  <c r="P131" i="7" s="1"/>
  <c r="I96" i="1" s="1"/>
  <c r="L67" i="7"/>
  <c r="M67" i="7" s="1"/>
  <c r="P67" i="7" s="1"/>
  <c r="I61" i="1" s="1"/>
  <c r="F150" i="4"/>
  <c r="U32" i="5"/>
  <c r="G24" i="1" s="1"/>
  <c r="G68" i="1" s="1"/>
  <c r="L45" i="7"/>
  <c r="M51" i="7"/>
  <c r="P51" i="7" s="1"/>
  <c r="I85" i="1" s="1"/>
  <c r="M90" i="7"/>
  <c r="P90" i="7" s="1"/>
  <c r="I65" i="1" s="1"/>
  <c r="M72" i="7"/>
  <c r="P72" i="7" s="1"/>
  <c r="I109" i="1" s="1"/>
  <c r="M77" i="7"/>
  <c r="P77" i="7" s="1"/>
  <c r="I57" i="1" s="1"/>
  <c r="L20" i="7"/>
  <c r="M20" i="7" s="1"/>
  <c r="P20" i="7" s="1"/>
  <c r="I26" i="1" s="1"/>
  <c r="M36" i="7"/>
  <c r="P36" i="7" s="1"/>
  <c r="I100" i="1" s="1"/>
  <c r="L72" i="7"/>
  <c r="M54" i="7"/>
  <c r="P54" i="7" s="1"/>
  <c r="I6" i="1" s="1"/>
  <c r="L51" i="1" l="1"/>
  <c r="M51" i="1" s="1"/>
  <c r="L106" i="1"/>
  <c r="M106" i="1" s="1"/>
  <c r="L60" i="1"/>
  <c r="M60" i="1" s="1"/>
  <c r="L6" i="1"/>
  <c r="M6" i="1" s="1"/>
  <c r="L66" i="1"/>
  <c r="M66" i="1" s="1"/>
  <c r="F44" i="1"/>
  <c r="L44" i="1" s="1"/>
  <c r="M44" i="1" s="1"/>
  <c r="F113" i="1"/>
  <c r="L113" i="1" s="1"/>
  <c r="M113" i="1" s="1"/>
  <c r="F83" i="1"/>
  <c r="F105" i="1"/>
  <c r="L105" i="1" s="1"/>
  <c r="M105" i="1" s="1"/>
  <c r="F127" i="1"/>
  <c r="F74" i="1"/>
  <c r="L74" i="1" s="1"/>
  <c r="M74" i="1" s="1"/>
  <c r="F17" i="1"/>
  <c r="L17" i="1" s="1"/>
  <c r="M17" i="1" s="1"/>
  <c r="F100" i="1"/>
  <c r="L100" i="1" s="1"/>
  <c r="M100" i="1" s="1"/>
  <c r="F118" i="1"/>
  <c r="L118" i="1" s="1"/>
  <c r="M118" i="1" s="1"/>
  <c r="F12" i="1"/>
  <c r="L12" i="1" s="1"/>
  <c r="M12" i="1" s="1"/>
  <c r="F70" i="1"/>
  <c r="L70" i="1" s="1"/>
  <c r="M70" i="1" s="1"/>
  <c r="F28" i="1"/>
  <c r="L28" i="1" s="1"/>
  <c r="M28" i="1" s="1"/>
  <c r="L83" i="1"/>
  <c r="M83" i="1" s="1"/>
  <c r="F129" i="1"/>
  <c r="F64" i="1"/>
  <c r="L64" i="1" s="1"/>
  <c r="M64" i="1" s="1"/>
  <c r="F22" i="1"/>
  <c r="L22" i="1" s="1"/>
  <c r="M22" i="1" s="1"/>
  <c r="F45" i="1"/>
  <c r="L45" i="1" s="1"/>
  <c r="M45" i="1" s="1"/>
  <c r="F99" i="1"/>
  <c r="F62" i="1"/>
  <c r="L62" i="1" s="1"/>
  <c r="M62" i="1" s="1"/>
  <c r="F101" i="1"/>
  <c r="L101" i="1" s="1"/>
  <c r="M101" i="1" s="1"/>
  <c r="F16" i="1"/>
  <c r="L16" i="1" s="1"/>
  <c r="M16" i="1" s="1"/>
  <c r="F58" i="1"/>
  <c r="L58" i="1" s="1"/>
  <c r="M58" i="1" s="1"/>
  <c r="F23" i="1"/>
  <c r="L23" i="1" s="1"/>
  <c r="M23" i="1" s="1"/>
  <c r="F61" i="1"/>
  <c r="F72" i="1"/>
  <c r="L72" i="1" s="1"/>
  <c r="M72" i="1" s="1"/>
  <c r="L46" i="1"/>
  <c r="M46" i="1" s="1"/>
  <c r="F94" i="1"/>
  <c r="L94" i="1" s="1"/>
  <c r="M94" i="1" s="1"/>
  <c r="F81" i="1"/>
  <c r="L81" i="1" s="1"/>
  <c r="M81" i="1" s="1"/>
  <c r="F31" i="1"/>
  <c r="L31" i="1" s="1"/>
  <c r="M31" i="1" s="1"/>
  <c r="F65" i="1"/>
  <c r="L65" i="1" s="1"/>
  <c r="M65" i="1" s="1"/>
  <c r="F114" i="1"/>
  <c r="L114" i="1" s="1"/>
  <c r="M114" i="1" s="1"/>
  <c r="F124" i="1"/>
  <c r="L124" i="1" s="1"/>
  <c r="M124" i="1" s="1"/>
  <c r="F128" i="1"/>
  <c r="F112" i="1"/>
  <c r="L112" i="1" s="1"/>
  <c r="M112" i="1" s="1"/>
  <c r="L57" i="1"/>
  <c r="M57" i="1" s="1"/>
  <c r="F2" i="1"/>
  <c r="L2" i="1" s="1"/>
  <c r="M2" i="1" s="1"/>
  <c r="L20" i="1"/>
  <c r="M20" i="1" s="1"/>
  <c r="F38" i="1"/>
  <c r="L38" i="1" s="1"/>
  <c r="M38" i="1" s="1"/>
  <c r="F52" i="1"/>
  <c r="F24" i="1"/>
  <c r="L24" i="1" s="1"/>
  <c r="M24" i="1" s="1"/>
  <c r="F3" i="1"/>
  <c r="L3" i="1" s="1"/>
  <c r="M3" i="1" s="1"/>
  <c r="F90" i="1"/>
  <c r="L90" i="1" s="1"/>
  <c r="M90" i="1" s="1"/>
  <c r="F80" i="1"/>
  <c r="L80" i="1" s="1"/>
  <c r="M80" i="1" s="1"/>
  <c r="F95" i="1"/>
  <c r="F85" i="1"/>
  <c r="L85" i="1" s="1"/>
  <c r="M85" i="1" s="1"/>
  <c r="L54" i="1"/>
  <c r="M54" i="1" s="1"/>
  <c r="F125" i="1"/>
  <c r="F121" i="1"/>
  <c r="L121" i="1" s="1"/>
  <c r="M121" i="1" s="1"/>
  <c r="L13" i="1"/>
  <c r="M13" i="1" s="1"/>
  <c r="F18" i="1"/>
  <c r="L18" i="1" s="1"/>
  <c r="M18" i="1" s="1"/>
  <c r="F98" i="1"/>
  <c r="L98" i="1" s="1"/>
  <c r="M98" i="1" s="1"/>
  <c r="L122" i="1"/>
  <c r="M122" i="1" s="1"/>
  <c r="F19" i="1"/>
  <c r="F109" i="1"/>
  <c r="L109" i="1" s="1"/>
  <c r="M109" i="1" s="1"/>
  <c r="F37" i="1"/>
  <c r="L37" i="1" s="1"/>
  <c r="M37" i="1" s="1"/>
  <c r="F4" i="1"/>
  <c r="L4" i="1" s="1"/>
  <c r="M4" i="1" s="1"/>
  <c r="F126" i="1"/>
  <c r="F89" i="1"/>
  <c r="L89" i="1" s="1"/>
  <c r="M89" i="1" s="1"/>
  <c r="F9" i="1"/>
  <c r="L9" i="1" s="1"/>
  <c r="M9" i="1" s="1"/>
  <c r="F91" i="1"/>
  <c r="L91" i="1" s="1"/>
  <c r="M91" i="1" s="1"/>
  <c r="F30" i="1"/>
  <c r="L30" i="1" s="1"/>
  <c r="M30" i="1" s="1"/>
  <c r="F103" i="1"/>
  <c r="L103" i="1" s="1"/>
  <c r="M103" i="1" s="1"/>
  <c r="F107" i="1"/>
  <c r="L107" i="1" s="1"/>
  <c r="M107" i="1" s="1"/>
  <c r="L102" i="1"/>
  <c r="M102" i="1" s="1"/>
  <c r="L35" i="1"/>
  <c r="M35" i="1" s="1"/>
  <c r="L76" i="1"/>
  <c r="M76" i="1" s="1"/>
  <c r="F47" i="1"/>
  <c r="L47" i="1" s="1"/>
  <c r="M47" i="1" s="1"/>
  <c r="F7" i="1"/>
  <c r="L7" i="1" s="1"/>
  <c r="M7" i="1" s="1"/>
  <c r="L11" i="1"/>
  <c r="M11" i="1" s="1"/>
  <c r="F71" i="1"/>
  <c r="L71" i="1" s="1"/>
  <c r="M71" i="1" s="1"/>
  <c r="F26" i="1"/>
  <c r="F102" i="1"/>
  <c r="F63" i="1"/>
  <c r="L63" i="1" s="1"/>
  <c r="M63" i="1" s="1"/>
  <c r="F36" i="1"/>
  <c r="L36" i="1" s="1"/>
  <c r="M36" i="1" s="1"/>
  <c r="F92" i="1"/>
  <c r="L92" i="1" s="1"/>
  <c r="M92" i="1" s="1"/>
  <c r="F14" i="1"/>
  <c r="L14" i="1" s="1"/>
  <c r="M14" i="1" s="1"/>
  <c r="F42" i="1"/>
  <c r="L42" i="1" s="1"/>
  <c r="M42" i="1" s="1"/>
  <c r="F67" i="1"/>
  <c r="L67" i="1" s="1"/>
  <c r="M67" i="1" s="1"/>
  <c r="L61" i="1"/>
  <c r="M61" i="1" s="1"/>
  <c r="F40" i="1"/>
  <c r="L40" i="1" s="1"/>
  <c r="M40" i="1" s="1"/>
  <c r="F73" i="1"/>
  <c r="L73" i="1" s="1"/>
  <c r="M73" i="1" s="1"/>
  <c r="E125" i="1"/>
  <c r="E96" i="1"/>
  <c r="L96" i="1" s="1"/>
  <c r="M96" i="1" s="1"/>
  <c r="K139" i="3"/>
  <c r="L49" i="1"/>
  <c r="M49" i="1" s="1"/>
  <c r="L56" i="1"/>
  <c r="M56" i="1" s="1"/>
  <c r="L79" i="1"/>
  <c r="M79" i="1" s="1"/>
  <c r="L88" i="1"/>
  <c r="M88" i="1" s="1"/>
  <c r="K142" i="3"/>
  <c r="L110" i="1"/>
  <c r="M110" i="1" s="1"/>
  <c r="L69" i="1"/>
  <c r="M69" i="1" s="1"/>
  <c r="L93" i="1"/>
  <c r="M93" i="1" s="1"/>
  <c r="L120" i="1"/>
  <c r="M120" i="1" s="1"/>
  <c r="L87" i="1"/>
  <c r="M87" i="1" s="1"/>
  <c r="L10" i="1"/>
  <c r="M10" i="1" s="1"/>
  <c r="L97" i="1"/>
  <c r="M97" i="1" s="1"/>
  <c r="L5" i="1"/>
  <c r="M5" i="1" s="1"/>
  <c r="L117" i="1"/>
  <c r="M117" i="1" s="1"/>
  <c r="L32" i="1"/>
  <c r="M32" i="1" s="1"/>
  <c r="L39" i="1"/>
  <c r="M39" i="1" s="1"/>
  <c r="L27" i="1"/>
  <c r="M27" i="1" s="1"/>
  <c r="L108" i="1"/>
  <c r="M108" i="1" s="1"/>
  <c r="L116" i="1"/>
  <c r="M116" i="1" s="1"/>
  <c r="L82" i="1"/>
  <c r="M82" i="1" s="1"/>
  <c r="L115" i="1"/>
  <c r="M115" i="1" s="1"/>
  <c r="L77" i="1"/>
  <c r="M77" i="1" s="1"/>
  <c r="L99" i="1"/>
  <c r="M99" i="1" s="1"/>
  <c r="L19" i="1"/>
  <c r="M19" i="1" s="1"/>
  <c r="L33" i="1"/>
  <c r="M33" i="1" s="1"/>
  <c r="L52" i="1"/>
  <c r="M52" i="1" s="1"/>
  <c r="L119" i="1"/>
  <c r="M119" i="1" s="1"/>
  <c r="L43" i="1"/>
  <c r="M43" i="1" s="1"/>
  <c r="L111" i="1"/>
  <c r="M111" i="1" s="1"/>
  <c r="L86" i="1"/>
  <c r="M86" i="1" s="1"/>
  <c r="L48" i="1"/>
  <c r="M48" i="1" s="1"/>
  <c r="L34" i="1"/>
  <c r="M34" i="1" s="1"/>
  <c r="L53" i="1"/>
  <c r="M53" i="1" s="1"/>
  <c r="L104" i="1"/>
  <c r="M104" i="1" s="1"/>
  <c r="L29" i="1"/>
  <c r="M29" i="1" s="1"/>
  <c r="L25" i="1"/>
  <c r="M25" i="1" s="1"/>
  <c r="L55" i="1"/>
  <c r="M55" i="1" s="1"/>
  <c r="L59" i="1"/>
  <c r="M59" i="1" s="1"/>
  <c r="L15" i="1"/>
  <c r="M15" i="1" s="1"/>
  <c r="L8" i="1"/>
  <c r="M8" i="1" s="1"/>
  <c r="L123" i="1"/>
  <c r="M123" i="1" s="1"/>
  <c r="L26" i="1"/>
  <c r="M26" i="1" s="1"/>
  <c r="E68" i="1"/>
  <c r="P132" i="7"/>
  <c r="I95" i="1"/>
  <c r="I68" i="1" s="1"/>
  <c r="L84" i="1"/>
  <c r="M84" i="1" s="1"/>
  <c r="U133" i="5"/>
  <c r="F68" i="1" l="1"/>
  <c r="L95" i="1"/>
  <c r="L68" i="1"/>
  <c r="M68" i="1" s="1"/>
  <c r="M95" i="1"/>
  <c r="F142" i="1" l="1"/>
  <c r="F140" i="1"/>
  <c r="F145" i="1"/>
  <c r="F144" i="1"/>
  <c r="F139" i="1"/>
  <c r="F137" i="1"/>
  <c r="F136" i="1"/>
  <c r="F146" i="1"/>
  <c r="F143" i="1"/>
  <c r="F141" i="1"/>
  <c r="F138" i="1"/>
</calcChain>
</file>

<file path=xl/sharedStrings.xml><?xml version="1.0" encoding="utf-8"?>
<sst xmlns="http://schemas.openxmlformats.org/spreadsheetml/2006/main" count="4484" uniqueCount="495">
  <si>
    <t>姓名</t>
  </si>
  <si>
    <t>所屬系所</t>
  </si>
  <si>
    <t>學號</t>
  </si>
  <si>
    <t>W</t>
  </si>
  <si>
    <t>Lab01</t>
  </si>
  <si>
    <t>Lab02</t>
  </si>
  <si>
    <t>Lab03</t>
  </si>
  <si>
    <t>Lab04</t>
  </si>
  <si>
    <t>Lab05</t>
  </si>
  <si>
    <t>Final Exam</t>
  </si>
  <si>
    <t>Final Project</t>
  </si>
  <si>
    <t>Total</t>
  </si>
  <si>
    <t>Grade</t>
  </si>
  <si>
    <t>林知翰</t>
  </si>
  <si>
    <t>土木系 / DCV</t>
  </si>
  <si>
    <t>0811254</t>
  </si>
  <si>
    <t>林品妤</t>
  </si>
  <si>
    <t>醫工系 / BME</t>
  </si>
  <si>
    <t>趙立榆</t>
  </si>
  <si>
    <t>電機系 / UEE</t>
  </si>
  <si>
    <t>劉邦榆</t>
  </si>
  <si>
    <t>林后辰</t>
  </si>
  <si>
    <t>莊之睿</t>
  </si>
  <si>
    <t>郭弋愷</t>
  </si>
  <si>
    <t>茆鎮育</t>
  </si>
  <si>
    <t>簡宗弘</t>
  </si>
  <si>
    <t>林守凡</t>
  </si>
  <si>
    <t>陳禹丞</t>
  </si>
  <si>
    <t>陳郡佑</t>
  </si>
  <si>
    <t>劉哲丞</t>
  </si>
  <si>
    <t>鍾宗揚</t>
  </si>
  <si>
    <t>林文遠</t>
  </si>
  <si>
    <t>賴柏任</t>
  </si>
  <si>
    <t>王乙棠</t>
  </si>
  <si>
    <t>李宇翔</t>
  </si>
  <si>
    <t>李昱承</t>
  </si>
  <si>
    <t>鄭丞佑</t>
  </si>
  <si>
    <t>王信諺</t>
  </si>
  <si>
    <t>洪偉軒</t>
  </si>
  <si>
    <t>陳沿霖</t>
  </si>
  <si>
    <t>黃治鈞</t>
  </si>
  <si>
    <t>唐以理</t>
  </si>
  <si>
    <t>陳奕廷</t>
  </si>
  <si>
    <t>薛天其</t>
  </si>
  <si>
    <t>林柏伸</t>
  </si>
  <si>
    <t>謝歷恩</t>
  </si>
  <si>
    <t>鐘邦郡</t>
  </si>
  <si>
    <t>資工系 / DCP</t>
  </si>
  <si>
    <t>吳俊叡</t>
  </si>
  <si>
    <t>黃子倫</t>
  </si>
  <si>
    <t>電子碩 / IEE</t>
  </si>
  <si>
    <t>林益葳</t>
  </si>
  <si>
    <t>電子博 / IEE</t>
  </si>
  <si>
    <t>張譽耀</t>
  </si>
  <si>
    <t>邱棋胤</t>
  </si>
  <si>
    <t>黃建廷</t>
  </si>
  <si>
    <t>電機碩 / GEE</t>
  </si>
  <si>
    <t>余唯愷</t>
  </si>
  <si>
    <t>胡芮墉</t>
  </si>
  <si>
    <t>陳沛鴻</t>
  </si>
  <si>
    <t>前瞻半導體 / Pio-SEMI</t>
  </si>
  <si>
    <t>林志勳</t>
  </si>
  <si>
    <t>半導體碩 / CST</t>
  </si>
  <si>
    <t>顧冠群</t>
  </si>
  <si>
    <t>人工智慧 / AIG</t>
  </si>
  <si>
    <t>施雨靈</t>
  </si>
  <si>
    <t>陳楷棋</t>
  </si>
  <si>
    <t>陳柏翔</t>
  </si>
  <si>
    <t>余姿燕</t>
  </si>
  <si>
    <t>胡睿庭</t>
  </si>
  <si>
    <t>林槿茹</t>
  </si>
  <si>
    <t>宋玉磊</t>
  </si>
  <si>
    <t>吳彥忞</t>
  </si>
  <si>
    <t>廖紹閔</t>
  </si>
  <si>
    <t>王睿哲</t>
  </si>
  <si>
    <t>康鈞睿</t>
  </si>
  <si>
    <t>李崇碩</t>
  </si>
  <si>
    <t>張皓庭</t>
  </si>
  <si>
    <t>陳冠辰</t>
  </si>
  <si>
    <t>阮楷勳</t>
  </si>
  <si>
    <t>鄭人傑</t>
  </si>
  <si>
    <t>林柏言</t>
  </si>
  <si>
    <t>電控碩 / ICN</t>
  </si>
  <si>
    <t>陳致融</t>
  </si>
  <si>
    <t>電信碩 / ECM</t>
  </si>
  <si>
    <t>陳炘威</t>
  </si>
  <si>
    <t>吳瑞宸</t>
  </si>
  <si>
    <t>蘇宥嘉</t>
  </si>
  <si>
    <t>機器人碩士 / ROB</t>
  </si>
  <si>
    <t>胡育豪</t>
  </si>
  <si>
    <t>郭茂宇</t>
  </si>
  <si>
    <t>陳垣皓</t>
  </si>
  <si>
    <t>簡逸杰</t>
  </si>
  <si>
    <t>馬克俊</t>
  </si>
  <si>
    <t>邱媛婕</t>
  </si>
  <si>
    <t>黃瑜緹</t>
  </si>
  <si>
    <t>沈上傑</t>
  </si>
  <si>
    <t>蔡綸鎧</t>
  </si>
  <si>
    <t>陳易聖</t>
  </si>
  <si>
    <t>郭信鋐</t>
  </si>
  <si>
    <t>楊皓翔</t>
  </si>
  <si>
    <t>蔡翔閔</t>
  </si>
  <si>
    <t>郭育綸</t>
  </si>
  <si>
    <t>李博安</t>
  </si>
  <si>
    <t>蔡東宏</t>
  </si>
  <si>
    <t>張語楹</t>
  </si>
  <si>
    <t>徐立人</t>
  </si>
  <si>
    <t>翁晨凱</t>
  </si>
  <si>
    <t>余家佑</t>
  </si>
  <si>
    <t>麥祐嘉</t>
  </si>
  <si>
    <t>徐衍齊</t>
  </si>
  <si>
    <t>林秉頤</t>
  </si>
  <si>
    <t>鄭元閔</t>
  </si>
  <si>
    <t>徐煜絨</t>
  </si>
  <si>
    <t>王子嘉</t>
  </si>
  <si>
    <t>林子恩</t>
  </si>
  <si>
    <t>劉昱旻</t>
  </si>
  <si>
    <t>鄭文碩</t>
  </si>
  <si>
    <t>黃佳暄</t>
  </si>
  <si>
    <t>鄭宇廷</t>
  </si>
  <si>
    <t>張旭</t>
  </si>
  <si>
    <t>薛油和</t>
  </si>
  <si>
    <t>梁藍天</t>
  </si>
  <si>
    <t>徐瑞澤</t>
  </si>
  <si>
    <t>施夷光</t>
  </si>
  <si>
    <t>陳致佑</t>
  </si>
  <si>
    <t>李佳芯</t>
  </si>
  <si>
    <t>任晏廷</t>
  </si>
  <si>
    <t>白勝全</t>
  </si>
  <si>
    <t>趙品倫</t>
  </si>
  <si>
    <t>傅苙銨</t>
  </si>
  <si>
    <t>柯奕逢</t>
  </si>
  <si>
    <t>陳昇達</t>
  </si>
  <si>
    <t>陳聖諦</t>
  </si>
  <si>
    <t>嚴秉祥</t>
  </si>
  <si>
    <t>黃長隆</t>
  </si>
  <si>
    <t>邱達綸</t>
  </si>
  <si>
    <t>陳威仁</t>
  </si>
  <si>
    <t>彭康軒</t>
  </si>
  <si>
    <t>陳映汝</t>
  </si>
  <si>
    <t>邱仕逸</t>
  </si>
  <si>
    <t>郭伊婷</t>
  </si>
  <si>
    <t>梁皓鈞</t>
  </si>
  <si>
    <t>許立勛</t>
  </si>
  <si>
    <t>梁文熏</t>
  </si>
  <si>
    <t>王昱棨</t>
  </si>
  <si>
    <t>林品勳</t>
  </si>
  <si>
    <t>智能系統 / AI System</t>
  </si>
  <si>
    <t>褚柏均</t>
  </si>
  <si>
    <t>謝宇承</t>
  </si>
  <si>
    <t>李佑庭</t>
  </si>
  <si>
    <t>温崇博</t>
  </si>
  <si>
    <t>張子音</t>
  </si>
  <si>
    <t>楊旻頤</t>
  </si>
  <si>
    <t>清華研</t>
  </si>
  <si>
    <t>a131051</t>
  </si>
  <si>
    <t>劉姿妤</t>
  </si>
  <si>
    <t>a141078</t>
  </si>
  <si>
    <t>林孟璇</t>
  </si>
  <si>
    <t>a141134</t>
  </si>
  <si>
    <t>陳侑杰</t>
  </si>
  <si>
    <t>v111076</t>
  </si>
  <si>
    <t xml:space="preserve">對期末總成績有疑義請找教授 </t>
  </si>
  <si>
    <t>人數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</si>
  <si>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</si>
  <si>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</si>
  <si>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</si>
  <si>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</si>
  <si>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</si>
  <si>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</si>
  <si>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</si>
  <si>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</si>
  <si>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</si>
  <si>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D</t>
  </si>
  <si>
    <t>E</t>
  </si>
  <si>
    <t>Account</t>
  </si>
  <si>
    <t>dl2025f_001</t>
  </si>
  <si>
    <t>dl2025f_002</t>
  </si>
  <si>
    <t>dl2025f_003</t>
  </si>
  <si>
    <t>dl2025f_004</t>
  </si>
  <si>
    <t>dl2025f_005</t>
  </si>
  <si>
    <t>dl2025f_006</t>
  </si>
  <si>
    <t>dl2025f_007</t>
  </si>
  <si>
    <t>dl2025f_008</t>
  </si>
  <si>
    <t>dl2025f_009</t>
  </si>
  <si>
    <t>dl2025f_010</t>
  </si>
  <si>
    <t>dl2025f_011</t>
  </si>
  <si>
    <t>dl2025f_012</t>
  </si>
  <si>
    <t>dl2025f_013</t>
  </si>
  <si>
    <t>dl2025f_014</t>
  </si>
  <si>
    <t>dl2025f_015</t>
  </si>
  <si>
    <t>dl2025f_016</t>
  </si>
  <si>
    <t>dl2025f_017</t>
  </si>
  <si>
    <t>dl2025f_018</t>
  </si>
  <si>
    <t>dl2025f_019</t>
  </si>
  <si>
    <t>dl2025f_020</t>
  </si>
  <si>
    <t>dl2025f_021</t>
  </si>
  <si>
    <t>dl2025f_022</t>
  </si>
  <si>
    <t>dl2025f_023</t>
  </si>
  <si>
    <t>dl2025f_024</t>
  </si>
  <si>
    <t>dl2025f_025</t>
  </si>
  <si>
    <t>dl2025f_026</t>
  </si>
  <si>
    <t>dl2025f_027</t>
  </si>
  <si>
    <t>dl2025f_028</t>
  </si>
  <si>
    <t>dl2025f_029</t>
  </si>
  <si>
    <t>dl2025f_030</t>
  </si>
  <si>
    <t>dl2025f_031</t>
  </si>
  <si>
    <t>dl2025f_032</t>
  </si>
  <si>
    <t>dl2025f_033</t>
  </si>
  <si>
    <t>dl2025f_034</t>
  </si>
  <si>
    <t>dl2025f_035</t>
  </si>
  <si>
    <t>dl2025f_036</t>
  </si>
  <si>
    <t>dl2025f_037</t>
  </si>
  <si>
    <t>dl2025f_038</t>
  </si>
  <si>
    <t>dl2025f_039</t>
  </si>
  <si>
    <t>dl2025f_040</t>
  </si>
  <si>
    <t>dl2025f_041</t>
  </si>
  <si>
    <t>dl2025f_042</t>
  </si>
  <si>
    <t>dl2025f_043</t>
  </si>
  <si>
    <t>dl2025f_044</t>
  </si>
  <si>
    <t>dl2025f_045</t>
  </si>
  <si>
    <t>dl2025f_046</t>
  </si>
  <si>
    <t>dl2025f_047</t>
  </si>
  <si>
    <t>dl2025f_048</t>
  </si>
  <si>
    <t>dl2025f_049</t>
  </si>
  <si>
    <t>dl2025f_050</t>
  </si>
  <si>
    <t>dl2025f_051</t>
  </si>
  <si>
    <t>dl2025f_052</t>
  </si>
  <si>
    <t>dl2025f_053</t>
  </si>
  <si>
    <t>dl2025f_054</t>
  </si>
  <si>
    <t>dl2025f_055</t>
  </si>
  <si>
    <t>dl2025f_056</t>
  </si>
  <si>
    <t>dl2025f_057</t>
  </si>
  <si>
    <t>dl2025f_058</t>
  </si>
  <si>
    <t>dl2025f_059</t>
  </si>
  <si>
    <t>dl2025f_060</t>
  </si>
  <si>
    <t>dl2025f_061</t>
  </si>
  <si>
    <t>dl2025f_062</t>
  </si>
  <si>
    <t>dl2025f_063</t>
  </si>
  <si>
    <t>dl2025f_064</t>
  </si>
  <si>
    <t>dl2025f_065</t>
  </si>
  <si>
    <t>dl2025f_066</t>
  </si>
  <si>
    <t>dl2025f_067</t>
  </si>
  <si>
    <t>dl2025f_068</t>
  </si>
  <si>
    <t>dl2025f_069</t>
  </si>
  <si>
    <t>dl2025f_070</t>
  </si>
  <si>
    <t>dl2025f_071</t>
  </si>
  <si>
    <t>dl2025f_072</t>
  </si>
  <si>
    <t>dl2025f_073</t>
  </si>
  <si>
    <t>dl2025f_074</t>
  </si>
  <si>
    <t>dl2025f_075</t>
  </si>
  <si>
    <t>dl2025f_076</t>
  </si>
  <si>
    <t>dl2025f_077</t>
  </si>
  <si>
    <t>dl2025f_078</t>
  </si>
  <si>
    <t>dl2025f_079</t>
  </si>
  <si>
    <t>dl2025f_080</t>
  </si>
  <si>
    <t>dl2025f_081</t>
  </si>
  <si>
    <t>dl2025f_082</t>
  </si>
  <si>
    <t>dl2025f_083</t>
  </si>
  <si>
    <t>dl2025f_084</t>
  </si>
  <si>
    <t>dl2025f_085</t>
  </si>
  <si>
    <t>dl2025f_086</t>
  </si>
  <si>
    <t>dl2025f_087</t>
  </si>
  <si>
    <t>dl2025f_088</t>
  </si>
  <si>
    <t>dl2025f_089</t>
  </si>
  <si>
    <t>dl2025f_090</t>
  </si>
  <si>
    <t>dl2025f_091</t>
  </si>
  <si>
    <t>dl2025f_092</t>
  </si>
  <si>
    <t>dl2025f_093</t>
  </si>
  <si>
    <t>dl2025f_094</t>
  </si>
  <si>
    <t>dl2025f_095</t>
  </si>
  <si>
    <t>dl2025f_096</t>
  </si>
  <si>
    <t>dl2025f_097</t>
  </si>
  <si>
    <t>dl2025f_098</t>
  </si>
  <si>
    <t>dl2025f_099</t>
  </si>
  <si>
    <t>dl2025f_100</t>
  </si>
  <si>
    <t>dl2025f_101</t>
  </si>
  <si>
    <t>dl2025f_102</t>
  </si>
  <si>
    <t>dl2025f_103</t>
  </si>
  <si>
    <t>dl2025f_104</t>
  </si>
  <si>
    <t>dl2025f_105</t>
  </si>
  <si>
    <t>dl2025f_106</t>
  </si>
  <si>
    <t>dl2025f_107</t>
  </si>
  <si>
    <t>dl2025f_108</t>
  </si>
  <si>
    <t>dl2025f_109</t>
  </si>
  <si>
    <t>dl2025f_110</t>
  </si>
  <si>
    <t>dl2025f_111</t>
  </si>
  <si>
    <t>dl2025f_112</t>
  </si>
  <si>
    <t>dl2025f_113</t>
  </si>
  <si>
    <t>dl2025f_114</t>
  </si>
  <si>
    <t>dl2025f_115</t>
  </si>
  <si>
    <t>dl2025f_116</t>
  </si>
  <si>
    <t>dl2025f_117</t>
  </si>
  <si>
    <t>dl2025f_118</t>
  </si>
  <si>
    <t>dl2025f_119</t>
  </si>
  <si>
    <t>dl2025f_120</t>
  </si>
  <si>
    <t>dl2025f_121</t>
  </si>
  <si>
    <t>dl2025f_122</t>
  </si>
  <si>
    <t>dl2025f_123</t>
  </si>
  <si>
    <t>dl2025f_124</t>
  </si>
  <si>
    <t>dl2025f_125</t>
  </si>
  <si>
    <t>dl2025f_126</t>
  </si>
  <si>
    <t>dl2025f_127</t>
  </si>
  <si>
    <t>dl2025f_128</t>
  </si>
  <si>
    <t>dl2025f_129</t>
  </si>
  <si>
    <t>Task1</t>
  </si>
  <si>
    <t>Task2</t>
  </si>
  <si>
    <t>Test Acc.</t>
  </si>
  <si>
    <t>Perf. Rank</t>
  </si>
  <si>
    <t>Perf Score</t>
  </si>
  <si>
    <t>Report</t>
  </si>
  <si>
    <t>Naming Error</t>
  </si>
  <si>
    <t>Note</t>
  </si>
  <si>
    <t>Task1正確率未達標</t>
  </si>
  <si>
    <t>未附上截圖</t>
  </si>
  <si>
    <t>Architecture Check</t>
  </si>
  <si>
    <t>Task1 (30%)</t>
  </si>
  <si>
    <t>Task2 (30%)</t>
  </si>
  <si>
    <t>Report (30%)</t>
  </si>
  <si>
    <t>Test MAE</t>
  </si>
  <si>
    <t>Perf. Score (10%)</t>
  </si>
  <si>
    <t>✓</t>
  </si>
  <si>
    <t>Checkpoint parsing error</t>
  </si>
  <si>
    <t>recursive layer</t>
  </si>
  <si>
    <t>No submission</t>
  </si>
  <si>
    <t>LDB #channel mismatch</t>
  </si>
  <si>
    <t>connectivity error</t>
  </si>
  <si>
    <t>LDB #layer mismatch</t>
  </si>
  <si>
    <t>LDB 1x1Conv missing</t>
  </si>
  <si>
    <t>Transition wrong layer order</t>
  </si>
  <si>
    <t>Empty python file</t>
  </si>
  <si>
    <t>Stem layer error</t>
  </si>
  <si>
    <t>Incomplete file name (no extension)</t>
  </si>
  <si>
    <t>LDB reduce 3x3Conv missing</t>
  </si>
  <si>
    <t>No Task2 screenshot</t>
  </si>
  <si>
    <t>LDB #block mismatch</t>
  </si>
  <si>
    <t>LDB layer type error</t>
  </si>
  <si>
    <t>summary314505004.txt</t>
  </si>
  <si>
    <t>Unexpected class name</t>
  </si>
  <si>
    <t>Stem+LDB layer error</t>
  </si>
  <si>
    <t>LDB&amp;Transition mismatch</t>
  </si>
  <si>
    <t>Cannot parse summary file</t>
  </si>
  <si>
    <t>LDB 1x1Conv missing + additional BN/ReLU</t>
  </si>
  <si>
    <t>No screenshot (Make up)</t>
  </si>
  <si>
    <t>summary_314510188.txt.txt</t>
  </si>
  <si>
    <t>summary _314510189.txt</t>
  </si>
  <si>
    <t>CDenseNet _314510228.py</t>
  </si>
  <si>
    <t>Additional layer in LDB</t>
  </si>
  <si>
    <t>LDB #layer mismatch &amp; layer type error</t>
  </si>
  <si>
    <t>best_model_314605025.pth</t>
  </si>
  <si>
    <t>Deduction</t>
  </si>
  <si>
    <t>Count</t>
  </si>
  <si>
    <t>Avg.</t>
  </si>
  <si>
    <t>Stdev.</t>
  </si>
  <si>
    <t>Best</t>
  </si>
  <si>
    <t>1st octile</t>
  </si>
  <si>
    <t>2nd octile</t>
  </si>
  <si>
    <t>3rd octile</t>
  </si>
  <si>
    <t>Transition #layer mismatch</t>
  </si>
  <si>
    <t>Median</t>
  </si>
  <si>
    <t>5th octile</t>
  </si>
  <si>
    <t>6th octile</t>
  </si>
  <si>
    <t>7th octile</t>
  </si>
  <si>
    <t>Total count of mistake</t>
  </si>
  <si>
    <t>Model size (kB)</t>
  </si>
  <si>
    <t>Validation BLEU score</t>
  </si>
  <si>
    <t>Execution time (s)</t>
  </si>
  <si>
    <t>Requirement</t>
  </si>
  <si>
    <t>Testing BLEU score</t>
  </si>
  <si>
    <t>Task (60%)</t>
  </si>
  <si>
    <t>Performance (20%)</t>
  </si>
  <si>
    <t>Report (20%)</t>
  </si>
  <si>
    <t>1-gram</t>
  </si>
  <si>
    <t>2-gram</t>
  </si>
  <si>
    <t>3-gram</t>
  </si>
  <si>
    <t>4-gram</t>
  </si>
  <si>
    <t>Model Size</t>
  </si>
  <si>
    <t>BLEU score</t>
  </si>
  <si>
    <t>Exe time</t>
  </si>
  <si>
    <t>PASS</t>
  </si>
  <si>
    <t>FAIL</t>
  </si>
  <si>
    <t>補交</t>
  </si>
  <si>
    <t>(Colab CPU)</t>
  </si>
  <si>
    <t>補交 (Syntax Error)</t>
  </si>
  <si>
    <t>Average</t>
  </si>
  <si>
    <t>Performance</t>
  </si>
  <si>
    <t>ID</t>
  </si>
  <si>
    <t>Name</t>
  </si>
  <si>
    <t>Report score</t>
  </si>
  <si>
    <t>Naming error</t>
  </si>
  <si>
    <t>Task 1</t>
  </si>
  <si>
    <t>Task 2-1</t>
  </si>
  <si>
    <t>Task 2-2</t>
  </si>
  <si>
    <t>Score</t>
  </si>
  <si>
    <t>load file</t>
  </si>
  <si>
    <t>load state dict</t>
  </si>
  <si>
    <t>test acc</t>
  </si>
  <si>
    <t>sparsity</t>
  </si>
  <si>
    <t>pass</t>
  </si>
  <si>
    <t>pass score</t>
  </si>
  <si>
    <t>performance score</t>
  </si>
  <si>
    <t>N</t>
  </si>
  <si>
    <t>OK</t>
  </si>
  <si>
    <t>Pass</t>
  </si>
  <si>
    <t>Fail</t>
  </si>
  <si>
    <t>task1 ipynb late</t>
  </si>
  <si>
    <t>Task 2-2 late</t>
  </si>
  <si>
    <t>92.41%%</t>
  </si>
  <si>
    <t>Y</t>
  </si>
  <si>
    <t>.ipynb files naming error</t>
  </si>
  <si>
    <t>Late</t>
  </si>
  <si>
    <t>.zip file naming error</t>
  </si>
  <si>
    <t>task1 ipynb naming error</t>
  </si>
  <si>
    <t>report naming error</t>
  </si>
  <si>
    <t>.ipynb and report files naming error</t>
  </si>
  <si>
    <t>Submission is not a zip file, quantization.pt late</t>
  </si>
  <si>
    <t>Submission is not a zip file</t>
  </si>
  <si>
    <t>.pt files naming error</t>
  </si>
  <si>
    <t>.ipynb and pruning.pt files naming error</t>
  </si>
  <si>
    <t>.zip and ipynb files naming error</t>
  </si>
  <si>
    <t>Task 2-2 prohibited function: torch.quantization.fuse_modules</t>
  </si>
  <si>
    <t>A131051</t>
  </si>
  <si>
    <t>quantization.pt file naming error</t>
  </si>
  <si>
    <t>A141078</t>
  </si>
  <si>
    <t>A141134</t>
  </si>
  <si>
    <t>V111076</t>
  </si>
  <si>
    <t>IoU</t>
  </si>
  <si>
    <t>Pass / Fail</t>
  </si>
  <si>
    <t>Quantize</t>
  </si>
  <si>
    <t>FLOPs</t>
  </si>
  <si>
    <t>Rank</t>
  </si>
  <si>
    <t>Perf. Point</t>
  </si>
  <si>
    <t>Task1 Note</t>
  </si>
  <si>
    <t>Task2 Note</t>
  </si>
  <si>
    <t>No file</t>
  </si>
  <si>
    <t>2DEMO</t>
  </si>
  <si>
    <t>pdf naming error</t>
  </si>
  <si>
    <t>Late submission</t>
  </si>
  <si>
    <t>py naming error</t>
  </si>
  <si>
    <t>pth naming error</t>
  </si>
  <si>
    <t>--</t>
  </si>
  <si>
    <t>11(a)</t>
  </si>
  <si>
    <t>11(b)</t>
  </si>
  <si>
    <t>11(c)</t>
  </si>
  <si>
    <t>13(a)</t>
  </si>
  <si>
    <t>13(b)</t>
  </si>
  <si>
    <t>13(c)</t>
  </si>
  <si>
    <t>14(a)</t>
  </si>
  <si>
    <t>14(b)</t>
  </si>
  <si>
    <t>葉曜銘</t>
  </si>
  <si>
    <t>林昱維</t>
  </si>
  <si>
    <t>賴奕翔</t>
  </si>
  <si>
    <t>林群凱</t>
  </si>
  <si>
    <t>平均</t>
  </si>
  <si>
    <t>配分</t>
  </si>
  <si>
    <t>Group</t>
  </si>
  <si>
    <t>組員一學號</t>
  </si>
  <si>
    <t>組員一姓名</t>
  </si>
  <si>
    <t>組員二學號</t>
  </si>
  <si>
    <t>組員二姓名</t>
  </si>
  <si>
    <t>Topic (填1,2,3,4)</t>
  </si>
  <si>
    <t>SUBMIT</t>
  </si>
  <si>
    <t>REJECT</t>
  </si>
  <si>
    <t>(11/9補交通過)</t>
  </si>
  <si>
    <t>A little easy(可嘗試更多方法improve)</t>
  </si>
  <si>
    <t>(11/7補交) 比較論文仍太簡單，分數可能較低</t>
  </si>
  <si>
    <t>(11/7補交通過)</t>
  </si>
  <si>
    <t>(11/18補交通過)</t>
  </si>
  <si>
    <t>How to modify model architecture?</t>
  </si>
  <si>
    <t xml:space="preserve">劉姿妤 </t>
  </si>
  <si>
    <t>應該是topic 1?</t>
  </si>
  <si>
    <t>(11/12補交通過) 分析不夠深入，建議可詳細探討內部細節與實作</t>
  </si>
  <si>
    <t>(11/15補交通過) Improvement更具體的做法?</t>
  </si>
  <si>
    <t>(11/14補交通過)</t>
  </si>
  <si>
    <t>(11/15補交通過)</t>
  </si>
  <si>
    <t>Too easy</t>
  </si>
  <si>
    <t>(11/13補交通過)</t>
  </si>
  <si>
    <t>應該是topic 3?</t>
  </si>
  <si>
    <t>(11/8補交通過)</t>
  </si>
  <si>
    <t>(11/17補交通過) Improvement更具體的做法?</t>
  </si>
  <si>
    <t>(11/17補交通過)</t>
  </si>
  <si>
    <t>(11/13補交通過) A little easy</t>
  </si>
  <si>
    <t>(11/10補交通過)</t>
  </si>
  <si>
    <t>A little easy</t>
  </si>
  <si>
    <t>或許可以考慮使用複雜一點的dataset?</t>
  </si>
  <si>
    <t>Paper too old</t>
  </si>
  <si>
    <t>請決定你要做甚麼</t>
  </si>
  <si>
    <t>沒有提及做法規劃，不過參賽本身是可以的</t>
  </si>
  <si>
    <t>Early Submit</t>
  </si>
  <si>
    <t>10min limit</t>
  </si>
  <si>
    <t>pptx</t>
  </si>
  <si>
    <t>Group ID</t>
  </si>
  <si>
    <t>mp4, 10:19</t>
  </si>
  <si>
    <t>mp4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</si>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</sst>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"/>
  </numFmts>
  <fonts count="26">
    <font>
      <sz val="10"/>
      <color rgb="FF000000"/>
      <name val="Arial"/>
      <scheme val="minor"/>
    </font>
    <font>
      <sz val="12"/>
      <color rgb="FF000000"/>
      <name val="新細明體"/>
      <family val="1"/>
      <charset val="136"/>
    </font>
    <font>
      <sz val="12"/>
      <color theme="1"/>
      <name val="Arial"/>
      <scheme val="minor"/>
    </font>
    <font>
      <sz val="10"/>
      <color rgb="FFFF0000"/>
      <name val="Arial"/>
      <scheme val="minor"/>
    </font>
    <font>
      <b/>
      <sz val="24"/>
      <color rgb="FFFF0000"/>
      <name val="Calibri"/>
    </font>
    <font>
      <sz val="10"/>
      <color theme="1"/>
      <name val="Arial"/>
    </font>
    <font>
      <sz val="12"/>
      <color theme="1"/>
      <name val="Calibri"/>
    </font>
    <font>
      <sz val="10"/>
      <color theme="1"/>
      <name val="Arial"/>
      <scheme val="minor"/>
    </font>
    <font>
      <b/>
      <sz val="12"/>
      <color rgb="FF0000FF"/>
      <name val="Calibri"/>
    </font>
    <font>
      <b/>
      <sz val="12"/>
      <color rgb="FFFF0000"/>
      <name val="Calibri"/>
    </font>
    <font>
      <sz val="11"/>
      <color theme="1"/>
      <name val="Arial"/>
      <scheme val="minor"/>
    </font>
    <font>
      <sz val="12"/>
      <color rgb="FF000000"/>
      <name val="Arial"/>
    </font>
    <font>
      <sz val="12"/>
      <color theme="1"/>
      <name val="Arial"/>
    </font>
    <font>
      <sz val="11"/>
      <color rgb="FF000000"/>
      <name val="新細明體"/>
      <family val="1"/>
      <charset val="136"/>
    </font>
    <font>
      <sz val="12"/>
      <color rgb="FF9C0006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2"/>
      <color theme="1"/>
      <name val="Arial"/>
      <scheme val="minor"/>
    </font>
    <font>
      <sz val="10"/>
      <color theme="1"/>
      <name val="Arial"/>
    </font>
    <font>
      <sz val="12"/>
      <color rgb="FFB7B7B7"/>
      <name val="Arial"/>
    </font>
    <font>
      <b/>
      <sz val="12"/>
      <color rgb="FFB7B7B7"/>
      <name val="Arial"/>
      <scheme val="minor"/>
    </font>
    <font>
      <sz val="10"/>
      <color rgb="FFB7B7B7"/>
      <name val="Arial"/>
      <scheme val="minor"/>
    </font>
    <font>
      <sz val="11"/>
      <color theme="1"/>
      <name val="Arial"/>
    </font>
    <font>
      <sz val="10"/>
      <color rgb="FF080809"/>
      <name val="Arial"/>
    </font>
    <font>
      <sz val="10"/>
      <color rgb="FF1F1F1F"/>
      <name val="Google Sans"/>
    </font>
    <font>
      <sz val="10"/>
      <color rgb="FF1C1E21"/>
      <name val="Arial"/>
      <family val="2"/>
    </font>
    <font>
      <sz val="9"/>
      <name val="Arial"/>
      <family val="3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ADEF7"/>
        <bgColor rgb="FFEADEF7"/>
      </patternFill>
    </fill>
    <fill>
      <patternFill patternType="solid">
        <fgColor rgb="FFFFC7CE"/>
        <bgColor rgb="FFFFC7CE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/>
    <xf numFmtId="4" fontId="2" fillId="0" borderId="0" xfId="0" applyNumberFormat="1" applyFont="1"/>
    <xf numFmtId="0" fontId="1" fillId="0" borderId="0" xfId="0" applyFont="1" applyAlignment="1">
      <alignment horizontal="right"/>
    </xf>
    <xf numFmtId="2" fontId="2" fillId="0" borderId="0" xfId="0" applyNumberFormat="1" applyFont="1"/>
    <xf numFmtId="176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/>
    <xf numFmtId="177" fontId="12" fillId="0" borderId="0" xfId="0" applyNumberFormat="1" applyFont="1" applyAlignment="1">
      <alignment horizontal="center"/>
    </xf>
    <xf numFmtId="0" fontId="12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/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177" fontId="12" fillId="0" borderId="4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 wrapText="1"/>
    </xf>
    <xf numFmtId="177" fontId="12" fillId="0" borderId="10" xfId="0" applyNumberFormat="1" applyFont="1" applyBorder="1" applyAlignment="1">
      <alignment horizontal="center" vertical="center" wrapText="1"/>
    </xf>
    <xf numFmtId="0" fontId="12" fillId="0" borderId="11" xfId="0" applyFont="1" applyBorder="1"/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177" fontId="12" fillId="0" borderId="10" xfId="0" applyNumberFormat="1" applyFont="1" applyBorder="1" applyAlignment="1">
      <alignment horizontal="center"/>
    </xf>
    <xf numFmtId="0" fontId="12" fillId="0" borderId="11" xfId="0" applyFont="1" applyBorder="1" applyAlignment="1">
      <alignment horizontal="left" vertical="center"/>
    </xf>
    <xf numFmtId="0" fontId="12" fillId="0" borderId="15" xfId="0" applyFont="1" applyBorder="1" applyAlignment="1">
      <alignment horizontal="center" vertical="center" wrapText="1"/>
    </xf>
    <xf numFmtId="177" fontId="12" fillId="0" borderId="16" xfId="0" applyNumberFormat="1" applyFont="1" applyBorder="1" applyAlignment="1">
      <alignment horizontal="center"/>
    </xf>
    <xf numFmtId="0" fontId="12" fillId="0" borderId="17" xfId="0" applyFont="1" applyBorder="1"/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horizontal="right"/>
    </xf>
    <xf numFmtId="177" fontId="1" fillId="0" borderId="0" xfId="0" applyNumberFormat="1" applyFont="1"/>
    <xf numFmtId="177" fontId="2" fillId="0" borderId="0" xfId="0" applyNumberFormat="1" applyFont="1"/>
    <xf numFmtId="0" fontId="13" fillId="0" borderId="0" xfId="0" applyFont="1"/>
    <xf numFmtId="0" fontId="1" fillId="0" borderId="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21" xfId="0" applyFont="1" applyBorder="1" applyAlignment="1">
      <alignment horizontal="right"/>
    </xf>
    <xf numFmtId="0" fontId="1" fillId="0" borderId="22" xfId="0" applyFont="1" applyBorder="1" applyAlignment="1">
      <alignment horizontal="right"/>
    </xf>
    <xf numFmtId="0" fontId="1" fillId="0" borderId="23" xfId="0" applyFont="1" applyBorder="1" applyAlignment="1">
      <alignment horizontal="right"/>
    </xf>
    <xf numFmtId="1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1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0" fillId="0" borderId="0" xfId="0" applyFont="1"/>
    <xf numFmtId="0" fontId="10" fillId="0" borderId="24" xfId="0" applyFont="1" applyBorder="1"/>
    <xf numFmtId="0" fontId="10" fillId="0" borderId="21" xfId="0" applyFont="1" applyBorder="1"/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1" fontId="2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2" fillId="0" borderId="24" xfId="0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5" fillId="7" borderId="0" xfId="0" applyFont="1" applyFill="1" applyAlignment="1">
      <alignment horizontal="center"/>
    </xf>
    <xf numFmtId="49" fontId="1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12" fillId="0" borderId="25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21" fillId="9" borderId="0" xfId="0" applyFont="1" applyFill="1" applyAlignment="1">
      <alignment horizontal="right"/>
    </xf>
    <xf numFmtId="0" fontId="5" fillId="9" borderId="0" xfId="0" applyFont="1" applyFill="1"/>
    <xf numFmtId="0" fontId="21" fillId="9" borderId="0" xfId="0" applyFont="1" applyFill="1" applyAlignment="1">
      <alignment horizontal="center"/>
    </xf>
    <xf numFmtId="0" fontId="5" fillId="5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5" fillId="10" borderId="0" xfId="0" applyFont="1" applyFill="1" applyAlignment="1">
      <alignment wrapText="1"/>
    </xf>
    <xf numFmtId="0" fontId="22" fillId="10" borderId="0" xfId="0" applyFont="1" applyFill="1" applyAlignment="1">
      <alignment wrapText="1"/>
    </xf>
    <xf numFmtId="0" fontId="23" fillId="0" borderId="0" xfId="0" applyFont="1"/>
    <xf numFmtId="0" fontId="5" fillId="10" borderId="0" xfId="0" applyFont="1" applyFill="1"/>
    <xf numFmtId="0" fontId="5" fillId="9" borderId="0" xfId="0" applyFont="1" applyFill="1" applyAlignment="1">
      <alignment horizontal="right"/>
    </xf>
    <xf numFmtId="0" fontId="5" fillId="6" borderId="0" xfId="0" applyFont="1" applyFill="1" applyAlignment="1">
      <alignment horizontal="right"/>
    </xf>
    <xf numFmtId="0" fontId="24" fillId="0" borderId="0" xfId="0" applyFont="1" applyAlignment="1">
      <alignment horizontal="right" wrapText="1"/>
    </xf>
    <xf numFmtId="0" fontId="5" fillId="4" borderId="0" xfId="0" applyFont="1" applyFill="1" applyAlignment="1">
      <alignment horizontal="right"/>
    </xf>
    <xf numFmtId="0" fontId="1" fillId="11" borderId="0" xfId="0" applyFont="1" applyFill="1"/>
    <xf numFmtId="0" fontId="1" fillId="11" borderId="0" xfId="0" applyFont="1" applyFill="1" applyAlignment="1">
      <alignment horizontal="right"/>
    </xf>
    <xf numFmtId="20" fontId="2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1" fillId="12" borderId="0" xfId="0" applyFont="1" applyFill="1"/>
    <xf numFmtId="0" fontId="1" fillId="12" borderId="0" xfId="0" applyFont="1" applyFill="1" applyAlignment="1">
      <alignment horizontal="right"/>
    </xf>
    <xf numFmtId="0" fontId="3" fillId="12" borderId="0" xfId="0" applyFont="1" applyFill="1"/>
    <xf numFmtId="0" fontId="2" fillId="12" borderId="0" xfId="0" applyFont="1" applyFill="1"/>
    <xf numFmtId="4" fontId="2" fillId="12" borderId="0" xfId="0" applyNumberFormat="1" applyFont="1" applyFill="1"/>
    <xf numFmtId="0" fontId="2" fillId="12" borderId="0" xfId="0" applyFont="1" applyFill="1" applyAlignment="1">
      <alignment horizontal="center"/>
    </xf>
    <xf numFmtId="0" fontId="0" fillId="12" borderId="0" xfId="0" applyFill="1"/>
    <xf numFmtId="0" fontId="12" fillId="12" borderId="0" xfId="0" applyFont="1" applyFill="1" applyAlignment="1">
      <alignment horizontal="center"/>
    </xf>
    <xf numFmtId="0" fontId="16" fillId="12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12" fillId="12" borderId="21" xfId="0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11" fontId="2" fillId="12" borderId="0" xfId="0" applyNumberFormat="1" applyFont="1" applyFill="1" applyAlignment="1">
      <alignment horizontal="center"/>
    </xf>
    <xf numFmtId="0" fontId="2" fillId="12" borderId="21" xfId="0" applyFont="1" applyFill="1" applyBorder="1" applyAlignment="1">
      <alignment horizontal="center"/>
    </xf>
    <xf numFmtId="0" fontId="2" fillId="12" borderId="24" xfId="0" applyFont="1" applyFill="1" applyBorder="1" applyAlignment="1">
      <alignment horizontal="center"/>
    </xf>
    <xf numFmtId="0" fontId="5" fillId="12" borderId="0" xfId="0" applyFont="1" applyFill="1"/>
    <xf numFmtId="0" fontId="7" fillId="0" borderId="0" xfId="0" applyFont="1"/>
    <xf numFmtId="0" fontId="0" fillId="0" borderId="0" xfId="0"/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0" fillId="0" borderId="21" xfId="0" applyBorder="1"/>
    <xf numFmtId="0" fontId="17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17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1">
    <cellStyle name="一般" xfId="0" builtinId="0"/>
  </cellStyles>
  <dxfs count="19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7B7B7"/>
      </font>
    </dxf>
    <dxf>
      <font>
        <color rgb="FFB7B7B7"/>
      </font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Perf </a:t>
            </a:r>
            <a:r>
              <a:rPr lang="zh-TW" altLang="en-US" b="1">
                <a:solidFill>
                  <a:srgbClr val="000000"/>
                </a:solidFill>
                <a:latin typeface="+mn-lt"/>
              </a:rPr>
              <a:t>成績分布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numRef>
              <c:f>'Lab01'!$J$139:$J$146</c:f>
              <c:numCache>
                <c:formatCode>General</c:formatCode>
                <c:ptCount val="8"/>
                <c:pt idx="0">
                  <c:v>25</c:v>
                </c:pt>
                <c:pt idx="1">
                  <c:v>22</c:v>
                </c:pt>
                <c:pt idx="2">
                  <c:v>19</c:v>
                </c:pt>
                <c:pt idx="3">
                  <c:v>16</c:v>
                </c:pt>
                <c:pt idx="4">
                  <c:v>13</c:v>
                </c:pt>
                <c:pt idx="5">
                  <c:v>10</c:v>
                </c:pt>
                <c:pt idx="6">
                  <c:v>7</c:v>
                </c:pt>
                <c:pt idx="7">
                  <c:v>4</c:v>
                </c:pt>
              </c:numCache>
            </c:numRef>
          </c:cat>
          <c:val>
            <c:numRef>
              <c:f>'Lab01'!$K$139:$K$146</c:f>
              <c:numCache>
                <c:formatCode>General</c:formatCode>
                <c:ptCount val="8"/>
                <c:pt idx="0">
                  <c:v>8</c:v>
                </c:pt>
                <c:pt idx="1">
                  <c:v>17</c:v>
                </c:pt>
                <c:pt idx="2">
                  <c:v>31</c:v>
                </c:pt>
                <c:pt idx="3">
                  <c:v>29</c:v>
                </c:pt>
                <c:pt idx="4">
                  <c:v>27</c:v>
                </c:pt>
                <c:pt idx="5">
                  <c:v>12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CEF-49D6-A901-1A9D3AFF6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826570"/>
        <c:axId val="1302506762"/>
      </c:barChart>
      <c:catAx>
        <c:axId val="158826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302506762"/>
        <c:crosses val="autoZero"/>
        <c:auto val="1"/>
        <c:lblAlgn val="ctr"/>
        <c:lblOffset val="100"/>
        <c:noMultiLvlLbl val="1"/>
      </c:catAx>
      <c:valAx>
        <c:axId val="1302506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TW" altLang="en-US" b="0">
                    <a:solidFill>
                      <a:srgbClr val="000000"/>
                    </a:solidFill>
                    <a:latin typeface="+mn-lt"/>
                  </a:rPr>
                  <a:t>人數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588265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US" b="1">
                <a:solidFill>
                  <a:srgbClr val="757575"/>
                </a:solidFill>
                <a:latin typeface="Arial"/>
              </a:rPr>
              <a:t>Test MAE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6AA84F"/>
              </a:solidFill>
              <a:ln cmpd="sng">
                <a:solidFill>
                  <a:srgbClr val="6AA84F"/>
                </a:solidFill>
                <a:prstDash val="solid"/>
              </a:ln>
            </c:spPr>
          </c:marker>
          <c:yVal>
            <c:numRef>
              <c:f>'Lab02'!$H$2:$H$130</c:f>
              <c:numCache>
                <c:formatCode>General</c:formatCode>
                <c:ptCount val="129"/>
                <c:pt idx="1">
                  <c:v>4.4225000000000003</c:v>
                </c:pt>
                <c:pt idx="4">
                  <c:v>2.4175</c:v>
                </c:pt>
                <c:pt idx="5">
                  <c:v>3.0392000000000001</c:v>
                </c:pt>
                <c:pt idx="6">
                  <c:v>2.7422</c:v>
                </c:pt>
                <c:pt idx="8">
                  <c:v>2.9735999999999998</c:v>
                </c:pt>
                <c:pt idx="9">
                  <c:v>3.1307</c:v>
                </c:pt>
                <c:pt idx="10">
                  <c:v>2.5855000000000001</c:v>
                </c:pt>
                <c:pt idx="11">
                  <c:v>3.9134000000000002</c:v>
                </c:pt>
                <c:pt idx="12">
                  <c:v>13.2835</c:v>
                </c:pt>
                <c:pt idx="13">
                  <c:v>3.1678999999999999</c:v>
                </c:pt>
                <c:pt idx="14">
                  <c:v>3.1631</c:v>
                </c:pt>
                <c:pt idx="15">
                  <c:v>2.8188</c:v>
                </c:pt>
                <c:pt idx="16">
                  <c:v>2.6644999999999999</c:v>
                </c:pt>
                <c:pt idx="17">
                  <c:v>3.2928999999999999</c:v>
                </c:pt>
                <c:pt idx="18">
                  <c:v>2.7938000000000001</c:v>
                </c:pt>
                <c:pt idx="19" formatCode="0.0000">
                  <c:v>3.7410000000000001</c:v>
                </c:pt>
                <c:pt idx="20">
                  <c:v>2.8572000000000002</c:v>
                </c:pt>
                <c:pt idx="21">
                  <c:v>3.9489000000000001</c:v>
                </c:pt>
                <c:pt idx="23" formatCode="0.0000">
                  <c:v>3.1019999999999999</c:v>
                </c:pt>
                <c:pt idx="24">
                  <c:v>3.0752000000000002</c:v>
                </c:pt>
                <c:pt idx="25">
                  <c:v>3.2132999999999998</c:v>
                </c:pt>
                <c:pt idx="26">
                  <c:v>2.8388</c:v>
                </c:pt>
                <c:pt idx="27">
                  <c:v>2.6097000000000001</c:v>
                </c:pt>
                <c:pt idx="28">
                  <c:v>2.9458000000000002</c:v>
                </c:pt>
                <c:pt idx="29">
                  <c:v>2.8477999999999999</c:v>
                </c:pt>
                <c:pt idx="31">
                  <c:v>2.9430999999999998</c:v>
                </c:pt>
                <c:pt idx="32">
                  <c:v>3.5575999999999999</c:v>
                </c:pt>
                <c:pt idx="33">
                  <c:v>2.8125</c:v>
                </c:pt>
                <c:pt idx="34">
                  <c:v>2.1993</c:v>
                </c:pt>
                <c:pt idx="35">
                  <c:v>2.9845999999999999</c:v>
                </c:pt>
                <c:pt idx="36">
                  <c:v>2.8517999999999999</c:v>
                </c:pt>
                <c:pt idx="37">
                  <c:v>2.9028999999999998</c:v>
                </c:pt>
                <c:pt idx="39" formatCode="0.0000">
                  <c:v>3.089</c:v>
                </c:pt>
                <c:pt idx="40">
                  <c:v>2.9321000000000002</c:v>
                </c:pt>
                <c:pt idx="41" formatCode="0.0000">
                  <c:v>4.0830000000000002</c:v>
                </c:pt>
                <c:pt idx="42">
                  <c:v>3.3561999999999999</c:v>
                </c:pt>
                <c:pt idx="43" formatCode="0.0000">
                  <c:v>3.1190000000000002</c:v>
                </c:pt>
                <c:pt idx="44">
                  <c:v>2.6745999999999999</c:v>
                </c:pt>
                <c:pt idx="45">
                  <c:v>3.0354999999999999</c:v>
                </c:pt>
                <c:pt idx="46">
                  <c:v>3.4165999999999999</c:v>
                </c:pt>
                <c:pt idx="47">
                  <c:v>3.0198</c:v>
                </c:pt>
                <c:pt idx="48">
                  <c:v>3.4636</c:v>
                </c:pt>
                <c:pt idx="50">
                  <c:v>3.1267</c:v>
                </c:pt>
                <c:pt idx="51" formatCode="0.0000">
                  <c:v>3.3370000000000002</c:v>
                </c:pt>
                <c:pt idx="52">
                  <c:v>2.9965000000000002</c:v>
                </c:pt>
                <c:pt idx="53">
                  <c:v>3.2347000000000001</c:v>
                </c:pt>
                <c:pt idx="54">
                  <c:v>2.8618000000000001</c:v>
                </c:pt>
                <c:pt idx="55">
                  <c:v>2.5154000000000001</c:v>
                </c:pt>
                <c:pt idx="56">
                  <c:v>2.9355000000000002</c:v>
                </c:pt>
                <c:pt idx="57">
                  <c:v>3.0747</c:v>
                </c:pt>
                <c:pt idx="58">
                  <c:v>2.9113000000000002</c:v>
                </c:pt>
                <c:pt idx="59">
                  <c:v>3.1200999999999999</c:v>
                </c:pt>
                <c:pt idx="60">
                  <c:v>2.7505999999999999</c:v>
                </c:pt>
                <c:pt idx="61">
                  <c:v>4.5964999999999998</c:v>
                </c:pt>
                <c:pt idx="62">
                  <c:v>2.6964999999999999</c:v>
                </c:pt>
                <c:pt idx="63">
                  <c:v>3.1589</c:v>
                </c:pt>
                <c:pt idx="64">
                  <c:v>3.9397000000000002</c:v>
                </c:pt>
                <c:pt idx="65">
                  <c:v>2.6880999999999999</c:v>
                </c:pt>
                <c:pt idx="66">
                  <c:v>3.3136000000000001</c:v>
                </c:pt>
                <c:pt idx="67" formatCode="0.0000">
                  <c:v>2.516</c:v>
                </c:pt>
                <c:pt idx="68" formatCode="0.0000">
                  <c:v>2.9</c:v>
                </c:pt>
                <c:pt idx="69">
                  <c:v>2.8502999999999998</c:v>
                </c:pt>
                <c:pt idx="70">
                  <c:v>3.0844999999999998</c:v>
                </c:pt>
                <c:pt idx="71">
                  <c:v>3.3908999999999998</c:v>
                </c:pt>
                <c:pt idx="72">
                  <c:v>3.2435</c:v>
                </c:pt>
                <c:pt idx="73">
                  <c:v>3.6044</c:v>
                </c:pt>
                <c:pt idx="74">
                  <c:v>2.5648</c:v>
                </c:pt>
                <c:pt idx="75">
                  <c:v>2.2391999999999999</c:v>
                </c:pt>
                <c:pt idx="76">
                  <c:v>2.5842999999999998</c:v>
                </c:pt>
                <c:pt idx="77">
                  <c:v>3.6804999999999999</c:v>
                </c:pt>
                <c:pt idx="78">
                  <c:v>3.2631000000000001</c:v>
                </c:pt>
                <c:pt idx="79">
                  <c:v>3.2505000000000002</c:v>
                </c:pt>
                <c:pt idx="80">
                  <c:v>2.7805</c:v>
                </c:pt>
                <c:pt idx="81">
                  <c:v>3.5003000000000002</c:v>
                </c:pt>
                <c:pt idx="82" formatCode="0.0000">
                  <c:v>3.323</c:v>
                </c:pt>
                <c:pt idx="83">
                  <c:v>2.9230999999999998</c:v>
                </c:pt>
                <c:pt idx="84">
                  <c:v>2.7031000000000001</c:v>
                </c:pt>
                <c:pt idx="85">
                  <c:v>3.2265999999999999</c:v>
                </c:pt>
                <c:pt idx="86">
                  <c:v>3.0792999999999999</c:v>
                </c:pt>
                <c:pt idx="87">
                  <c:v>3.4297</c:v>
                </c:pt>
                <c:pt idx="88">
                  <c:v>3.0156999999999998</c:v>
                </c:pt>
                <c:pt idx="89">
                  <c:v>3.5478000000000001</c:v>
                </c:pt>
                <c:pt idx="90">
                  <c:v>3.5142000000000002</c:v>
                </c:pt>
                <c:pt idx="91">
                  <c:v>2.4028</c:v>
                </c:pt>
                <c:pt idx="92">
                  <c:v>3.3754</c:v>
                </c:pt>
                <c:pt idx="93" formatCode="0.0000">
                  <c:v>8.8079999999999998</c:v>
                </c:pt>
                <c:pt idx="94">
                  <c:v>2.8837000000000002</c:v>
                </c:pt>
                <c:pt idx="95">
                  <c:v>3.1753</c:v>
                </c:pt>
                <c:pt idx="96">
                  <c:v>2.7961999999999998</c:v>
                </c:pt>
                <c:pt idx="97">
                  <c:v>3.6667999999999998</c:v>
                </c:pt>
                <c:pt idx="98">
                  <c:v>3.3613</c:v>
                </c:pt>
                <c:pt idx="99">
                  <c:v>2.6400999999999999</c:v>
                </c:pt>
                <c:pt idx="100">
                  <c:v>3.0615999999999999</c:v>
                </c:pt>
                <c:pt idx="101">
                  <c:v>3.1598999999999999</c:v>
                </c:pt>
                <c:pt idx="102">
                  <c:v>4.2614000000000001</c:v>
                </c:pt>
                <c:pt idx="103">
                  <c:v>2.5689000000000002</c:v>
                </c:pt>
                <c:pt idx="104">
                  <c:v>3.0223</c:v>
                </c:pt>
                <c:pt idx="105">
                  <c:v>2.6932</c:v>
                </c:pt>
                <c:pt idx="106">
                  <c:v>5.9805999999999999</c:v>
                </c:pt>
                <c:pt idx="107">
                  <c:v>2.4750999999999999</c:v>
                </c:pt>
                <c:pt idx="108">
                  <c:v>13.3202</c:v>
                </c:pt>
                <c:pt idx="110">
                  <c:v>2.5537999999999998</c:v>
                </c:pt>
                <c:pt idx="111">
                  <c:v>2.7298</c:v>
                </c:pt>
                <c:pt idx="112">
                  <c:v>2.6888999999999998</c:v>
                </c:pt>
                <c:pt idx="113">
                  <c:v>3.0219</c:v>
                </c:pt>
                <c:pt idx="114">
                  <c:v>2.5188999999999999</c:v>
                </c:pt>
                <c:pt idx="115">
                  <c:v>3.2332999999999998</c:v>
                </c:pt>
                <c:pt idx="116">
                  <c:v>20.032</c:v>
                </c:pt>
                <c:pt idx="117">
                  <c:v>13.317</c:v>
                </c:pt>
                <c:pt idx="119">
                  <c:v>2.4339</c:v>
                </c:pt>
                <c:pt idx="120">
                  <c:v>3.6004</c:v>
                </c:pt>
                <c:pt idx="121">
                  <c:v>8.1777999999999995</c:v>
                </c:pt>
                <c:pt idx="122" formatCode="0.0000">
                  <c:v>2.4420000000000002</c:v>
                </c:pt>
                <c:pt idx="123">
                  <c:v>2.8433000000000002</c:v>
                </c:pt>
                <c:pt idx="124">
                  <c:v>2.5261</c:v>
                </c:pt>
                <c:pt idx="125">
                  <c:v>2.7904</c:v>
                </c:pt>
                <c:pt idx="126">
                  <c:v>4.2774999999999999</c:v>
                </c:pt>
                <c:pt idx="127">
                  <c:v>4.0228000000000002</c:v>
                </c:pt>
                <c:pt idx="128">
                  <c:v>3.2071000000000001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1B-4D73-BC11-9AFA64CD5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162167"/>
        <c:axId val="1166400359"/>
      </c:scatterChart>
      <c:valAx>
        <c:axId val="11711621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zh-TW"/>
          </a:p>
        </c:txPr>
        <c:crossAx val="1166400359"/>
        <c:crosses val="autoZero"/>
        <c:crossBetween val="midCat"/>
      </c:valAx>
      <c:valAx>
        <c:axId val="1166400359"/>
        <c:scaling>
          <c:orientation val="minMax"/>
          <c:max val="21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endParaRPr lang="zh-TW" altLang="en-US"/>
              </a:p>
            </c:rich>
          </c:tx>
          <c:overlay val="0"/>
        </c:title>
        <c:numFmt formatCode="0.00E+00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zh-TW"/>
          </a:p>
        </c:txPr>
        <c:crossAx val="117116216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zh-TW"/>
        </a:p>
      </c:txPr>
    </c:legend>
    <c:plotVisOnly val="1"/>
    <c:dispBlanksAs val="zero"/>
    <c:showDLblsOverMax val="1"/>
  </c:chart>
  <c:spPr>
    <a:solidFill>
      <a:srgbClr val="FFFFFF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215</xdr:colOff>
      <xdr:row>133</xdr:row>
      <xdr:rowOff>190500</xdr:rowOff>
    </xdr:from>
    <xdr:to>
      <xdr:col>12</xdr:col>
      <xdr:colOff>3024</xdr:colOff>
      <xdr:row>151</xdr:row>
      <xdr:rowOff>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2153" y="27427238"/>
          <a:ext cx="4574809" cy="34099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13</xdr:col>
      <xdr:colOff>1143</xdr:colOff>
      <xdr:row>134</xdr:row>
      <xdr:rowOff>0</xdr:rowOff>
    </xdr:from>
    <xdr:to>
      <xdr:col>17</xdr:col>
      <xdr:colOff>885824</xdr:colOff>
      <xdr:row>151</xdr:row>
      <xdr:rowOff>14675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45193" y="27436763"/>
          <a:ext cx="4485131" cy="341510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7</xdr:col>
      <xdr:colOff>0</xdr:colOff>
      <xdr:row>134</xdr:row>
      <xdr:rowOff>0</xdr:rowOff>
    </xdr:from>
    <xdr:ext cx="257175" cy="2000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13</xdr:col>
      <xdr:colOff>0</xdr:colOff>
      <xdr:row>134</xdr:row>
      <xdr:rowOff>0</xdr:rowOff>
    </xdr:from>
    <xdr:ext cx="257175" cy="20002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146</xdr:row>
      <xdr:rowOff>190500</xdr:rowOff>
    </xdr:from>
    <xdr:ext cx="4762500" cy="29622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0</xdr:colOff>
      <xdr:row>132</xdr:row>
      <xdr:rowOff>171450</xdr:rowOff>
    </xdr:from>
    <xdr:ext cx="4762500" cy="2686050"/>
    <xdr:pic>
      <xdr:nvPicPr>
        <xdr:cNvPr id="1532752330" name="Chart1" title="圖表">
          <a:extLst>
            <a:ext uri="{FF2B5EF4-FFF2-40B4-BE49-F238E27FC236}">
              <a16:creationId xmlns:a16="http://schemas.microsoft.com/office/drawing/2014/main" id="{00000000-0008-0000-0200-0000CAF15B5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</xdr:colOff>
      <xdr:row>131</xdr:row>
      <xdr:rowOff>19050</xdr:rowOff>
    </xdr:from>
    <xdr:ext cx="6038850" cy="35909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19050</xdr:colOff>
      <xdr:row>133</xdr:row>
      <xdr:rowOff>0</xdr:rowOff>
    </xdr:from>
    <xdr:ext cx="5772150" cy="3562350"/>
    <xdr:pic>
      <xdr:nvPicPr>
        <xdr:cNvPr id="742242518" name="Chart4" title="圖表">
          <a:extLst>
            <a:ext uri="{FF2B5EF4-FFF2-40B4-BE49-F238E27FC236}">
              <a16:creationId xmlns:a16="http://schemas.microsoft.com/office/drawing/2014/main" id="{00000000-0008-0000-0700-0000D6B83D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51"/>
  <sheetViews>
    <sheetView tabSelected="1"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3" sqref="A3"/>
    </sheetView>
  </sheetViews>
  <sheetFormatPr defaultColWidth="12.59765625" defaultRowHeight="15.75" customHeight="1"/>
  <cols>
    <col min="1" max="2" width="12.59765625" customWidth="1"/>
    <col min="4" max="4" width="6.59765625" customWidth="1"/>
    <col min="11" max="11" width="13.59765625" customWidth="1"/>
  </cols>
  <sheetData>
    <row r="1" spans="1:13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.75" customHeight="1">
      <c r="A2" s="1" t="s">
        <v>67</v>
      </c>
      <c r="B2" s="1" t="s">
        <v>50</v>
      </c>
      <c r="C2" s="7">
        <v>313510156</v>
      </c>
      <c r="D2" s="4" t="b">
        <v>0</v>
      </c>
      <c r="E2" s="5">
        <f>'Lab01'!K45</f>
        <v>100</v>
      </c>
      <c r="F2" s="5">
        <f>'Lab02'!K45</f>
        <v>83</v>
      </c>
      <c r="G2" s="5">
        <f>'Lab03'!U46</f>
        <v>97</v>
      </c>
      <c r="H2" s="5">
        <f>'Lab04'!S46</f>
        <v>98</v>
      </c>
      <c r="I2" s="5">
        <f>'Lab05'!P46</f>
        <v>98.5</v>
      </c>
      <c r="J2" s="5">
        <f>'Final Exam'!W46</f>
        <v>88.5</v>
      </c>
      <c r="K2" s="5">
        <f>'Final Project'!H45</f>
        <v>99.9</v>
      </c>
      <c r="L2" s="6">
        <f t="shared" ref="L2:L33" si="0">IF(D2=TRUE,0,(E2+F2+G2+H2+I2)*0.12+(J2+K2)*0.2)</f>
        <v>94.86</v>
      </c>
      <c r="M2" s="2" t="str">
        <f t="shared" ref="M2:M33" si="1">IF(D2=TRUE,"W",IF(L2&gt;=89.4,"A+",IF(L2&gt;=84.4,"A",IF(L2&gt;=79.4,"A-",IF(L2&gt;=76.4,"B+",IF(L2&gt;=72.4,"B",IF(L2&gt;=69.4,"B-",IF(L2&gt;=66.4,"C+",IF(L2&gt;=62.4,"C",IF(L2&gt;=59.4,"C-",IF(L2&gt;=49.4,"D",IF(L2&gt;0,"E",IF(L2&lt;=0,"X","")))))))))))))</f>
        <v>A+</v>
      </c>
    </row>
    <row r="3" spans="1:13" s="126" customFormat="1" ht="15.75" customHeight="1">
      <c r="A3" s="120" t="s">
        <v>142</v>
      </c>
      <c r="B3" s="120" t="s">
        <v>60</v>
      </c>
      <c r="C3" s="121">
        <v>314580042</v>
      </c>
      <c r="D3" s="122" t="b">
        <v>0</v>
      </c>
      <c r="E3" s="123">
        <f>'Lab01'!K117</f>
        <v>91</v>
      </c>
      <c r="F3" s="123">
        <f>'Lab02'!K117</f>
        <v>89.75</v>
      </c>
      <c r="G3" s="123">
        <f>'Lab03'!U118</f>
        <v>98</v>
      </c>
      <c r="H3" s="123">
        <f>'Lab04'!S118</f>
        <v>93</v>
      </c>
      <c r="I3" s="123">
        <f>'Lab05'!P118</f>
        <v>99</v>
      </c>
      <c r="J3" s="123">
        <f>'Final Exam'!W118</f>
        <v>88.5</v>
      </c>
      <c r="K3" s="123">
        <f>'Final Project'!H117</f>
        <v>98</v>
      </c>
      <c r="L3" s="124">
        <f t="shared" si="0"/>
        <v>93.789999999999992</v>
      </c>
      <c r="M3" s="125" t="str">
        <f t="shared" si="1"/>
        <v>A+</v>
      </c>
    </row>
    <row r="4" spans="1:13" ht="15.75" customHeight="1">
      <c r="A4" s="1" t="s">
        <v>103</v>
      </c>
      <c r="B4" s="1" t="s">
        <v>50</v>
      </c>
      <c r="C4" s="7">
        <v>314510120</v>
      </c>
      <c r="D4" s="4" t="b">
        <v>0</v>
      </c>
      <c r="E4" s="5">
        <f>'Lab01'!K78</f>
        <v>94</v>
      </c>
      <c r="F4" s="5">
        <f>'Lab02'!K78</f>
        <v>96</v>
      </c>
      <c r="G4" s="5">
        <f>'Lab03'!U79</f>
        <v>96</v>
      </c>
      <c r="H4" s="5">
        <f>'Lab04'!S79</f>
        <v>92</v>
      </c>
      <c r="I4" s="5">
        <f>'Lab05'!P79</f>
        <v>94.5</v>
      </c>
      <c r="J4" s="5">
        <f>'Final Exam'!W79</f>
        <v>85.5</v>
      </c>
      <c r="K4" s="5">
        <f>'Final Project'!H78</f>
        <v>94.4</v>
      </c>
      <c r="L4" s="6">
        <f t="shared" si="0"/>
        <v>92.68</v>
      </c>
      <c r="M4" s="2" t="str">
        <f t="shared" si="1"/>
        <v>A+</v>
      </c>
    </row>
    <row r="5" spans="1:13" ht="15.75" customHeight="1">
      <c r="A5" s="1" t="s">
        <v>89</v>
      </c>
      <c r="B5" s="1" t="s">
        <v>64</v>
      </c>
      <c r="C5" s="7">
        <v>314505002</v>
      </c>
      <c r="D5" s="4" t="b">
        <v>0</v>
      </c>
      <c r="E5" s="5">
        <f>'Lab01'!K64</f>
        <v>97</v>
      </c>
      <c r="F5" s="5">
        <f>'Lab02'!K64</f>
        <v>96.75</v>
      </c>
      <c r="G5" s="5">
        <f>'Lab03'!U65</f>
        <v>97</v>
      </c>
      <c r="H5" s="5">
        <f>'Lab04'!S65</f>
        <v>84</v>
      </c>
      <c r="I5" s="5">
        <f>'Lab05'!P65</f>
        <v>97.75</v>
      </c>
      <c r="J5" s="5">
        <f>'Final Exam'!W65</f>
        <v>81.5</v>
      </c>
      <c r="K5" s="5">
        <f>'Final Project'!H64</f>
        <v>91.8</v>
      </c>
      <c r="L5" s="6">
        <f t="shared" si="0"/>
        <v>91.36</v>
      </c>
      <c r="M5" s="2" t="str">
        <f t="shared" si="1"/>
        <v>A+</v>
      </c>
    </row>
    <row r="6" spans="1:13" ht="15.75" customHeight="1">
      <c r="A6" s="1" t="s">
        <v>75</v>
      </c>
      <c r="B6" s="1" t="s">
        <v>50</v>
      </c>
      <c r="C6" s="7">
        <v>313510217</v>
      </c>
      <c r="D6" s="4" t="b">
        <v>0</v>
      </c>
      <c r="E6" s="5">
        <f>'Lab01'!K53</f>
        <v>88</v>
      </c>
      <c r="F6" s="5">
        <f>'Lab02'!K53</f>
        <v>88.75</v>
      </c>
      <c r="G6" s="5">
        <f>'Lab03'!U54</f>
        <v>88</v>
      </c>
      <c r="H6" s="5">
        <f>'Lab04'!S54</f>
        <v>96</v>
      </c>
      <c r="I6" s="5">
        <f>'Lab05'!P54</f>
        <v>91.75</v>
      </c>
      <c r="J6" s="5">
        <f>'Final Exam'!W54</f>
        <v>82</v>
      </c>
      <c r="K6" s="5">
        <f>'Final Project'!H53</f>
        <v>99.9</v>
      </c>
      <c r="L6" s="6">
        <f t="shared" si="0"/>
        <v>90.68</v>
      </c>
      <c r="M6" s="2" t="str">
        <f t="shared" si="1"/>
        <v>A+</v>
      </c>
    </row>
    <row r="7" spans="1:13" ht="15.75" customHeight="1">
      <c r="A7" s="1" t="s">
        <v>76</v>
      </c>
      <c r="B7" s="1" t="s">
        <v>50</v>
      </c>
      <c r="C7" s="7">
        <v>313510230</v>
      </c>
      <c r="D7" s="4" t="b">
        <v>0</v>
      </c>
      <c r="E7" s="5">
        <f>'Lab01'!K54</f>
        <v>96</v>
      </c>
      <c r="F7" s="5">
        <f>'Lab02'!K54</f>
        <v>92.25</v>
      </c>
      <c r="G7" s="5">
        <f>'Lab03'!U55</f>
        <v>92</v>
      </c>
      <c r="H7" s="5">
        <f>'Lab04'!S55</f>
        <v>97</v>
      </c>
      <c r="I7" s="5">
        <f>'Lab05'!P55</f>
        <v>94.75</v>
      </c>
      <c r="J7" s="5">
        <f>'Final Exam'!W55</f>
        <v>77.5</v>
      </c>
      <c r="K7" s="5">
        <f>'Final Project'!H54</f>
        <v>91.8</v>
      </c>
      <c r="L7" s="6">
        <f t="shared" si="0"/>
        <v>90.5</v>
      </c>
      <c r="M7" s="2" t="str">
        <f t="shared" si="1"/>
        <v>A+</v>
      </c>
    </row>
    <row r="8" spans="1:13" ht="15.75" customHeight="1">
      <c r="A8" s="1" t="s">
        <v>35</v>
      </c>
      <c r="B8" s="1" t="s">
        <v>19</v>
      </c>
      <c r="C8" s="7">
        <v>111511249</v>
      </c>
      <c r="D8" s="4" t="b">
        <v>0</v>
      </c>
      <c r="E8" s="5">
        <f>'Lab01'!K20</f>
        <v>95</v>
      </c>
      <c r="F8" s="5">
        <f>'Lab02'!K20</f>
        <v>79.5</v>
      </c>
      <c r="G8" s="5">
        <f>'Lab03'!U21</f>
        <v>95</v>
      </c>
      <c r="H8" s="5">
        <f>'Lab04'!S21</f>
        <v>93</v>
      </c>
      <c r="I8" s="5">
        <f>'Lab05'!P21</f>
        <v>88.75</v>
      </c>
      <c r="J8" s="5">
        <f>'Final Exam'!W21</f>
        <v>83</v>
      </c>
      <c r="K8" s="5">
        <f>'Final Project'!H20</f>
        <v>97.6</v>
      </c>
      <c r="L8" s="6">
        <f t="shared" si="0"/>
        <v>90.27</v>
      </c>
      <c r="M8" s="2" t="str">
        <f t="shared" si="1"/>
        <v>A+</v>
      </c>
    </row>
    <row r="9" spans="1:13" ht="15.75" customHeight="1">
      <c r="A9" s="1" t="s">
        <v>105</v>
      </c>
      <c r="B9" s="1" t="s">
        <v>50</v>
      </c>
      <c r="C9" s="7">
        <v>314510126</v>
      </c>
      <c r="D9" s="4" t="b">
        <v>0</v>
      </c>
      <c r="E9" s="5">
        <f>'Lab01'!K80</f>
        <v>92</v>
      </c>
      <c r="F9" s="5">
        <f>'Lab02'!K80</f>
        <v>88.75</v>
      </c>
      <c r="G9" s="5">
        <f>'Lab03'!U81</f>
        <v>84</v>
      </c>
      <c r="H9" s="5">
        <f>'Lab04'!S81</f>
        <v>86</v>
      </c>
      <c r="I9" s="5">
        <f>'Lab05'!P81</f>
        <v>94</v>
      </c>
      <c r="J9" s="5">
        <f>'Final Exam'!W81</f>
        <v>84.5</v>
      </c>
      <c r="K9" s="5">
        <f>'Final Project'!H80</f>
        <v>97.3</v>
      </c>
      <c r="L9" s="6">
        <f t="shared" si="0"/>
        <v>89.73</v>
      </c>
      <c r="M9" s="2" t="str">
        <f t="shared" si="1"/>
        <v>A+</v>
      </c>
    </row>
    <row r="10" spans="1:13" ht="15.75" customHeight="1">
      <c r="A10" s="1" t="s">
        <v>116</v>
      </c>
      <c r="B10" s="1" t="s">
        <v>50</v>
      </c>
      <c r="C10" s="7">
        <v>314510166</v>
      </c>
      <c r="D10" s="4" t="b">
        <v>0</v>
      </c>
      <c r="E10" s="5">
        <f>'Lab01'!K91</f>
        <v>97</v>
      </c>
      <c r="F10" s="5">
        <f>'Lab02'!K91</f>
        <v>85.5</v>
      </c>
      <c r="G10" s="5">
        <f>'Lab03'!U92</f>
        <v>87</v>
      </c>
      <c r="H10" s="5">
        <f>'Lab04'!S92</f>
        <v>94</v>
      </c>
      <c r="I10" s="5">
        <f>'Lab05'!P92</f>
        <v>94</v>
      </c>
      <c r="J10" s="5">
        <f>'Final Exam'!W92</f>
        <v>75.5</v>
      </c>
      <c r="K10" s="5">
        <f>'Final Project'!H91</f>
        <v>97.3</v>
      </c>
      <c r="L10" s="6">
        <f t="shared" si="0"/>
        <v>89.460000000000008</v>
      </c>
      <c r="M10" s="2" t="str">
        <f t="shared" si="1"/>
        <v>A+</v>
      </c>
    </row>
    <row r="11" spans="1:13" ht="15.75" customHeight="1">
      <c r="A11" s="1" t="s">
        <v>21</v>
      </c>
      <c r="B11" s="1" t="s">
        <v>19</v>
      </c>
      <c r="C11" s="7">
        <v>111511009</v>
      </c>
      <c r="D11" s="4" t="b">
        <v>0</v>
      </c>
      <c r="E11" s="5">
        <f>'Lab01'!K6</f>
        <v>97</v>
      </c>
      <c r="F11" s="5">
        <f>'Lab02'!K6</f>
        <v>97</v>
      </c>
      <c r="G11" s="5">
        <f>'Lab03'!U7</f>
        <v>90</v>
      </c>
      <c r="H11" s="5">
        <f>'Lab04'!S7</f>
        <v>93</v>
      </c>
      <c r="I11" s="5">
        <f>'Lab05'!P7</f>
        <v>76.25</v>
      </c>
      <c r="J11" s="5">
        <f>'Final Exam'!W7</f>
        <v>82</v>
      </c>
      <c r="K11" s="5">
        <f>'Final Project'!H6</f>
        <v>93.1</v>
      </c>
      <c r="L11" s="6">
        <f t="shared" si="0"/>
        <v>89.41</v>
      </c>
      <c r="M11" s="2" t="str">
        <f t="shared" si="1"/>
        <v>A+</v>
      </c>
    </row>
    <row r="12" spans="1:13" ht="15.75" customHeight="1">
      <c r="A12" s="1" t="s">
        <v>32</v>
      </c>
      <c r="B12" s="1" t="s">
        <v>19</v>
      </c>
      <c r="C12" s="7">
        <v>111511211</v>
      </c>
      <c r="D12" s="4" t="b">
        <v>0</v>
      </c>
      <c r="E12" s="5">
        <f>'Lab01'!K17</f>
        <v>96</v>
      </c>
      <c r="F12" s="5">
        <f>'Lab02'!K17</f>
        <v>91.5</v>
      </c>
      <c r="G12" s="5">
        <f>'Lab03'!U18</f>
        <v>88</v>
      </c>
      <c r="H12" s="5">
        <f>'Lab04'!S18</f>
        <v>85</v>
      </c>
      <c r="I12" s="5">
        <f>'Lab05'!P18</f>
        <v>84</v>
      </c>
      <c r="J12" s="5">
        <f>'Final Exam'!W18</f>
        <v>86.5</v>
      </c>
      <c r="K12" s="5">
        <f>'Final Project'!H17</f>
        <v>93.3</v>
      </c>
      <c r="L12" s="6">
        <f t="shared" si="0"/>
        <v>89.3</v>
      </c>
      <c r="M12" s="2" t="str">
        <f t="shared" si="1"/>
        <v>A</v>
      </c>
    </row>
    <row r="13" spans="1:13" ht="15.75" customHeight="1">
      <c r="A13" s="1" t="s">
        <v>44</v>
      </c>
      <c r="B13" s="1" t="s">
        <v>19</v>
      </c>
      <c r="C13" s="7">
        <v>111611088</v>
      </c>
      <c r="D13" s="4" t="b">
        <v>0</v>
      </c>
      <c r="E13" s="5">
        <f>'Lab01'!K29</f>
        <v>90</v>
      </c>
      <c r="F13" s="5">
        <f>'Lab02'!K29</f>
        <v>93.75</v>
      </c>
      <c r="G13" s="5">
        <f>'Lab03'!U30</f>
        <v>90</v>
      </c>
      <c r="H13" s="5">
        <f>'Lab04'!S30</f>
        <v>88</v>
      </c>
      <c r="I13" s="5">
        <f>'Lab05'!P30</f>
        <v>92.5</v>
      </c>
      <c r="J13" s="5">
        <f>'Final Exam'!W30</f>
        <v>78</v>
      </c>
      <c r="K13" s="5">
        <f>'Final Project'!H29</f>
        <v>95.5</v>
      </c>
      <c r="L13" s="6">
        <f t="shared" si="0"/>
        <v>89.210000000000008</v>
      </c>
      <c r="M13" s="2" t="str">
        <f t="shared" si="1"/>
        <v>A</v>
      </c>
    </row>
    <row r="14" spans="1:13" ht="15.75" customHeight="1">
      <c r="A14" s="1" t="s">
        <v>30</v>
      </c>
      <c r="B14" s="1" t="s">
        <v>19</v>
      </c>
      <c r="C14" s="7">
        <v>111511186</v>
      </c>
      <c r="D14" s="4" t="b">
        <v>0</v>
      </c>
      <c r="E14" s="5">
        <f>'Lab01'!K15</f>
        <v>90</v>
      </c>
      <c r="F14" s="5">
        <f>'Lab02'!K15</f>
        <v>85</v>
      </c>
      <c r="G14" s="5">
        <f>'Lab03'!U16</f>
        <v>95</v>
      </c>
      <c r="H14" s="5">
        <f>'Lab04'!S16</f>
        <v>85</v>
      </c>
      <c r="I14" s="5">
        <f>'Lab05'!P16</f>
        <v>89.25</v>
      </c>
      <c r="J14" s="5">
        <f>'Final Exam'!W16</f>
        <v>82</v>
      </c>
      <c r="K14" s="5">
        <f>'Final Project'!H15</f>
        <v>95.5</v>
      </c>
      <c r="L14" s="6">
        <f t="shared" si="0"/>
        <v>88.81</v>
      </c>
      <c r="M14" s="2" t="str">
        <f t="shared" si="1"/>
        <v>A</v>
      </c>
    </row>
    <row r="15" spans="1:13" ht="15.75" customHeight="1">
      <c r="A15" s="1" t="s">
        <v>113</v>
      </c>
      <c r="B15" s="1" t="s">
        <v>50</v>
      </c>
      <c r="C15" s="7">
        <v>314510152</v>
      </c>
      <c r="D15" s="4" t="b">
        <v>0</v>
      </c>
      <c r="E15" s="5">
        <f>'Lab01'!K88</f>
        <v>92</v>
      </c>
      <c r="F15" s="5">
        <f>'Lab02'!K88</f>
        <v>92</v>
      </c>
      <c r="G15" s="5">
        <f>'Lab03'!U89</f>
        <v>91</v>
      </c>
      <c r="H15" s="5">
        <f>'Lab04'!S89</f>
        <v>90</v>
      </c>
      <c r="I15" s="5">
        <f>'Lab05'!P89</f>
        <v>92.75</v>
      </c>
      <c r="J15" s="5">
        <f>'Final Exam'!W89</f>
        <v>80.5</v>
      </c>
      <c r="K15" s="5">
        <f>'Final Project'!H88</f>
        <v>87.8</v>
      </c>
      <c r="L15" s="6">
        <f t="shared" si="0"/>
        <v>88.59</v>
      </c>
      <c r="M15" s="2" t="str">
        <f t="shared" si="1"/>
        <v>A</v>
      </c>
    </row>
    <row r="16" spans="1:13" ht="15.75" customHeight="1">
      <c r="A16" s="1" t="s">
        <v>143</v>
      </c>
      <c r="B16" s="1" t="s">
        <v>60</v>
      </c>
      <c r="C16" s="7">
        <v>314580044</v>
      </c>
      <c r="D16" s="4" t="b">
        <v>0</v>
      </c>
      <c r="E16" s="5">
        <f>'Lab01'!K118</f>
        <v>90</v>
      </c>
      <c r="F16" s="5">
        <f>'Lab02'!K118</f>
        <v>84.25</v>
      </c>
      <c r="G16" s="5">
        <f>'Lab03'!U119</f>
        <v>93</v>
      </c>
      <c r="H16" s="5">
        <f>'Lab04'!S119</f>
        <v>94</v>
      </c>
      <c r="I16" s="5">
        <f>'Lab05'!P119</f>
        <v>92.25</v>
      </c>
      <c r="J16" s="5">
        <f>'Final Exam'!W119</f>
        <v>76</v>
      </c>
      <c r="K16" s="5">
        <f>'Final Project'!H118</f>
        <v>93.7</v>
      </c>
      <c r="L16" s="6">
        <f t="shared" si="0"/>
        <v>88.359999999999985</v>
      </c>
      <c r="M16" s="2" t="str">
        <f t="shared" si="1"/>
        <v>A</v>
      </c>
    </row>
    <row r="17" spans="1:13" ht="15.75" customHeight="1">
      <c r="A17" s="1" t="s">
        <v>109</v>
      </c>
      <c r="B17" s="1" t="s">
        <v>50</v>
      </c>
      <c r="C17" s="7">
        <v>314510134</v>
      </c>
      <c r="D17" s="4" t="b">
        <v>0</v>
      </c>
      <c r="E17" s="5">
        <f>'Lab01'!K84</f>
        <v>89</v>
      </c>
      <c r="F17" s="5">
        <f>'Lab02'!K84</f>
        <v>91.75</v>
      </c>
      <c r="G17" s="5">
        <f>'Lab03'!U85</f>
        <v>93</v>
      </c>
      <c r="H17" s="5">
        <f>'Lab04'!S85</f>
        <v>89</v>
      </c>
      <c r="I17" s="5">
        <f>'Lab05'!P85</f>
        <v>88</v>
      </c>
      <c r="J17" s="5">
        <f>'Final Exam'!W85</f>
        <v>79</v>
      </c>
      <c r="K17" s="5">
        <f>'Final Project'!H84</f>
        <v>90.8</v>
      </c>
      <c r="L17" s="6">
        <f t="shared" si="0"/>
        <v>88.05</v>
      </c>
      <c r="M17" s="2" t="str">
        <f t="shared" si="1"/>
        <v>A</v>
      </c>
    </row>
    <row r="18" spans="1:13" ht="15.75" customHeight="1">
      <c r="A18" s="1" t="s">
        <v>40</v>
      </c>
      <c r="B18" s="1" t="s">
        <v>19</v>
      </c>
      <c r="C18" s="7">
        <v>111511306</v>
      </c>
      <c r="D18" s="4" t="b">
        <v>0</v>
      </c>
      <c r="E18" s="5">
        <f>'Lab01'!K25</f>
        <v>96</v>
      </c>
      <c r="F18" s="5">
        <f>'Lab02'!K25</f>
        <v>88</v>
      </c>
      <c r="G18" s="5">
        <f>'Lab03'!U26</f>
        <v>85</v>
      </c>
      <c r="H18" s="5">
        <f>'Lab04'!S26</f>
        <v>80</v>
      </c>
      <c r="I18" s="5">
        <f>'Lab05'!P26</f>
        <v>82</v>
      </c>
      <c r="J18" s="5">
        <f>'Final Exam'!W26</f>
        <v>85</v>
      </c>
      <c r="K18" s="5">
        <f>'Final Project'!H25</f>
        <v>95.3</v>
      </c>
      <c r="L18" s="6">
        <f t="shared" si="0"/>
        <v>87.78</v>
      </c>
      <c r="M18" s="2" t="str">
        <f t="shared" si="1"/>
        <v>A</v>
      </c>
    </row>
    <row r="19" spans="1:13" ht="15.75" customHeight="1">
      <c r="A19" s="1" t="s">
        <v>43</v>
      </c>
      <c r="B19" s="1" t="s">
        <v>19</v>
      </c>
      <c r="C19" s="7">
        <v>111610032</v>
      </c>
      <c r="D19" s="4" t="b">
        <v>0</v>
      </c>
      <c r="E19" s="5">
        <f>'Lab01'!K28</f>
        <v>92</v>
      </c>
      <c r="F19" s="5">
        <f>'Lab02'!K28</f>
        <v>88.5</v>
      </c>
      <c r="G19" s="5">
        <f>'Lab03'!U29</f>
        <v>93</v>
      </c>
      <c r="H19" s="5">
        <f>'Lab04'!S29</f>
        <v>85</v>
      </c>
      <c r="I19" s="5">
        <f>'Lab05'!P29</f>
        <v>92.5</v>
      </c>
      <c r="J19" s="5">
        <f>'Final Exam'!W29</f>
        <v>77</v>
      </c>
      <c r="K19" s="5">
        <f>'Final Project'!H28</f>
        <v>90</v>
      </c>
      <c r="L19" s="6">
        <f t="shared" si="0"/>
        <v>87.52</v>
      </c>
      <c r="M19" s="2" t="str">
        <f t="shared" si="1"/>
        <v>A</v>
      </c>
    </row>
    <row r="20" spans="1:13" ht="15.75" customHeight="1">
      <c r="A20" s="1" t="s">
        <v>74</v>
      </c>
      <c r="B20" s="1" t="s">
        <v>50</v>
      </c>
      <c r="C20" s="7">
        <v>313510214</v>
      </c>
      <c r="D20" s="4" t="b">
        <v>0</v>
      </c>
      <c r="E20" s="5">
        <f>'Lab01'!K52</f>
        <v>91</v>
      </c>
      <c r="F20" s="5">
        <f>'Lab02'!K52</f>
        <v>91</v>
      </c>
      <c r="G20" s="5">
        <f>'Lab03'!U53</f>
        <v>98</v>
      </c>
      <c r="H20" s="5">
        <f>'Lab04'!S53</f>
        <v>92</v>
      </c>
      <c r="I20" s="5">
        <f>'Lab05'!P53</f>
        <v>86</v>
      </c>
      <c r="J20" s="5">
        <f>'Final Exam'!W53</f>
        <v>71.5</v>
      </c>
      <c r="K20" s="5">
        <f>'Final Project'!H52</f>
        <v>90.4</v>
      </c>
      <c r="L20" s="6">
        <f t="shared" si="0"/>
        <v>87.34</v>
      </c>
      <c r="M20" s="2" t="str">
        <f t="shared" si="1"/>
        <v>A</v>
      </c>
    </row>
    <row r="21" spans="1:13" ht="15.75" customHeight="1">
      <c r="A21" s="1" t="s">
        <v>33</v>
      </c>
      <c r="B21" s="1" t="s">
        <v>19</v>
      </c>
      <c r="C21" s="7">
        <v>111511240</v>
      </c>
      <c r="D21" s="4" t="b">
        <v>0</v>
      </c>
      <c r="E21" s="5">
        <f>'Lab01'!K18</f>
        <v>94</v>
      </c>
      <c r="F21" s="5">
        <f>'Lab02'!K18</f>
        <v>85.75</v>
      </c>
      <c r="G21" s="5">
        <f>'Lab03'!U19</f>
        <v>89</v>
      </c>
      <c r="H21" s="5">
        <f>'Lab04'!S19</f>
        <v>92</v>
      </c>
      <c r="I21" s="5">
        <f>'Lab05'!P19</f>
        <v>88.5</v>
      </c>
      <c r="J21" s="5">
        <f>'Final Exam'!W19</f>
        <v>72.5</v>
      </c>
      <c r="K21" s="5">
        <f>'Final Project'!H18</f>
        <v>94.6</v>
      </c>
      <c r="L21" s="6">
        <f t="shared" si="0"/>
        <v>87.33</v>
      </c>
      <c r="M21" s="2" t="str">
        <f t="shared" si="1"/>
        <v>A</v>
      </c>
    </row>
    <row r="22" spans="1:13" ht="15.75" customHeight="1">
      <c r="A22" s="1" t="s">
        <v>123</v>
      </c>
      <c r="B22" s="1" t="s">
        <v>50</v>
      </c>
      <c r="C22" s="7">
        <v>314510195</v>
      </c>
      <c r="D22" s="4" t="b">
        <v>0</v>
      </c>
      <c r="E22" s="5">
        <f>'Lab01'!K98</f>
        <v>88</v>
      </c>
      <c r="F22" s="5">
        <f>'Lab02'!K98</f>
        <v>91.5</v>
      </c>
      <c r="G22" s="5">
        <f>'Lab03'!U99</f>
        <v>79</v>
      </c>
      <c r="H22" s="5">
        <f>'Lab04'!S99</f>
        <v>88</v>
      </c>
      <c r="I22" s="5">
        <f>'Lab05'!P99</f>
        <v>89.25</v>
      </c>
      <c r="J22" s="5">
        <f>'Final Exam'!W99</f>
        <v>80</v>
      </c>
      <c r="K22" s="5">
        <f>'Final Project'!H98</f>
        <v>93.7</v>
      </c>
      <c r="L22" s="6">
        <f t="shared" si="0"/>
        <v>87.03</v>
      </c>
      <c r="M22" s="2" t="str">
        <f t="shared" si="1"/>
        <v>A</v>
      </c>
    </row>
    <row r="23" spans="1:13" ht="15.75" customHeight="1">
      <c r="A23" s="1" t="s">
        <v>128</v>
      </c>
      <c r="B23" s="1" t="s">
        <v>50</v>
      </c>
      <c r="C23" s="7">
        <v>314510209</v>
      </c>
      <c r="D23" s="4" t="b">
        <v>0</v>
      </c>
      <c r="E23" s="5">
        <f>'Lab01'!K103</f>
        <v>97</v>
      </c>
      <c r="F23" s="5">
        <f>'Lab02'!K103</f>
        <v>91</v>
      </c>
      <c r="G23" s="5">
        <f>'Lab03'!U104</f>
        <v>94</v>
      </c>
      <c r="H23" s="5">
        <f>'Lab04'!S104</f>
        <v>86</v>
      </c>
      <c r="I23" s="5">
        <f>'Lab05'!P104</f>
        <v>72.25</v>
      </c>
      <c r="J23" s="5">
        <f>'Final Exam'!W104</f>
        <v>76</v>
      </c>
      <c r="K23" s="5">
        <f>'Final Project'!H103</f>
        <v>94.6</v>
      </c>
      <c r="L23" s="6">
        <f t="shared" si="0"/>
        <v>86.949999999999989</v>
      </c>
      <c r="M23" s="2" t="str">
        <f t="shared" si="1"/>
        <v>A</v>
      </c>
    </row>
    <row r="24" spans="1:13" ht="15.75" customHeight="1">
      <c r="A24" s="1" t="s">
        <v>46</v>
      </c>
      <c r="B24" s="1" t="s">
        <v>47</v>
      </c>
      <c r="C24" s="7">
        <v>111652031</v>
      </c>
      <c r="D24" s="4" t="b">
        <v>0</v>
      </c>
      <c r="E24" s="5">
        <f>'Lab01'!K31</f>
        <v>88</v>
      </c>
      <c r="F24" s="5">
        <f>'Lab02'!K31</f>
        <v>92.5</v>
      </c>
      <c r="G24" s="5">
        <f>'Lab03'!U32</f>
        <v>71</v>
      </c>
      <c r="H24" s="5">
        <f>'Lab04'!S32</f>
        <v>86</v>
      </c>
      <c r="I24" s="5">
        <f>'Lab05'!P32</f>
        <v>89.25</v>
      </c>
      <c r="J24" s="5">
        <f>'Final Exam'!W32</f>
        <v>84</v>
      </c>
      <c r="K24" s="5">
        <f>'Final Project'!H31</f>
        <v>93.3</v>
      </c>
      <c r="L24" s="6">
        <f t="shared" si="0"/>
        <v>86.67</v>
      </c>
      <c r="M24" s="2" t="str">
        <f t="shared" si="1"/>
        <v>A</v>
      </c>
    </row>
    <row r="25" spans="1:13" ht="15.75" customHeight="1">
      <c r="A25" s="1" t="s">
        <v>127</v>
      </c>
      <c r="B25" s="1" t="s">
        <v>50</v>
      </c>
      <c r="C25" s="7">
        <v>314510202</v>
      </c>
      <c r="D25" s="4" t="b">
        <v>0</v>
      </c>
      <c r="E25" s="5">
        <f>'Lab01'!K102</f>
        <v>92</v>
      </c>
      <c r="F25" s="5">
        <f>'Lab02'!K102</f>
        <v>80.5</v>
      </c>
      <c r="G25" s="5">
        <f>'Lab03'!U103</f>
        <v>87</v>
      </c>
      <c r="H25" s="5">
        <f>'Lab04'!S103</f>
        <v>91</v>
      </c>
      <c r="I25" s="5">
        <f>'Lab05'!P103</f>
        <v>100</v>
      </c>
      <c r="J25" s="5">
        <f>'Final Exam'!W103</f>
        <v>74.5</v>
      </c>
      <c r="K25" s="5">
        <f>'Final Project'!H102</f>
        <v>88.1</v>
      </c>
      <c r="L25" s="6">
        <f t="shared" si="0"/>
        <v>86.58</v>
      </c>
      <c r="M25" s="2" t="str">
        <f t="shared" si="1"/>
        <v>A</v>
      </c>
    </row>
    <row r="26" spans="1:13" ht="15.75" customHeight="1">
      <c r="A26" s="1" t="s">
        <v>34</v>
      </c>
      <c r="B26" s="1" t="s">
        <v>19</v>
      </c>
      <c r="C26" s="7">
        <v>111511247</v>
      </c>
      <c r="D26" s="4" t="b">
        <v>0</v>
      </c>
      <c r="E26" s="5">
        <f>'Lab01'!K19</f>
        <v>97</v>
      </c>
      <c r="F26" s="5">
        <f>'Lab02'!K19</f>
        <v>89.75</v>
      </c>
      <c r="G26" s="5">
        <f>'Lab03'!U20</f>
        <v>86</v>
      </c>
      <c r="H26" s="5">
        <f>'Lab04'!S20</f>
        <v>91</v>
      </c>
      <c r="I26" s="5">
        <f>'Lab05'!P20</f>
        <v>76.5</v>
      </c>
      <c r="J26" s="5">
        <f>'Final Exam'!W20</f>
        <v>71</v>
      </c>
      <c r="K26" s="5">
        <f>'Final Project'!H19</f>
        <v>97.6</v>
      </c>
      <c r="L26" s="6">
        <f t="shared" si="0"/>
        <v>86.55</v>
      </c>
      <c r="M26" s="2" t="str">
        <f t="shared" si="1"/>
        <v>A</v>
      </c>
    </row>
    <row r="27" spans="1:13" ht="15.75" customHeight="1">
      <c r="A27" s="1" t="s">
        <v>104</v>
      </c>
      <c r="B27" s="1" t="s">
        <v>50</v>
      </c>
      <c r="C27" s="7">
        <v>314510123</v>
      </c>
      <c r="D27" s="4" t="b">
        <v>0</v>
      </c>
      <c r="E27" s="5">
        <f>'Lab01'!K79</f>
        <v>91</v>
      </c>
      <c r="F27" s="5">
        <f>'Lab02'!K79</f>
        <v>87.5</v>
      </c>
      <c r="G27" s="5">
        <f>'Lab03'!U80</f>
        <v>94</v>
      </c>
      <c r="H27" s="5">
        <f>'Lab04'!S80</f>
        <v>91</v>
      </c>
      <c r="I27" s="5">
        <f>'Lab05'!P80</f>
        <v>85.5</v>
      </c>
      <c r="J27" s="5">
        <f>'Final Exam'!W80</f>
        <v>69.5</v>
      </c>
      <c r="K27" s="5">
        <f>'Final Project'!H79</f>
        <v>93.3</v>
      </c>
      <c r="L27" s="6">
        <f t="shared" si="0"/>
        <v>86.44</v>
      </c>
      <c r="M27" s="2" t="str">
        <f t="shared" si="1"/>
        <v>A</v>
      </c>
    </row>
    <row r="28" spans="1:13" ht="15.75" customHeight="1">
      <c r="A28" s="1" t="s">
        <v>22</v>
      </c>
      <c r="B28" s="1" t="s">
        <v>19</v>
      </c>
      <c r="C28" s="7">
        <v>111511010</v>
      </c>
      <c r="D28" s="4" t="b">
        <v>0</v>
      </c>
      <c r="E28" s="5">
        <f>'Lab01'!K7</f>
        <v>91</v>
      </c>
      <c r="F28" s="5">
        <f>'Lab02'!K7</f>
        <v>92.25</v>
      </c>
      <c r="G28" s="5">
        <f>'Lab03'!U8</f>
        <v>84</v>
      </c>
      <c r="H28" s="5">
        <f>'Lab04'!S8</f>
        <v>91</v>
      </c>
      <c r="I28" s="5">
        <f>'Lab05'!P8</f>
        <v>64.25</v>
      </c>
      <c r="J28" s="5">
        <f>'Final Exam'!W8</f>
        <v>85.5</v>
      </c>
      <c r="K28" s="5">
        <f>'Final Project'!H7</f>
        <v>93.1</v>
      </c>
      <c r="L28" s="6">
        <f t="shared" si="0"/>
        <v>86.419999999999987</v>
      </c>
      <c r="M28" s="2" t="str">
        <f t="shared" si="1"/>
        <v>A</v>
      </c>
    </row>
    <row r="29" spans="1:13" ht="15.75" customHeight="1">
      <c r="A29" s="1" t="s">
        <v>68</v>
      </c>
      <c r="B29" s="1" t="s">
        <v>50</v>
      </c>
      <c r="C29" s="7">
        <v>313510159</v>
      </c>
      <c r="D29" s="4" t="b">
        <v>0</v>
      </c>
      <c r="E29" s="5">
        <f>'Lab01'!K46</f>
        <v>88</v>
      </c>
      <c r="F29" s="5">
        <f>'Lab02'!K46</f>
        <v>94.75</v>
      </c>
      <c r="G29" s="5">
        <f>'Lab03'!U47</f>
        <v>90</v>
      </c>
      <c r="H29" s="5">
        <f>'Lab04'!S47</f>
        <v>90</v>
      </c>
      <c r="I29" s="5">
        <f>'Lab05'!P47</f>
        <v>86.75</v>
      </c>
      <c r="J29" s="5">
        <f>'Final Exam'!W47</f>
        <v>75.5</v>
      </c>
      <c r="K29" s="5">
        <f>'Final Project'!H46</f>
        <v>86.7</v>
      </c>
      <c r="L29" s="6">
        <f t="shared" si="0"/>
        <v>86.38</v>
      </c>
      <c r="M29" s="2" t="str">
        <f t="shared" si="1"/>
        <v>A</v>
      </c>
    </row>
    <row r="30" spans="1:13" ht="15.75" customHeight="1">
      <c r="A30" s="1" t="s">
        <v>80</v>
      </c>
      <c r="B30" s="1" t="s">
        <v>50</v>
      </c>
      <c r="C30" s="7">
        <v>313510245</v>
      </c>
      <c r="D30" s="4" t="b">
        <v>0</v>
      </c>
      <c r="E30" s="5">
        <f>'Lab01'!K58</f>
        <v>94</v>
      </c>
      <c r="F30" s="5">
        <f>'Lab02'!K58</f>
        <v>81.75</v>
      </c>
      <c r="G30" s="5">
        <f>'Lab03'!U59</f>
        <v>99</v>
      </c>
      <c r="H30" s="5">
        <f>'Lab04'!S59</f>
        <v>87</v>
      </c>
      <c r="I30" s="5">
        <f>'Lab05'!P59</f>
        <v>92.75</v>
      </c>
      <c r="J30" s="5">
        <f>'Final Exam'!W59</f>
        <v>70</v>
      </c>
      <c r="K30" s="5">
        <f>'Final Project'!H58</f>
        <v>88.1</v>
      </c>
      <c r="L30" s="6">
        <f t="shared" si="0"/>
        <v>86.16</v>
      </c>
      <c r="M30" s="2" t="str">
        <f t="shared" si="1"/>
        <v>A</v>
      </c>
    </row>
    <row r="31" spans="1:13" ht="15.75" customHeight="1">
      <c r="A31" s="1" t="s">
        <v>25</v>
      </c>
      <c r="B31" s="1" t="s">
        <v>19</v>
      </c>
      <c r="C31" s="7">
        <v>111511093</v>
      </c>
      <c r="D31" s="4" t="b">
        <v>0</v>
      </c>
      <c r="E31" s="5">
        <f>'Lab01'!K10</f>
        <v>86</v>
      </c>
      <c r="F31" s="5">
        <f>'Lab02'!K10</f>
        <v>89.25</v>
      </c>
      <c r="G31" s="5">
        <f>'Lab03'!U11</f>
        <v>95</v>
      </c>
      <c r="H31" s="5">
        <f>'Lab04'!S11</f>
        <v>91</v>
      </c>
      <c r="I31" s="5">
        <f>'Lab05'!P11</f>
        <v>70.75</v>
      </c>
      <c r="J31" s="5">
        <f>'Final Exam'!W11</f>
        <v>73.5</v>
      </c>
      <c r="K31" s="5">
        <f>'Final Project'!H10</f>
        <v>98</v>
      </c>
      <c r="L31" s="6">
        <f t="shared" si="0"/>
        <v>86.14</v>
      </c>
      <c r="M31" s="2" t="str">
        <f t="shared" si="1"/>
        <v>A</v>
      </c>
    </row>
    <row r="32" spans="1:13" ht="15.75" customHeight="1">
      <c r="A32" s="1" t="s">
        <v>112</v>
      </c>
      <c r="B32" s="1" t="s">
        <v>50</v>
      </c>
      <c r="C32" s="7">
        <v>314510151</v>
      </c>
      <c r="D32" s="4" t="b">
        <v>0</v>
      </c>
      <c r="E32" s="5">
        <f>'Lab01'!K87</f>
        <v>91</v>
      </c>
      <c r="F32" s="5">
        <f>'Lab02'!K87</f>
        <v>90.75</v>
      </c>
      <c r="G32" s="5">
        <f>'Lab03'!U88</f>
        <v>92</v>
      </c>
      <c r="H32" s="5">
        <f>'Lab04'!S88</f>
        <v>86</v>
      </c>
      <c r="I32" s="5">
        <f>'Lab05'!P88</f>
        <v>89</v>
      </c>
      <c r="J32" s="5">
        <f>'Final Exam'!W88</f>
        <v>71.5</v>
      </c>
      <c r="K32" s="5">
        <f>'Final Project'!H87</f>
        <v>89.9</v>
      </c>
      <c r="L32" s="6">
        <f t="shared" si="0"/>
        <v>86.13</v>
      </c>
      <c r="M32" s="2" t="str">
        <f t="shared" si="1"/>
        <v>A</v>
      </c>
    </row>
    <row r="33" spans="1:13" ht="15.75" customHeight="1">
      <c r="A33" s="1" t="s">
        <v>108</v>
      </c>
      <c r="B33" s="1" t="s">
        <v>50</v>
      </c>
      <c r="C33" s="7">
        <v>314510133</v>
      </c>
      <c r="D33" s="4" t="b">
        <v>0</v>
      </c>
      <c r="E33" s="5">
        <f>'Lab01'!K83</f>
        <v>94</v>
      </c>
      <c r="F33" s="5">
        <f>'Lab02'!K83</f>
        <v>88.5</v>
      </c>
      <c r="G33" s="5">
        <f>'Lab03'!U84</f>
        <v>93</v>
      </c>
      <c r="H33" s="5">
        <f>'Lab04'!S84</f>
        <v>82</v>
      </c>
      <c r="I33" s="5">
        <f>'Lab05'!P84</f>
        <v>91.5</v>
      </c>
      <c r="J33" s="5">
        <f>'Final Exam'!W84</f>
        <v>72</v>
      </c>
      <c r="K33" s="5">
        <f>'Final Project'!H83</f>
        <v>88.1</v>
      </c>
      <c r="L33" s="6">
        <f t="shared" si="0"/>
        <v>85.9</v>
      </c>
      <c r="M33" s="2" t="str">
        <f t="shared" si="1"/>
        <v>A</v>
      </c>
    </row>
    <row r="34" spans="1:13" ht="15.75" customHeight="1">
      <c r="A34" s="1" t="s">
        <v>117</v>
      </c>
      <c r="B34" s="1" t="s">
        <v>50</v>
      </c>
      <c r="C34" s="7">
        <v>314510173</v>
      </c>
      <c r="D34" s="4" t="b">
        <v>0</v>
      </c>
      <c r="E34" s="5">
        <f>'Lab01'!K92</f>
        <v>90</v>
      </c>
      <c r="F34" s="5">
        <f>'Lab02'!K92</f>
        <v>84.5</v>
      </c>
      <c r="G34" s="5">
        <f>'Lab03'!U93</f>
        <v>88</v>
      </c>
      <c r="H34" s="5">
        <f>'Lab04'!S93</f>
        <v>80</v>
      </c>
      <c r="I34" s="5">
        <f>'Lab05'!P93</f>
        <v>81.5</v>
      </c>
      <c r="J34" s="5">
        <f>'Final Exam'!W93</f>
        <v>80.5</v>
      </c>
      <c r="K34" s="5">
        <f>'Final Project'!H92</f>
        <v>94.6</v>
      </c>
      <c r="L34" s="6">
        <f t="shared" ref="L34:L65" si="2">IF(D34=TRUE,0,(E34+F34+G34+H34+I34)*0.12+(J34+K34)*0.2)</f>
        <v>85.9</v>
      </c>
      <c r="M34" s="2" t="str">
        <f t="shared" ref="M34:M65" si="3">IF(D34=TRUE,"W",IF(L34&gt;=89.4,"A+",IF(L34&gt;=84.4,"A",IF(L34&gt;=79.4,"A-",IF(L34&gt;=76.4,"B+",IF(L34&gt;=72.4,"B",IF(L34&gt;=69.4,"B-",IF(L34&gt;=66.4,"C+",IF(L34&gt;=62.4,"C",IF(L34&gt;=59.4,"C-",IF(L34&gt;=49.4,"D",IF(L34&gt;0,"E",IF(L34&lt;=0,"X","")))))))))))))</f>
        <v>A</v>
      </c>
    </row>
    <row r="35" spans="1:13" ht="15.75" customHeight="1">
      <c r="A35" s="1" t="s">
        <v>37</v>
      </c>
      <c r="B35" s="1" t="s">
        <v>19</v>
      </c>
      <c r="C35" s="7">
        <v>111511260</v>
      </c>
      <c r="D35" s="4" t="b">
        <v>0</v>
      </c>
      <c r="E35" s="5">
        <f>'Lab01'!K22</f>
        <v>94</v>
      </c>
      <c r="F35" s="5">
        <f>'Lab02'!K22</f>
        <v>89.5</v>
      </c>
      <c r="G35" s="5">
        <f>'Lab03'!U23</f>
        <v>80</v>
      </c>
      <c r="H35" s="5">
        <f>'Lab04'!S23</f>
        <v>93</v>
      </c>
      <c r="I35" s="5">
        <f>'Lab05'!P23</f>
        <v>81.5</v>
      </c>
      <c r="J35" s="5">
        <f>'Final Exam'!W23</f>
        <v>73</v>
      </c>
      <c r="K35" s="5">
        <f>'Final Project'!H22</f>
        <v>92.7</v>
      </c>
      <c r="L35" s="6">
        <f t="shared" si="2"/>
        <v>85.699999999999989</v>
      </c>
      <c r="M35" s="2" t="str">
        <f t="shared" si="3"/>
        <v>A</v>
      </c>
    </row>
    <row r="36" spans="1:13" ht="16.149999999999999" customHeight="1">
      <c r="A36" s="1" t="s">
        <v>144</v>
      </c>
      <c r="B36" s="1" t="s">
        <v>60</v>
      </c>
      <c r="C36" s="7">
        <v>314580048</v>
      </c>
      <c r="D36" s="4" t="b">
        <v>0</v>
      </c>
      <c r="E36" s="5">
        <f>'Lab01'!K119</f>
        <v>93</v>
      </c>
      <c r="F36" s="5">
        <f>'Lab02'!K119</f>
        <v>88.25</v>
      </c>
      <c r="G36" s="5">
        <f>'Lab03'!U120</f>
        <v>99</v>
      </c>
      <c r="H36" s="5">
        <f>'Lab04'!S120</f>
        <v>88</v>
      </c>
      <c r="I36" s="5">
        <f>'Lab05'!P120</f>
        <v>91</v>
      </c>
      <c r="J36" s="5">
        <f>'Final Exam'!W120</f>
        <v>62.5</v>
      </c>
      <c r="K36" s="5">
        <f>'Final Project'!H119</f>
        <v>88.2</v>
      </c>
      <c r="L36" s="6">
        <f t="shared" si="2"/>
        <v>85.25</v>
      </c>
      <c r="M36" s="2" t="str">
        <f t="shared" si="3"/>
        <v>A</v>
      </c>
    </row>
    <row r="37" spans="1:13" ht="16.149999999999999" customHeight="1">
      <c r="A37" s="1" t="s">
        <v>97</v>
      </c>
      <c r="B37" s="1" t="s">
        <v>50</v>
      </c>
      <c r="C37" s="7">
        <v>314510044</v>
      </c>
      <c r="D37" s="4" t="b">
        <v>0</v>
      </c>
      <c r="E37" s="5">
        <f>'Lab01'!K72</f>
        <v>94</v>
      </c>
      <c r="F37" s="5">
        <f>'Lab02'!K72</f>
        <v>78.5</v>
      </c>
      <c r="G37" s="5">
        <f>'Lab03'!U73</f>
        <v>99</v>
      </c>
      <c r="H37" s="5">
        <f>'Lab04'!S73</f>
        <v>91</v>
      </c>
      <c r="I37" s="5">
        <f>'Lab05'!P73</f>
        <v>89.25</v>
      </c>
      <c r="J37" s="5">
        <f>'Final Exam'!W73</f>
        <v>60</v>
      </c>
      <c r="K37" s="5">
        <f>'Final Project'!H72</f>
        <v>95</v>
      </c>
      <c r="L37" s="6">
        <f t="shared" si="2"/>
        <v>85.210000000000008</v>
      </c>
      <c r="M37" s="2" t="str">
        <f t="shared" si="3"/>
        <v>A</v>
      </c>
    </row>
    <row r="38" spans="1:13" ht="16.149999999999999" customHeight="1">
      <c r="A38" s="1" t="s">
        <v>132</v>
      </c>
      <c r="B38" s="1" t="s">
        <v>50</v>
      </c>
      <c r="C38" s="7">
        <v>314510224</v>
      </c>
      <c r="D38" s="4" t="b">
        <v>0</v>
      </c>
      <c r="E38" s="5">
        <f>'Lab01'!K107</f>
        <v>88</v>
      </c>
      <c r="F38" s="5">
        <f>'Lab02'!K107</f>
        <v>85.25</v>
      </c>
      <c r="G38" s="5">
        <f>'Lab03'!U108</f>
        <v>88</v>
      </c>
      <c r="H38" s="5">
        <f>'Lab04'!S108</f>
        <v>85</v>
      </c>
      <c r="I38" s="5">
        <f>'Lab05'!P108</f>
        <v>88.75</v>
      </c>
      <c r="J38" s="5">
        <f>'Final Exam'!W108</f>
        <v>71</v>
      </c>
      <c r="K38" s="5">
        <f>'Final Project'!H107</f>
        <v>93.7</v>
      </c>
      <c r="L38" s="6">
        <f t="shared" si="2"/>
        <v>85.139999999999986</v>
      </c>
      <c r="M38" s="2" t="str">
        <f t="shared" si="3"/>
        <v>A</v>
      </c>
    </row>
    <row r="39" spans="1:13" ht="16.149999999999999" customHeight="1">
      <c r="A39" s="1" t="s">
        <v>131</v>
      </c>
      <c r="B39" s="1" t="s">
        <v>50</v>
      </c>
      <c r="C39" s="7">
        <v>314510222</v>
      </c>
      <c r="D39" s="4" t="b">
        <v>0</v>
      </c>
      <c r="E39" s="5">
        <f>'Lab01'!K106</f>
        <v>88</v>
      </c>
      <c r="F39" s="5">
        <f>'Lab02'!K106</f>
        <v>93.25</v>
      </c>
      <c r="G39" s="5">
        <f>'Lab03'!U107</f>
        <v>91</v>
      </c>
      <c r="H39" s="5">
        <f>'Lab04'!S107</f>
        <v>85</v>
      </c>
      <c r="I39" s="5">
        <f>'Lab05'!P107</f>
        <v>79.25</v>
      </c>
      <c r="J39" s="5">
        <f>'Final Exam'!W107</f>
        <v>64.5</v>
      </c>
      <c r="K39" s="5">
        <f>'Final Project'!H106</f>
        <v>98.4</v>
      </c>
      <c r="L39" s="6">
        <f t="shared" si="2"/>
        <v>84.960000000000008</v>
      </c>
      <c r="M39" s="2" t="str">
        <f t="shared" si="3"/>
        <v>A</v>
      </c>
    </row>
    <row r="40" spans="1:13" ht="16.149999999999999" customHeight="1">
      <c r="A40" s="1" t="s">
        <v>138</v>
      </c>
      <c r="B40" s="1" t="s">
        <v>56</v>
      </c>
      <c r="C40" s="7">
        <v>314511040</v>
      </c>
      <c r="D40" s="4" t="b">
        <v>0</v>
      </c>
      <c r="E40" s="5">
        <f>'Lab01'!K113</f>
        <v>95</v>
      </c>
      <c r="F40" s="5">
        <f>'Lab02'!K113</f>
        <v>93.75</v>
      </c>
      <c r="G40" s="5">
        <f>'Lab03'!U114</f>
        <v>70</v>
      </c>
      <c r="H40" s="5">
        <f>'Lab04'!S114</f>
        <v>83</v>
      </c>
      <c r="I40" s="5">
        <f>'Lab05'!P114</f>
        <v>84.5</v>
      </c>
      <c r="J40" s="5">
        <f>'Final Exam'!W114</f>
        <v>77</v>
      </c>
      <c r="K40" s="5">
        <f>'Final Project'!H113</f>
        <v>91.1</v>
      </c>
      <c r="L40" s="6">
        <f t="shared" si="2"/>
        <v>84.77</v>
      </c>
      <c r="M40" s="2" t="str">
        <f t="shared" si="3"/>
        <v>A</v>
      </c>
    </row>
    <row r="41" spans="1:13" ht="16.149999999999999" customHeight="1">
      <c r="A41" s="1" t="s">
        <v>90</v>
      </c>
      <c r="B41" s="1" t="s">
        <v>64</v>
      </c>
      <c r="C41" s="7">
        <v>314505004</v>
      </c>
      <c r="D41" s="4" t="b">
        <v>0</v>
      </c>
      <c r="E41" s="5">
        <f>'Lab01'!K65</f>
        <v>90</v>
      </c>
      <c r="F41" s="5">
        <f>'Lab02'!K65</f>
        <v>86</v>
      </c>
      <c r="G41" s="5">
        <f>'Lab03'!U66</f>
        <v>73</v>
      </c>
      <c r="H41" s="5">
        <f>'Lab04'!S66</f>
        <v>95</v>
      </c>
      <c r="I41" s="5">
        <f>'Lab05'!P66</f>
        <v>94.25</v>
      </c>
      <c r="J41" s="5">
        <f>'Final Exam'!W66</f>
        <v>68</v>
      </c>
      <c r="K41" s="5">
        <f>'Final Project'!H65</f>
        <v>92.6</v>
      </c>
      <c r="L41" s="6">
        <f t="shared" si="2"/>
        <v>84.71</v>
      </c>
      <c r="M41" s="2" t="str">
        <f t="shared" si="3"/>
        <v>A</v>
      </c>
    </row>
    <row r="42" spans="1:13" ht="16.149999999999999" customHeight="1">
      <c r="A42" s="1" t="s">
        <v>107</v>
      </c>
      <c r="B42" s="1" t="s">
        <v>50</v>
      </c>
      <c r="C42" s="7">
        <v>314510131</v>
      </c>
      <c r="D42" s="4" t="b">
        <v>0</v>
      </c>
      <c r="E42" s="5">
        <f>'Lab01'!K82</f>
        <v>91</v>
      </c>
      <c r="F42" s="5">
        <f>'Lab02'!K82</f>
        <v>80.75</v>
      </c>
      <c r="G42" s="5">
        <f>'Lab03'!U83</f>
        <v>86</v>
      </c>
      <c r="H42" s="5">
        <f>'Lab04'!S83</f>
        <v>90</v>
      </c>
      <c r="I42" s="5">
        <f>'Lab05'!P83</f>
        <v>89</v>
      </c>
      <c r="J42" s="5">
        <f>'Final Exam'!W83</f>
        <v>72.5</v>
      </c>
      <c r="K42" s="5">
        <f>'Final Project'!H82</f>
        <v>88.5</v>
      </c>
      <c r="L42" s="6">
        <f t="shared" si="2"/>
        <v>84.61</v>
      </c>
      <c r="M42" s="2" t="str">
        <f t="shared" si="3"/>
        <v>A</v>
      </c>
    </row>
    <row r="43" spans="1:13" ht="16.149999999999999" customHeight="1">
      <c r="A43" s="1" t="s">
        <v>93</v>
      </c>
      <c r="B43" s="1" t="s">
        <v>50</v>
      </c>
      <c r="C43" s="7">
        <v>314510022</v>
      </c>
      <c r="D43" s="4" t="b">
        <v>0</v>
      </c>
      <c r="E43" s="5">
        <f>'Lab01'!K68</f>
        <v>82</v>
      </c>
      <c r="F43" s="5">
        <f>'Lab02'!K68</f>
        <v>74.75</v>
      </c>
      <c r="G43" s="5">
        <f>'Lab03'!U69</f>
        <v>76</v>
      </c>
      <c r="H43" s="5">
        <f>'Lab04'!S69</f>
        <v>92</v>
      </c>
      <c r="I43" s="5">
        <f>'Lab05'!P69</f>
        <v>82.25</v>
      </c>
      <c r="J43" s="5">
        <f>'Final Exam'!W69</f>
        <v>82</v>
      </c>
      <c r="K43" s="5">
        <f>'Final Project'!H68</f>
        <v>96.5</v>
      </c>
      <c r="L43" s="6">
        <f t="shared" si="2"/>
        <v>84.539999999999992</v>
      </c>
      <c r="M43" s="2" t="str">
        <f t="shared" si="3"/>
        <v>A</v>
      </c>
    </row>
    <row r="44" spans="1:13" ht="16.149999999999999" customHeight="1">
      <c r="A44" s="1" t="s">
        <v>140</v>
      </c>
      <c r="B44" s="1" t="s">
        <v>82</v>
      </c>
      <c r="C44" s="7">
        <v>314512025</v>
      </c>
      <c r="D44" s="4" t="b">
        <v>0</v>
      </c>
      <c r="E44" s="5">
        <f>'Lab01'!K115</f>
        <v>84</v>
      </c>
      <c r="F44" s="5">
        <f>'Lab02'!K115</f>
        <v>90.25</v>
      </c>
      <c r="G44" s="5">
        <f>'Lab03'!U116</f>
        <v>89</v>
      </c>
      <c r="H44" s="5">
        <f>'Lab04'!S116</f>
        <v>81</v>
      </c>
      <c r="I44" s="5">
        <f>'Lab05'!P116</f>
        <v>73.75</v>
      </c>
      <c r="J44" s="5">
        <f>'Final Exam'!W116</f>
        <v>75.5</v>
      </c>
      <c r="K44" s="5">
        <f>'Final Project'!H115</f>
        <v>96.3</v>
      </c>
      <c r="L44" s="6">
        <f t="shared" si="2"/>
        <v>84.52000000000001</v>
      </c>
      <c r="M44" s="2" t="str">
        <f t="shared" si="3"/>
        <v>A</v>
      </c>
    </row>
    <row r="45" spans="1:13" ht="16.149999999999999" customHeight="1">
      <c r="A45" s="1" t="s">
        <v>115</v>
      </c>
      <c r="B45" s="1" t="s">
        <v>50</v>
      </c>
      <c r="C45" s="7">
        <v>314510157</v>
      </c>
      <c r="D45" s="4" t="b">
        <v>0</v>
      </c>
      <c r="E45" s="5">
        <f>'Lab01'!K90</f>
        <v>94</v>
      </c>
      <c r="F45" s="5">
        <f>'Lab02'!K90</f>
        <v>91.25</v>
      </c>
      <c r="G45" s="5">
        <f>'Lab03'!U91</f>
        <v>87</v>
      </c>
      <c r="H45" s="5">
        <f>'Lab04'!S91</f>
        <v>78</v>
      </c>
      <c r="I45" s="5">
        <f>'Lab05'!P91</f>
        <v>80</v>
      </c>
      <c r="J45" s="5">
        <f>'Final Exam'!W91</f>
        <v>74.5</v>
      </c>
      <c r="K45" s="5">
        <f>'Final Project'!H90</f>
        <v>89.7</v>
      </c>
      <c r="L45" s="6">
        <f t="shared" si="2"/>
        <v>84.47</v>
      </c>
      <c r="M45" s="2" t="str">
        <f t="shared" si="3"/>
        <v>A</v>
      </c>
    </row>
    <row r="46" spans="1:13" ht="16.149999999999999" customHeight="1">
      <c r="A46" s="1" t="s">
        <v>42</v>
      </c>
      <c r="B46" s="1" t="s">
        <v>19</v>
      </c>
      <c r="C46" s="7">
        <v>111511308</v>
      </c>
      <c r="D46" s="4" t="b">
        <v>0</v>
      </c>
      <c r="E46" s="5">
        <f>'Lab01'!K27</f>
        <v>95</v>
      </c>
      <c r="F46" s="5">
        <f>'Lab02'!K27</f>
        <v>71.75</v>
      </c>
      <c r="G46" s="5">
        <f>'Lab03'!U28</f>
        <v>74</v>
      </c>
      <c r="H46" s="5">
        <f>'Lab04'!S28</f>
        <v>88</v>
      </c>
      <c r="I46" s="5">
        <f>'Lab05'!P28</f>
        <v>83.25</v>
      </c>
      <c r="J46" s="5">
        <f>'Final Exam'!W28</f>
        <v>79.5</v>
      </c>
      <c r="K46" s="5">
        <f>'Final Project'!H27</f>
        <v>95.3</v>
      </c>
      <c r="L46" s="6">
        <f t="shared" si="2"/>
        <v>84.4</v>
      </c>
      <c r="M46" s="2" t="str">
        <f t="shared" si="3"/>
        <v>A</v>
      </c>
    </row>
    <row r="47" spans="1:13" ht="16.149999999999999" customHeight="1">
      <c r="A47" s="1" t="s">
        <v>78</v>
      </c>
      <c r="B47" s="1" t="s">
        <v>50</v>
      </c>
      <c r="C47" s="7">
        <v>313510237</v>
      </c>
      <c r="D47" s="4" t="b">
        <v>0</v>
      </c>
      <c r="E47" s="5">
        <f>'Lab01'!K56</f>
        <v>94</v>
      </c>
      <c r="F47" s="5">
        <f>'Lab02'!K56</f>
        <v>92.5</v>
      </c>
      <c r="G47" s="5">
        <f>'Lab03'!U57</f>
        <v>85</v>
      </c>
      <c r="H47" s="5">
        <f>'Lab04'!S57</f>
        <v>78</v>
      </c>
      <c r="I47" s="5">
        <f>'Lab05'!P57</f>
        <v>89</v>
      </c>
      <c r="J47" s="5">
        <f>'Final Exam'!W57</f>
        <v>73.5</v>
      </c>
      <c r="K47" s="5">
        <f>'Final Project'!H56</f>
        <v>84.6</v>
      </c>
      <c r="L47" s="6">
        <f t="shared" si="2"/>
        <v>84.24</v>
      </c>
      <c r="M47" s="2" t="str">
        <f t="shared" si="3"/>
        <v>A-</v>
      </c>
    </row>
    <row r="48" spans="1:13" ht="16.149999999999999" customHeight="1">
      <c r="A48" s="1" t="s">
        <v>158</v>
      </c>
      <c r="B48" s="1" t="s">
        <v>154</v>
      </c>
      <c r="C48" s="7" t="s">
        <v>159</v>
      </c>
      <c r="D48" s="4" t="b">
        <v>0</v>
      </c>
      <c r="E48" s="5">
        <f>'Lab01'!K129</f>
        <v>85</v>
      </c>
      <c r="F48" s="5">
        <f>'Lab02'!K129</f>
        <v>87.25</v>
      </c>
      <c r="G48" s="5">
        <f>'Lab03'!U130</f>
        <v>95</v>
      </c>
      <c r="H48" s="5">
        <f>'Lab04'!S130</f>
        <v>88</v>
      </c>
      <c r="I48" s="5">
        <f>'Lab05'!P130</f>
        <v>84.75</v>
      </c>
      <c r="J48" s="5">
        <f>'Final Exam'!W130</f>
        <v>63</v>
      </c>
      <c r="K48" s="5">
        <f>'Final Project'!H129</f>
        <v>92.6</v>
      </c>
      <c r="L48" s="6">
        <f t="shared" si="2"/>
        <v>83.92</v>
      </c>
      <c r="M48" s="2" t="str">
        <f t="shared" si="3"/>
        <v>A-</v>
      </c>
    </row>
    <row r="49" spans="1:13" ht="16.149999999999999" customHeight="1">
      <c r="A49" s="1" t="s">
        <v>77</v>
      </c>
      <c r="B49" s="1" t="s">
        <v>50</v>
      </c>
      <c r="C49" s="7">
        <v>313510234</v>
      </c>
      <c r="D49" s="4" t="b">
        <v>0</v>
      </c>
      <c r="E49" s="5">
        <f>'Lab01'!K55</f>
        <v>83</v>
      </c>
      <c r="F49" s="5">
        <f>'Lab02'!K55</f>
        <v>89.75</v>
      </c>
      <c r="G49" s="5">
        <f>'Lab03'!U56</f>
        <v>91</v>
      </c>
      <c r="H49" s="5">
        <f>'Lab04'!S56</f>
        <v>84</v>
      </c>
      <c r="I49" s="5">
        <f>'Lab05'!P56</f>
        <v>86.75</v>
      </c>
      <c r="J49" s="5">
        <f>'Final Exam'!W56</f>
        <v>65.5</v>
      </c>
      <c r="K49" s="5">
        <f>'Final Project'!H55</f>
        <v>93.3</v>
      </c>
      <c r="L49" s="6">
        <f t="shared" si="2"/>
        <v>83.9</v>
      </c>
      <c r="M49" s="2" t="str">
        <f t="shared" si="3"/>
        <v>A-</v>
      </c>
    </row>
    <row r="50" spans="1:13" ht="16.149999999999999" customHeight="1">
      <c r="A50" s="1" t="s">
        <v>31</v>
      </c>
      <c r="B50" s="1" t="s">
        <v>19</v>
      </c>
      <c r="C50" s="7">
        <v>111511208</v>
      </c>
      <c r="D50" s="4" t="b">
        <v>0</v>
      </c>
      <c r="E50" s="5">
        <f>'Lab01'!K16</f>
        <v>85</v>
      </c>
      <c r="F50" s="5">
        <f>'Lab02'!K16</f>
        <v>78.5</v>
      </c>
      <c r="G50" s="5">
        <f>'Lab03'!U17</f>
        <v>92</v>
      </c>
      <c r="H50" s="5">
        <f>'Lab04'!S17</f>
        <v>90</v>
      </c>
      <c r="I50" s="5">
        <f>'Lab05'!P17</f>
        <v>76.25</v>
      </c>
      <c r="J50" s="5">
        <f>'Final Exam'!W17</f>
        <v>76</v>
      </c>
      <c r="K50" s="5">
        <f>'Final Project'!H16</f>
        <v>90</v>
      </c>
      <c r="L50" s="6">
        <f t="shared" si="2"/>
        <v>83.81</v>
      </c>
      <c r="M50" s="2" t="str">
        <f t="shared" si="3"/>
        <v>A-</v>
      </c>
    </row>
    <row r="51" spans="1:13" ht="16.149999999999999" customHeight="1">
      <c r="A51" s="1" t="s">
        <v>150</v>
      </c>
      <c r="B51" s="1" t="s">
        <v>88</v>
      </c>
      <c r="C51" s="7">
        <v>314605003</v>
      </c>
      <c r="D51" s="4" t="b">
        <v>0</v>
      </c>
      <c r="E51" s="5">
        <f>'Lab01'!K124</f>
        <v>84</v>
      </c>
      <c r="F51" s="5">
        <f>'Lab02'!K124</f>
        <v>93</v>
      </c>
      <c r="G51" s="5">
        <f>'Lab03'!U125</f>
        <v>86</v>
      </c>
      <c r="H51" s="5">
        <f>'Lab04'!S125</f>
        <v>81</v>
      </c>
      <c r="I51" s="5">
        <f>'Lab05'!P125</f>
        <v>74.75</v>
      </c>
      <c r="J51" s="5">
        <f>'Final Exam'!W125</f>
        <v>80</v>
      </c>
      <c r="K51" s="5">
        <f>'Final Project'!H124</f>
        <v>87.4</v>
      </c>
      <c r="L51" s="6">
        <f t="shared" si="2"/>
        <v>83.73</v>
      </c>
      <c r="M51" s="2" t="str">
        <f t="shared" si="3"/>
        <v>A-</v>
      </c>
    </row>
    <row r="52" spans="1:13" ht="16.149999999999999" customHeight="1">
      <c r="A52" s="1" t="s">
        <v>58</v>
      </c>
      <c r="B52" s="1" t="s">
        <v>56</v>
      </c>
      <c r="C52" s="7">
        <v>312580041</v>
      </c>
      <c r="D52" s="4" t="b">
        <v>0</v>
      </c>
      <c r="E52" s="5">
        <f>'Lab01'!K39</f>
        <v>88</v>
      </c>
      <c r="F52" s="5">
        <f>'Lab02'!K39</f>
        <v>81</v>
      </c>
      <c r="G52" s="5">
        <f>'Lab03'!U40</f>
        <v>91</v>
      </c>
      <c r="H52" s="5">
        <f>'Lab04'!S40</f>
        <v>92</v>
      </c>
      <c r="I52" s="5">
        <f>'Lab05'!P40</f>
        <v>72.5</v>
      </c>
      <c r="J52" s="5">
        <f>'Final Exam'!W40</f>
        <v>72.5</v>
      </c>
      <c r="K52" s="5">
        <f>'Final Project'!H39</f>
        <v>90.7</v>
      </c>
      <c r="L52" s="6">
        <f t="shared" si="2"/>
        <v>83.58</v>
      </c>
      <c r="M52" s="2" t="str">
        <f t="shared" si="3"/>
        <v>A-</v>
      </c>
    </row>
    <row r="53" spans="1:13" ht="16.149999999999999" customHeight="1">
      <c r="A53" s="1" t="s">
        <v>69</v>
      </c>
      <c r="B53" s="1" t="s">
        <v>50</v>
      </c>
      <c r="C53" s="7">
        <v>313510172</v>
      </c>
      <c r="D53" s="4" t="b">
        <v>0</v>
      </c>
      <c r="E53" s="5">
        <f>'Lab01'!K47</f>
        <v>91</v>
      </c>
      <c r="F53" s="5">
        <f>'Lab02'!K47</f>
        <v>79.25</v>
      </c>
      <c r="G53" s="5">
        <f>'Lab03'!U48</f>
        <v>90</v>
      </c>
      <c r="H53" s="5">
        <f>'Lab04'!S48</f>
        <v>89</v>
      </c>
      <c r="I53" s="5">
        <f>'Lab05'!P48</f>
        <v>82.75</v>
      </c>
      <c r="J53" s="5">
        <f>'Final Exam'!W48</f>
        <v>75</v>
      </c>
      <c r="K53" s="5">
        <f>'Final Project'!H47</f>
        <v>83.4</v>
      </c>
      <c r="L53" s="6">
        <f t="shared" si="2"/>
        <v>83.52</v>
      </c>
      <c r="M53" s="2" t="str">
        <f t="shared" si="3"/>
        <v>A-</v>
      </c>
    </row>
    <row r="54" spans="1:13" ht="16.149999999999999" customHeight="1">
      <c r="A54" s="1" t="s">
        <v>65</v>
      </c>
      <c r="B54" s="1" t="s">
        <v>50</v>
      </c>
      <c r="C54" s="7">
        <v>313510001</v>
      </c>
      <c r="D54" s="4" t="b">
        <v>0</v>
      </c>
      <c r="E54" s="5">
        <f>'Lab01'!K43</f>
        <v>92</v>
      </c>
      <c r="F54" s="5">
        <f>'Lab02'!K43</f>
        <v>74.25</v>
      </c>
      <c r="G54" s="5">
        <f>'Lab03'!U44</f>
        <v>90</v>
      </c>
      <c r="H54" s="5">
        <f>'Lab04'!S44</f>
        <v>93</v>
      </c>
      <c r="I54" s="5">
        <f>'Lab05'!P44</f>
        <v>74</v>
      </c>
      <c r="J54" s="5">
        <f>'Final Exam'!W44</f>
        <v>72.5</v>
      </c>
      <c r="K54" s="5">
        <f>'Final Project'!H43</f>
        <v>88.6</v>
      </c>
      <c r="L54" s="6">
        <f t="shared" si="2"/>
        <v>83.009999999999991</v>
      </c>
      <c r="M54" s="2" t="str">
        <f t="shared" si="3"/>
        <v>A-</v>
      </c>
    </row>
    <row r="55" spans="1:13" ht="16.149999999999999" customHeight="1">
      <c r="A55" s="1" t="s">
        <v>119</v>
      </c>
      <c r="B55" s="1" t="s">
        <v>50</v>
      </c>
      <c r="C55" s="7">
        <v>314510186</v>
      </c>
      <c r="D55" s="4" t="b">
        <v>0</v>
      </c>
      <c r="E55" s="5">
        <f>'Lab01'!K94</f>
        <v>91</v>
      </c>
      <c r="F55" s="5">
        <f>'Lab02'!K94</f>
        <v>86.5</v>
      </c>
      <c r="G55" s="5">
        <f>'Lab03'!U95</f>
        <v>80</v>
      </c>
      <c r="H55" s="5">
        <f>'Lab04'!S95</f>
        <v>91</v>
      </c>
      <c r="I55" s="5">
        <f>'Lab05'!P95</f>
        <v>89.75</v>
      </c>
      <c r="J55" s="5">
        <f>'Final Exam'!W95</f>
        <v>64</v>
      </c>
      <c r="K55" s="5">
        <f>'Final Project'!H94</f>
        <v>88.1</v>
      </c>
      <c r="L55" s="6">
        <f t="shared" si="2"/>
        <v>83.009999999999991</v>
      </c>
      <c r="M55" s="2" t="str">
        <f t="shared" si="3"/>
        <v>A-</v>
      </c>
    </row>
    <row r="56" spans="1:13" ht="16.149999999999999" customHeight="1">
      <c r="A56" s="1" t="s">
        <v>137</v>
      </c>
      <c r="B56" s="1" t="s">
        <v>56</v>
      </c>
      <c r="C56" s="7">
        <v>314511038</v>
      </c>
      <c r="D56" s="4" t="b">
        <v>0</v>
      </c>
      <c r="E56" s="5">
        <f>'Lab01'!K112</f>
        <v>90</v>
      </c>
      <c r="F56" s="5">
        <f>'Lab02'!K112</f>
        <v>93</v>
      </c>
      <c r="G56" s="5">
        <f>'Lab03'!U113</f>
        <v>78</v>
      </c>
      <c r="H56" s="5">
        <f>'Lab04'!S113</f>
        <v>80</v>
      </c>
      <c r="I56" s="5">
        <f>'Lab05'!P113</f>
        <v>97.25</v>
      </c>
      <c r="J56" s="5">
        <f>'Final Exam'!W113</f>
        <v>64</v>
      </c>
      <c r="K56" s="5">
        <f>'Final Project'!H112</f>
        <v>88.1</v>
      </c>
      <c r="L56" s="6">
        <f t="shared" si="2"/>
        <v>83.009999999999991</v>
      </c>
      <c r="M56" s="2" t="str">
        <f t="shared" si="3"/>
        <v>A-</v>
      </c>
    </row>
    <row r="57" spans="1:13" ht="16.149999999999999" customHeight="1">
      <c r="A57" s="1" t="s">
        <v>101</v>
      </c>
      <c r="B57" s="1" t="s">
        <v>50</v>
      </c>
      <c r="C57" s="7">
        <v>314510103</v>
      </c>
      <c r="D57" s="4" t="b">
        <v>0</v>
      </c>
      <c r="E57" s="5">
        <f>'Lab01'!K76</f>
        <v>86</v>
      </c>
      <c r="F57" s="5">
        <f>'Lab02'!K76</f>
        <v>85</v>
      </c>
      <c r="G57" s="5">
        <f>'Lab03'!U77</f>
        <v>78</v>
      </c>
      <c r="H57" s="5">
        <f>'Lab04'!S77</f>
        <v>71</v>
      </c>
      <c r="I57" s="5">
        <f>'Lab05'!P77</f>
        <v>76</v>
      </c>
      <c r="J57" s="5">
        <f>'Final Exam'!W77</f>
        <v>83.5</v>
      </c>
      <c r="K57" s="5">
        <f>'Final Project'!H76</f>
        <v>93.2</v>
      </c>
      <c r="L57" s="6">
        <f t="shared" si="2"/>
        <v>82.859999999999985</v>
      </c>
      <c r="M57" s="2" t="str">
        <f t="shared" si="3"/>
        <v>A-</v>
      </c>
    </row>
    <row r="58" spans="1:13" ht="16.149999999999999" customHeight="1">
      <c r="A58" s="1" t="s">
        <v>129</v>
      </c>
      <c r="B58" s="1" t="s">
        <v>50</v>
      </c>
      <c r="C58" s="7">
        <v>314510214</v>
      </c>
      <c r="D58" s="4" t="b">
        <v>0</v>
      </c>
      <c r="E58" s="5">
        <f>'Lab01'!K104</f>
        <v>84</v>
      </c>
      <c r="F58" s="5">
        <f>'Lab02'!K104</f>
        <v>86.25</v>
      </c>
      <c r="G58" s="5">
        <f>'Lab03'!U105</f>
        <v>84</v>
      </c>
      <c r="H58" s="5">
        <f>'Lab04'!S105</f>
        <v>82</v>
      </c>
      <c r="I58" s="5">
        <f>'Lab05'!P105</f>
        <v>82</v>
      </c>
      <c r="J58" s="5">
        <f>'Final Exam'!W105</f>
        <v>71.5</v>
      </c>
      <c r="K58" s="5">
        <f>'Final Project'!H104</f>
        <v>90.4</v>
      </c>
      <c r="L58" s="6">
        <f t="shared" si="2"/>
        <v>82.57</v>
      </c>
      <c r="M58" s="2" t="str">
        <f t="shared" si="3"/>
        <v>A-</v>
      </c>
    </row>
    <row r="59" spans="1:13" ht="16.149999999999999" customHeight="1">
      <c r="A59" s="1" t="s">
        <v>57</v>
      </c>
      <c r="B59" s="1" t="s">
        <v>52</v>
      </c>
      <c r="C59" s="7">
        <v>312580021</v>
      </c>
      <c r="D59" s="4" t="b">
        <v>0</v>
      </c>
      <c r="E59" s="5">
        <f>'Lab01'!K38</f>
        <v>92</v>
      </c>
      <c r="F59" s="5">
        <f>'Lab02'!K38</f>
        <v>93.5</v>
      </c>
      <c r="G59" s="5">
        <f>'Lab03'!U39</f>
        <v>88</v>
      </c>
      <c r="H59" s="5">
        <f>'Lab04'!S39</f>
        <v>87</v>
      </c>
      <c r="I59" s="5">
        <f>'Lab05'!P39</f>
        <v>78.75</v>
      </c>
      <c r="J59" s="5">
        <f>'Final Exam'!W39</f>
        <v>59.5</v>
      </c>
      <c r="K59" s="5">
        <f>'Final Project'!H38</f>
        <v>88.6</v>
      </c>
      <c r="L59" s="6">
        <f t="shared" si="2"/>
        <v>82.33</v>
      </c>
      <c r="M59" s="2" t="str">
        <f t="shared" si="3"/>
        <v>A-</v>
      </c>
    </row>
    <row r="60" spans="1:13" ht="16.149999999999999" customHeight="1">
      <c r="A60" s="1" t="s">
        <v>81</v>
      </c>
      <c r="B60" s="1" t="s">
        <v>82</v>
      </c>
      <c r="C60" s="7">
        <v>313512061</v>
      </c>
      <c r="D60" s="4" t="b">
        <v>0</v>
      </c>
      <c r="E60" s="5">
        <f>'Lab01'!K59</f>
        <v>88</v>
      </c>
      <c r="F60" s="5">
        <f>'Lab02'!K59</f>
        <v>89</v>
      </c>
      <c r="G60" s="5">
        <f>'Lab03'!U60</f>
        <v>80</v>
      </c>
      <c r="H60" s="5">
        <f>'Lab04'!S60</f>
        <v>84</v>
      </c>
      <c r="I60" s="5">
        <f>'Lab05'!P60</f>
        <v>85.5</v>
      </c>
      <c r="J60" s="5">
        <f>'Final Exam'!W60</f>
        <v>60</v>
      </c>
      <c r="K60" s="5">
        <f>'Final Project'!H59</f>
        <v>95</v>
      </c>
      <c r="L60" s="6">
        <f t="shared" si="2"/>
        <v>82.18</v>
      </c>
      <c r="M60" s="2" t="str">
        <f t="shared" si="3"/>
        <v>A-</v>
      </c>
    </row>
    <row r="61" spans="1:13" ht="16.149999999999999" customHeight="1">
      <c r="A61" s="1" t="s">
        <v>91</v>
      </c>
      <c r="B61" s="1" t="s">
        <v>64</v>
      </c>
      <c r="C61" s="7">
        <v>314505008</v>
      </c>
      <c r="D61" s="4" t="b">
        <v>0</v>
      </c>
      <c r="E61" s="5">
        <f>'Lab01'!K66</f>
        <v>88</v>
      </c>
      <c r="F61" s="5">
        <f>'Lab02'!K66</f>
        <v>86.25</v>
      </c>
      <c r="G61" s="5">
        <f>'Lab03'!U67</f>
        <v>78</v>
      </c>
      <c r="H61" s="5">
        <f>'Lab04'!S67</f>
        <v>89</v>
      </c>
      <c r="I61" s="5">
        <f>'Lab05'!P67</f>
        <v>77.75</v>
      </c>
      <c r="J61" s="5">
        <f>'Final Exam'!W67</f>
        <v>73.5</v>
      </c>
      <c r="K61" s="5">
        <f>'Final Project'!H66</f>
        <v>85.3</v>
      </c>
      <c r="L61" s="6">
        <f t="shared" si="2"/>
        <v>82.04</v>
      </c>
      <c r="M61" s="2" t="str">
        <f t="shared" si="3"/>
        <v>A-</v>
      </c>
    </row>
    <row r="62" spans="1:13" ht="16.149999999999999" customHeight="1">
      <c r="A62" s="1" t="s">
        <v>102</v>
      </c>
      <c r="B62" s="1" t="s">
        <v>50</v>
      </c>
      <c r="C62" s="7">
        <v>314510114</v>
      </c>
      <c r="D62" s="4" t="b">
        <v>0</v>
      </c>
      <c r="E62" s="5">
        <f>'Lab01'!K77</f>
        <v>87</v>
      </c>
      <c r="F62" s="5">
        <f>'Lab02'!K77</f>
        <v>92</v>
      </c>
      <c r="G62" s="5">
        <f>'Lab03'!U78</f>
        <v>81</v>
      </c>
      <c r="H62" s="5">
        <f>'Lab04'!S78</f>
        <v>78</v>
      </c>
      <c r="I62" s="5">
        <f>'Lab05'!P78</f>
        <v>83.25</v>
      </c>
      <c r="J62" s="5">
        <f>'Final Exam'!W78</f>
        <v>69.5</v>
      </c>
      <c r="K62" s="5">
        <f>'Final Project'!H77</f>
        <v>87.8</v>
      </c>
      <c r="L62" s="6">
        <f t="shared" si="2"/>
        <v>82.01</v>
      </c>
      <c r="M62" s="2" t="str">
        <f t="shared" si="3"/>
        <v>A-</v>
      </c>
    </row>
    <row r="63" spans="1:13" ht="16.149999999999999" customHeight="1">
      <c r="A63" s="1" t="s">
        <v>130</v>
      </c>
      <c r="B63" s="1" t="s">
        <v>50</v>
      </c>
      <c r="C63" s="7">
        <v>314510218</v>
      </c>
      <c r="D63" s="4" t="b">
        <v>0</v>
      </c>
      <c r="E63" s="5">
        <f>'Lab01'!K105</f>
        <v>89</v>
      </c>
      <c r="F63" s="5">
        <f>'Lab02'!K105</f>
        <v>86</v>
      </c>
      <c r="G63" s="5">
        <f>'Lab03'!U106</f>
        <v>86</v>
      </c>
      <c r="H63" s="5">
        <f>'Lab04'!S106</f>
        <v>85</v>
      </c>
      <c r="I63" s="5">
        <f>'Lab05'!P106</f>
        <v>74.25</v>
      </c>
      <c r="J63" s="5">
        <f>'Final Exam'!W106</f>
        <v>65</v>
      </c>
      <c r="K63" s="5">
        <f>'Final Project'!H105</f>
        <v>92.6</v>
      </c>
      <c r="L63" s="6">
        <f t="shared" si="2"/>
        <v>81.95</v>
      </c>
      <c r="M63" s="2" t="str">
        <f t="shared" si="3"/>
        <v>A-</v>
      </c>
    </row>
    <row r="64" spans="1:13" ht="16.149999999999999" customHeight="1">
      <c r="A64" s="1" t="s">
        <v>148</v>
      </c>
      <c r="B64" s="1" t="s">
        <v>147</v>
      </c>
      <c r="C64" s="7">
        <v>314581044</v>
      </c>
      <c r="D64" s="4" t="b">
        <v>0</v>
      </c>
      <c r="E64" s="5">
        <f>'Lab01'!K122</f>
        <v>84</v>
      </c>
      <c r="F64" s="5">
        <f>'Lab02'!K122</f>
        <v>85.5</v>
      </c>
      <c r="G64" s="5">
        <f>'Lab03'!U123</f>
        <v>76</v>
      </c>
      <c r="H64" s="5">
        <f>'Lab04'!S123</f>
        <v>94</v>
      </c>
      <c r="I64" s="5">
        <f>'Lab05'!P123</f>
        <v>94.5</v>
      </c>
      <c r="J64" s="5">
        <f>'Final Exam'!W123</f>
        <v>55.5</v>
      </c>
      <c r="K64" s="5">
        <f>'Final Project'!H122</f>
        <v>93.7</v>
      </c>
      <c r="L64" s="6">
        <f t="shared" si="2"/>
        <v>81.92</v>
      </c>
      <c r="M64" s="2" t="str">
        <f t="shared" si="3"/>
        <v>A-</v>
      </c>
    </row>
    <row r="65" spans="1:13" ht="16.149999999999999" customHeight="1">
      <c r="A65" s="1" t="s">
        <v>114</v>
      </c>
      <c r="B65" s="1" t="s">
        <v>50</v>
      </c>
      <c r="C65" s="7">
        <v>314510153</v>
      </c>
      <c r="D65" s="4" t="b">
        <v>0</v>
      </c>
      <c r="E65" s="5">
        <f>'Lab01'!K89</f>
        <v>88</v>
      </c>
      <c r="F65" s="5">
        <f>'Lab02'!K89</f>
        <v>70.5</v>
      </c>
      <c r="G65" s="5">
        <f>'Lab03'!U90</f>
        <v>82</v>
      </c>
      <c r="H65" s="5">
        <f>'Lab04'!S90</f>
        <v>81</v>
      </c>
      <c r="I65" s="5">
        <f>'Lab05'!P90</f>
        <v>76.5</v>
      </c>
      <c r="J65" s="5">
        <f>'Final Exam'!W90</f>
        <v>74.5</v>
      </c>
      <c r="K65" s="5">
        <f>'Final Project'!H89</f>
        <v>95.7</v>
      </c>
      <c r="L65" s="6">
        <f t="shared" si="2"/>
        <v>81.8</v>
      </c>
      <c r="M65" s="2" t="str">
        <f t="shared" si="3"/>
        <v>A-</v>
      </c>
    </row>
    <row r="66" spans="1:13" ht="16.149999999999999" customHeight="1">
      <c r="A66" s="1" t="s">
        <v>79</v>
      </c>
      <c r="B66" s="1" t="s">
        <v>50</v>
      </c>
      <c r="C66" s="7">
        <v>313510244</v>
      </c>
      <c r="D66" s="4" t="b">
        <v>0</v>
      </c>
      <c r="E66" s="5">
        <f>'Lab01'!K57</f>
        <v>94</v>
      </c>
      <c r="F66" s="5">
        <f>'Lab02'!K57</f>
        <v>85</v>
      </c>
      <c r="G66" s="5">
        <f>'Lab03'!U58</f>
        <v>80</v>
      </c>
      <c r="H66" s="5">
        <f>'Lab04'!S58</f>
        <v>82</v>
      </c>
      <c r="I66" s="5">
        <f>'Lab05'!P58</f>
        <v>78.25</v>
      </c>
      <c r="J66" s="5">
        <f>'Final Exam'!W58</f>
        <v>61.5</v>
      </c>
      <c r="K66" s="5">
        <f>'Final Project'!H57</f>
        <v>95.7</v>
      </c>
      <c r="L66" s="6">
        <f t="shared" ref="L66:L67" si="4">IF(D66=TRUE,0,(E66+F66+G66+H66+I66)*0.12+(J66+K66)*0.2)</f>
        <v>81.75</v>
      </c>
      <c r="M66" s="2" t="str">
        <f t="shared" ref="M66:M97" si="5">IF(D66=TRUE,"W",IF(L66&gt;=89.4,"A+",IF(L66&gt;=84.4,"A",IF(L66&gt;=79.4,"A-",IF(L66&gt;=76.4,"B+",IF(L66&gt;=72.4,"B",IF(L66&gt;=69.4,"B-",IF(L66&gt;=66.4,"C+",IF(L66&gt;=62.4,"C",IF(L66&gt;=59.4,"C-",IF(L66&gt;=49.4,"D",IF(L66&gt;0,"E",IF(L66&lt;=0,"X","")))))))))))))</f>
        <v>A-</v>
      </c>
    </row>
    <row r="67" spans="1:13" ht="16.149999999999999" customHeight="1">
      <c r="A67" s="1" t="s">
        <v>27</v>
      </c>
      <c r="B67" s="1" t="s">
        <v>19</v>
      </c>
      <c r="C67" s="7">
        <v>111511099</v>
      </c>
      <c r="D67" s="4" t="b">
        <v>0</v>
      </c>
      <c r="E67" s="5">
        <f>'Lab01'!K12</f>
        <v>92</v>
      </c>
      <c r="F67" s="5">
        <f>'Lab02'!K12</f>
        <v>55.25</v>
      </c>
      <c r="G67" s="5">
        <f>'Lab03'!U13</f>
        <v>87</v>
      </c>
      <c r="H67" s="5">
        <f>'Lab04'!S13</f>
        <v>90</v>
      </c>
      <c r="I67" s="5">
        <f>'Lab05'!P13</f>
        <v>85.75</v>
      </c>
      <c r="J67" s="5">
        <f>'Final Exam'!W13</f>
        <v>64</v>
      </c>
      <c r="K67" s="5">
        <f>'Final Project'!H12</f>
        <v>98</v>
      </c>
      <c r="L67" s="6">
        <f t="shared" si="4"/>
        <v>81.599999999999994</v>
      </c>
      <c r="M67" s="2" t="str">
        <f t="shared" si="5"/>
        <v>A-</v>
      </c>
    </row>
    <row r="68" spans="1:13" ht="16.149999999999999" customHeight="1">
      <c r="D68" s="2">
        <f>COUNTIF(D1:D67,FALSE)</f>
        <v>66</v>
      </c>
      <c r="E68" s="6">
        <f>AVERAGEIF(E1:E67,"&lt;&gt;0")</f>
        <v>90.86363636363636</v>
      </c>
      <c r="F68" s="6">
        <f>AVERAGEIF(F1:F67,"&lt;&gt;0")</f>
        <v>86.905303030303031</v>
      </c>
      <c r="G68" s="8">
        <f>AVERAGEIF(G1:G67,"&lt;&gt;0")</f>
        <v>87.590909090909093</v>
      </c>
      <c r="H68" s="8">
        <f>AVERAGEIF(H1:H67,"&lt;&gt;0")</f>
        <v>87.63636363636364</v>
      </c>
      <c r="I68" s="8">
        <f>AVERAGEIF(I1:I67,"&lt;&gt;0")</f>
        <v>85.503787878787875</v>
      </c>
      <c r="J68" s="8">
        <f>'Final Exam'!W132</f>
        <v>68.221487603305775</v>
      </c>
      <c r="K68" s="9">
        <f>'Final Project'!H131</f>
        <v>91.663636363636371</v>
      </c>
      <c r="L68" s="6">
        <f>AVERAGEIF(L1:L67,"&lt;&gt;0")</f>
        <v>85.989393939393949</v>
      </c>
      <c r="M68" s="2" t="str">
        <f t="shared" si="5"/>
        <v>A</v>
      </c>
    </row>
    <row r="69" spans="1:13" ht="16.149999999999999" customHeight="1">
      <c r="A69" s="1" t="s">
        <v>70</v>
      </c>
      <c r="B69" s="1" t="s">
        <v>50</v>
      </c>
      <c r="C69" s="7">
        <v>313510178</v>
      </c>
      <c r="D69" s="4" t="b">
        <v>0</v>
      </c>
      <c r="E69" s="5">
        <f>'Lab01'!K48</f>
        <v>86</v>
      </c>
      <c r="F69" s="5">
        <f>'Lab02'!K48</f>
        <v>82</v>
      </c>
      <c r="G69" s="5">
        <f>'Lab03'!U49</f>
        <v>85</v>
      </c>
      <c r="H69" s="5">
        <f>'Lab04'!S49</f>
        <v>90</v>
      </c>
      <c r="I69" s="5">
        <f>'Lab05'!P49</f>
        <v>92.25</v>
      </c>
      <c r="J69" s="5">
        <f>'Final Exam'!W49</f>
        <v>60</v>
      </c>
      <c r="K69" s="5">
        <f>'Final Project'!H48</f>
        <v>86.7</v>
      </c>
      <c r="L69" s="6">
        <f t="shared" ref="L69:L100" si="6">IF(D69=TRUE,0,(E69+F69+G69+H69+I69)*0.12+(J69+K69)*0.2)</f>
        <v>81.569999999999993</v>
      </c>
      <c r="M69" s="2" t="str">
        <f t="shared" si="5"/>
        <v>A-</v>
      </c>
    </row>
    <row r="70" spans="1:13" ht="16.149999999999999" customHeight="1">
      <c r="A70" s="1" t="s">
        <v>41</v>
      </c>
      <c r="B70" s="1" t="s">
        <v>19</v>
      </c>
      <c r="C70" s="7">
        <v>111511307</v>
      </c>
      <c r="D70" s="4" t="b">
        <v>0</v>
      </c>
      <c r="E70" s="5">
        <f>'Lab01'!K26</f>
        <v>77</v>
      </c>
      <c r="F70" s="5">
        <f>'Lab02'!K26</f>
        <v>90</v>
      </c>
      <c r="G70" s="5">
        <f>'Lab03'!U27</f>
        <v>77</v>
      </c>
      <c r="H70" s="5">
        <f>'Lab04'!S27</f>
        <v>89</v>
      </c>
      <c r="I70" s="5">
        <f>'Lab05'!P27</f>
        <v>74.5</v>
      </c>
      <c r="J70" s="5">
        <f>'Final Exam'!W27</f>
        <v>73.5</v>
      </c>
      <c r="K70" s="5">
        <f>'Final Project'!H26</f>
        <v>89.7</v>
      </c>
      <c r="L70" s="6">
        <f t="shared" si="6"/>
        <v>81.539999999999992</v>
      </c>
      <c r="M70" s="2" t="str">
        <f t="shared" si="5"/>
        <v>A-</v>
      </c>
    </row>
    <row r="71" spans="1:13" ht="16.149999999999999" customHeight="1">
      <c r="A71" s="1" t="s">
        <v>28</v>
      </c>
      <c r="B71" s="1" t="s">
        <v>19</v>
      </c>
      <c r="C71" s="7">
        <v>111511158</v>
      </c>
      <c r="D71" s="4" t="b">
        <v>0</v>
      </c>
      <c r="E71" s="5">
        <f>'Lab01'!K13</f>
        <v>86</v>
      </c>
      <c r="F71" s="5">
        <f>'Lab02'!K13</f>
        <v>86.5</v>
      </c>
      <c r="G71" s="5">
        <f>'Lab03'!U14</f>
        <v>85</v>
      </c>
      <c r="H71" s="5">
        <f>'Lab04'!S14</f>
        <v>81</v>
      </c>
      <c r="I71" s="5">
        <f>'Lab05'!P14</f>
        <v>75.5</v>
      </c>
      <c r="J71" s="5">
        <f>'Final Exam'!W14</f>
        <v>61</v>
      </c>
      <c r="K71" s="5">
        <f>'Final Project'!H13</f>
        <v>97.2</v>
      </c>
      <c r="L71" s="6">
        <f t="shared" si="6"/>
        <v>81.319999999999993</v>
      </c>
      <c r="M71" s="2" t="str">
        <f t="shared" si="5"/>
        <v>A-</v>
      </c>
    </row>
    <row r="72" spans="1:13" ht="16.149999999999999" customHeight="1">
      <c r="A72" s="1" t="s">
        <v>45</v>
      </c>
      <c r="B72" s="1" t="s">
        <v>19</v>
      </c>
      <c r="C72" s="7">
        <v>111651009</v>
      </c>
      <c r="D72" s="4" t="b">
        <v>0</v>
      </c>
      <c r="E72" s="5">
        <f>'Lab01'!K30</f>
        <v>87</v>
      </c>
      <c r="F72" s="5">
        <f>'Lab02'!K30</f>
        <v>83.25</v>
      </c>
      <c r="G72" s="5">
        <f>'Lab03'!U31</f>
        <v>95</v>
      </c>
      <c r="H72" s="5">
        <f>'Lab04'!S31</f>
        <v>86</v>
      </c>
      <c r="I72" s="5">
        <f>'Lab05'!P31</f>
        <v>70.25</v>
      </c>
      <c r="J72" s="5">
        <f>'Final Exam'!W31</f>
        <v>63.5</v>
      </c>
      <c r="K72" s="5">
        <f>'Final Project'!H30</f>
        <v>90</v>
      </c>
      <c r="L72" s="6">
        <f t="shared" si="6"/>
        <v>81.28</v>
      </c>
      <c r="M72" s="2" t="str">
        <f t="shared" si="5"/>
        <v>A-</v>
      </c>
    </row>
    <row r="73" spans="1:13" ht="16.149999999999999" customHeight="1">
      <c r="A73" s="1" t="s">
        <v>26</v>
      </c>
      <c r="B73" s="1" t="s">
        <v>19</v>
      </c>
      <c r="C73" s="7">
        <v>111511095</v>
      </c>
      <c r="D73" s="4" t="b">
        <v>0</v>
      </c>
      <c r="E73" s="5">
        <f>'Lab01'!K11</f>
        <v>85</v>
      </c>
      <c r="F73" s="5">
        <f>'Lab02'!K11</f>
        <v>88</v>
      </c>
      <c r="G73" s="5">
        <f>'Lab03'!U12</f>
        <v>78</v>
      </c>
      <c r="H73" s="5">
        <f>'Lab04'!S12</f>
        <v>77</v>
      </c>
      <c r="I73" s="5">
        <f>'Lab05'!P12</f>
        <v>76</v>
      </c>
      <c r="J73" s="5">
        <f>'Final Exam'!W12</f>
        <v>73.5</v>
      </c>
      <c r="K73" s="5">
        <f>'Final Project'!H11</f>
        <v>90.2</v>
      </c>
      <c r="L73" s="6">
        <f t="shared" si="6"/>
        <v>81.22</v>
      </c>
      <c r="M73" s="2" t="str">
        <f t="shared" si="5"/>
        <v>A-</v>
      </c>
    </row>
    <row r="74" spans="1:13" ht="16.149999999999999" customHeight="1">
      <c r="A74" s="1" t="s">
        <v>66</v>
      </c>
      <c r="B74" s="1" t="s">
        <v>50</v>
      </c>
      <c r="C74" s="7">
        <v>313510134</v>
      </c>
      <c r="D74" s="4" t="b">
        <v>0</v>
      </c>
      <c r="E74" s="5">
        <f>'Lab01'!K44</f>
        <v>92</v>
      </c>
      <c r="F74" s="5">
        <f>'Lab02'!K44</f>
        <v>80.75</v>
      </c>
      <c r="G74" s="5">
        <f>'Lab03'!U45</f>
        <v>80</v>
      </c>
      <c r="H74" s="5">
        <f>'Lab04'!S45</f>
        <v>84</v>
      </c>
      <c r="I74" s="5">
        <f>'Lab05'!P45</f>
        <v>89.5</v>
      </c>
      <c r="J74" s="5">
        <f>'Final Exam'!W45</f>
        <v>56.5</v>
      </c>
      <c r="K74" s="5">
        <f>'Final Project'!H44</f>
        <v>92.5</v>
      </c>
      <c r="L74" s="6">
        <f t="shared" si="6"/>
        <v>80.95</v>
      </c>
      <c r="M74" s="2" t="str">
        <f t="shared" si="5"/>
        <v>A-</v>
      </c>
    </row>
    <row r="75" spans="1:13" ht="16.149999999999999" customHeight="1">
      <c r="A75" s="1" t="s">
        <v>106</v>
      </c>
      <c r="B75" s="1" t="s">
        <v>50</v>
      </c>
      <c r="C75" s="7">
        <v>314510130</v>
      </c>
      <c r="D75" s="4" t="b">
        <v>0</v>
      </c>
      <c r="E75" s="5">
        <f>'Lab01'!K81</f>
        <v>80</v>
      </c>
      <c r="F75" s="5">
        <f>'Lab02'!K81</f>
        <v>83.75</v>
      </c>
      <c r="G75" s="5">
        <f>'Lab03'!U82</f>
        <v>85</v>
      </c>
      <c r="H75" s="5">
        <f>'Lab04'!S82</f>
        <v>77</v>
      </c>
      <c r="I75" s="5">
        <f>'Lab05'!P82</f>
        <v>65.5</v>
      </c>
      <c r="J75" s="5">
        <f>'Final Exam'!W82</f>
        <v>80</v>
      </c>
      <c r="K75" s="5">
        <f>'Final Project'!H81</f>
        <v>89.5</v>
      </c>
      <c r="L75" s="6">
        <f t="shared" si="6"/>
        <v>80.849999999999994</v>
      </c>
      <c r="M75" s="2" t="str">
        <f t="shared" si="5"/>
        <v>A-</v>
      </c>
    </row>
    <row r="76" spans="1:13" ht="16.149999999999999" customHeight="1">
      <c r="A76" s="1" t="s">
        <v>125</v>
      </c>
      <c r="B76" s="1" t="s">
        <v>50</v>
      </c>
      <c r="C76" s="7">
        <v>314510199</v>
      </c>
      <c r="D76" s="4" t="b">
        <v>0</v>
      </c>
      <c r="E76" s="5">
        <f>'Lab01'!K100</f>
        <v>85</v>
      </c>
      <c r="F76" s="5">
        <f>'Lab02'!K100</f>
        <v>77.75</v>
      </c>
      <c r="G76" s="5">
        <f>'Lab03'!U101</f>
        <v>76</v>
      </c>
      <c r="H76" s="5">
        <f>'Lab04'!S101</f>
        <v>90</v>
      </c>
      <c r="I76" s="5">
        <f>'Lab05'!P101</f>
        <v>79.5</v>
      </c>
      <c r="J76" s="5">
        <f>'Final Exam'!W101</f>
        <v>74.5</v>
      </c>
      <c r="K76" s="5">
        <f>'Final Project'!H100</f>
        <v>84.6</v>
      </c>
      <c r="L76" s="6">
        <f t="shared" si="6"/>
        <v>80.81</v>
      </c>
      <c r="M76" s="2" t="str">
        <f t="shared" si="5"/>
        <v>A-</v>
      </c>
    </row>
    <row r="77" spans="1:13" ht="16.149999999999999" customHeight="1">
      <c r="A77" s="1" t="s">
        <v>38</v>
      </c>
      <c r="B77" s="1" t="s">
        <v>19</v>
      </c>
      <c r="C77" s="7">
        <v>111511263</v>
      </c>
      <c r="D77" s="4" t="b">
        <v>0</v>
      </c>
      <c r="E77" s="5">
        <f>'Lab01'!K23</f>
        <v>87</v>
      </c>
      <c r="F77" s="5">
        <f>'Lab02'!K23</f>
        <v>83.25</v>
      </c>
      <c r="G77" s="5">
        <f>'Lab03'!U24</f>
        <v>88</v>
      </c>
      <c r="H77" s="5">
        <f>'Lab04'!S24</f>
        <v>73</v>
      </c>
      <c r="I77" s="5">
        <f>'Lab05'!P24</f>
        <v>68</v>
      </c>
      <c r="J77" s="5">
        <f>'Final Exam'!W24</f>
        <v>70.5</v>
      </c>
      <c r="K77" s="5">
        <f>'Final Project'!H23</f>
        <v>93.3</v>
      </c>
      <c r="L77" s="6">
        <f t="shared" si="6"/>
        <v>80.67</v>
      </c>
      <c r="M77" s="2" t="str">
        <f t="shared" si="5"/>
        <v>A-</v>
      </c>
    </row>
    <row r="78" spans="1:13" ht="16.149999999999999" customHeight="1">
      <c r="A78" s="1" t="s">
        <v>110</v>
      </c>
      <c r="B78" s="1" t="s">
        <v>50</v>
      </c>
      <c r="C78" s="7">
        <v>314510147</v>
      </c>
      <c r="D78" s="4" t="b">
        <v>0</v>
      </c>
      <c r="E78" s="5">
        <f>'Lab01'!K85</f>
        <v>85</v>
      </c>
      <c r="F78" s="5">
        <f>'Lab02'!K85</f>
        <v>92.25</v>
      </c>
      <c r="G78" s="5">
        <f>'Lab03'!U86</f>
        <v>77</v>
      </c>
      <c r="H78" s="5">
        <f>'Lab04'!S86</f>
        <v>84</v>
      </c>
      <c r="I78" s="5">
        <f>'Lab05'!P86</f>
        <v>71.5</v>
      </c>
      <c r="J78" s="5">
        <f>'Final Exam'!W86</f>
        <v>69</v>
      </c>
      <c r="K78" s="5">
        <f>'Final Project'!H85</f>
        <v>88.5</v>
      </c>
      <c r="L78" s="6">
        <f t="shared" si="6"/>
        <v>80.67</v>
      </c>
      <c r="M78" s="2" t="str">
        <f t="shared" si="5"/>
        <v>A-</v>
      </c>
    </row>
    <row r="79" spans="1:13" ht="16.149999999999999" customHeight="1">
      <c r="A79" s="1" t="s">
        <v>99</v>
      </c>
      <c r="B79" s="1" t="s">
        <v>50</v>
      </c>
      <c r="C79" s="7">
        <v>314510072</v>
      </c>
      <c r="D79" s="4" t="b">
        <v>0</v>
      </c>
      <c r="E79" s="5">
        <f>'Lab01'!K74</f>
        <v>84</v>
      </c>
      <c r="F79" s="5">
        <f>'Lab02'!K74</f>
        <v>67.75</v>
      </c>
      <c r="G79" s="5">
        <f>'Lab03'!U75</f>
        <v>82</v>
      </c>
      <c r="H79" s="5">
        <f>'Lab04'!S75</f>
        <v>90</v>
      </c>
      <c r="I79" s="5">
        <f>'Lab05'!P75</f>
        <v>83.25</v>
      </c>
      <c r="J79" s="5">
        <f>'Final Exam'!W75</f>
        <v>61</v>
      </c>
      <c r="K79" s="5">
        <f>'Final Project'!H74</f>
        <v>98</v>
      </c>
      <c r="L79" s="6">
        <f t="shared" si="6"/>
        <v>80.64</v>
      </c>
      <c r="M79" s="2" t="str">
        <f t="shared" si="5"/>
        <v>A-</v>
      </c>
    </row>
    <row r="80" spans="1:13" ht="16.149999999999999" customHeight="1">
      <c r="A80" s="1" t="s">
        <v>23</v>
      </c>
      <c r="B80" s="1" t="s">
        <v>19</v>
      </c>
      <c r="C80" s="7">
        <v>111511057</v>
      </c>
      <c r="D80" s="4" t="b">
        <v>0</v>
      </c>
      <c r="E80" s="5">
        <f>'Lab01'!K8</f>
        <v>85</v>
      </c>
      <c r="F80" s="5">
        <f>'Lab02'!K8</f>
        <v>86.75</v>
      </c>
      <c r="G80" s="5">
        <f>'Lab03'!U9</f>
        <v>85</v>
      </c>
      <c r="H80" s="5">
        <f>'Lab04'!S9</f>
        <v>79</v>
      </c>
      <c r="I80" s="5">
        <f>'Lab05'!P9</f>
        <v>69.75</v>
      </c>
      <c r="J80" s="5">
        <f>'Final Exam'!W9</f>
        <v>70</v>
      </c>
      <c r="K80" s="5">
        <f>'Final Project'!H8</f>
        <v>89</v>
      </c>
      <c r="L80" s="6">
        <f t="shared" si="6"/>
        <v>80.459999999999994</v>
      </c>
      <c r="M80" s="2" t="str">
        <f t="shared" si="5"/>
        <v>A-</v>
      </c>
    </row>
    <row r="81" spans="1:13" ht="16.149999999999999" customHeight="1">
      <c r="A81" s="1" t="s">
        <v>83</v>
      </c>
      <c r="B81" s="1" t="s">
        <v>84</v>
      </c>
      <c r="C81" s="7">
        <v>313513029</v>
      </c>
      <c r="D81" s="4" t="b">
        <v>0</v>
      </c>
      <c r="E81" s="5">
        <f>'Lab01'!K60</f>
        <v>84</v>
      </c>
      <c r="F81" s="5">
        <f>'Lab02'!K60</f>
        <v>77.5</v>
      </c>
      <c r="G81" s="5">
        <f>'Lab03'!U61</f>
        <v>82</v>
      </c>
      <c r="H81" s="5">
        <f>'Lab04'!S61</f>
        <v>91</v>
      </c>
      <c r="I81" s="5">
        <f>'Lab05'!P61</f>
        <v>69.5</v>
      </c>
      <c r="J81" s="5">
        <f>'Final Exam'!W61</f>
        <v>61</v>
      </c>
      <c r="K81" s="5">
        <f>'Final Project'!H60</f>
        <v>98.7</v>
      </c>
      <c r="L81" s="6">
        <f t="shared" si="6"/>
        <v>80.419999999999987</v>
      </c>
      <c r="M81" s="2" t="str">
        <f t="shared" si="5"/>
        <v>A-</v>
      </c>
    </row>
    <row r="82" spans="1:13" ht="16.149999999999999" customHeight="1">
      <c r="A82" s="1" t="s">
        <v>86</v>
      </c>
      <c r="B82" s="1" t="s">
        <v>60</v>
      </c>
      <c r="C82" s="7">
        <v>313580072</v>
      </c>
      <c r="D82" s="4" t="b">
        <v>0</v>
      </c>
      <c r="E82" s="5">
        <f>'Lab01'!K62</f>
        <v>87</v>
      </c>
      <c r="F82" s="5">
        <f>'Lab02'!K62</f>
        <v>83.75</v>
      </c>
      <c r="G82" s="5">
        <f>'Lab03'!U63</f>
        <v>80</v>
      </c>
      <c r="H82" s="5">
        <f>'Lab04'!S63</f>
        <v>82</v>
      </c>
      <c r="I82" s="5">
        <f>'Lab05'!P63</f>
        <v>73</v>
      </c>
      <c r="J82" s="5">
        <f>'Final Exam'!W63</f>
        <v>69</v>
      </c>
      <c r="K82" s="5">
        <f>'Final Project'!H62</f>
        <v>88.8</v>
      </c>
      <c r="L82" s="6">
        <f t="shared" si="6"/>
        <v>80.25</v>
      </c>
      <c r="M82" s="2" t="str">
        <f t="shared" si="5"/>
        <v>A-</v>
      </c>
    </row>
    <row r="83" spans="1:13" ht="16.149999999999999" customHeight="1">
      <c r="A83" s="1" t="s">
        <v>122</v>
      </c>
      <c r="B83" s="1" t="s">
        <v>50</v>
      </c>
      <c r="C83" s="7">
        <v>314510192</v>
      </c>
      <c r="D83" s="4" t="b">
        <v>0</v>
      </c>
      <c r="E83" s="5">
        <f>'Lab01'!K97</f>
        <v>83</v>
      </c>
      <c r="F83" s="5">
        <f>'Lab02'!K97</f>
        <v>66.25</v>
      </c>
      <c r="G83" s="5">
        <f>'Lab03'!U98</f>
        <v>88</v>
      </c>
      <c r="H83" s="5">
        <f>'Lab04'!S98</f>
        <v>81</v>
      </c>
      <c r="I83" s="5">
        <f>'Lab05'!P98</f>
        <v>80.75</v>
      </c>
      <c r="J83" s="5">
        <f>'Final Exam'!W98</f>
        <v>73</v>
      </c>
      <c r="K83" s="5">
        <f>'Final Project'!H97</f>
        <v>88.1</v>
      </c>
      <c r="L83" s="6">
        <f t="shared" si="6"/>
        <v>80.099999999999994</v>
      </c>
      <c r="M83" s="2" t="str">
        <f t="shared" si="5"/>
        <v>A-</v>
      </c>
    </row>
    <row r="84" spans="1:13" ht="16.149999999999999" customHeight="1">
      <c r="A84" s="1" t="s">
        <v>54</v>
      </c>
      <c r="B84" s="1" t="s">
        <v>50</v>
      </c>
      <c r="C84" s="7">
        <v>312510123</v>
      </c>
      <c r="D84" s="4" t="b">
        <v>0</v>
      </c>
      <c r="E84" s="5">
        <f>'Lab01'!K36</f>
        <v>80</v>
      </c>
      <c r="F84" s="5">
        <f>'Lab02'!K36</f>
        <v>92</v>
      </c>
      <c r="G84" s="5">
        <f>'Lab03'!U37</f>
        <v>90</v>
      </c>
      <c r="H84" s="5">
        <f>'Lab04'!S37</f>
        <v>86</v>
      </c>
      <c r="I84" s="5">
        <f>'Lab05'!P37</f>
        <v>70.5</v>
      </c>
      <c r="J84" s="5">
        <f>'Final Exam'!W37</f>
        <v>60.5</v>
      </c>
      <c r="K84" s="5">
        <f>'Final Project'!H36</f>
        <v>88.8</v>
      </c>
      <c r="L84" s="6">
        <f t="shared" si="6"/>
        <v>80.08</v>
      </c>
      <c r="M84" s="2" t="str">
        <f t="shared" si="5"/>
        <v>A-</v>
      </c>
    </row>
    <row r="85" spans="1:13" ht="16.149999999999999" customHeight="1">
      <c r="A85" s="1" t="s">
        <v>72</v>
      </c>
      <c r="B85" s="1" t="s">
        <v>50</v>
      </c>
      <c r="C85" s="7">
        <v>313510196</v>
      </c>
      <c r="D85" s="4" t="b">
        <v>0</v>
      </c>
      <c r="E85" s="5">
        <f>'Lab01'!K50</f>
        <v>85</v>
      </c>
      <c r="F85" s="5">
        <f>'Lab02'!K50</f>
        <v>88.5</v>
      </c>
      <c r="G85" s="5">
        <f>'Lab03'!U51</f>
        <v>78</v>
      </c>
      <c r="H85" s="5">
        <f>'Lab04'!S51</f>
        <v>77</v>
      </c>
      <c r="I85" s="5">
        <f>'Lab05'!P51</f>
        <v>70</v>
      </c>
      <c r="J85" s="5">
        <f>'Final Exam'!W51</f>
        <v>72</v>
      </c>
      <c r="K85" s="5">
        <f>'Final Project'!H50</f>
        <v>88.8</v>
      </c>
      <c r="L85" s="6">
        <f t="shared" si="6"/>
        <v>79.98</v>
      </c>
      <c r="M85" s="2" t="str">
        <f t="shared" si="5"/>
        <v>A-</v>
      </c>
    </row>
    <row r="86" spans="1:13" ht="16.149999999999999" customHeight="1">
      <c r="A86" s="1" t="s">
        <v>95</v>
      </c>
      <c r="B86" s="1" t="s">
        <v>50</v>
      </c>
      <c r="C86" s="7">
        <v>314510034</v>
      </c>
      <c r="D86" s="4" t="b">
        <v>0</v>
      </c>
      <c r="E86" s="5">
        <f>'Lab01'!K70</f>
        <v>88</v>
      </c>
      <c r="F86" s="5">
        <f>'Lab02'!K70</f>
        <v>80.5</v>
      </c>
      <c r="G86" s="5">
        <f>'Lab03'!U71</f>
        <v>78</v>
      </c>
      <c r="H86" s="5">
        <f>'Lab04'!S71</f>
        <v>76</v>
      </c>
      <c r="I86" s="5">
        <f>'Lab05'!P71</f>
        <v>76</v>
      </c>
      <c r="J86" s="5">
        <f>'Final Exam'!W71</f>
        <v>63.5</v>
      </c>
      <c r="K86" s="5">
        <f>'Final Project'!H70</f>
        <v>97.3</v>
      </c>
      <c r="L86" s="6">
        <f t="shared" si="6"/>
        <v>79.98</v>
      </c>
      <c r="M86" s="2" t="str">
        <f t="shared" si="5"/>
        <v>A-</v>
      </c>
    </row>
    <row r="87" spans="1:13" ht="16.149999999999999" customHeight="1">
      <c r="A87" s="1" t="s">
        <v>133</v>
      </c>
      <c r="B87" s="1" t="s">
        <v>50</v>
      </c>
      <c r="C87" s="7">
        <v>314510225</v>
      </c>
      <c r="D87" s="4" t="b">
        <v>0</v>
      </c>
      <c r="E87" s="5">
        <f>'Lab01'!K108</f>
        <v>91</v>
      </c>
      <c r="F87" s="5">
        <f>'Lab02'!K108</f>
        <v>56.25</v>
      </c>
      <c r="G87" s="5">
        <f>'Lab03'!U109</f>
        <v>88</v>
      </c>
      <c r="H87" s="5">
        <f>'Lab04'!S109</f>
        <v>86</v>
      </c>
      <c r="I87" s="5">
        <f>'Lab05'!P109</f>
        <v>95</v>
      </c>
      <c r="J87" s="5">
        <f>'Final Exam'!W109</f>
        <v>57</v>
      </c>
      <c r="K87" s="5">
        <f>'Final Project'!H108</f>
        <v>92.3</v>
      </c>
      <c r="L87" s="6">
        <f t="shared" si="6"/>
        <v>79.81</v>
      </c>
      <c r="M87" s="2" t="str">
        <f t="shared" si="5"/>
        <v>A-</v>
      </c>
    </row>
    <row r="88" spans="1:13" ht="16.149999999999999" customHeight="1">
      <c r="A88" s="1" t="s">
        <v>146</v>
      </c>
      <c r="B88" s="1" t="s">
        <v>147</v>
      </c>
      <c r="C88" s="7">
        <v>314581011</v>
      </c>
      <c r="D88" s="4" t="b">
        <v>0</v>
      </c>
      <c r="E88" s="5">
        <f>'Lab01'!K121</f>
        <v>86</v>
      </c>
      <c r="F88" s="5">
        <f>'Lab02'!K121</f>
        <v>92</v>
      </c>
      <c r="G88" s="5">
        <f>'Lab03'!U122</f>
        <v>80</v>
      </c>
      <c r="H88" s="5">
        <f>'Lab04'!S122</f>
        <v>79</v>
      </c>
      <c r="I88" s="5">
        <f>'Lab05'!P122</f>
        <v>66.5</v>
      </c>
      <c r="J88" s="5">
        <f>'Final Exam'!W122</f>
        <v>71.5</v>
      </c>
      <c r="K88" s="5">
        <f>'Final Project'!H121</f>
        <v>85.3</v>
      </c>
      <c r="L88" s="6">
        <f t="shared" si="6"/>
        <v>79.78</v>
      </c>
      <c r="M88" s="2" t="str">
        <f t="shared" si="5"/>
        <v>A-</v>
      </c>
    </row>
    <row r="89" spans="1:13" ht="16.149999999999999" customHeight="1">
      <c r="A89" s="1" t="s">
        <v>55</v>
      </c>
      <c r="B89" s="1" t="s">
        <v>56</v>
      </c>
      <c r="C89" s="7">
        <v>312511041</v>
      </c>
      <c r="D89" s="4" t="b">
        <v>0</v>
      </c>
      <c r="E89" s="5">
        <f>'Lab01'!K37</f>
        <v>87</v>
      </c>
      <c r="F89" s="5">
        <f>'Lab02'!K37</f>
        <v>88.25</v>
      </c>
      <c r="G89" s="5">
        <f>'Lab03'!U38</f>
        <v>80</v>
      </c>
      <c r="H89" s="5">
        <f>'Lab04'!S38</f>
        <v>84</v>
      </c>
      <c r="I89" s="5">
        <f>'Lab05'!P38</f>
        <v>82.5</v>
      </c>
      <c r="J89" s="5">
        <f>'Final Exam'!W38</f>
        <v>53.5</v>
      </c>
      <c r="K89" s="5">
        <f>'Final Project'!H37</f>
        <v>91.9</v>
      </c>
      <c r="L89" s="6">
        <f t="shared" si="6"/>
        <v>79.69</v>
      </c>
      <c r="M89" s="2" t="str">
        <f t="shared" si="5"/>
        <v>A-</v>
      </c>
    </row>
    <row r="90" spans="1:13" ht="16.149999999999999" customHeight="1">
      <c r="A90" s="1" t="s">
        <v>126</v>
      </c>
      <c r="B90" s="1" t="s">
        <v>50</v>
      </c>
      <c r="C90" s="7">
        <v>314510201</v>
      </c>
      <c r="D90" s="4" t="b">
        <v>0</v>
      </c>
      <c r="E90" s="5">
        <f>'Lab01'!K101</f>
        <v>88</v>
      </c>
      <c r="F90" s="5">
        <f>'Lab02'!K101</f>
        <v>93.75</v>
      </c>
      <c r="G90" s="5">
        <f>'Lab03'!U102</f>
        <v>82</v>
      </c>
      <c r="H90" s="5">
        <f>'Lab04'!S102</f>
        <v>66</v>
      </c>
      <c r="I90" s="5">
        <f>'Lab05'!P102</f>
        <v>79</v>
      </c>
      <c r="J90" s="5">
        <f>'Final Exam'!W102</f>
        <v>65</v>
      </c>
      <c r="K90" s="5">
        <f>'Final Project'!H101</f>
        <v>88.2</v>
      </c>
      <c r="L90" s="6">
        <f t="shared" si="6"/>
        <v>79.69</v>
      </c>
      <c r="M90" s="2" t="str">
        <f t="shared" si="5"/>
        <v>A-</v>
      </c>
    </row>
    <row r="91" spans="1:13" ht="16.149999999999999" customHeight="1">
      <c r="A91" s="1" t="s">
        <v>124</v>
      </c>
      <c r="B91" s="1" t="s">
        <v>50</v>
      </c>
      <c r="C91" s="7">
        <v>314510196</v>
      </c>
      <c r="D91" s="4" t="b">
        <v>0</v>
      </c>
      <c r="E91" s="5">
        <f>'Lab01'!K99</f>
        <v>86</v>
      </c>
      <c r="F91" s="5">
        <f>'Lab02'!K99</f>
        <v>72.5</v>
      </c>
      <c r="G91" s="5">
        <f>'Lab03'!U100</f>
        <v>86</v>
      </c>
      <c r="H91" s="5">
        <f>'Lab04'!S100</f>
        <v>92</v>
      </c>
      <c r="I91" s="5">
        <f>'Lab05'!P100</f>
        <v>89.25</v>
      </c>
      <c r="J91" s="5">
        <f>'Final Exam'!W100</f>
        <v>52</v>
      </c>
      <c r="K91" s="5">
        <f>'Final Project'!H99</f>
        <v>89.5</v>
      </c>
      <c r="L91" s="6">
        <f t="shared" si="6"/>
        <v>79.39</v>
      </c>
      <c r="M91" s="2" t="str">
        <f t="shared" si="5"/>
        <v>B+</v>
      </c>
    </row>
    <row r="92" spans="1:13" ht="16.149999999999999" customHeight="1">
      <c r="A92" s="1" t="s">
        <v>94</v>
      </c>
      <c r="B92" s="1" t="s">
        <v>50</v>
      </c>
      <c r="C92" s="7">
        <v>314510028</v>
      </c>
      <c r="D92" s="4" t="b">
        <v>0</v>
      </c>
      <c r="E92" s="5">
        <f>'Lab01'!K69</f>
        <v>91</v>
      </c>
      <c r="F92" s="5">
        <f>'Lab02'!K69</f>
        <v>79</v>
      </c>
      <c r="G92" s="5">
        <f>'Lab03'!U70</f>
        <v>86</v>
      </c>
      <c r="H92" s="5">
        <f>'Lab04'!S70</f>
        <v>85</v>
      </c>
      <c r="I92" s="5">
        <f>'Lab05'!P70</f>
        <v>76.25</v>
      </c>
      <c r="J92" s="5">
        <f>'Final Exam'!W70</f>
        <v>54.3</v>
      </c>
      <c r="K92" s="5">
        <f>'Final Project'!H69</f>
        <v>89.2</v>
      </c>
      <c r="L92" s="6">
        <f t="shared" si="6"/>
        <v>78.77000000000001</v>
      </c>
      <c r="M92" s="2" t="str">
        <f t="shared" si="5"/>
        <v>B+</v>
      </c>
    </row>
    <row r="93" spans="1:13" ht="16.149999999999999" customHeight="1">
      <c r="A93" s="1" t="s">
        <v>156</v>
      </c>
      <c r="B93" s="1" t="s">
        <v>154</v>
      </c>
      <c r="C93" s="7" t="s">
        <v>157</v>
      </c>
      <c r="D93" s="4" t="b">
        <v>0</v>
      </c>
      <c r="E93" s="5">
        <f>'Lab01'!K128</f>
        <v>84</v>
      </c>
      <c r="F93" s="5">
        <f>'Lab02'!K128</f>
        <v>78.75</v>
      </c>
      <c r="G93" s="5">
        <f>'Lab03'!U129</f>
        <v>78</v>
      </c>
      <c r="H93" s="5">
        <f>'Lab04'!S129</f>
        <v>81</v>
      </c>
      <c r="I93" s="5">
        <f>'Lab05'!P129</f>
        <v>70.5</v>
      </c>
      <c r="J93" s="5">
        <f>'Final Exam'!W129</f>
        <v>64</v>
      </c>
      <c r="K93" s="5">
        <f>'Final Project'!H128</f>
        <v>94.4</v>
      </c>
      <c r="L93" s="6">
        <f t="shared" si="6"/>
        <v>78.75</v>
      </c>
      <c r="M93" s="2" t="str">
        <f t="shared" si="5"/>
        <v>B+</v>
      </c>
    </row>
    <row r="94" spans="1:13" ht="16.149999999999999" customHeight="1">
      <c r="A94" s="1" t="s">
        <v>111</v>
      </c>
      <c r="B94" s="1" t="s">
        <v>50</v>
      </c>
      <c r="C94" s="7">
        <v>314510149</v>
      </c>
      <c r="D94" s="4" t="b">
        <v>0</v>
      </c>
      <c r="E94" s="5">
        <f>'Lab01'!K86</f>
        <v>87</v>
      </c>
      <c r="F94" s="5">
        <f>'Lab02'!K86</f>
        <v>93.75</v>
      </c>
      <c r="G94" s="5">
        <f>'Lab03'!U87</f>
        <v>80</v>
      </c>
      <c r="H94" s="5">
        <f>'Lab04'!S87</f>
        <v>78</v>
      </c>
      <c r="I94" s="5">
        <f>'Lab05'!P87</f>
        <v>72.25</v>
      </c>
      <c r="J94" s="5">
        <f>'Final Exam'!W87</f>
        <v>57</v>
      </c>
      <c r="K94" s="5">
        <f>'Final Project'!H86</f>
        <v>89.9</v>
      </c>
      <c r="L94" s="6">
        <f t="shared" si="6"/>
        <v>78.7</v>
      </c>
      <c r="M94" s="2" t="str">
        <f t="shared" si="5"/>
        <v>B+</v>
      </c>
    </row>
    <row r="95" spans="1:13" ht="16.149999999999999" customHeight="1">
      <c r="A95" s="1" t="s">
        <v>13</v>
      </c>
      <c r="B95" s="1" t="s">
        <v>14</v>
      </c>
      <c r="C95" s="3" t="s">
        <v>15</v>
      </c>
      <c r="D95" s="4" t="b">
        <v>0</v>
      </c>
      <c r="E95" s="5">
        <f>'Lab01'!K2</f>
        <v>93</v>
      </c>
      <c r="F95" s="5">
        <f>'Lab02'!K2</f>
        <v>82</v>
      </c>
      <c r="G95" s="5">
        <f>'Lab03'!U3</f>
        <v>81</v>
      </c>
      <c r="H95" s="5">
        <f>'Lab04'!S3</f>
        <v>76</v>
      </c>
      <c r="I95" s="5">
        <f>'Lab05'!P3</f>
        <v>64.5</v>
      </c>
      <c r="J95" s="5">
        <f>'Final Exam'!W3</f>
        <v>62</v>
      </c>
      <c r="K95" s="5">
        <f>'Final Project'!H2</f>
        <v>93.2</v>
      </c>
      <c r="L95" s="6">
        <f t="shared" si="6"/>
        <v>78.62</v>
      </c>
      <c r="M95" s="2" t="str">
        <f t="shared" si="5"/>
        <v>B+</v>
      </c>
    </row>
    <row r="96" spans="1:13" ht="16.149999999999999" customHeight="1">
      <c r="A96" s="1" t="s">
        <v>160</v>
      </c>
      <c r="B96" s="1" t="s">
        <v>154</v>
      </c>
      <c r="C96" s="7" t="s">
        <v>161</v>
      </c>
      <c r="D96" s="4" t="b">
        <v>0</v>
      </c>
      <c r="E96" s="5">
        <f>'Lab01'!K130</f>
        <v>83</v>
      </c>
      <c r="F96" s="5">
        <f>'Lab02'!K130</f>
        <v>81.25</v>
      </c>
      <c r="G96" s="5">
        <f>'Lab03'!U131</f>
        <v>82</v>
      </c>
      <c r="H96" s="5">
        <f>'Lab04'!S131</f>
        <v>81</v>
      </c>
      <c r="I96" s="5">
        <f>'Lab05'!P131</f>
        <v>75.5</v>
      </c>
      <c r="J96" s="5">
        <f>'Final Exam'!W131</f>
        <v>60.5</v>
      </c>
      <c r="K96" s="5">
        <f>'Final Project'!H130</f>
        <v>90.5</v>
      </c>
      <c r="L96" s="6">
        <f t="shared" si="6"/>
        <v>78.53</v>
      </c>
      <c r="M96" s="2" t="str">
        <f t="shared" si="5"/>
        <v>B+</v>
      </c>
    </row>
    <row r="97" spans="1:13" ht="16.149999999999999" customHeight="1">
      <c r="A97" s="1" t="s">
        <v>121</v>
      </c>
      <c r="B97" s="1" t="s">
        <v>50</v>
      </c>
      <c r="C97" s="7">
        <v>314510189</v>
      </c>
      <c r="D97" s="4" t="b">
        <v>0</v>
      </c>
      <c r="E97" s="5">
        <f>'Lab01'!K96</f>
        <v>86</v>
      </c>
      <c r="F97" s="5">
        <f>'Lab02'!K96</f>
        <v>72.5</v>
      </c>
      <c r="G97" s="5">
        <f>'Lab03'!U97</f>
        <v>80</v>
      </c>
      <c r="H97" s="5">
        <f>'Lab04'!S97</f>
        <v>62</v>
      </c>
      <c r="I97" s="5">
        <f>'Lab05'!P97</f>
        <v>81.25</v>
      </c>
      <c r="J97" s="5">
        <f>'Final Exam'!W97</f>
        <v>62.5</v>
      </c>
      <c r="K97" s="5">
        <f>'Final Project'!H96</f>
        <v>99.9</v>
      </c>
      <c r="L97" s="6">
        <f t="shared" si="6"/>
        <v>78.289999999999992</v>
      </c>
      <c r="M97" s="2" t="str">
        <f t="shared" si="5"/>
        <v>B+</v>
      </c>
    </row>
    <row r="98" spans="1:13" ht="16.149999999999999" customHeight="1">
      <c r="A98" s="1" t="s">
        <v>85</v>
      </c>
      <c r="B98" s="1" t="s">
        <v>52</v>
      </c>
      <c r="C98" s="7">
        <v>313580015</v>
      </c>
      <c r="D98" s="4" t="b">
        <v>0</v>
      </c>
      <c r="E98" s="5">
        <f>'Lab01'!K61</f>
        <v>90</v>
      </c>
      <c r="F98" s="5">
        <f>'Lab02'!K61</f>
        <v>73</v>
      </c>
      <c r="G98" s="5">
        <f>'Lab03'!U62</f>
        <v>97</v>
      </c>
      <c r="H98" s="5">
        <f>'Lab04'!S62</f>
        <v>68</v>
      </c>
      <c r="I98" s="5">
        <f>'Lab05'!P62</f>
        <v>80.25</v>
      </c>
      <c r="J98" s="5">
        <f>'Final Exam'!W62</f>
        <v>57</v>
      </c>
      <c r="K98" s="5">
        <f>'Final Project'!H61</f>
        <v>89.2</v>
      </c>
      <c r="L98" s="6">
        <f t="shared" si="6"/>
        <v>78.22999999999999</v>
      </c>
      <c r="M98" s="2" t="str">
        <f t="shared" ref="M98:M129" si="7">IF(D98=TRUE,"W",IF(L98&gt;=89.4,"A+",IF(L98&gt;=84.4,"A",IF(L98&gt;=79.4,"A-",IF(L98&gt;=76.4,"B+",IF(L98&gt;=72.4,"B",IF(L98&gt;=69.4,"B-",IF(L98&gt;=66.4,"C+",IF(L98&gt;=62.4,"C",IF(L98&gt;=59.4,"C-",IF(L98&gt;=49.4,"D",IF(L98&gt;0,"E",IF(L98&lt;=0,"X","")))))))))))))</f>
        <v>B+</v>
      </c>
    </row>
    <row r="99" spans="1:13" ht="16.149999999999999" customHeight="1">
      <c r="A99" s="1" t="s">
        <v>139</v>
      </c>
      <c r="B99" s="1" t="s">
        <v>56</v>
      </c>
      <c r="C99" s="7">
        <v>314511059</v>
      </c>
      <c r="D99" s="4" t="b">
        <v>0</v>
      </c>
      <c r="E99" s="5">
        <f>'Lab01'!K114</f>
        <v>85</v>
      </c>
      <c r="F99" s="5">
        <f>'Lab02'!K114</f>
        <v>91.75</v>
      </c>
      <c r="G99" s="5">
        <f>'Lab03'!U115</f>
        <v>92</v>
      </c>
      <c r="H99" s="5">
        <f>'Lab04'!S115</f>
        <v>60</v>
      </c>
      <c r="I99" s="5">
        <f>'Lab05'!P115</f>
        <v>67</v>
      </c>
      <c r="J99" s="5">
        <f>'Final Exam'!W115</f>
        <v>59</v>
      </c>
      <c r="K99" s="5">
        <f>'Final Project'!H114</f>
        <v>92.6</v>
      </c>
      <c r="L99" s="6">
        <f t="shared" si="6"/>
        <v>77.81</v>
      </c>
      <c r="M99" s="2" t="str">
        <f t="shared" si="7"/>
        <v>B+</v>
      </c>
    </row>
    <row r="100" spans="1:13" ht="16.149999999999999" customHeight="1">
      <c r="A100" s="1" t="s">
        <v>53</v>
      </c>
      <c r="B100" s="1" t="s">
        <v>50</v>
      </c>
      <c r="C100" s="7">
        <v>312510067</v>
      </c>
      <c r="D100" s="4" t="b">
        <v>0</v>
      </c>
      <c r="E100" s="5">
        <f>'Lab01'!K35</f>
        <v>78</v>
      </c>
      <c r="F100" s="5">
        <f>'Lab02'!K35</f>
        <v>83</v>
      </c>
      <c r="G100" s="5">
        <f>'Lab03'!U36</f>
        <v>78</v>
      </c>
      <c r="H100" s="5">
        <f>'Lab04'!S36</f>
        <v>86</v>
      </c>
      <c r="I100" s="5">
        <f>'Lab05'!P36</f>
        <v>71</v>
      </c>
      <c r="J100" s="5">
        <f>'Final Exam'!W36</f>
        <v>60.5</v>
      </c>
      <c r="K100" s="5">
        <f>'Final Project'!H35</f>
        <v>90.7</v>
      </c>
      <c r="L100" s="6">
        <f t="shared" si="6"/>
        <v>77.759999999999991</v>
      </c>
      <c r="M100" s="2" t="str">
        <f t="shared" si="7"/>
        <v>B+</v>
      </c>
    </row>
    <row r="101" spans="1:13" ht="16.149999999999999" customHeight="1">
      <c r="A101" s="1" t="s">
        <v>36</v>
      </c>
      <c r="B101" s="1" t="s">
        <v>19</v>
      </c>
      <c r="C101" s="7">
        <v>111511253</v>
      </c>
      <c r="D101" s="4" t="b">
        <v>0</v>
      </c>
      <c r="E101" s="5">
        <f>'Lab01'!K21</f>
        <v>91</v>
      </c>
      <c r="F101" s="5">
        <f>'Lab02'!K21</f>
        <v>81.5</v>
      </c>
      <c r="G101" s="5">
        <f>'Lab03'!U22</f>
        <v>77</v>
      </c>
      <c r="H101" s="5">
        <f>'Lab04'!S22</f>
        <v>72</v>
      </c>
      <c r="I101" s="5">
        <f>'Lab05'!P22</f>
        <v>70</v>
      </c>
      <c r="J101" s="5">
        <f>'Final Exam'!W22</f>
        <v>63.5</v>
      </c>
      <c r="K101" s="5">
        <f>'Final Project'!H21</f>
        <v>90</v>
      </c>
      <c r="L101" s="6">
        <f t="shared" ref="L101:L131" si="8">IF(D101=TRUE,0,(E101+F101+G101+H101+I101)*0.12+(J101+K101)*0.2)</f>
        <v>77.680000000000007</v>
      </c>
      <c r="M101" s="2" t="str">
        <f t="shared" si="7"/>
        <v>B+</v>
      </c>
    </row>
    <row r="102" spans="1:13" ht="16.149999999999999" customHeight="1">
      <c r="A102" s="1" t="s">
        <v>51</v>
      </c>
      <c r="B102" s="1" t="s">
        <v>52</v>
      </c>
      <c r="C102" s="7">
        <v>311515050</v>
      </c>
      <c r="D102" s="4" t="b">
        <v>0</v>
      </c>
      <c r="E102" s="5">
        <f>'Lab01'!K34</f>
        <v>85</v>
      </c>
      <c r="F102" s="5">
        <f>'Lab02'!K34</f>
        <v>69.5</v>
      </c>
      <c r="G102" s="5">
        <f>'Lab03'!U35</f>
        <v>81</v>
      </c>
      <c r="H102" s="5">
        <f>'Lab04'!S35</f>
        <v>72</v>
      </c>
      <c r="I102" s="5">
        <f>'Lab05'!P35</f>
        <v>74.5</v>
      </c>
      <c r="J102" s="5">
        <f>'Final Exam'!W35</f>
        <v>66</v>
      </c>
      <c r="K102" s="5">
        <f>'Final Project'!H34</f>
        <v>93.2</v>
      </c>
      <c r="L102" s="6">
        <f t="shared" si="8"/>
        <v>77.679999999999993</v>
      </c>
      <c r="M102" s="2" t="str">
        <f t="shared" si="7"/>
        <v>B+</v>
      </c>
    </row>
    <row r="103" spans="1:13" ht="16.149999999999999" customHeight="1">
      <c r="A103" s="1" t="s">
        <v>135</v>
      </c>
      <c r="B103" s="1" t="s">
        <v>50</v>
      </c>
      <c r="C103" s="7">
        <v>314510230</v>
      </c>
      <c r="D103" s="4" t="b">
        <v>0</v>
      </c>
      <c r="E103" s="5">
        <f>'Lab01'!K110</f>
        <v>70</v>
      </c>
      <c r="F103" s="5">
        <f>'Lab02'!K110</f>
        <v>83.25</v>
      </c>
      <c r="G103" s="5">
        <f>'Lab03'!U111</f>
        <v>86</v>
      </c>
      <c r="H103" s="5">
        <f>'Lab04'!S111</f>
        <v>78</v>
      </c>
      <c r="I103" s="5">
        <f>'Lab05'!P111</f>
        <v>59</v>
      </c>
      <c r="J103" s="5">
        <f>'Final Exam'!W111</f>
        <v>65.5</v>
      </c>
      <c r="K103" s="5">
        <f>'Final Project'!H110</f>
        <v>96.3</v>
      </c>
      <c r="L103" s="6">
        <f t="shared" si="8"/>
        <v>77.510000000000005</v>
      </c>
      <c r="M103" s="2" t="str">
        <f t="shared" si="7"/>
        <v>B+</v>
      </c>
    </row>
    <row r="104" spans="1:13" ht="16.149999999999999" customHeight="1">
      <c r="A104" s="1" t="s">
        <v>71</v>
      </c>
      <c r="B104" s="1" t="s">
        <v>50</v>
      </c>
      <c r="C104" s="7">
        <v>313510194</v>
      </c>
      <c r="D104" s="4" t="b">
        <v>0</v>
      </c>
      <c r="E104" s="5">
        <f>'Lab01'!K49</f>
        <v>71</v>
      </c>
      <c r="F104" s="5">
        <f>'Lab02'!K49</f>
        <v>78.25</v>
      </c>
      <c r="G104" s="5">
        <f>'Lab03'!U50</f>
        <v>77</v>
      </c>
      <c r="H104" s="5">
        <f>'Lab04'!S50</f>
        <v>73</v>
      </c>
      <c r="I104" s="5">
        <f>'Lab05'!P50</f>
        <v>78</v>
      </c>
      <c r="J104" s="5">
        <f>'Final Exam'!W50</f>
        <v>61.5</v>
      </c>
      <c r="K104" s="5">
        <f>'Final Project'!H49</f>
        <v>98.4</v>
      </c>
      <c r="L104" s="6">
        <f t="shared" si="8"/>
        <v>77.25</v>
      </c>
      <c r="M104" s="2" t="str">
        <f t="shared" si="7"/>
        <v>B+</v>
      </c>
    </row>
    <row r="105" spans="1:13" ht="16.149999999999999" customHeight="1">
      <c r="A105" s="1" t="s">
        <v>141</v>
      </c>
      <c r="B105" s="1" t="s">
        <v>84</v>
      </c>
      <c r="C105" s="7">
        <v>314513086</v>
      </c>
      <c r="D105" s="4" t="b">
        <v>0</v>
      </c>
      <c r="E105" s="5">
        <f>'Lab01'!K116</f>
        <v>81</v>
      </c>
      <c r="F105" s="5">
        <f>'Lab02'!K116</f>
        <v>95</v>
      </c>
      <c r="G105" s="5">
        <f>'Lab03'!U117</f>
        <v>93</v>
      </c>
      <c r="H105" s="5">
        <f>'Lab04'!S117</f>
        <v>50</v>
      </c>
      <c r="I105" s="5">
        <f>'Lab05'!P117</f>
        <v>66.75</v>
      </c>
      <c r="J105" s="5">
        <f>'Final Exam'!W117</f>
        <v>65</v>
      </c>
      <c r="K105" s="5">
        <f>'Final Project'!H116</f>
        <v>89.8</v>
      </c>
      <c r="L105" s="6">
        <f t="shared" si="8"/>
        <v>77.25</v>
      </c>
      <c r="M105" s="2" t="str">
        <f t="shared" si="7"/>
        <v>B+</v>
      </c>
    </row>
    <row r="106" spans="1:13" ht="16.149999999999999" customHeight="1">
      <c r="A106" s="1" t="s">
        <v>134</v>
      </c>
      <c r="B106" s="1" t="s">
        <v>50</v>
      </c>
      <c r="C106" s="7">
        <v>314510228</v>
      </c>
      <c r="D106" s="4" t="b">
        <v>0</v>
      </c>
      <c r="E106" s="5">
        <f>'Lab01'!K109</f>
        <v>82</v>
      </c>
      <c r="F106" s="5">
        <f>'Lab02'!K109</f>
        <v>75</v>
      </c>
      <c r="G106" s="5">
        <f>'Lab03'!U110</f>
        <v>67</v>
      </c>
      <c r="H106" s="5">
        <f>'Lab04'!S110</f>
        <v>73</v>
      </c>
      <c r="I106" s="5">
        <f>'Lab05'!P110</f>
        <v>65.75</v>
      </c>
      <c r="J106" s="5">
        <f>'Final Exam'!W110</f>
        <v>67</v>
      </c>
      <c r="K106" s="5">
        <f>'Final Project'!H109</f>
        <v>99.9</v>
      </c>
      <c r="L106" s="6">
        <f t="shared" si="8"/>
        <v>76.91</v>
      </c>
      <c r="M106" s="2" t="str">
        <f t="shared" si="7"/>
        <v>B+</v>
      </c>
    </row>
    <row r="107" spans="1:13" ht="16.149999999999999" customHeight="1">
      <c r="A107" s="1" t="s">
        <v>98</v>
      </c>
      <c r="B107" s="1" t="s">
        <v>50</v>
      </c>
      <c r="C107" s="7">
        <v>314510067</v>
      </c>
      <c r="D107" s="4" t="b">
        <v>0</v>
      </c>
      <c r="E107" s="5">
        <f>'Lab01'!K73</f>
        <v>81</v>
      </c>
      <c r="F107" s="5">
        <f>'Lab02'!K73</f>
        <v>74</v>
      </c>
      <c r="G107" s="5">
        <f>'Lab03'!U74</f>
        <v>82</v>
      </c>
      <c r="H107" s="5">
        <f>'Lab04'!S74</f>
        <v>82</v>
      </c>
      <c r="I107" s="5">
        <f>'Lab05'!P74</f>
        <v>61</v>
      </c>
      <c r="J107" s="5">
        <f>'Final Exam'!W74</f>
        <v>61</v>
      </c>
      <c r="K107" s="5">
        <f>'Final Project'!H73</f>
        <v>95</v>
      </c>
      <c r="L107" s="6">
        <f t="shared" si="8"/>
        <v>76.800000000000011</v>
      </c>
      <c r="M107" s="2" t="str">
        <f t="shared" si="7"/>
        <v>B+</v>
      </c>
    </row>
    <row r="108" spans="1:13" ht="16.149999999999999" customHeight="1">
      <c r="A108" s="1" t="s">
        <v>29</v>
      </c>
      <c r="B108" s="1" t="s">
        <v>19</v>
      </c>
      <c r="C108" s="7">
        <v>111511163</v>
      </c>
      <c r="D108" s="4" t="b">
        <v>0</v>
      </c>
      <c r="E108" s="5">
        <f>'Lab01'!K14</f>
        <v>81</v>
      </c>
      <c r="F108" s="5">
        <f>'Lab02'!K14</f>
        <v>64.25</v>
      </c>
      <c r="G108" s="5">
        <f>'Lab03'!U15</f>
        <v>87</v>
      </c>
      <c r="H108" s="5">
        <f>'Lab04'!S15</f>
        <v>74</v>
      </c>
      <c r="I108" s="5">
        <f>'Lab05'!P15</f>
        <v>77.75</v>
      </c>
      <c r="J108" s="5">
        <f>'Final Exam'!W15</f>
        <v>64</v>
      </c>
      <c r="K108" s="5">
        <f>'Final Project'!H14</f>
        <v>88.1</v>
      </c>
      <c r="L108" s="6">
        <f t="shared" si="8"/>
        <v>76.5</v>
      </c>
      <c r="M108" s="2" t="str">
        <f t="shared" si="7"/>
        <v>B+</v>
      </c>
    </row>
    <row r="109" spans="1:13" ht="16.149999999999999" customHeight="1">
      <c r="A109" s="1" t="s">
        <v>96</v>
      </c>
      <c r="B109" s="1" t="s">
        <v>50</v>
      </c>
      <c r="C109" s="7">
        <v>314510042</v>
      </c>
      <c r="D109" s="4" t="b">
        <v>0</v>
      </c>
      <c r="E109" s="5">
        <f>'Lab01'!K71</f>
        <v>88</v>
      </c>
      <c r="F109" s="5">
        <f>'Lab02'!K71</f>
        <v>72.5</v>
      </c>
      <c r="G109" s="5">
        <f>'Lab03'!U72</f>
        <v>73</v>
      </c>
      <c r="H109" s="5">
        <f>'Lab04'!S72</f>
        <v>60</v>
      </c>
      <c r="I109" s="5">
        <f>'Lab05'!P72</f>
        <v>78.75</v>
      </c>
      <c r="J109" s="5">
        <f>'Final Exam'!W72</f>
        <v>56.5</v>
      </c>
      <c r="K109" s="5">
        <f>'Final Project'!H71</f>
        <v>98</v>
      </c>
      <c r="L109" s="6">
        <f t="shared" si="8"/>
        <v>75.570000000000007</v>
      </c>
      <c r="M109" s="2" t="str">
        <f t="shared" si="7"/>
        <v>B</v>
      </c>
    </row>
    <row r="110" spans="1:13" ht="16.149999999999999" customHeight="1">
      <c r="A110" s="1" t="s">
        <v>149</v>
      </c>
      <c r="B110" s="1" t="s">
        <v>62</v>
      </c>
      <c r="C110" s="7">
        <v>314591043</v>
      </c>
      <c r="D110" s="4" t="b">
        <v>0</v>
      </c>
      <c r="E110" s="5">
        <f>'Lab01'!K123</f>
        <v>97</v>
      </c>
      <c r="F110" s="5">
        <f>'Lab02'!K123</f>
        <v>78.25</v>
      </c>
      <c r="G110" s="5">
        <f>'Lab03'!U124</f>
        <v>66</v>
      </c>
      <c r="H110" s="5">
        <f>'Lab04'!S124</f>
        <v>84</v>
      </c>
      <c r="I110" s="5">
        <f>'Lab05'!P124</f>
        <v>65.25</v>
      </c>
      <c r="J110" s="5">
        <f>'Final Exam'!W124</f>
        <v>64.5</v>
      </c>
      <c r="K110" s="5">
        <f>'Final Project'!H123</f>
        <v>78.400000000000006</v>
      </c>
      <c r="L110" s="6">
        <f t="shared" si="8"/>
        <v>75.44</v>
      </c>
      <c r="M110" s="2" t="str">
        <f t="shared" si="7"/>
        <v>B</v>
      </c>
    </row>
    <row r="111" spans="1:13" ht="16.149999999999999" customHeight="1">
      <c r="A111" s="1" t="s">
        <v>61</v>
      </c>
      <c r="B111" s="1" t="s">
        <v>62</v>
      </c>
      <c r="C111" s="7">
        <v>312591041</v>
      </c>
      <c r="D111" s="4" t="b">
        <v>0</v>
      </c>
      <c r="E111" s="5">
        <f>'Lab01'!K41</f>
        <v>78</v>
      </c>
      <c r="F111" s="5">
        <f>'Lab02'!K41</f>
        <v>86</v>
      </c>
      <c r="G111" s="5">
        <f>'Lab03'!U42</f>
        <v>76</v>
      </c>
      <c r="H111" s="5">
        <f>'Lab04'!S42</f>
        <v>54</v>
      </c>
      <c r="I111" s="5">
        <f>'Lab05'!P42</f>
        <v>79</v>
      </c>
      <c r="J111" s="5">
        <f>'Final Exam'!W42</f>
        <v>62</v>
      </c>
      <c r="K111" s="5">
        <f>'Final Project'!H41</f>
        <v>83.8</v>
      </c>
      <c r="L111" s="6">
        <f t="shared" si="8"/>
        <v>73.92</v>
      </c>
      <c r="M111" s="2" t="str">
        <f t="shared" si="7"/>
        <v>B</v>
      </c>
    </row>
    <row r="112" spans="1:13" ht="16.149999999999999" customHeight="1">
      <c r="A112" s="1" t="s">
        <v>118</v>
      </c>
      <c r="B112" s="1" t="s">
        <v>50</v>
      </c>
      <c r="C112" s="7">
        <v>314510174</v>
      </c>
      <c r="D112" s="4" t="b">
        <v>0</v>
      </c>
      <c r="E112" s="5">
        <f>'Lab01'!K93</f>
        <v>88</v>
      </c>
      <c r="F112" s="5">
        <f>'Lab02'!K93</f>
        <v>81</v>
      </c>
      <c r="G112" s="5">
        <f>'Lab03'!U94</f>
        <v>79</v>
      </c>
      <c r="H112" s="5">
        <f>'Lab04'!S94</f>
        <v>78</v>
      </c>
      <c r="I112" s="5">
        <f>'Lab05'!P94</f>
        <v>75.25</v>
      </c>
      <c r="J112" s="5">
        <f>'Final Exam'!W94</f>
        <v>37.5</v>
      </c>
      <c r="K112" s="5">
        <f>'Final Project'!H93</f>
        <v>90.3</v>
      </c>
      <c r="L112" s="6">
        <f t="shared" si="8"/>
        <v>73.710000000000008</v>
      </c>
      <c r="M112" s="2" t="str">
        <f t="shared" si="7"/>
        <v>B</v>
      </c>
    </row>
    <row r="113" spans="1:13" ht="16.149999999999999" customHeight="1">
      <c r="A113" s="1" t="s">
        <v>48</v>
      </c>
      <c r="B113" s="1" t="s">
        <v>19</v>
      </c>
      <c r="C113" s="7">
        <v>112511152</v>
      </c>
      <c r="D113" s="4" t="b">
        <v>0</v>
      </c>
      <c r="E113" s="5">
        <f>'Lab01'!K32</f>
        <v>80</v>
      </c>
      <c r="F113" s="5">
        <f>'Lab02'!K32</f>
        <v>83</v>
      </c>
      <c r="G113" s="5">
        <f>'Lab03'!U33</f>
        <v>77</v>
      </c>
      <c r="H113" s="5">
        <f>'Lab04'!S33</f>
        <v>73</v>
      </c>
      <c r="I113" s="6">
        <f>'Lab05'!P33</f>
        <v>43.224999999999994</v>
      </c>
      <c r="J113" s="5">
        <f>'Final Exam'!W33</f>
        <v>61</v>
      </c>
      <c r="K113" s="5">
        <f>'Final Project'!H32</f>
        <v>93.2</v>
      </c>
      <c r="L113" s="6">
        <f t="shared" si="8"/>
        <v>73.587000000000003</v>
      </c>
      <c r="M113" s="2" t="str">
        <f t="shared" si="7"/>
        <v>B</v>
      </c>
    </row>
    <row r="114" spans="1:13" ht="16.149999999999999" customHeight="1">
      <c r="A114" s="1" t="s">
        <v>153</v>
      </c>
      <c r="B114" s="1" t="s">
        <v>154</v>
      </c>
      <c r="C114" s="7" t="s">
        <v>155</v>
      </c>
      <c r="D114" s="4" t="b">
        <v>0</v>
      </c>
      <c r="E114" s="5">
        <f>'Lab01'!K127</f>
        <v>79</v>
      </c>
      <c r="F114" s="5">
        <f>'Lab02'!K127</f>
        <v>78.75</v>
      </c>
      <c r="G114" s="5">
        <f>'Lab03'!U128</f>
        <v>82</v>
      </c>
      <c r="H114" s="5">
        <f>'Lab04'!S128</f>
        <v>70</v>
      </c>
      <c r="I114" s="5">
        <f>'Lab05'!P128</f>
        <v>65.25</v>
      </c>
      <c r="J114" s="5">
        <f>'Final Exam'!W128</f>
        <v>46.5</v>
      </c>
      <c r="K114" s="5">
        <f>'Final Project'!H127</f>
        <v>94.4</v>
      </c>
      <c r="L114" s="6">
        <f t="shared" si="8"/>
        <v>73.180000000000007</v>
      </c>
      <c r="M114" s="2" t="str">
        <f t="shared" si="7"/>
        <v>B</v>
      </c>
    </row>
    <row r="115" spans="1:13" ht="16.149999999999999" customHeight="1">
      <c r="A115" s="1" t="s">
        <v>63</v>
      </c>
      <c r="B115" s="1" t="s">
        <v>64</v>
      </c>
      <c r="C115" s="7">
        <v>313505013</v>
      </c>
      <c r="D115" s="4" t="b">
        <v>0</v>
      </c>
      <c r="E115" s="5">
        <f>'Lab01'!K42</f>
        <v>86</v>
      </c>
      <c r="F115" s="5">
        <f>'Lab02'!K42</f>
        <v>80.25</v>
      </c>
      <c r="G115" s="5">
        <f>'Lab03'!U43</f>
        <v>82</v>
      </c>
      <c r="H115" s="5">
        <f>'Lab04'!S43</f>
        <v>83</v>
      </c>
      <c r="I115" s="5">
        <f>'Lab05'!P43</f>
        <v>68.25</v>
      </c>
      <c r="J115" s="5">
        <f>'Final Exam'!W43</f>
        <v>44</v>
      </c>
      <c r="K115" s="5">
        <f>'Final Project'!H42</f>
        <v>81.900000000000006</v>
      </c>
      <c r="L115" s="6">
        <f t="shared" si="8"/>
        <v>73.12</v>
      </c>
      <c r="M115" s="2" t="str">
        <f t="shared" si="7"/>
        <v>B</v>
      </c>
    </row>
    <row r="116" spans="1:13" ht="16.149999999999999" customHeight="1">
      <c r="A116" s="1" t="s">
        <v>87</v>
      </c>
      <c r="B116" s="1" t="s">
        <v>88</v>
      </c>
      <c r="C116" s="7">
        <v>313605012</v>
      </c>
      <c r="D116" s="4" t="b">
        <v>0</v>
      </c>
      <c r="E116" s="5">
        <f>'Lab01'!K63</f>
        <v>78</v>
      </c>
      <c r="F116" s="5">
        <f>'Lab02'!K63</f>
        <v>68.25</v>
      </c>
      <c r="G116" s="5">
        <f>'Lab03'!U64</f>
        <v>77</v>
      </c>
      <c r="H116" s="5">
        <f>'Lab04'!S64</f>
        <v>77</v>
      </c>
      <c r="I116" s="5">
        <f>'Lab05'!P64</f>
        <v>66.25</v>
      </c>
      <c r="J116" s="5">
        <f>'Final Exam'!W64</f>
        <v>58</v>
      </c>
      <c r="K116" s="5">
        <f>'Final Project'!H63</f>
        <v>85.2</v>
      </c>
      <c r="L116" s="6">
        <f t="shared" si="8"/>
        <v>72.62</v>
      </c>
      <c r="M116" s="2" t="str">
        <f t="shared" si="7"/>
        <v>B</v>
      </c>
    </row>
    <row r="117" spans="1:13" ht="16.149999999999999" customHeight="1">
      <c r="A117" s="1" t="s">
        <v>120</v>
      </c>
      <c r="B117" s="1" t="s">
        <v>50</v>
      </c>
      <c r="C117" s="7">
        <v>314510188</v>
      </c>
      <c r="D117" s="4" t="b">
        <v>0</v>
      </c>
      <c r="E117" s="5">
        <f>'Lab01'!K95</f>
        <v>81</v>
      </c>
      <c r="F117" s="5">
        <f>'Lab02'!K95</f>
        <v>51.75</v>
      </c>
      <c r="G117" s="5">
        <f>'Lab03'!U96</f>
        <v>71</v>
      </c>
      <c r="H117" s="5">
        <f>'Lab04'!S96</f>
        <v>73</v>
      </c>
      <c r="I117" s="5">
        <f>'Lab05'!P96</f>
        <v>70</v>
      </c>
      <c r="J117" s="5">
        <f>'Final Exam'!W96</f>
        <v>65.5</v>
      </c>
      <c r="K117" s="5">
        <f>'Final Project'!H95</f>
        <v>88.1</v>
      </c>
      <c r="L117" s="6">
        <f t="shared" si="8"/>
        <v>72.33</v>
      </c>
      <c r="M117" s="2" t="str">
        <f t="shared" si="7"/>
        <v>B-</v>
      </c>
    </row>
    <row r="118" spans="1:13" ht="16.149999999999999" customHeight="1">
      <c r="A118" s="1" t="s">
        <v>100</v>
      </c>
      <c r="B118" s="1" t="s">
        <v>50</v>
      </c>
      <c r="C118" s="7">
        <v>314510094</v>
      </c>
      <c r="D118" s="4" t="b">
        <v>0</v>
      </c>
      <c r="E118" s="5">
        <f>'Lab01'!K75</f>
        <v>81</v>
      </c>
      <c r="F118" s="5">
        <f>'Lab02'!K75</f>
        <v>77.5</v>
      </c>
      <c r="G118" s="5">
        <f>'Lab03'!U76</f>
        <v>80</v>
      </c>
      <c r="H118" s="5">
        <f>'Lab04'!S76</f>
        <v>73</v>
      </c>
      <c r="I118" s="5">
        <f>'Lab05'!P76</f>
        <v>67.75</v>
      </c>
      <c r="J118" s="5">
        <f>'Final Exam'!W76</f>
        <v>39.5</v>
      </c>
      <c r="K118" s="5">
        <f>'Final Project'!H75</f>
        <v>93.2</v>
      </c>
      <c r="L118" s="6">
        <f t="shared" si="8"/>
        <v>72.05</v>
      </c>
      <c r="M118" s="2" t="str">
        <f t="shared" si="7"/>
        <v>B-</v>
      </c>
    </row>
    <row r="119" spans="1:13" ht="16.149999999999999" customHeight="1">
      <c r="A119" s="1" t="s">
        <v>152</v>
      </c>
      <c r="B119" s="1" t="s">
        <v>52</v>
      </c>
      <c r="C119" s="7">
        <v>413510023</v>
      </c>
      <c r="D119" s="4" t="b">
        <v>0</v>
      </c>
      <c r="E119" s="5">
        <f>'Lab01'!K126</f>
        <v>82</v>
      </c>
      <c r="F119" s="5">
        <f>'Lab02'!K126</f>
        <v>89</v>
      </c>
      <c r="G119" s="5">
        <f>'Lab03'!U127</f>
        <v>60</v>
      </c>
      <c r="H119" s="5">
        <f>'Lab04'!S127</f>
        <v>77</v>
      </c>
      <c r="I119" s="5">
        <f>'Lab05'!P127</f>
        <v>70.25</v>
      </c>
      <c r="J119" s="5">
        <f>'Final Exam'!W127</f>
        <v>44</v>
      </c>
      <c r="K119" s="5">
        <f>'Final Project'!H126</f>
        <v>88.8</v>
      </c>
      <c r="L119" s="6">
        <f t="shared" si="8"/>
        <v>71.95</v>
      </c>
      <c r="M119" s="2" t="str">
        <f t="shared" si="7"/>
        <v>B-</v>
      </c>
    </row>
    <row r="120" spans="1:13" ht="16.149999999999999" customHeight="1">
      <c r="A120" s="1" t="s">
        <v>39</v>
      </c>
      <c r="B120" s="1" t="s">
        <v>19</v>
      </c>
      <c r="C120" s="7">
        <v>111511273</v>
      </c>
      <c r="D120" s="4" t="b">
        <v>0</v>
      </c>
      <c r="E120" s="5">
        <f>'Lab01'!K24</f>
        <v>81</v>
      </c>
      <c r="F120" s="5">
        <f>'Lab02'!K24</f>
        <v>52</v>
      </c>
      <c r="G120" s="5">
        <f>'Lab03'!U25</f>
        <v>77</v>
      </c>
      <c r="H120" s="5">
        <f>'Lab04'!S25</f>
        <v>76</v>
      </c>
      <c r="I120" s="5">
        <f>'Lab05'!P25</f>
        <v>54.25</v>
      </c>
      <c r="J120" s="5">
        <f>'Final Exam'!W25</f>
        <v>66</v>
      </c>
      <c r="K120" s="5">
        <f>'Final Project'!H24</f>
        <v>88.1</v>
      </c>
      <c r="L120" s="6">
        <f t="shared" si="8"/>
        <v>71.650000000000006</v>
      </c>
      <c r="M120" s="2" t="str">
        <f t="shared" si="7"/>
        <v>B-</v>
      </c>
    </row>
    <row r="121" spans="1:13" ht="16.149999999999999" customHeight="1">
      <c r="A121" s="1" t="s">
        <v>92</v>
      </c>
      <c r="B121" s="1" t="s">
        <v>64</v>
      </c>
      <c r="C121" s="7">
        <v>314505011</v>
      </c>
      <c r="D121" s="4" t="b">
        <v>0</v>
      </c>
      <c r="E121" s="5">
        <f>'Lab01'!K67</f>
        <v>88</v>
      </c>
      <c r="F121" s="5">
        <f>'Lab02'!K67</f>
        <v>72.25</v>
      </c>
      <c r="G121" s="5">
        <f>'Lab03'!U68</f>
        <v>94</v>
      </c>
      <c r="H121" s="5">
        <f>'Lab04'!S68</f>
        <v>78</v>
      </c>
      <c r="I121" s="5">
        <f>'Lab05'!P68</f>
        <v>65.75</v>
      </c>
      <c r="J121" s="5">
        <f>'Final Exam'!W68</f>
        <v>40.5</v>
      </c>
      <c r="K121" s="5">
        <f>'Final Project'!H67</f>
        <v>78.900000000000006</v>
      </c>
      <c r="L121" s="6">
        <f t="shared" si="8"/>
        <v>71.64</v>
      </c>
      <c r="M121" s="2" t="str">
        <f t="shared" si="7"/>
        <v>B-</v>
      </c>
    </row>
    <row r="122" spans="1:13" ht="16.149999999999999" customHeight="1">
      <c r="A122" s="1" t="s">
        <v>49</v>
      </c>
      <c r="B122" s="1" t="s">
        <v>50</v>
      </c>
      <c r="C122" s="7">
        <v>311510190</v>
      </c>
      <c r="D122" s="4" t="b">
        <v>0</v>
      </c>
      <c r="E122" s="5">
        <f>'Lab01'!K33</f>
        <v>77</v>
      </c>
      <c r="F122" s="5">
        <f>'Lab02'!K33</f>
        <v>44.25</v>
      </c>
      <c r="G122" s="5">
        <f>'Lab03'!U34</f>
        <v>83</v>
      </c>
      <c r="H122" s="5">
        <f>'Lab04'!S34</f>
        <v>73</v>
      </c>
      <c r="I122" s="5">
        <f>'Lab05'!P34</f>
        <v>69.75</v>
      </c>
      <c r="J122" s="5">
        <f>'Final Exam'!W34</f>
        <v>63.5</v>
      </c>
      <c r="K122" s="5">
        <f>'Final Project'!H33</f>
        <v>84.7</v>
      </c>
      <c r="L122" s="6">
        <f t="shared" si="8"/>
        <v>71.28</v>
      </c>
      <c r="M122" s="2" t="str">
        <f t="shared" si="7"/>
        <v>B-</v>
      </c>
    </row>
    <row r="123" spans="1:13" ht="16.149999999999999" customHeight="1">
      <c r="A123" s="1" t="s">
        <v>151</v>
      </c>
      <c r="B123" s="1" t="s">
        <v>88</v>
      </c>
      <c r="C123" s="7">
        <v>314605025</v>
      </c>
      <c r="D123" s="4" t="b">
        <v>0</v>
      </c>
      <c r="E123" s="5">
        <f>'Lab01'!K125</f>
        <v>87</v>
      </c>
      <c r="F123" s="5">
        <f>'Lab02'!K125</f>
        <v>72.5</v>
      </c>
      <c r="G123" s="5">
        <f>'Lab03'!U126</f>
        <v>77</v>
      </c>
      <c r="H123" s="5">
        <f>'Lab04'!S126</f>
        <v>74</v>
      </c>
      <c r="I123" s="5">
        <f>'Lab05'!P126</f>
        <v>64</v>
      </c>
      <c r="J123" s="5">
        <f>'Final Exam'!W126</f>
        <v>40.5</v>
      </c>
      <c r="K123" s="5">
        <f>'Final Project'!H125</f>
        <v>89.2</v>
      </c>
      <c r="L123" s="6">
        <f t="shared" si="8"/>
        <v>70.88</v>
      </c>
      <c r="M123" s="2" t="str">
        <f t="shared" si="7"/>
        <v>B-</v>
      </c>
    </row>
    <row r="124" spans="1:13" ht="16.149999999999999" customHeight="1">
      <c r="A124" s="1" t="s">
        <v>136</v>
      </c>
      <c r="B124" s="1" t="s">
        <v>50</v>
      </c>
      <c r="C124" s="7">
        <v>314510232</v>
      </c>
      <c r="D124" s="4" t="b">
        <v>0</v>
      </c>
      <c r="E124" s="5">
        <f>'Lab01'!K111</f>
        <v>80</v>
      </c>
      <c r="F124" s="5">
        <f>'Lab02'!K111</f>
        <v>0</v>
      </c>
      <c r="G124" s="5">
        <f>'Lab03'!U112</f>
        <v>0</v>
      </c>
      <c r="H124" s="5">
        <f>'Lab04'!S112</f>
        <v>0</v>
      </c>
      <c r="I124" s="5">
        <f>'Lab05'!P112</f>
        <v>0</v>
      </c>
      <c r="J124" s="5">
        <v>0</v>
      </c>
      <c r="K124" s="5">
        <f>'Final Project'!H111</f>
        <v>0</v>
      </c>
      <c r="L124" s="6">
        <f t="shared" si="8"/>
        <v>9.6</v>
      </c>
      <c r="M124" s="2" t="str">
        <f t="shared" si="7"/>
        <v>E</v>
      </c>
    </row>
    <row r="125" spans="1:13" ht="16.149999999999999" customHeight="1">
      <c r="A125" s="1" t="s">
        <v>16</v>
      </c>
      <c r="B125" s="1" t="s">
        <v>17</v>
      </c>
      <c r="C125" s="7">
        <v>111261022</v>
      </c>
      <c r="D125" s="4" t="b">
        <v>1</v>
      </c>
      <c r="E125" s="5">
        <f>'Lab01'!K3</f>
        <v>37</v>
      </c>
      <c r="F125" s="5">
        <f>'Lab02'!K3</f>
        <v>54.25</v>
      </c>
      <c r="G125" s="5">
        <f>'Lab03'!U4</f>
        <v>0</v>
      </c>
      <c r="H125" s="5">
        <f>'Lab04'!S4</f>
        <v>0</v>
      </c>
      <c r="I125" s="5">
        <f>'Lab05'!P4</f>
        <v>0</v>
      </c>
      <c r="J125" s="5">
        <f>'Final Exam'!W4</f>
        <v>0</v>
      </c>
      <c r="K125" s="5">
        <f>'Final Project'!H3</f>
        <v>0</v>
      </c>
      <c r="L125" s="5">
        <f t="shared" si="8"/>
        <v>0</v>
      </c>
      <c r="M125" s="2" t="str">
        <f t="shared" si="7"/>
        <v>W</v>
      </c>
    </row>
    <row r="126" spans="1:13" ht="16.149999999999999" customHeight="1">
      <c r="A126" s="1" t="s">
        <v>18</v>
      </c>
      <c r="B126" s="1" t="s">
        <v>19</v>
      </c>
      <c r="C126" s="7">
        <v>111511003</v>
      </c>
      <c r="D126" s="4" t="b">
        <v>1</v>
      </c>
      <c r="E126" s="5">
        <f>'Lab01'!K4</f>
        <v>91</v>
      </c>
      <c r="F126" s="5">
        <f>'Lab02'!K4</f>
        <v>0</v>
      </c>
      <c r="G126" s="5">
        <f>'Lab03'!U5</f>
        <v>0</v>
      </c>
      <c r="H126" s="5">
        <f>'Lab04'!S5</f>
        <v>0</v>
      </c>
      <c r="I126" s="5">
        <f>'Lab05'!P5</f>
        <v>0</v>
      </c>
      <c r="J126" s="5">
        <f>'Final Exam'!W5</f>
        <v>0</v>
      </c>
      <c r="K126" s="5">
        <f>'Final Project'!H4</f>
        <v>0</v>
      </c>
      <c r="L126" s="5">
        <f t="shared" si="8"/>
        <v>0</v>
      </c>
      <c r="M126" s="2" t="str">
        <f t="shared" si="7"/>
        <v>W</v>
      </c>
    </row>
    <row r="127" spans="1:13" ht="16.149999999999999" customHeight="1">
      <c r="A127" s="1" t="s">
        <v>20</v>
      </c>
      <c r="B127" s="1" t="s">
        <v>19</v>
      </c>
      <c r="C127" s="7">
        <v>111511005</v>
      </c>
      <c r="D127" s="4" t="b">
        <v>1</v>
      </c>
      <c r="E127" s="5">
        <f>'Lab01'!K5</f>
        <v>93</v>
      </c>
      <c r="F127" s="5">
        <f>'Lab02'!K5</f>
        <v>0</v>
      </c>
      <c r="G127" s="5">
        <f>'Lab03'!U6</f>
        <v>0</v>
      </c>
      <c r="H127" s="5">
        <f>'Lab04'!S6</f>
        <v>0</v>
      </c>
      <c r="I127" s="5">
        <f>'Lab05'!P6</f>
        <v>0</v>
      </c>
      <c r="J127" s="5">
        <f>'Final Exam'!W6</f>
        <v>0</v>
      </c>
      <c r="K127" s="5">
        <f>'Final Project'!H5</f>
        <v>0</v>
      </c>
      <c r="L127" s="5">
        <f t="shared" si="8"/>
        <v>0</v>
      </c>
      <c r="M127" s="2" t="str">
        <f t="shared" si="7"/>
        <v>W</v>
      </c>
    </row>
    <row r="128" spans="1:13" ht="16.149999999999999" customHeight="1">
      <c r="A128" s="1" t="s">
        <v>24</v>
      </c>
      <c r="B128" s="1" t="s">
        <v>19</v>
      </c>
      <c r="C128" s="7">
        <v>111511059</v>
      </c>
      <c r="D128" s="4" t="b">
        <v>1</v>
      </c>
      <c r="E128" s="5">
        <f>'Lab01'!K9</f>
        <v>84</v>
      </c>
      <c r="F128" s="5">
        <f>'Lab02'!K9</f>
        <v>0</v>
      </c>
      <c r="G128" s="5">
        <f>'Lab03'!U10</f>
        <v>0</v>
      </c>
      <c r="H128" s="5">
        <f>'Lab04'!S10</f>
        <v>0</v>
      </c>
      <c r="I128" s="5">
        <f>'Lab05'!P10</f>
        <v>0</v>
      </c>
      <c r="J128" s="5">
        <f>'Final Exam'!W10</f>
        <v>0</v>
      </c>
      <c r="K128" s="5">
        <f>'Final Project'!H9</f>
        <v>0</v>
      </c>
      <c r="L128" s="5">
        <f t="shared" si="8"/>
        <v>0</v>
      </c>
      <c r="M128" s="2" t="str">
        <f t="shared" si="7"/>
        <v>W</v>
      </c>
    </row>
    <row r="129" spans="1:18" ht="16.149999999999999" customHeight="1">
      <c r="A129" s="1" t="s">
        <v>59</v>
      </c>
      <c r="B129" s="1" t="s">
        <v>60</v>
      </c>
      <c r="C129" s="7">
        <v>312580072</v>
      </c>
      <c r="D129" s="4" t="b">
        <v>1</v>
      </c>
      <c r="E129" s="5">
        <f>'Lab01'!K40</f>
        <v>84</v>
      </c>
      <c r="F129" s="5">
        <f>'Lab02'!K40</f>
        <v>0</v>
      </c>
      <c r="G129" s="5">
        <f>'Lab03'!U41</f>
        <v>0</v>
      </c>
      <c r="H129" s="5">
        <f>'Lab04'!S41</f>
        <v>0</v>
      </c>
      <c r="I129" s="5">
        <f>'Lab05'!P41</f>
        <v>0</v>
      </c>
      <c r="J129" s="5">
        <f>'Final Exam'!W41</f>
        <v>0</v>
      </c>
      <c r="K129" s="5">
        <f>'Final Project'!H40</f>
        <v>0</v>
      </c>
      <c r="L129" s="5">
        <f t="shared" si="8"/>
        <v>0</v>
      </c>
      <c r="M129" s="2" t="str">
        <f t="shared" si="7"/>
        <v>W</v>
      </c>
    </row>
    <row r="130" spans="1:18" ht="16.149999999999999" customHeight="1">
      <c r="A130" s="1" t="s">
        <v>73</v>
      </c>
      <c r="B130" s="1" t="s">
        <v>50</v>
      </c>
      <c r="C130" s="7">
        <v>313510212</v>
      </c>
      <c r="D130" s="4" t="b">
        <v>1</v>
      </c>
      <c r="E130" s="5">
        <f>'Lab01'!K51</f>
        <v>0</v>
      </c>
      <c r="F130" s="5">
        <f>'Lab02'!K51</f>
        <v>0</v>
      </c>
      <c r="G130" s="5">
        <f>'Lab03'!U52</f>
        <v>0</v>
      </c>
      <c r="H130" s="5">
        <f>'Lab04'!S52</f>
        <v>0</v>
      </c>
      <c r="I130" s="5">
        <f>'Lab05'!P52</f>
        <v>0</v>
      </c>
      <c r="J130" s="5">
        <f>'Final Exam'!W52</f>
        <v>0</v>
      </c>
      <c r="K130" s="5">
        <f>'Final Project'!H51</f>
        <v>0</v>
      </c>
      <c r="L130" s="5">
        <f t="shared" si="8"/>
        <v>0</v>
      </c>
      <c r="M130" s="2" t="str">
        <f t="shared" ref="M130:M131" si="9">IF(D130=TRUE,"W",IF(L130&gt;=89.4,"A+",IF(L130&gt;=84.4,"A",IF(L130&gt;=79.4,"A-",IF(L130&gt;=76.4,"B+",IF(L130&gt;=72.4,"B",IF(L130&gt;=69.4,"B-",IF(L130&gt;=66.4,"C+",IF(L130&gt;=62.4,"C",IF(L130&gt;=59.4,"C-",IF(L130&gt;=49.4,"D",IF(L130&gt;0,"E",IF(L130&lt;=0,"X","")))))))))))))</f>
        <v>W</v>
      </c>
    </row>
    <row r="131" spans="1:18" ht="15" customHeight="1">
      <c r="A131" s="1" t="s">
        <v>145</v>
      </c>
      <c r="B131" s="1" t="s">
        <v>60</v>
      </c>
      <c r="C131" s="7">
        <v>314580052</v>
      </c>
      <c r="D131" s="4" t="b">
        <v>1</v>
      </c>
      <c r="E131" s="5">
        <f>'Lab01'!K120</f>
        <v>81</v>
      </c>
      <c r="F131" s="5">
        <f>'Lab02'!K120</f>
        <v>0</v>
      </c>
      <c r="G131" s="5">
        <f>'Lab03'!U121</f>
        <v>0</v>
      </c>
      <c r="H131" s="5">
        <f>'Lab04'!S121</f>
        <v>0</v>
      </c>
      <c r="I131" s="5">
        <f>'Lab05'!P121</f>
        <v>0</v>
      </c>
      <c r="J131" s="5">
        <f>'Final Exam'!W121</f>
        <v>0</v>
      </c>
      <c r="K131" s="5">
        <f>'Final Project'!H120</f>
        <v>0</v>
      </c>
      <c r="L131" s="5">
        <f t="shared" si="8"/>
        <v>0</v>
      </c>
      <c r="M131" s="2" t="str">
        <f t="shared" si="9"/>
        <v>W</v>
      </c>
    </row>
    <row r="133" spans="1:18" ht="30.75" customHeight="1">
      <c r="F133" s="10" t="s">
        <v>162</v>
      </c>
    </row>
    <row r="135" spans="1:18">
      <c r="E135" s="11"/>
      <c r="F135" s="12" t="s">
        <v>163</v>
      </c>
      <c r="H135" s="136"/>
      <c r="I135" s="137"/>
      <c r="J135" s="137"/>
      <c r="K135" s="137"/>
      <c r="L135" s="137"/>
      <c r="N135" s="136"/>
      <c r="O135" s="137"/>
      <c r="P135" s="137"/>
      <c r="Q135" s="137"/>
      <c r="R135" s="137"/>
    </row>
    <row r="136" spans="1:18">
      <c r="E136" s="14" t="s">
        <v>164</v>
      </c>
      <c r="F136" s="15">
        <f>COUNTIF(M2:M130,"A+")</f>
        <v>10</v>
      </c>
      <c r="H136" s="137"/>
      <c r="I136" s="137"/>
      <c r="J136" s="137"/>
      <c r="K136" s="137"/>
      <c r="L136" s="137"/>
      <c r="N136" s="137"/>
      <c r="O136" s="137"/>
      <c r="P136" s="137"/>
      <c r="Q136" s="137"/>
      <c r="R136" s="137"/>
    </row>
    <row r="137" spans="1:18">
      <c r="E137" s="14" t="s">
        <v>165</v>
      </c>
      <c r="F137" s="15">
        <f>COUNTIF(M2:M130,"A")</f>
        <v>36</v>
      </c>
      <c r="H137" s="137"/>
      <c r="I137" s="137"/>
      <c r="J137" s="137"/>
      <c r="K137" s="137"/>
      <c r="L137" s="137"/>
      <c r="N137" s="137"/>
      <c r="O137" s="137"/>
      <c r="P137" s="137"/>
      <c r="Q137" s="137"/>
      <c r="R137" s="137"/>
    </row>
    <row r="138" spans="1:18">
      <c r="E138" s="14" t="s">
        <v>166</v>
      </c>
      <c r="F138" s="15">
        <f>COUNTIF(M2:M130,"A-")</f>
        <v>43</v>
      </c>
      <c r="H138" s="137"/>
      <c r="I138" s="137"/>
      <c r="J138" s="137"/>
      <c r="K138" s="137"/>
      <c r="L138" s="137"/>
      <c r="N138" s="137"/>
      <c r="O138" s="137"/>
      <c r="P138" s="137"/>
      <c r="Q138" s="137"/>
      <c r="R138" s="137"/>
    </row>
    <row r="139" spans="1:18">
      <c r="E139" s="14" t="s">
        <v>167</v>
      </c>
      <c r="F139" s="15">
        <f>COUNTIF(M2:M130,"B+")</f>
        <v>18</v>
      </c>
      <c r="H139" s="137"/>
      <c r="I139" s="137"/>
      <c r="J139" s="137"/>
      <c r="K139" s="137"/>
      <c r="L139" s="137"/>
      <c r="N139" s="137"/>
      <c r="O139" s="137"/>
      <c r="P139" s="137"/>
      <c r="Q139" s="137"/>
      <c r="R139" s="137"/>
    </row>
    <row r="140" spans="1:18">
      <c r="E140" s="14" t="s">
        <v>168</v>
      </c>
      <c r="F140" s="15">
        <f>COUNTIF(M2:M130,"B")</f>
        <v>8</v>
      </c>
      <c r="H140" s="137"/>
      <c r="I140" s="137"/>
      <c r="J140" s="137"/>
      <c r="K140" s="137"/>
      <c r="L140" s="137"/>
      <c r="N140" s="137"/>
      <c r="O140" s="137"/>
      <c r="P140" s="137"/>
      <c r="Q140" s="137"/>
      <c r="R140" s="137"/>
    </row>
    <row r="141" spans="1:18">
      <c r="E141" s="14" t="s">
        <v>169</v>
      </c>
      <c r="F141" s="15">
        <f>COUNTIF(M2:M130,"B-")</f>
        <v>7</v>
      </c>
      <c r="H141" s="137"/>
      <c r="I141" s="137"/>
      <c r="J141" s="137"/>
      <c r="K141" s="137"/>
      <c r="L141" s="137"/>
      <c r="N141" s="137"/>
      <c r="O141" s="137"/>
      <c r="P141" s="137"/>
      <c r="Q141" s="137"/>
      <c r="R141" s="137"/>
    </row>
    <row r="142" spans="1:18">
      <c r="E142" s="16" t="s">
        <v>170</v>
      </c>
      <c r="F142" s="17">
        <f>COUNTIF(M2:M130,"C+")</f>
        <v>0</v>
      </c>
      <c r="H142" s="137"/>
      <c r="I142" s="137"/>
      <c r="J142" s="137"/>
      <c r="K142" s="137"/>
      <c r="L142" s="137"/>
      <c r="N142" s="137"/>
      <c r="O142" s="137"/>
      <c r="P142" s="137"/>
      <c r="Q142" s="137"/>
      <c r="R142" s="137"/>
    </row>
    <row r="143" spans="1:18">
      <c r="E143" s="16" t="s">
        <v>171</v>
      </c>
      <c r="F143" s="17">
        <f>COUNTIF(M2:M130,"C")</f>
        <v>0</v>
      </c>
      <c r="H143" s="137"/>
      <c r="I143" s="137"/>
      <c r="J143" s="137"/>
      <c r="K143" s="137"/>
      <c r="L143" s="137"/>
      <c r="N143" s="137"/>
      <c r="O143" s="137"/>
      <c r="P143" s="137"/>
      <c r="Q143" s="137"/>
      <c r="R143" s="137"/>
    </row>
    <row r="144" spans="1:18">
      <c r="E144" s="16" t="s">
        <v>172</v>
      </c>
      <c r="F144" s="17">
        <f>COUNTIF(M2:M130,"C-")</f>
        <v>0</v>
      </c>
      <c r="H144" s="137"/>
      <c r="I144" s="137"/>
      <c r="J144" s="137"/>
      <c r="K144" s="137"/>
      <c r="L144" s="137"/>
      <c r="N144" s="137"/>
      <c r="O144" s="137"/>
      <c r="P144" s="137"/>
      <c r="Q144" s="137"/>
      <c r="R144" s="137"/>
    </row>
    <row r="145" spans="5:18">
      <c r="E145" s="16" t="s">
        <v>173</v>
      </c>
      <c r="F145" s="17">
        <f>COUNTIF(M2:M130,"D")</f>
        <v>0</v>
      </c>
      <c r="H145" s="137"/>
      <c r="I145" s="137"/>
      <c r="J145" s="137"/>
      <c r="K145" s="137"/>
      <c r="L145" s="137"/>
      <c r="N145" s="137"/>
      <c r="O145" s="137"/>
      <c r="P145" s="137"/>
      <c r="Q145" s="137"/>
      <c r="R145" s="137"/>
    </row>
    <row r="146" spans="5:18">
      <c r="E146" s="16" t="s">
        <v>174</v>
      </c>
      <c r="F146" s="17">
        <f>COUNTIF(M2:M130,"E")</f>
        <v>1</v>
      </c>
      <c r="H146" s="137"/>
      <c r="I146" s="137"/>
      <c r="J146" s="137"/>
      <c r="K146" s="137"/>
      <c r="L146" s="137"/>
      <c r="N146" s="137"/>
      <c r="O146" s="137"/>
      <c r="P146" s="137"/>
      <c r="Q146" s="137"/>
      <c r="R146" s="137"/>
    </row>
    <row r="147" spans="5:18">
      <c r="E147" s="16"/>
      <c r="H147" s="137"/>
      <c r="I147" s="137"/>
      <c r="J147" s="137"/>
      <c r="K147" s="137"/>
      <c r="L147" s="137"/>
      <c r="N147" s="137"/>
      <c r="O147" s="137"/>
      <c r="P147" s="137"/>
      <c r="Q147" s="137"/>
      <c r="R147" s="137"/>
    </row>
    <row r="148" spans="5:18" ht="15.75" customHeight="1">
      <c r="H148" s="137"/>
      <c r="I148" s="137"/>
      <c r="J148" s="137"/>
      <c r="K148" s="137"/>
      <c r="L148" s="137"/>
      <c r="N148" s="137"/>
      <c r="O148" s="137"/>
      <c r="P148" s="137"/>
      <c r="Q148" s="137"/>
      <c r="R148" s="137"/>
    </row>
    <row r="149" spans="5:18" ht="15.75" customHeight="1">
      <c r="H149" s="137"/>
      <c r="I149" s="137"/>
      <c r="J149" s="137"/>
      <c r="K149" s="137"/>
      <c r="L149" s="137"/>
      <c r="N149" s="137"/>
      <c r="O149" s="137"/>
      <c r="P149" s="137"/>
      <c r="Q149" s="137"/>
      <c r="R149" s="137"/>
    </row>
    <row r="150" spans="5:18" ht="15.75" customHeight="1">
      <c r="H150" s="137"/>
      <c r="I150" s="137"/>
      <c r="J150" s="137"/>
      <c r="K150" s="137"/>
      <c r="L150" s="137"/>
      <c r="N150" s="137"/>
      <c r="O150" s="137"/>
      <c r="P150" s="137"/>
      <c r="Q150" s="137"/>
      <c r="R150" s="137"/>
    </row>
    <row r="151" spans="5:18" ht="15.75" customHeight="1">
      <c r="H151" s="137"/>
      <c r="I151" s="137"/>
      <c r="J151" s="137"/>
      <c r="K151" s="137"/>
      <c r="L151" s="137"/>
      <c r="N151" s="137"/>
      <c r="O151" s="137"/>
      <c r="P151" s="137"/>
      <c r="Q151" s="137"/>
      <c r="R151" s="137"/>
    </row>
  </sheetData>
  <sortState xmlns:xlrd2="http://schemas.microsoft.com/office/spreadsheetml/2017/richdata2" ref="A2:M131">
    <sortCondition descending="1" ref="L130:L131"/>
  </sortState>
  <mergeCells count="2">
    <mergeCell ref="H135:L151"/>
    <mergeCell ref="N135:R151"/>
  </mergeCells>
  <phoneticPr fontId="25" type="noConversion"/>
  <conditionalFormatting sqref="A2:D130">
    <cfRule type="expression" dxfId="18" priority="2">
      <formula>$D2=TRUE</formula>
    </cfRule>
  </conditionalFormatting>
  <conditionalFormatting sqref="C135">
    <cfRule type="notContainsBlanks" dxfId="17" priority="1">
      <formula>LEN(TRIM(C135))&gt;0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30"/>
  <sheetViews>
    <sheetView workbookViewId="0">
      <pane xSplit="3" ySplit="1" topLeftCell="D11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59765625" defaultRowHeight="15.75" customHeight="1"/>
  <cols>
    <col min="1" max="2" width="12.5976562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2" t="s">
        <v>175</v>
      </c>
    </row>
    <row r="2" spans="1:4" ht="15.75" customHeight="1">
      <c r="A2" s="1" t="s">
        <v>13</v>
      </c>
      <c r="B2" s="1" t="s">
        <v>14</v>
      </c>
      <c r="C2" s="3" t="s">
        <v>15</v>
      </c>
      <c r="D2" s="18" t="s">
        <v>176</v>
      </c>
    </row>
    <row r="3" spans="1:4" ht="15.75" customHeight="1">
      <c r="A3" s="1" t="s">
        <v>16</v>
      </c>
      <c r="B3" s="1" t="s">
        <v>17</v>
      </c>
      <c r="C3" s="7">
        <v>111261022</v>
      </c>
      <c r="D3" s="18" t="s">
        <v>177</v>
      </c>
    </row>
    <row r="4" spans="1:4" ht="15.75" customHeight="1">
      <c r="A4" s="1" t="s">
        <v>18</v>
      </c>
      <c r="B4" s="1" t="s">
        <v>19</v>
      </c>
      <c r="C4" s="7">
        <v>111511003</v>
      </c>
      <c r="D4" s="18" t="s">
        <v>178</v>
      </c>
    </row>
    <row r="5" spans="1:4" ht="15.75" customHeight="1">
      <c r="A5" s="1" t="s">
        <v>20</v>
      </c>
      <c r="B5" s="1" t="s">
        <v>19</v>
      </c>
      <c r="C5" s="7">
        <v>111511005</v>
      </c>
      <c r="D5" s="18" t="s">
        <v>179</v>
      </c>
    </row>
    <row r="6" spans="1:4" ht="15.75" customHeight="1">
      <c r="A6" s="1" t="s">
        <v>21</v>
      </c>
      <c r="B6" s="1" t="s">
        <v>19</v>
      </c>
      <c r="C6" s="7">
        <v>111511009</v>
      </c>
      <c r="D6" s="18" t="s">
        <v>180</v>
      </c>
    </row>
    <row r="7" spans="1:4" ht="15.75" customHeight="1">
      <c r="A7" s="1" t="s">
        <v>22</v>
      </c>
      <c r="B7" s="1" t="s">
        <v>19</v>
      </c>
      <c r="C7" s="7">
        <v>111511010</v>
      </c>
      <c r="D7" s="18" t="s">
        <v>181</v>
      </c>
    </row>
    <row r="8" spans="1:4" ht="15.75" customHeight="1">
      <c r="A8" s="1" t="s">
        <v>23</v>
      </c>
      <c r="B8" s="1" t="s">
        <v>19</v>
      </c>
      <c r="C8" s="7">
        <v>111511057</v>
      </c>
      <c r="D8" s="18" t="s">
        <v>182</v>
      </c>
    </row>
    <row r="9" spans="1:4" ht="15.75" customHeight="1">
      <c r="A9" s="1" t="s">
        <v>24</v>
      </c>
      <c r="B9" s="1" t="s">
        <v>19</v>
      </c>
      <c r="C9" s="7">
        <v>111511059</v>
      </c>
      <c r="D9" s="18" t="s">
        <v>183</v>
      </c>
    </row>
    <row r="10" spans="1:4" ht="15.75" customHeight="1">
      <c r="A10" s="1" t="s">
        <v>25</v>
      </c>
      <c r="B10" s="1" t="s">
        <v>19</v>
      </c>
      <c r="C10" s="7">
        <v>111511093</v>
      </c>
      <c r="D10" s="18" t="s">
        <v>184</v>
      </c>
    </row>
    <row r="11" spans="1:4" ht="15.75" customHeight="1">
      <c r="A11" s="1" t="s">
        <v>26</v>
      </c>
      <c r="B11" s="1" t="s">
        <v>19</v>
      </c>
      <c r="C11" s="7">
        <v>111511095</v>
      </c>
      <c r="D11" s="18" t="s">
        <v>185</v>
      </c>
    </row>
    <row r="12" spans="1:4" ht="15.75" customHeight="1">
      <c r="A12" s="1" t="s">
        <v>27</v>
      </c>
      <c r="B12" s="1" t="s">
        <v>19</v>
      </c>
      <c r="C12" s="7">
        <v>111511099</v>
      </c>
      <c r="D12" s="18" t="s">
        <v>186</v>
      </c>
    </row>
    <row r="13" spans="1:4" ht="15.75" customHeight="1">
      <c r="A13" s="1" t="s">
        <v>28</v>
      </c>
      <c r="B13" s="1" t="s">
        <v>19</v>
      </c>
      <c r="C13" s="7">
        <v>111511158</v>
      </c>
      <c r="D13" s="18" t="s">
        <v>187</v>
      </c>
    </row>
    <row r="14" spans="1:4" ht="15.75" customHeight="1">
      <c r="A14" s="1" t="s">
        <v>29</v>
      </c>
      <c r="B14" s="1" t="s">
        <v>19</v>
      </c>
      <c r="C14" s="7">
        <v>111511163</v>
      </c>
      <c r="D14" s="18" t="s">
        <v>188</v>
      </c>
    </row>
    <row r="15" spans="1:4" ht="15.75" customHeight="1">
      <c r="A15" s="1" t="s">
        <v>30</v>
      </c>
      <c r="B15" s="1" t="s">
        <v>19</v>
      </c>
      <c r="C15" s="7">
        <v>111511186</v>
      </c>
      <c r="D15" s="18" t="s">
        <v>189</v>
      </c>
    </row>
    <row r="16" spans="1:4" ht="15.75" customHeight="1">
      <c r="A16" s="1" t="s">
        <v>31</v>
      </c>
      <c r="B16" s="1" t="s">
        <v>19</v>
      </c>
      <c r="C16" s="7">
        <v>111511208</v>
      </c>
      <c r="D16" s="18" t="s">
        <v>190</v>
      </c>
    </row>
    <row r="17" spans="1:4" ht="15.75" customHeight="1">
      <c r="A17" s="1" t="s">
        <v>32</v>
      </c>
      <c r="B17" s="1" t="s">
        <v>19</v>
      </c>
      <c r="C17" s="7">
        <v>111511211</v>
      </c>
      <c r="D17" s="18" t="s">
        <v>191</v>
      </c>
    </row>
    <row r="18" spans="1:4" ht="15.75" customHeight="1">
      <c r="A18" s="1" t="s">
        <v>33</v>
      </c>
      <c r="B18" s="1" t="s">
        <v>19</v>
      </c>
      <c r="C18" s="7">
        <v>111511240</v>
      </c>
      <c r="D18" s="18" t="s">
        <v>192</v>
      </c>
    </row>
    <row r="19" spans="1:4" ht="15.75" customHeight="1">
      <c r="A19" s="1" t="s">
        <v>34</v>
      </c>
      <c r="B19" s="1" t="s">
        <v>19</v>
      </c>
      <c r="C19" s="7">
        <v>111511247</v>
      </c>
      <c r="D19" s="18" t="s">
        <v>193</v>
      </c>
    </row>
    <row r="20" spans="1:4" ht="15.75" customHeight="1">
      <c r="A20" s="1" t="s">
        <v>35</v>
      </c>
      <c r="B20" s="1" t="s">
        <v>19</v>
      </c>
      <c r="C20" s="7">
        <v>111511249</v>
      </c>
      <c r="D20" s="18" t="s">
        <v>194</v>
      </c>
    </row>
    <row r="21" spans="1:4" ht="15.75" customHeight="1">
      <c r="A21" s="1" t="s">
        <v>36</v>
      </c>
      <c r="B21" s="1" t="s">
        <v>19</v>
      </c>
      <c r="C21" s="7">
        <v>111511253</v>
      </c>
      <c r="D21" s="18" t="s">
        <v>195</v>
      </c>
    </row>
    <row r="22" spans="1:4" ht="15.75" customHeight="1">
      <c r="A22" s="1" t="s">
        <v>37</v>
      </c>
      <c r="B22" s="1" t="s">
        <v>19</v>
      </c>
      <c r="C22" s="7">
        <v>111511260</v>
      </c>
      <c r="D22" s="18" t="s">
        <v>196</v>
      </c>
    </row>
    <row r="23" spans="1:4" ht="15.75" customHeight="1">
      <c r="A23" s="1" t="s">
        <v>38</v>
      </c>
      <c r="B23" s="1" t="s">
        <v>19</v>
      </c>
      <c r="C23" s="7">
        <v>111511263</v>
      </c>
      <c r="D23" s="18" t="s">
        <v>197</v>
      </c>
    </row>
    <row r="24" spans="1:4" ht="15.75" customHeight="1">
      <c r="A24" s="1" t="s">
        <v>39</v>
      </c>
      <c r="B24" s="1" t="s">
        <v>19</v>
      </c>
      <c r="C24" s="7">
        <v>111511273</v>
      </c>
      <c r="D24" s="18" t="s">
        <v>198</v>
      </c>
    </row>
    <row r="25" spans="1:4" ht="15.75" customHeight="1">
      <c r="A25" s="1" t="s">
        <v>40</v>
      </c>
      <c r="B25" s="1" t="s">
        <v>19</v>
      </c>
      <c r="C25" s="7">
        <v>111511306</v>
      </c>
      <c r="D25" s="18" t="s">
        <v>199</v>
      </c>
    </row>
    <row r="26" spans="1:4" ht="15.75" customHeight="1">
      <c r="A26" s="1" t="s">
        <v>41</v>
      </c>
      <c r="B26" s="1" t="s">
        <v>19</v>
      </c>
      <c r="C26" s="7">
        <v>111511307</v>
      </c>
      <c r="D26" s="18" t="s">
        <v>200</v>
      </c>
    </row>
    <row r="27" spans="1:4" ht="15.75" customHeight="1">
      <c r="A27" s="1" t="s">
        <v>42</v>
      </c>
      <c r="B27" s="1" t="s">
        <v>19</v>
      </c>
      <c r="C27" s="7">
        <v>111511308</v>
      </c>
      <c r="D27" s="18" t="s">
        <v>201</v>
      </c>
    </row>
    <row r="28" spans="1:4" ht="15.75" customHeight="1">
      <c r="A28" s="1" t="s">
        <v>43</v>
      </c>
      <c r="B28" s="1" t="s">
        <v>19</v>
      </c>
      <c r="C28" s="7">
        <v>111610032</v>
      </c>
      <c r="D28" s="18" t="s">
        <v>202</v>
      </c>
    </row>
    <row r="29" spans="1:4" ht="15.75" customHeight="1">
      <c r="A29" s="1" t="s">
        <v>44</v>
      </c>
      <c r="B29" s="1" t="s">
        <v>19</v>
      </c>
      <c r="C29" s="7">
        <v>111611088</v>
      </c>
      <c r="D29" s="18" t="s">
        <v>203</v>
      </c>
    </row>
    <row r="30" spans="1:4" ht="15.75" customHeight="1">
      <c r="A30" s="1" t="s">
        <v>45</v>
      </c>
      <c r="B30" s="1" t="s">
        <v>19</v>
      </c>
      <c r="C30" s="7">
        <v>111651009</v>
      </c>
      <c r="D30" s="18" t="s">
        <v>204</v>
      </c>
    </row>
    <row r="31" spans="1:4" ht="15.75" customHeight="1">
      <c r="A31" s="1" t="s">
        <v>46</v>
      </c>
      <c r="B31" s="1" t="s">
        <v>47</v>
      </c>
      <c r="C31" s="7">
        <v>111652031</v>
      </c>
      <c r="D31" s="18" t="s">
        <v>205</v>
      </c>
    </row>
    <row r="32" spans="1:4" ht="15.75" customHeight="1">
      <c r="A32" s="1" t="s">
        <v>48</v>
      </c>
      <c r="B32" s="1" t="s">
        <v>19</v>
      </c>
      <c r="C32" s="7">
        <v>112511152</v>
      </c>
      <c r="D32" s="18" t="s">
        <v>206</v>
      </c>
    </row>
    <row r="33" spans="1:4" ht="15.75" customHeight="1">
      <c r="A33" s="1" t="s">
        <v>49</v>
      </c>
      <c r="B33" s="1" t="s">
        <v>50</v>
      </c>
      <c r="C33" s="7">
        <v>311510190</v>
      </c>
      <c r="D33" s="18" t="s">
        <v>207</v>
      </c>
    </row>
    <row r="34" spans="1:4" ht="15.75" customHeight="1">
      <c r="A34" s="1" t="s">
        <v>51</v>
      </c>
      <c r="B34" s="1" t="s">
        <v>52</v>
      </c>
      <c r="C34" s="7">
        <v>311515050</v>
      </c>
      <c r="D34" s="18" t="s">
        <v>208</v>
      </c>
    </row>
    <row r="35" spans="1:4" ht="15.75" customHeight="1">
      <c r="A35" s="1" t="s">
        <v>53</v>
      </c>
      <c r="B35" s="1" t="s">
        <v>50</v>
      </c>
      <c r="C35" s="7">
        <v>312510067</v>
      </c>
      <c r="D35" s="18" t="s">
        <v>209</v>
      </c>
    </row>
    <row r="36" spans="1:4" ht="16.149999999999999" customHeight="1">
      <c r="A36" s="1" t="s">
        <v>54</v>
      </c>
      <c r="B36" s="1" t="s">
        <v>50</v>
      </c>
      <c r="C36" s="7">
        <v>312510123</v>
      </c>
      <c r="D36" s="18" t="s">
        <v>210</v>
      </c>
    </row>
    <row r="37" spans="1:4" ht="16.149999999999999" customHeight="1">
      <c r="A37" s="1" t="s">
        <v>55</v>
      </c>
      <c r="B37" s="1" t="s">
        <v>56</v>
      </c>
      <c r="C37" s="7">
        <v>312511041</v>
      </c>
      <c r="D37" s="18" t="s">
        <v>211</v>
      </c>
    </row>
    <row r="38" spans="1:4" ht="16.149999999999999" customHeight="1">
      <c r="A38" s="1" t="s">
        <v>57</v>
      </c>
      <c r="B38" s="1" t="s">
        <v>52</v>
      </c>
      <c r="C38" s="7">
        <v>312580021</v>
      </c>
      <c r="D38" s="18" t="s">
        <v>212</v>
      </c>
    </row>
    <row r="39" spans="1:4" ht="16.149999999999999" customHeight="1">
      <c r="A39" s="1" t="s">
        <v>58</v>
      </c>
      <c r="B39" s="1" t="s">
        <v>56</v>
      </c>
      <c r="C39" s="7">
        <v>312580041</v>
      </c>
      <c r="D39" s="18" t="s">
        <v>213</v>
      </c>
    </row>
    <row r="40" spans="1:4" ht="16.149999999999999" customHeight="1">
      <c r="A40" s="1" t="s">
        <v>59</v>
      </c>
      <c r="B40" s="1" t="s">
        <v>60</v>
      </c>
      <c r="C40" s="7">
        <v>312580072</v>
      </c>
      <c r="D40" s="18" t="s">
        <v>214</v>
      </c>
    </row>
    <row r="41" spans="1:4" ht="16.149999999999999" customHeight="1">
      <c r="A41" s="1" t="s">
        <v>61</v>
      </c>
      <c r="B41" s="1" t="s">
        <v>62</v>
      </c>
      <c r="C41" s="7">
        <v>312591041</v>
      </c>
      <c r="D41" s="18" t="s">
        <v>215</v>
      </c>
    </row>
    <row r="42" spans="1:4" ht="16.149999999999999" customHeight="1">
      <c r="A42" s="1" t="s">
        <v>63</v>
      </c>
      <c r="B42" s="1" t="s">
        <v>64</v>
      </c>
      <c r="C42" s="7">
        <v>313505013</v>
      </c>
      <c r="D42" s="18" t="s">
        <v>216</v>
      </c>
    </row>
    <row r="43" spans="1:4" ht="16.149999999999999" customHeight="1">
      <c r="A43" s="1" t="s">
        <v>65</v>
      </c>
      <c r="B43" s="1" t="s">
        <v>50</v>
      </c>
      <c r="C43" s="7">
        <v>313510001</v>
      </c>
      <c r="D43" s="18" t="s">
        <v>217</v>
      </c>
    </row>
    <row r="44" spans="1:4" ht="16.149999999999999" customHeight="1">
      <c r="A44" s="1" t="s">
        <v>66</v>
      </c>
      <c r="B44" s="1" t="s">
        <v>50</v>
      </c>
      <c r="C44" s="7">
        <v>313510134</v>
      </c>
      <c r="D44" s="18" t="s">
        <v>218</v>
      </c>
    </row>
    <row r="45" spans="1:4" ht="16.149999999999999" customHeight="1">
      <c r="A45" s="1" t="s">
        <v>67</v>
      </c>
      <c r="B45" s="1" t="s">
        <v>50</v>
      </c>
      <c r="C45" s="7">
        <v>313510156</v>
      </c>
      <c r="D45" s="18" t="s">
        <v>219</v>
      </c>
    </row>
    <row r="46" spans="1:4" ht="16.149999999999999" customHeight="1">
      <c r="A46" s="1" t="s">
        <v>68</v>
      </c>
      <c r="B46" s="1" t="s">
        <v>50</v>
      </c>
      <c r="C46" s="7">
        <v>313510159</v>
      </c>
      <c r="D46" s="18" t="s">
        <v>220</v>
      </c>
    </row>
    <row r="47" spans="1:4" ht="16.149999999999999" customHeight="1">
      <c r="A47" s="1" t="s">
        <v>69</v>
      </c>
      <c r="B47" s="1" t="s">
        <v>50</v>
      </c>
      <c r="C47" s="7">
        <v>313510172</v>
      </c>
      <c r="D47" s="18" t="s">
        <v>221</v>
      </c>
    </row>
    <row r="48" spans="1:4" ht="16.149999999999999" customHeight="1">
      <c r="A48" s="1" t="s">
        <v>70</v>
      </c>
      <c r="B48" s="1" t="s">
        <v>50</v>
      </c>
      <c r="C48" s="7">
        <v>313510178</v>
      </c>
      <c r="D48" s="18" t="s">
        <v>222</v>
      </c>
    </row>
    <row r="49" spans="1:4" ht="16.149999999999999" customHeight="1">
      <c r="A49" s="1" t="s">
        <v>71</v>
      </c>
      <c r="B49" s="1" t="s">
        <v>50</v>
      </c>
      <c r="C49" s="7">
        <v>313510194</v>
      </c>
      <c r="D49" s="18" t="s">
        <v>223</v>
      </c>
    </row>
    <row r="50" spans="1:4" ht="16.149999999999999" customHeight="1">
      <c r="A50" s="1" t="s">
        <v>72</v>
      </c>
      <c r="B50" s="1" t="s">
        <v>50</v>
      </c>
      <c r="C50" s="7">
        <v>313510196</v>
      </c>
      <c r="D50" s="18" t="s">
        <v>224</v>
      </c>
    </row>
    <row r="51" spans="1:4" ht="16.149999999999999" customHeight="1">
      <c r="A51" s="1" t="s">
        <v>73</v>
      </c>
      <c r="B51" s="1" t="s">
        <v>50</v>
      </c>
      <c r="C51" s="7">
        <v>313510212</v>
      </c>
      <c r="D51" s="18" t="s">
        <v>225</v>
      </c>
    </row>
    <row r="52" spans="1:4" ht="16.149999999999999" customHeight="1">
      <c r="A52" s="1" t="s">
        <v>74</v>
      </c>
      <c r="B52" s="1" t="s">
        <v>50</v>
      </c>
      <c r="C52" s="7">
        <v>313510214</v>
      </c>
      <c r="D52" s="18" t="s">
        <v>226</v>
      </c>
    </row>
    <row r="53" spans="1:4" ht="16.149999999999999" customHeight="1">
      <c r="A53" s="1" t="s">
        <v>75</v>
      </c>
      <c r="B53" s="1" t="s">
        <v>50</v>
      </c>
      <c r="C53" s="7">
        <v>313510217</v>
      </c>
      <c r="D53" s="18" t="s">
        <v>227</v>
      </c>
    </row>
    <row r="54" spans="1:4" ht="16.149999999999999" customHeight="1">
      <c r="A54" s="1" t="s">
        <v>76</v>
      </c>
      <c r="B54" s="1" t="s">
        <v>50</v>
      </c>
      <c r="C54" s="7">
        <v>313510230</v>
      </c>
      <c r="D54" s="18" t="s">
        <v>228</v>
      </c>
    </row>
    <row r="55" spans="1:4" ht="16.149999999999999" customHeight="1">
      <c r="A55" s="1" t="s">
        <v>77</v>
      </c>
      <c r="B55" s="1" t="s">
        <v>50</v>
      </c>
      <c r="C55" s="7">
        <v>313510234</v>
      </c>
      <c r="D55" s="18" t="s">
        <v>229</v>
      </c>
    </row>
    <row r="56" spans="1:4" ht="16.149999999999999" customHeight="1">
      <c r="A56" s="1" t="s">
        <v>78</v>
      </c>
      <c r="B56" s="1" t="s">
        <v>50</v>
      </c>
      <c r="C56" s="7">
        <v>313510237</v>
      </c>
      <c r="D56" s="18" t="s">
        <v>230</v>
      </c>
    </row>
    <row r="57" spans="1:4" ht="16.149999999999999" customHeight="1">
      <c r="A57" s="1" t="s">
        <v>79</v>
      </c>
      <c r="B57" s="1" t="s">
        <v>50</v>
      </c>
      <c r="C57" s="7">
        <v>313510244</v>
      </c>
      <c r="D57" s="18" t="s">
        <v>231</v>
      </c>
    </row>
    <row r="58" spans="1:4" ht="16.149999999999999" customHeight="1">
      <c r="A58" s="1" t="s">
        <v>80</v>
      </c>
      <c r="B58" s="1" t="s">
        <v>50</v>
      </c>
      <c r="C58" s="7">
        <v>313510245</v>
      </c>
      <c r="D58" s="18" t="s">
        <v>232</v>
      </c>
    </row>
    <row r="59" spans="1:4" ht="16.149999999999999" customHeight="1">
      <c r="A59" s="1" t="s">
        <v>81</v>
      </c>
      <c r="B59" s="1" t="s">
        <v>82</v>
      </c>
      <c r="C59" s="7">
        <v>313512061</v>
      </c>
      <c r="D59" s="18" t="s">
        <v>233</v>
      </c>
    </row>
    <row r="60" spans="1:4" ht="16.149999999999999" customHeight="1">
      <c r="A60" s="1" t="s">
        <v>83</v>
      </c>
      <c r="B60" s="1" t="s">
        <v>84</v>
      </c>
      <c r="C60" s="7">
        <v>313513029</v>
      </c>
      <c r="D60" s="18" t="s">
        <v>234</v>
      </c>
    </row>
    <row r="61" spans="1:4" ht="16.149999999999999" customHeight="1">
      <c r="A61" s="1" t="s">
        <v>85</v>
      </c>
      <c r="B61" s="1" t="s">
        <v>52</v>
      </c>
      <c r="C61" s="7">
        <v>313580015</v>
      </c>
      <c r="D61" s="18" t="s">
        <v>235</v>
      </c>
    </row>
    <row r="62" spans="1:4" ht="16.149999999999999" customHeight="1">
      <c r="A62" s="1" t="s">
        <v>86</v>
      </c>
      <c r="B62" s="1" t="s">
        <v>60</v>
      </c>
      <c r="C62" s="7">
        <v>313580072</v>
      </c>
      <c r="D62" s="18" t="s">
        <v>236</v>
      </c>
    </row>
    <row r="63" spans="1:4" ht="16.149999999999999" customHeight="1">
      <c r="A63" s="1" t="s">
        <v>87</v>
      </c>
      <c r="B63" s="1" t="s">
        <v>88</v>
      </c>
      <c r="C63" s="7">
        <v>313605012</v>
      </c>
      <c r="D63" s="18" t="s">
        <v>237</v>
      </c>
    </row>
    <row r="64" spans="1:4" ht="16.149999999999999" customHeight="1">
      <c r="A64" s="1" t="s">
        <v>89</v>
      </c>
      <c r="B64" s="1" t="s">
        <v>64</v>
      </c>
      <c r="C64" s="7">
        <v>314505002</v>
      </c>
      <c r="D64" s="18" t="s">
        <v>238</v>
      </c>
    </row>
    <row r="65" spans="1:4" ht="16.149999999999999" customHeight="1">
      <c r="A65" s="1" t="s">
        <v>90</v>
      </c>
      <c r="B65" s="1" t="s">
        <v>64</v>
      </c>
      <c r="C65" s="7">
        <v>314505004</v>
      </c>
      <c r="D65" s="18" t="s">
        <v>239</v>
      </c>
    </row>
    <row r="66" spans="1:4" ht="16.149999999999999" customHeight="1">
      <c r="A66" s="1" t="s">
        <v>91</v>
      </c>
      <c r="B66" s="1" t="s">
        <v>64</v>
      </c>
      <c r="C66" s="7">
        <v>314505008</v>
      </c>
      <c r="D66" s="18" t="s">
        <v>240</v>
      </c>
    </row>
    <row r="67" spans="1:4" ht="16.149999999999999" customHeight="1">
      <c r="A67" s="1" t="s">
        <v>92</v>
      </c>
      <c r="B67" s="1" t="s">
        <v>64</v>
      </c>
      <c r="C67" s="7">
        <v>314505011</v>
      </c>
      <c r="D67" s="18" t="s">
        <v>241</v>
      </c>
    </row>
    <row r="68" spans="1:4" ht="16.149999999999999" customHeight="1">
      <c r="A68" s="1" t="s">
        <v>93</v>
      </c>
      <c r="B68" s="1" t="s">
        <v>50</v>
      </c>
      <c r="C68" s="7">
        <v>314510022</v>
      </c>
      <c r="D68" s="18" t="s">
        <v>242</v>
      </c>
    </row>
    <row r="69" spans="1:4" ht="16.149999999999999" customHeight="1">
      <c r="A69" s="1" t="s">
        <v>94</v>
      </c>
      <c r="B69" s="1" t="s">
        <v>50</v>
      </c>
      <c r="C69" s="7">
        <v>314510028</v>
      </c>
      <c r="D69" s="18" t="s">
        <v>243</v>
      </c>
    </row>
    <row r="70" spans="1:4" ht="16.149999999999999" customHeight="1">
      <c r="A70" s="1" t="s">
        <v>95</v>
      </c>
      <c r="B70" s="1" t="s">
        <v>50</v>
      </c>
      <c r="C70" s="7">
        <v>314510034</v>
      </c>
      <c r="D70" s="18" t="s">
        <v>244</v>
      </c>
    </row>
    <row r="71" spans="1:4" ht="16.149999999999999" customHeight="1">
      <c r="A71" s="1" t="s">
        <v>96</v>
      </c>
      <c r="B71" s="1" t="s">
        <v>50</v>
      </c>
      <c r="C71" s="7">
        <v>314510042</v>
      </c>
      <c r="D71" s="18" t="s">
        <v>245</v>
      </c>
    </row>
    <row r="72" spans="1:4" ht="16.149999999999999" customHeight="1">
      <c r="A72" s="1" t="s">
        <v>97</v>
      </c>
      <c r="B72" s="1" t="s">
        <v>50</v>
      </c>
      <c r="C72" s="7">
        <v>314510044</v>
      </c>
      <c r="D72" s="18" t="s">
        <v>246</v>
      </c>
    </row>
    <row r="73" spans="1:4" ht="16.149999999999999" customHeight="1">
      <c r="A73" s="1" t="s">
        <v>98</v>
      </c>
      <c r="B73" s="1" t="s">
        <v>50</v>
      </c>
      <c r="C73" s="7">
        <v>314510067</v>
      </c>
      <c r="D73" s="18" t="s">
        <v>247</v>
      </c>
    </row>
    <row r="74" spans="1:4" ht="16.149999999999999" customHeight="1">
      <c r="A74" s="1" t="s">
        <v>99</v>
      </c>
      <c r="B74" s="1" t="s">
        <v>50</v>
      </c>
      <c r="C74" s="7">
        <v>314510072</v>
      </c>
      <c r="D74" s="18" t="s">
        <v>248</v>
      </c>
    </row>
    <row r="75" spans="1:4" ht="16.149999999999999" customHeight="1">
      <c r="A75" s="1" t="s">
        <v>100</v>
      </c>
      <c r="B75" s="1" t="s">
        <v>50</v>
      </c>
      <c r="C75" s="7">
        <v>314510094</v>
      </c>
      <c r="D75" s="18" t="s">
        <v>249</v>
      </c>
    </row>
    <row r="76" spans="1:4" ht="16.149999999999999" customHeight="1">
      <c r="A76" s="1" t="s">
        <v>101</v>
      </c>
      <c r="B76" s="1" t="s">
        <v>50</v>
      </c>
      <c r="C76" s="7">
        <v>314510103</v>
      </c>
      <c r="D76" s="18" t="s">
        <v>250</v>
      </c>
    </row>
    <row r="77" spans="1:4" ht="16.149999999999999" customHeight="1">
      <c r="A77" s="1" t="s">
        <v>102</v>
      </c>
      <c r="B77" s="1" t="s">
        <v>50</v>
      </c>
      <c r="C77" s="7">
        <v>314510114</v>
      </c>
      <c r="D77" s="18" t="s">
        <v>251</v>
      </c>
    </row>
    <row r="78" spans="1:4" ht="16.149999999999999" customHeight="1">
      <c r="A78" s="1" t="s">
        <v>103</v>
      </c>
      <c r="B78" s="1" t="s">
        <v>50</v>
      </c>
      <c r="C78" s="7">
        <v>314510120</v>
      </c>
      <c r="D78" s="18" t="s">
        <v>252</v>
      </c>
    </row>
    <row r="79" spans="1:4" ht="16.149999999999999" customHeight="1">
      <c r="A79" s="1" t="s">
        <v>104</v>
      </c>
      <c r="B79" s="1" t="s">
        <v>50</v>
      </c>
      <c r="C79" s="7">
        <v>314510123</v>
      </c>
      <c r="D79" s="18" t="s">
        <v>253</v>
      </c>
    </row>
    <row r="80" spans="1:4" ht="16.149999999999999" customHeight="1">
      <c r="A80" s="1" t="s">
        <v>105</v>
      </c>
      <c r="B80" s="1" t="s">
        <v>50</v>
      </c>
      <c r="C80" s="7">
        <v>314510126</v>
      </c>
      <c r="D80" s="18" t="s">
        <v>254</v>
      </c>
    </row>
    <row r="81" spans="1:4" ht="16.149999999999999" customHeight="1">
      <c r="A81" s="1" t="s">
        <v>106</v>
      </c>
      <c r="B81" s="1" t="s">
        <v>50</v>
      </c>
      <c r="C81" s="7">
        <v>314510130</v>
      </c>
      <c r="D81" s="18" t="s">
        <v>255</v>
      </c>
    </row>
    <row r="82" spans="1:4" ht="16.149999999999999" customHeight="1">
      <c r="A82" s="1" t="s">
        <v>107</v>
      </c>
      <c r="B82" s="1" t="s">
        <v>50</v>
      </c>
      <c r="C82" s="7">
        <v>314510131</v>
      </c>
      <c r="D82" s="18" t="s">
        <v>256</v>
      </c>
    </row>
    <row r="83" spans="1:4" ht="16.149999999999999" customHeight="1">
      <c r="A83" s="1" t="s">
        <v>108</v>
      </c>
      <c r="B83" s="1" t="s">
        <v>50</v>
      </c>
      <c r="C83" s="7">
        <v>314510133</v>
      </c>
      <c r="D83" s="18" t="s">
        <v>257</v>
      </c>
    </row>
    <row r="84" spans="1:4" ht="16.149999999999999" customHeight="1">
      <c r="A84" s="1" t="s">
        <v>109</v>
      </c>
      <c r="B84" s="1" t="s">
        <v>50</v>
      </c>
      <c r="C84" s="7">
        <v>314510134</v>
      </c>
      <c r="D84" s="18" t="s">
        <v>258</v>
      </c>
    </row>
    <row r="85" spans="1:4" ht="16.149999999999999" customHeight="1">
      <c r="A85" s="1" t="s">
        <v>110</v>
      </c>
      <c r="B85" s="1" t="s">
        <v>50</v>
      </c>
      <c r="C85" s="7">
        <v>314510147</v>
      </c>
      <c r="D85" s="18" t="s">
        <v>259</v>
      </c>
    </row>
    <row r="86" spans="1:4" ht="16.149999999999999" customHeight="1">
      <c r="A86" s="1" t="s">
        <v>111</v>
      </c>
      <c r="B86" s="1" t="s">
        <v>50</v>
      </c>
      <c r="C86" s="7">
        <v>314510149</v>
      </c>
      <c r="D86" s="18" t="s">
        <v>260</v>
      </c>
    </row>
    <row r="87" spans="1:4" ht="16.149999999999999" customHeight="1">
      <c r="A87" s="1" t="s">
        <v>112</v>
      </c>
      <c r="B87" s="1" t="s">
        <v>50</v>
      </c>
      <c r="C87" s="7">
        <v>314510151</v>
      </c>
      <c r="D87" s="18" t="s">
        <v>261</v>
      </c>
    </row>
    <row r="88" spans="1:4" ht="16.149999999999999" customHeight="1">
      <c r="A88" s="1" t="s">
        <v>113</v>
      </c>
      <c r="B88" s="1" t="s">
        <v>50</v>
      </c>
      <c r="C88" s="7">
        <v>314510152</v>
      </c>
      <c r="D88" s="18" t="s">
        <v>262</v>
      </c>
    </row>
    <row r="89" spans="1:4" ht="16.149999999999999" customHeight="1">
      <c r="A89" s="1" t="s">
        <v>114</v>
      </c>
      <c r="B89" s="1" t="s">
        <v>50</v>
      </c>
      <c r="C89" s="7">
        <v>314510153</v>
      </c>
      <c r="D89" s="18" t="s">
        <v>263</v>
      </c>
    </row>
    <row r="90" spans="1:4" ht="16.149999999999999" customHeight="1">
      <c r="A90" s="1" t="s">
        <v>115</v>
      </c>
      <c r="B90" s="1" t="s">
        <v>50</v>
      </c>
      <c r="C90" s="7">
        <v>314510157</v>
      </c>
      <c r="D90" s="18" t="s">
        <v>264</v>
      </c>
    </row>
    <row r="91" spans="1:4" ht="16.149999999999999" customHeight="1">
      <c r="A91" s="1" t="s">
        <v>116</v>
      </c>
      <c r="B91" s="1" t="s">
        <v>50</v>
      </c>
      <c r="C91" s="7">
        <v>314510166</v>
      </c>
      <c r="D91" s="18" t="s">
        <v>265</v>
      </c>
    </row>
    <row r="92" spans="1:4" ht="16.149999999999999" customHeight="1">
      <c r="A92" s="1" t="s">
        <v>117</v>
      </c>
      <c r="B92" s="1" t="s">
        <v>50</v>
      </c>
      <c r="C92" s="7">
        <v>314510173</v>
      </c>
      <c r="D92" s="18" t="s">
        <v>266</v>
      </c>
    </row>
    <row r="93" spans="1:4" ht="16.149999999999999" customHeight="1">
      <c r="A93" s="1" t="s">
        <v>118</v>
      </c>
      <c r="B93" s="1" t="s">
        <v>50</v>
      </c>
      <c r="C93" s="7">
        <v>314510174</v>
      </c>
      <c r="D93" s="18" t="s">
        <v>267</v>
      </c>
    </row>
    <row r="94" spans="1:4" ht="16.149999999999999" customHeight="1">
      <c r="A94" s="1" t="s">
        <v>119</v>
      </c>
      <c r="B94" s="1" t="s">
        <v>50</v>
      </c>
      <c r="C94" s="7">
        <v>314510186</v>
      </c>
      <c r="D94" s="18" t="s">
        <v>268</v>
      </c>
    </row>
    <row r="95" spans="1:4" ht="16.149999999999999" customHeight="1">
      <c r="A95" s="1" t="s">
        <v>120</v>
      </c>
      <c r="B95" s="1" t="s">
        <v>50</v>
      </c>
      <c r="C95" s="7">
        <v>314510188</v>
      </c>
      <c r="D95" s="18" t="s">
        <v>269</v>
      </c>
    </row>
    <row r="96" spans="1:4" ht="16.149999999999999" customHeight="1">
      <c r="A96" s="1" t="s">
        <v>121</v>
      </c>
      <c r="B96" s="1" t="s">
        <v>50</v>
      </c>
      <c r="C96" s="7">
        <v>314510189</v>
      </c>
      <c r="D96" s="18" t="s">
        <v>270</v>
      </c>
    </row>
    <row r="97" spans="1:4" ht="16.149999999999999" customHeight="1">
      <c r="A97" s="1" t="s">
        <v>122</v>
      </c>
      <c r="B97" s="1" t="s">
        <v>50</v>
      </c>
      <c r="C97" s="7">
        <v>314510192</v>
      </c>
      <c r="D97" s="18" t="s">
        <v>271</v>
      </c>
    </row>
    <row r="98" spans="1:4" ht="16.149999999999999" customHeight="1">
      <c r="A98" s="1" t="s">
        <v>123</v>
      </c>
      <c r="B98" s="1" t="s">
        <v>50</v>
      </c>
      <c r="C98" s="7">
        <v>314510195</v>
      </c>
      <c r="D98" s="18" t="s">
        <v>272</v>
      </c>
    </row>
    <row r="99" spans="1:4" ht="16.149999999999999" customHeight="1">
      <c r="A99" s="1" t="s">
        <v>124</v>
      </c>
      <c r="B99" s="1" t="s">
        <v>50</v>
      </c>
      <c r="C99" s="7">
        <v>314510196</v>
      </c>
      <c r="D99" s="18" t="s">
        <v>273</v>
      </c>
    </row>
    <row r="100" spans="1:4" ht="16.149999999999999" customHeight="1">
      <c r="A100" s="1" t="s">
        <v>125</v>
      </c>
      <c r="B100" s="1" t="s">
        <v>50</v>
      </c>
      <c r="C100" s="7">
        <v>314510199</v>
      </c>
      <c r="D100" s="18" t="s">
        <v>274</v>
      </c>
    </row>
    <row r="101" spans="1:4" ht="16.149999999999999" customHeight="1">
      <c r="A101" s="1" t="s">
        <v>126</v>
      </c>
      <c r="B101" s="1" t="s">
        <v>50</v>
      </c>
      <c r="C101" s="7">
        <v>314510201</v>
      </c>
      <c r="D101" s="18" t="s">
        <v>275</v>
      </c>
    </row>
    <row r="102" spans="1:4" ht="16.149999999999999" customHeight="1">
      <c r="A102" s="1" t="s">
        <v>127</v>
      </c>
      <c r="B102" s="1" t="s">
        <v>50</v>
      </c>
      <c r="C102" s="7">
        <v>314510202</v>
      </c>
      <c r="D102" s="18" t="s">
        <v>276</v>
      </c>
    </row>
    <row r="103" spans="1:4" ht="16.149999999999999" customHeight="1">
      <c r="A103" s="1" t="s">
        <v>128</v>
      </c>
      <c r="B103" s="1" t="s">
        <v>50</v>
      </c>
      <c r="C103" s="7">
        <v>314510209</v>
      </c>
      <c r="D103" s="18" t="s">
        <v>277</v>
      </c>
    </row>
    <row r="104" spans="1:4" ht="16.149999999999999" customHeight="1">
      <c r="A104" s="1" t="s">
        <v>129</v>
      </c>
      <c r="B104" s="1" t="s">
        <v>50</v>
      </c>
      <c r="C104" s="7">
        <v>314510214</v>
      </c>
      <c r="D104" s="18" t="s">
        <v>278</v>
      </c>
    </row>
    <row r="105" spans="1:4" ht="16.149999999999999" customHeight="1">
      <c r="A105" s="1" t="s">
        <v>130</v>
      </c>
      <c r="B105" s="1" t="s">
        <v>50</v>
      </c>
      <c r="C105" s="7">
        <v>314510218</v>
      </c>
      <c r="D105" s="18" t="s">
        <v>279</v>
      </c>
    </row>
    <row r="106" spans="1:4" ht="16.149999999999999" customHeight="1">
      <c r="A106" s="1" t="s">
        <v>131</v>
      </c>
      <c r="B106" s="1" t="s">
        <v>50</v>
      </c>
      <c r="C106" s="7">
        <v>314510222</v>
      </c>
      <c r="D106" s="18" t="s">
        <v>280</v>
      </c>
    </row>
    <row r="107" spans="1:4" ht="16.149999999999999" customHeight="1">
      <c r="A107" s="1" t="s">
        <v>132</v>
      </c>
      <c r="B107" s="1" t="s">
        <v>50</v>
      </c>
      <c r="C107" s="7">
        <v>314510224</v>
      </c>
      <c r="D107" s="18" t="s">
        <v>281</v>
      </c>
    </row>
    <row r="108" spans="1:4" ht="16.149999999999999" customHeight="1">
      <c r="A108" s="1" t="s">
        <v>133</v>
      </c>
      <c r="B108" s="1" t="s">
        <v>50</v>
      </c>
      <c r="C108" s="7">
        <v>314510225</v>
      </c>
      <c r="D108" s="18" t="s">
        <v>282</v>
      </c>
    </row>
    <row r="109" spans="1:4" ht="16.149999999999999" customHeight="1">
      <c r="A109" s="1" t="s">
        <v>134</v>
      </c>
      <c r="B109" s="1" t="s">
        <v>50</v>
      </c>
      <c r="C109" s="7">
        <v>314510228</v>
      </c>
      <c r="D109" s="18" t="s">
        <v>283</v>
      </c>
    </row>
    <row r="110" spans="1:4" ht="16.149999999999999" customHeight="1">
      <c r="A110" s="1" t="s">
        <v>135</v>
      </c>
      <c r="B110" s="1" t="s">
        <v>50</v>
      </c>
      <c r="C110" s="7">
        <v>314510230</v>
      </c>
      <c r="D110" s="18" t="s">
        <v>284</v>
      </c>
    </row>
    <row r="111" spans="1:4" ht="16.149999999999999" customHeight="1">
      <c r="A111" s="1" t="s">
        <v>136</v>
      </c>
      <c r="B111" s="1" t="s">
        <v>50</v>
      </c>
      <c r="C111" s="7">
        <v>314510232</v>
      </c>
      <c r="D111" s="18" t="s">
        <v>285</v>
      </c>
    </row>
    <row r="112" spans="1:4" ht="16.149999999999999" customHeight="1">
      <c r="A112" s="1" t="s">
        <v>137</v>
      </c>
      <c r="B112" s="1" t="s">
        <v>56</v>
      </c>
      <c r="C112" s="7">
        <v>314511038</v>
      </c>
      <c r="D112" s="18" t="s">
        <v>286</v>
      </c>
    </row>
    <row r="113" spans="1:4" ht="16.149999999999999" customHeight="1">
      <c r="A113" s="1" t="s">
        <v>138</v>
      </c>
      <c r="B113" s="1" t="s">
        <v>56</v>
      </c>
      <c r="C113" s="7">
        <v>314511040</v>
      </c>
      <c r="D113" s="18" t="s">
        <v>287</v>
      </c>
    </row>
    <row r="114" spans="1:4" ht="16.149999999999999" customHeight="1">
      <c r="A114" s="1" t="s">
        <v>139</v>
      </c>
      <c r="B114" s="1" t="s">
        <v>56</v>
      </c>
      <c r="C114" s="7">
        <v>314511059</v>
      </c>
      <c r="D114" s="18" t="s">
        <v>288</v>
      </c>
    </row>
    <row r="115" spans="1:4" ht="16.149999999999999" customHeight="1">
      <c r="A115" s="1" t="s">
        <v>140</v>
      </c>
      <c r="B115" s="1" t="s">
        <v>82</v>
      </c>
      <c r="C115" s="7">
        <v>314512025</v>
      </c>
      <c r="D115" s="18" t="s">
        <v>289</v>
      </c>
    </row>
    <row r="116" spans="1:4" ht="16.149999999999999" customHeight="1">
      <c r="A116" s="1" t="s">
        <v>141</v>
      </c>
      <c r="B116" s="1" t="s">
        <v>84</v>
      </c>
      <c r="C116" s="7">
        <v>314513086</v>
      </c>
      <c r="D116" s="18" t="s">
        <v>290</v>
      </c>
    </row>
    <row r="117" spans="1:4" ht="16.149999999999999" customHeight="1">
      <c r="A117" s="1" t="s">
        <v>142</v>
      </c>
      <c r="B117" s="1" t="s">
        <v>60</v>
      </c>
      <c r="C117" s="7">
        <v>314580042</v>
      </c>
      <c r="D117" s="18" t="s">
        <v>291</v>
      </c>
    </row>
    <row r="118" spans="1:4" ht="16.149999999999999" customHeight="1">
      <c r="A118" s="1" t="s">
        <v>143</v>
      </c>
      <c r="B118" s="1" t="s">
        <v>60</v>
      </c>
      <c r="C118" s="7">
        <v>314580044</v>
      </c>
      <c r="D118" s="18" t="s">
        <v>292</v>
      </c>
    </row>
    <row r="119" spans="1:4" ht="16.149999999999999" customHeight="1">
      <c r="A119" s="1" t="s">
        <v>144</v>
      </c>
      <c r="B119" s="1" t="s">
        <v>60</v>
      </c>
      <c r="C119" s="7">
        <v>314580048</v>
      </c>
      <c r="D119" s="18" t="s">
        <v>293</v>
      </c>
    </row>
    <row r="120" spans="1:4" ht="16.149999999999999" customHeight="1">
      <c r="A120" s="1" t="s">
        <v>145</v>
      </c>
      <c r="B120" s="1" t="s">
        <v>60</v>
      </c>
      <c r="C120" s="7">
        <v>314580052</v>
      </c>
      <c r="D120" s="18" t="s">
        <v>294</v>
      </c>
    </row>
    <row r="121" spans="1:4" ht="16.149999999999999" customHeight="1">
      <c r="A121" s="1" t="s">
        <v>146</v>
      </c>
      <c r="B121" s="1" t="s">
        <v>147</v>
      </c>
      <c r="C121" s="7">
        <v>314581011</v>
      </c>
      <c r="D121" s="18" t="s">
        <v>295</v>
      </c>
    </row>
    <row r="122" spans="1:4" ht="16.149999999999999" customHeight="1">
      <c r="A122" s="1" t="s">
        <v>148</v>
      </c>
      <c r="B122" s="1" t="s">
        <v>147</v>
      </c>
      <c r="C122" s="7">
        <v>314581044</v>
      </c>
      <c r="D122" s="18" t="s">
        <v>296</v>
      </c>
    </row>
    <row r="123" spans="1:4" ht="16.149999999999999" customHeight="1">
      <c r="A123" s="1" t="s">
        <v>149</v>
      </c>
      <c r="B123" s="1" t="s">
        <v>62</v>
      </c>
      <c r="C123" s="7">
        <v>314591043</v>
      </c>
      <c r="D123" s="18" t="s">
        <v>297</v>
      </c>
    </row>
    <row r="124" spans="1:4" ht="16.149999999999999" customHeight="1">
      <c r="A124" s="1" t="s">
        <v>150</v>
      </c>
      <c r="B124" s="1" t="s">
        <v>88</v>
      </c>
      <c r="C124" s="7">
        <v>314605003</v>
      </c>
      <c r="D124" s="18" t="s">
        <v>298</v>
      </c>
    </row>
    <row r="125" spans="1:4" ht="16.149999999999999" customHeight="1">
      <c r="A125" s="1" t="s">
        <v>151</v>
      </c>
      <c r="B125" s="1" t="s">
        <v>88</v>
      </c>
      <c r="C125" s="7">
        <v>314605025</v>
      </c>
      <c r="D125" s="18" t="s">
        <v>299</v>
      </c>
    </row>
    <row r="126" spans="1:4" ht="16.149999999999999" customHeight="1">
      <c r="A126" s="1" t="s">
        <v>152</v>
      </c>
      <c r="B126" s="1" t="s">
        <v>52</v>
      </c>
      <c r="C126" s="7">
        <v>413510023</v>
      </c>
      <c r="D126" s="18" t="s">
        <v>300</v>
      </c>
    </row>
    <row r="127" spans="1:4" ht="16.149999999999999" customHeight="1">
      <c r="A127" s="1" t="s">
        <v>153</v>
      </c>
      <c r="B127" s="1" t="s">
        <v>154</v>
      </c>
      <c r="C127" s="7" t="s">
        <v>155</v>
      </c>
      <c r="D127" s="18" t="s">
        <v>301</v>
      </c>
    </row>
    <row r="128" spans="1:4" ht="16.149999999999999" customHeight="1">
      <c r="A128" s="1" t="s">
        <v>156</v>
      </c>
      <c r="B128" s="1" t="s">
        <v>154</v>
      </c>
      <c r="C128" s="7" t="s">
        <v>157</v>
      </c>
      <c r="D128" s="18" t="s">
        <v>302</v>
      </c>
    </row>
    <row r="129" spans="1:4" ht="16.149999999999999" customHeight="1">
      <c r="A129" s="1" t="s">
        <v>158</v>
      </c>
      <c r="B129" s="1" t="s">
        <v>154</v>
      </c>
      <c r="C129" s="7" t="s">
        <v>159</v>
      </c>
      <c r="D129" s="18" t="s">
        <v>303</v>
      </c>
    </row>
    <row r="130" spans="1:4" ht="16.149999999999999" customHeight="1">
      <c r="A130" s="1" t="s">
        <v>160</v>
      </c>
      <c r="B130" s="1" t="s">
        <v>154</v>
      </c>
      <c r="C130" s="7" t="s">
        <v>161</v>
      </c>
      <c r="D130" s="18" t="s">
        <v>304</v>
      </c>
    </row>
  </sheetData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4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2" sqref="A2:L131"/>
    </sheetView>
  </sheetViews>
  <sheetFormatPr defaultColWidth="12.59765625" defaultRowHeight="15.75" customHeight="1"/>
  <cols>
    <col min="1" max="2" width="12.59765625" customWidth="1"/>
    <col min="7" max="7" width="12.59765625" customWidth="1"/>
  </cols>
  <sheetData>
    <row r="1" spans="1:13" ht="15.75" customHeight="1">
      <c r="A1" s="1" t="s">
        <v>0</v>
      </c>
      <c r="B1" s="1" t="s">
        <v>1</v>
      </c>
      <c r="C1" s="19" t="s">
        <v>2</v>
      </c>
      <c r="D1" s="2" t="s">
        <v>305</v>
      </c>
      <c r="E1" s="2" t="s">
        <v>306</v>
      </c>
      <c r="F1" s="2" t="s">
        <v>307</v>
      </c>
      <c r="G1" s="2" t="s">
        <v>308</v>
      </c>
      <c r="H1" s="2" t="s">
        <v>309</v>
      </c>
      <c r="I1" s="2" t="s">
        <v>310</v>
      </c>
      <c r="J1" s="2" t="s">
        <v>311</v>
      </c>
      <c r="K1" s="2" t="s">
        <v>11</v>
      </c>
      <c r="L1" s="2" t="s">
        <v>312</v>
      </c>
      <c r="M1" s="2"/>
    </row>
    <row r="2" spans="1:13" ht="15.75" customHeight="1">
      <c r="A2" s="1" t="s">
        <v>13</v>
      </c>
      <c r="B2" s="1" t="s">
        <v>14</v>
      </c>
      <c r="C2" s="3" t="s">
        <v>15</v>
      </c>
      <c r="D2" s="5">
        <v>40</v>
      </c>
      <c r="E2" s="5">
        <v>20</v>
      </c>
      <c r="F2" s="5">
        <v>0.93240000000000001</v>
      </c>
      <c r="G2" s="5">
        <f t="shared" ref="G2:G33" si="0">RANK(F2,$F$2:$F$130,0)</f>
        <v>18</v>
      </c>
      <c r="H2" s="5">
        <f t="shared" ref="H2:H33" si="1">IF(F2&gt;=0.94,25,IF(F2&gt;=0.928,22,IF(F2&gt;=0.912,19,IF(F2&gt;=0.89,16,IF(F2&gt;=0.868,13,IF(F2&gt;=0.84,10,IF(F2&gt;=0.8,7,IF(F2&gt;0.6,4,""))))))))</f>
        <v>22</v>
      </c>
      <c r="I2" s="5">
        <v>11</v>
      </c>
      <c r="J2" s="5"/>
      <c r="K2" s="5">
        <f t="shared" ref="K2:K33" si="2">D2+E2+H2+I2+J2</f>
        <v>93</v>
      </c>
    </row>
    <row r="3" spans="1:13" ht="15.75" customHeight="1">
      <c r="A3" s="1" t="s">
        <v>16</v>
      </c>
      <c r="B3" s="1" t="s">
        <v>17</v>
      </c>
      <c r="C3" s="7">
        <v>111261022</v>
      </c>
      <c r="D3" s="5">
        <v>0</v>
      </c>
      <c r="E3" s="5">
        <v>20</v>
      </c>
      <c r="F3" s="5">
        <v>0.70809999999999995</v>
      </c>
      <c r="G3" s="5">
        <f t="shared" si="0"/>
        <v>128</v>
      </c>
      <c r="H3" s="5">
        <f t="shared" si="1"/>
        <v>4</v>
      </c>
      <c r="I3" s="5">
        <v>13</v>
      </c>
      <c r="J3" s="5"/>
      <c r="K3" s="5">
        <f t="shared" si="2"/>
        <v>37</v>
      </c>
      <c r="L3" s="13" t="s">
        <v>313</v>
      </c>
    </row>
    <row r="4" spans="1:13" ht="15.75" customHeight="1">
      <c r="A4" s="1" t="s">
        <v>18</v>
      </c>
      <c r="B4" s="1" t="s">
        <v>19</v>
      </c>
      <c r="C4" s="7">
        <v>111511003</v>
      </c>
      <c r="D4" s="5">
        <v>40</v>
      </c>
      <c r="E4" s="5">
        <v>20</v>
      </c>
      <c r="F4" s="5">
        <v>0.92010000000000003</v>
      </c>
      <c r="G4" s="5">
        <f t="shared" si="0"/>
        <v>43</v>
      </c>
      <c r="H4" s="5">
        <f t="shared" si="1"/>
        <v>19</v>
      </c>
      <c r="I4" s="5">
        <v>12</v>
      </c>
      <c r="J4" s="5"/>
      <c r="K4" s="5">
        <f t="shared" si="2"/>
        <v>91</v>
      </c>
    </row>
    <row r="5" spans="1:13" ht="15.75" customHeight="1">
      <c r="A5" s="1" t="s">
        <v>20</v>
      </c>
      <c r="B5" s="1" t="s">
        <v>19</v>
      </c>
      <c r="C5" s="7">
        <v>111511005</v>
      </c>
      <c r="D5" s="5">
        <v>40</v>
      </c>
      <c r="E5" s="5">
        <v>20</v>
      </c>
      <c r="F5" s="5">
        <v>0.92669999999999997</v>
      </c>
      <c r="G5" s="5">
        <f t="shared" si="0"/>
        <v>28</v>
      </c>
      <c r="H5" s="5">
        <f t="shared" si="1"/>
        <v>19</v>
      </c>
      <c r="I5" s="5">
        <v>14</v>
      </c>
      <c r="J5" s="5"/>
      <c r="K5" s="5">
        <f t="shared" si="2"/>
        <v>93</v>
      </c>
    </row>
    <row r="6" spans="1:13" ht="15.75" customHeight="1">
      <c r="A6" s="1" t="s">
        <v>21</v>
      </c>
      <c r="B6" s="1" t="s">
        <v>19</v>
      </c>
      <c r="C6" s="7">
        <v>111511009</v>
      </c>
      <c r="D6" s="5">
        <v>40</v>
      </c>
      <c r="E6" s="5">
        <v>20</v>
      </c>
      <c r="F6" s="5">
        <v>0.95020000000000004</v>
      </c>
      <c r="G6" s="5">
        <f t="shared" si="0"/>
        <v>1</v>
      </c>
      <c r="H6" s="5">
        <f t="shared" si="1"/>
        <v>25</v>
      </c>
      <c r="I6" s="5">
        <v>12</v>
      </c>
      <c r="J6" s="5"/>
      <c r="K6" s="5">
        <f t="shared" si="2"/>
        <v>97</v>
      </c>
    </row>
    <row r="7" spans="1:13" ht="15.75" customHeight="1">
      <c r="A7" s="1" t="s">
        <v>22</v>
      </c>
      <c r="B7" s="1" t="s">
        <v>19</v>
      </c>
      <c r="C7" s="7">
        <v>111511010</v>
      </c>
      <c r="D7" s="5">
        <v>40</v>
      </c>
      <c r="E7" s="5">
        <v>20</v>
      </c>
      <c r="F7" s="5">
        <v>0.92259999999999998</v>
      </c>
      <c r="G7" s="5">
        <f t="shared" si="0"/>
        <v>40</v>
      </c>
      <c r="H7" s="5">
        <f t="shared" si="1"/>
        <v>19</v>
      </c>
      <c r="I7" s="5">
        <v>12</v>
      </c>
      <c r="J7" s="5"/>
      <c r="K7" s="5">
        <f t="shared" si="2"/>
        <v>91</v>
      </c>
    </row>
    <row r="8" spans="1:13" ht="15.75" customHeight="1">
      <c r="A8" s="1" t="s">
        <v>23</v>
      </c>
      <c r="B8" s="1" t="s">
        <v>19</v>
      </c>
      <c r="C8" s="7">
        <v>111511057</v>
      </c>
      <c r="D8" s="5">
        <v>40</v>
      </c>
      <c r="E8" s="5">
        <v>20</v>
      </c>
      <c r="F8" s="5">
        <v>0.87119999999999997</v>
      </c>
      <c r="G8" s="5">
        <f t="shared" si="0"/>
        <v>109</v>
      </c>
      <c r="H8" s="5">
        <f t="shared" si="1"/>
        <v>13</v>
      </c>
      <c r="I8" s="5">
        <v>12</v>
      </c>
      <c r="J8" s="5"/>
      <c r="K8" s="5">
        <f t="shared" si="2"/>
        <v>85</v>
      </c>
    </row>
    <row r="9" spans="1:13" ht="15.75" customHeight="1">
      <c r="A9" s="1" t="s">
        <v>24</v>
      </c>
      <c r="B9" s="1" t="s">
        <v>19</v>
      </c>
      <c r="C9" s="7">
        <v>111511059</v>
      </c>
      <c r="D9" s="5">
        <v>40</v>
      </c>
      <c r="E9" s="5">
        <v>20</v>
      </c>
      <c r="F9" s="5">
        <v>0.88590000000000002</v>
      </c>
      <c r="G9" s="5">
        <f t="shared" si="0"/>
        <v>94</v>
      </c>
      <c r="H9" s="5">
        <f t="shared" si="1"/>
        <v>13</v>
      </c>
      <c r="I9" s="5">
        <v>11</v>
      </c>
      <c r="J9" s="5"/>
      <c r="K9" s="5">
        <f t="shared" si="2"/>
        <v>84</v>
      </c>
    </row>
    <row r="10" spans="1:13" ht="15.75" customHeight="1">
      <c r="A10" s="1" t="s">
        <v>25</v>
      </c>
      <c r="B10" s="1" t="s">
        <v>19</v>
      </c>
      <c r="C10" s="7">
        <v>111511093</v>
      </c>
      <c r="D10" s="5">
        <v>40</v>
      </c>
      <c r="E10" s="5">
        <v>20</v>
      </c>
      <c r="F10" s="5">
        <v>0.90780000000000005</v>
      </c>
      <c r="G10" s="5">
        <f t="shared" si="0"/>
        <v>59</v>
      </c>
      <c r="H10" s="5">
        <f t="shared" si="1"/>
        <v>16</v>
      </c>
      <c r="I10" s="5">
        <v>10</v>
      </c>
      <c r="J10" s="5"/>
      <c r="K10" s="5">
        <f t="shared" si="2"/>
        <v>86</v>
      </c>
    </row>
    <row r="11" spans="1:13" ht="15.75" customHeight="1">
      <c r="A11" s="1" t="s">
        <v>26</v>
      </c>
      <c r="B11" s="1" t="s">
        <v>19</v>
      </c>
      <c r="C11" s="7">
        <v>111511095</v>
      </c>
      <c r="D11" s="5">
        <v>40</v>
      </c>
      <c r="E11" s="5">
        <v>20</v>
      </c>
      <c r="F11" s="5">
        <v>0.8871</v>
      </c>
      <c r="G11" s="5">
        <f t="shared" si="0"/>
        <v>90</v>
      </c>
      <c r="H11" s="5">
        <f t="shared" si="1"/>
        <v>13</v>
      </c>
      <c r="I11" s="5">
        <v>12</v>
      </c>
      <c r="J11" s="5"/>
      <c r="K11" s="5">
        <f t="shared" si="2"/>
        <v>85</v>
      </c>
    </row>
    <row r="12" spans="1:13" ht="15.75" customHeight="1">
      <c r="A12" s="1" t="s">
        <v>27</v>
      </c>
      <c r="B12" s="1" t="s">
        <v>19</v>
      </c>
      <c r="C12" s="7">
        <v>111511099</v>
      </c>
      <c r="D12" s="5">
        <v>40</v>
      </c>
      <c r="E12" s="5">
        <v>20</v>
      </c>
      <c r="F12" s="5">
        <v>0.92669999999999997</v>
      </c>
      <c r="G12" s="5">
        <f t="shared" si="0"/>
        <v>28</v>
      </c>
      <c r="H12" s="5">
        <f t="shared" si="1"/>
        <v>19</v>
      </c>
      <c r="I12" s="5">
        <v>13</v>
      </c>
      <c r="J12" s="5"/>
      <c r="K12" s="5">
        <f t="shared" si="2"/>
        <v>92</v>
      </c>
    </row>
    <row r="13" spans="1:13" ht="15.75" customHeight="1">
      <c r="A13" s="1" t="s">
        <v>28</v>
      </c>
      <c r="B13" s="1" t="s">
        <v>19</v>
      </c>
      <c r="C13" s="7">
        <v>111511158</v>
      </c>
      <c r="D13" s="5">
        <v>40</v>
      </c>
      <c r="E13" s="5">
        <v>20</v>
      </c>
      <c r="F13" s="5">
        <v>0.89239999999999997</v>
      </c>
      <c r="G13" s="5">
        <f t="shared" si="0"/>
        <v>83</v>
      </c>
      <c r="H13" s="5">
        <f t="shared" si="1"/>
        <v>16</v>
      </c>
      <c r="I13" s="5">
        <v>10</v>
      </c>
      <c r="J13" s="5"/>
      <c r="K13" s="5">
        <f t="shared" si="2"/>
        <v>86</v>
      </c>
    </row>
    <row r="14" spans="1:13" ht="15.75" customHeight="1">
      <c r="A14" s="1" t="s">
        <v>29</v>
      </c>
      <c r="B14" s="1" t="s">
        <v>19</v>
      </c>
      <c r="C14" s="7">
        <v>111511163</v>
      </c>
      <c r="D14" s="5">
        <v>40</v>
      </c>
      <c r="E14" s="5">
        <v>20</v>
      </c>
      <c r="F14" s="5">
        <v>0.85340000000000005</v>
      </c>
      <c r="G14" s="5">
        <f t="shared" si="0"/>
        <v>119</v>
      </c>
      <c r="H14" s="5">
        <f t="shared" si="1"/>
        <v>10</v>
      </c>
      <c r="I14" s="5">
        <v>11</v>
      </c>
      <c r="J14" s="5"/>
      <c r="K14" s="5">
        <f t="shared" si="2"/>
        <v>81</v>
      </c>
    </row>
    <row r="15" spans="1:13" ht="15.75" customHeight="1">
      <c r="A15" s="1" t="s">
        <v>30</v>
      </c>
      <c r="B15" s="1" t="s">
        <v>19</v>
      </c>
      <c r="C15" s="7">
        <v>111511186</v>
      </c>
      <c r="D15" s="5">
        <v>40</v>
      </c>
      <c r="E15" s="5">
        <v>20</v>
      </c>
      <c r="F15" s="5">
        <v>0.90349999999999997</v>
      </c>
      <c r="G15" s="5">
        <f t="shared" si="0"/>
        <v>67</v>
      </c>
      <c r="H15" s="5">
        <f t="shared" si="1"/>
        <v>16</v>
      </c>
      <c r="I15" s="5">
        <v>14</v>
      </c>
      <c r="J15" s="5"/>
      <c r="K15" s="5">
        <f t="shared" si="2"/>
        <v>90</v>
      </c>
    </row>
    <row r="16" spans="1:13" ht="15.75" customHeight="1">
      <c r="A16" s="1" t="s">
        <v>31</v>
      </c>
      <c r="B16" s="1" t="s">
        <v>19</v>
      </c>
      <c r="C16" s="7">
        <v>111511208</v>
      </c>
      <c r="D16" s="5">
        <v>40</v>
      </c>
      <c r="E16" s="5">
        <v>20</v>
      </c>
      <c r="F16" s="5">
        <v>0.87080000000000002</v>
      </c>
      <c r="G16" s="5">
        <f t="shared" si="0"/>
        <v>110</v>
      </c>
      <c r="H16" s="5">
        <f t="shared" si="1"/>
        <v>13</v>
      </c>
      <c r="I16" s="5">
        <v>12</v>
      </c>
      <c r="J16" s="5"/>
      <c r="K16" s="5">
        <f t="shared" si="2"/>
        <v>85</v>
      </c>
    </row>
    <row r="17" spans="1:12" ht="15.75" customHeight="1">
      <c r="A17" s="1" t="s">
        <v>32</v>
      </c>
      <c r="B17" s="1" t="s">
        <v>19</v>
      </c>
      <c r="C17" s="7">
        <v>111511211</v>
      </c>
      <c r="D17" s="5">
        <v>40</v>
      </c>
      <c r="E17" s="5">
        <v>20</v>
      </c>
      <c r="F17" s="5">
        <v>0.93959999999999999</v>
      </c>
      <c r="G17" s="5">
        <f t="shared" si="0"/>
        <v>10</v>
      </c>
      <c r="H17" s="5">
        <f t="shared" si="1"/>
        <v>22</v>
      </c>
      <c r="I17" s="5">
        <v>14</v>
      </c>
      <c r="J17" s="5"/>
      <c r="K17" s="5">
        <f t="shared" si="2"/>
        <v>96</v>
      </c>
    </row>
    <row r="18" spans="1:12" ht="15.75" customHeight="1">
      <c r="A18" s="1" t="s">
        <v>33</v>
      </c>
      <c r="B18" s="1" t="s">
        <v>19</v>
      </c>
      <c r="C18" s="7">
        <v>111511240</v>
      </c>
      <c r="D18" s="5">
        <v>40</v>
      </c>
      <c r="E18" s="5">
        <v>20</v>
      </c>
      <c r="F18" s="5">
        <v>0.92430000000000001</v>
      </c>
      <c r="G18" s="5">
        <f t="shared" si="0"/>
        <v>34</v>
      </c>
      <c r="H18" s="5">
        <f t="shared" si="1"/>
        <v>19</v>
      </c>
      <c r="I18" s="5">
        <v>15</v>
      </c>
      <c r="J18" s="5"/>
      <c r="K18" s="5">
        <f t="shared" si="2"/>
        <v>94</v>
      </c>
    </row>
    <row r="19" spans="1:12" ht="15.75" customHeight="1">
      <c r="A19" s="1" t="s">
        <v>34</v>
      </c>
      <c r="B19" s="1" t="s">
        <v>19</v>
      </c>
      <c r="C19" s="7">
        <v>111511247</v>
      </c>
      <c r="D19" s="5">
        <v>40</v>
      </c>
      <c r="E19" s="5">
        <v>20</v>
      </c>
      <c r="F19" s="5">
        <v>0.94289999999999996</v>
      </c>
      <c r="G19" s="5">
        <f t="shared" si="0"/>
        <v>5</v>
      </c>
      <c r="H19" s="5">
        <f t="shared" si="1"/>
        <v>25</v>
      </c>
      <c r="I19" s="5">
        <v>12</v>
      </c>
      <c r="J19" s="5"/>
      <c r="K19" s="5">
        <f t="shared" si="2"/>
        <v>97</v>
      </c>
    </row>
    <row r="20" spans="1:12" ht="15.75" customHeight="1">
      <c r="A20" s="1" t="s">
        <v>35</v>
      </c>
      <c r="B20" s="1" t="s">
        <v>19</v>
      </c>
      <c r="C20" s="7">
        <v>111511249</v>
      </c>
      <c r="D20" s="5">
        <v>40</v>
      </c>
      <c r="E20" s="5">
        <v>20</v>
      </c>
      <c r="F20" s="5">
        <v>0.93259999999999998</v>
      </c>
      <c r="G20" s="5">
        <f t="shared" si="0"/>
        <v>17</v>
      </c>
      <c r="H20" s="5">
        <f t="shared" si="1"/>
        <v>22</v>
      </c>
      <c r="I20" s="5">
        <v>13</v>
      </c>
      <c r="J20" s="5"/>
      <c r="K20" s="5">
        <f t="shared" si="2"/>
        <v>95</v>
      </c>
    </row>
    <row r="21" spans="1:12" ht="15.75" customHeight="1">
      <c r="A21" s="1" t="s">
        <v>36</v>
      </c>
      <c r="B21" s="1" t="s">
        <v>19</v>
      </c>
      <c r="C21" s="7">
        <v>111511253</v>
      </c>
      <c r="D21" s="5">
        <v>40</v>
      </c>
      <c r="E21" s="5">
        <v>20</v>
      </c>
      <c r="F21" s="5">
        <v>0.91410000000000002</v>
      </c>
      <c r="G21" s="5">
        <f t="shared" si="0"/>
        <v>54</v>
      </c>
      <c r="H21" s="5">
        <f t="shared" si="1"/>
        <v>19</v>
      </c>
      <c r="I21" s="5">
        <v>12</v>
      </c>
      <c r="J21" s="5"/>
      <c r="K21" s="5">
        <f t="shared" si="2"/>
        <v>91</v>
      </c>
    </row>
    <row r="22" spans="1:12" ht="15.75" customHeight="1">
      <c r="A22" s="1" t="s">
        <v>37</v>
      </c>
      <c r="B22" s="1" t="s">
        <v>19</v>
      </c>
      <c r="C22" s="7">
        <v>111511260</v>
      </c>
      <c r="D22" s="5">
        <v>40</v>
      </c>
      <c r="E22" s="5">
        <v>20</v>
      </c>
      <c r="F22" s="5">
        <v>0.93340000000000001</v>
      </c>
      <c r="G22" s="5">
        <f t="shared" si="0"/>
        <v>14</v>
      </c>
      <c r="H22" s="5">
        <f t="shared" si="1"/>
        <v>22</v>
      </c>
      <c r="I22" s="5">
        <v>12</v>
      </c>
      <c r="J22" s="5"/>
      <c r="K22" s="5">
        <f t="shared" si="2"/>
        <v>94</v>
      </c>
    </row>
    <row r="23" spans="1:12" ht="15.75" customHeight="1">
      <c r="A23" s="1" t="s">
        <v>38</v>
      </c>
      <c r="B23" s="1" t="s">
        <v>19</v>
      </c>
      <c r="C23" s="7">
        <v>111511263</v>
      </c>
      <c r="D23" s="5">
        <v>40</v>
      </c>
      <c r="E23" s="5">
        <v>20</v>
      </c>
      <c r="F23" s="5">
        <v>0.87439999999999996</v>
      </c>
      <c r="G23" s="5">
        <f t="shared" si="0"/>
        <v>107</v>
      </c>
      <c r="H23" s="5">
        <f t="shared" si="1"/>
        <v>13</v>
      </c>
      <c r="I23" s="5">
        <v>14</v>
      </c>
      <c r="J23" s="5"/>
      <c r="K23" s="5">
        <f t="shared" si="2"/>
        <v>87</v>
      </c>
    </row>
    <row r="24" spans="1:12" ht="15.75" customHeight="1">
      <c r="A24" s="1" t="s">
        <v>39</v>
      </c>
      <c r="B24" s="1" t="s">
        <v>19</v>
      </c>
      <c r="C24" s="7">
        <v>111511273</v>
      </c>
      <c r="D24" s="5">
        <v>40</v>
      </c>
      <c r="E24" s="5">
        <v>20</v>
      </c>
      <c r="F24" s="5">
        <v>0.85129999999999995</v>
      </c>
      <c r="G24" s="5">
        <f t="shared" si="0"/>
        <v>121</v>
      </c>
      <c r="H24" s="5">
        <f t="shared" si="1"/>
        <v>10</v>
      </c>
      <c r="I24" s="5">
        <v>11</v>
      </c>
      <c r="J24" s="5"/>
      <c r="K24" s="5">
        <f t="shared" si="2"/>
        <v>81</v>
      </c>
    </row>
    <row r="25" spans="1:12" ht="15.75" customHeight="1">
      <c r="A25" s="1" t="s">
        <v>40</v>
      </c>
      <c r="B25" s="1" t="s">
        <v>19</v>
      </c>
      <c r="C25" s="7">
        <v>111511306</v>
      </c>
      <c r="D25" s="5">
        <v>40</v>
      </c>
      <c r="E25" s="5">
        <v>20</v>
      </c>
      <c r="F25" s="5">
        <v>0.94350000000000001</v>
      </c>
      <c r="G25" s="5">
        <f t="shared" si="0"/>
        <v>4</v>
      </c>
      <c r="H25" s="5">
        <f t="shared" si="1"/>
        <v>25</v>
      </c>
      <c r="I25" s="5">
        <v>11</v>
      </c>
      <c r="J25" s="5"/>
      <c r="K25" s="5">
        <f t="shared" si="2"/>
        <v>96</v>
      </c>
    </row>
    <row r="26" spans="1:12" ht="15.75" customHeight="1">
      <c r="A26" s="1" t="s">
        <v>41</v>
      </c>
      <c r="B26" s="1" t="s">
        <v>19</v>
      </c>
      <c r="C26" s="7">
        <v>111511307</v>
      </c>
      <c r="D26" s="5">
        <v>35</v>
      </c>
      <c r="E26" s="5">
        <v>15</v>
      </c>
      <c r="F26" s="5">
        <v>0.92559999999999998</v>
      </c>
      <c r="G26" s="5">
        <f t="shared" si="0"/>
        <v>32</v>
      </c>
      <c r="H26" s="5">
        <f t="shared" si="1"/>
        <v>19</v>
      </c>
      <c r="I26" s="5">
        <v>8</v>
      </c>
      <c r="J26" s="5"/>
      <c r="K26" s="5">
        <f t="shared" si="2"/>
        <v>77</v>
      </c>
      <c r="L26" s="13" t="s">
        <v>314</v>
      </c>
    </row>
    <row r="27" spans="1:12" ht="15.75" customHeight="1">
      <c r="A27" s="1" t="s">
        <v>42</v>
      </c>
      <c r="B27" s="1" t="s">
        <v>19</v>
      </c>
      <c r="C27" s="7">
        <v>111511308</v>
      </c>
      <c r="D27" s="5">
        <v>40</v>
      </c>
      <c r="E27" s="5">
        <v>20</v>
      </c>
      <c r="F27" s="5">
        <v>0.92900000000000005</v>
      </c>
      <c r="G27" s="5">
        <f t="shared" si="0"/>
        <v>25</v>
      </c>
      <c r="H27" s="5">
        <f t="shared" si="1"/>
        <v>22</v>
      </c>
      <c r="I27" s="5">
        <v>13</v>
      </c>
      <c r="J27" s="5"/>
      <c r="K27" s="5">
        <f t="shared" si="2"/>
        <v>95</v>
      </c>
    </row>
    <row r="28" spans="1:12" ht="15.75" customHeight="1">
      <c r="A28" s="1" t="s">
        <v>43</v>
      </c>
      <c r="B28" s="1" t="s">
        <v>19</v>
      </c>
      <c r="C28" s="7">
        <v>111610032</v>
      </c>
      <c r="D28" s="5">
        <v>40</v>
      </c>
      <c r="E28" s="5">
        <v>20</v>
      </c>
      <c r="F28" s="5">
        <v>0.91420000000000001</v>
      </c>
      <c r="G28" s="5">
        <f t="shared" si="0"/>
        <v>53</v>
      </c>
      <c r="H28" s="5">
        <f t="shared" si="1"/>
        <v>19</v>
      </c>
      <c r="I28" s="5">
        <v>13</v>
      </c>
      <c r="J28" s="5"/>
      <c r="K28" s="5">
        <f t="shared" si="2"/>
        <v>92</v>
      </c>
    </row>
    <row r="29" spans="1:12" ht="15.75" customHeight="1">
      <c r="A29" s="1" t="s">
        <v>44</v>
      </c>
      <c r="B29" s="1" t="s">
        <v>19</v>
      </c>
      <c r="C29" s="7">
        <v>111611088</v>
      </c>
      <c r="D29" s="5">
        <v>40</v>
      </c>
      <c r="E29" s="5">
        <v>20</v>
      </c>
      <c r="F29" s="5">
        <v>0.92669999999999997</v>
      </c>
      <c r="G29" s="5">
        <f t="shared" si="0"/>
        <v>28</v>
      </c>
      <c r="H29" s="5">
        <f t="shared" si="1"/>
        <v>19</v>
      </c>
      <c r="I29" s="5">
        <v>11</v>
      </c>
      <c r="J29" s="5"/>
      <c r="K29" s="5">
        <f t="shared" si="2"/>
        <v>90</v>
      </c>
    </row>
    <row r="30" spans="1:12" ht="15.75" customHeight="1">
      <c r="A30" s="1" t="s">
        <v>45</v>
      </c>
      <c r="B30" s="1" t="s">
        <v>19</v>
      </c>
      <c r="C30" s="7">
        <v>111651009</v>
      </c>
      <c r="D30" s="5">
        <v>40</v>
      </c>
      <c r="E30" s="5">
        <v>20</v>
      </c>
      <c r="F30" s="5">
        <v>0.9022</v>
      </c>
      <c r="G30" s="5">
        <f t="shared" si="0"/>
        <v>70</v>
      </c>
      <c r="H30" s="5">
        <f t="shared" si="1"/>
        <v>16</v>
      </c>
      <c r="I30" s="5">
        <v>11</v>
      </c>
      <c r="J30" s="5"/>
      <c r="K30" s="5">
        <f t="shared" si="2"/>
        <v>87</v>
      </c>
    </row>
    <row r="31" spans="1:12" ht="15.75" customHeight="1">
      <c r="A31" s="1" t="s">
        <v>46</v>
      </c>
      <c r="B31" s="1" t="s">
        <v>47</v>
      </c>
      <c r="C31" s="7">
        <v>111652031</v>
      </c>
      <c r="D31" s="5">
        <v>40</v>
      </c>
      <c r="E31" s="5">
        <v>20</v>
      </c>
      <c r="F31" s="5">
        <v>0.90510000000000002</v>
      </c>
      <c r="G31" s="5">
        <f t="shared" si="0"/>
        <v>66</v>
      </c>
      <c r="H31" s="5">
        <f t="shared" si="1"/>
        <v>16</v>
      </c>
      <c r="I31" s="5">
        <v>12</v>
      </c>
      <c r="J31" s="5"/>
      <c r="K31" s="5">
        <f t="shared" si="2"/>
        <v>88</v>
      </c>
    </row>
    <row r="32" spans="1:12" ht="15.75" customHeight="1">
      <c r="A32" s="1" t="s">
        <v>48</v>
      </c>
      <c r="B32" s="1" t="s">
        <v>19</v>
      </c>
      <c r="C32" s="7">
        <v>112511152</v>
      </c>
      <c r="D32" s="5">
        <v>40</v>
      </c>
      <c r="E32" s="5">
        <v>20</v>
      </c>
      <c r="F32" s="5">
        <v>0.878</v>
      </c>
      <c r="G32" s="5">
        <f t="shared" si="0"/>
        <v>106</v>
      </c>
      <c r="H32" s="5">
        <f t="shared" si="1"/>
        <v>13</v>
      </c>
      <c r="I32" s="5">
        <v>7</v>
      </c>
      <c r="J32" s="5"/>
      <c r="K32" s="5">
        <f t="shared" si="2"/>
        <v>80</v>
      </c>
    </row>
    <row r="33" spans="1:11" ht="15.75" customHeight="1">
      <c r="A33" s="1" t="s">
        <v>49</v>
      </c>
      <c r="B33" s="1" t="s">
        <v>50</v>
      </c>
      <c r="C33" s="7">
        <v>311510190</v>
      </c>
      <c r="D33" s="5">
        <v>40</v>
      </c>
      <c r="E33" s="5">
        <v>20</v>
      </c>
      <c r="F33" s="5">
        <v>0.81830000000000003</v>
      </c>
      <c r="G33" s="5">
        <f t="shared" si="0"/>
        <v>126</v>
      </c>
      <c r="H33" s="5">
        <f t="shared" si="1"/>
        <v>7</v>
      </c>
      <c r="I33" s="5">
        <v>10</v>
      </c>
      <c r="J33" s="5"/>
      <c r="K33" s="5">
        <f t="shared" si="2"/>
        <v>77</v>
      </c>
    </row>
    <row r="34" spans="1:11" ht="15.75" customHeight="1">
      <c r="A34" s="1" t="s">
        <v>51</v>
      </c>
      <c r="B34" s="1" t="s">
        <v>52</v>
      </c>
      <c r="C34" s="7">
        <v>311515050</v>
      </c>
      <c r="D34" s="5">
        <v>40</v>
      </c>
      <c r="E34" s="5">
        <v>20</v>
      </c>
      <c r="F34" s="5">
        <v>0.88100000000000001</v>
      </c>
      <c r="G34" s="5">
        <f t="shared" ref="G34:G50" si="3">RANK(F34,$F$2:$F$130,0)</f>
        <v>104</v>
      </c>
      <c r="H34" s="5">
        <f t="shared" ref="H34:H50" si="4">IF(F34&gt;=0.94,25,IF(F34&gt;=0.928,22,IF(F34&gt;=0.912,19,IF(F34&gt;=0.89,16,IF(F34&gt;=0.868,13,IF(F34&gt;=0.84,10,IF(F34&gt;=0.8,7,IF(F34&gt;0.6,4,""))))))))</f>
        <v>13</v>
      </c>
      <c r="I34" s="5">
        <v>12</v>
      </c>
      <c r="J34" s="5"/>
      <c r="K34" s="5">
        <f t="shared" ref="K34:K65" si="5">D34+E34+H34+I34+J34</f>
        <v>85</v>
      </c>
    </row>
    <row r="35" spans="1:11" ht="15.75" customHeight="1">
      <c r="A35" s="1" t="s">
        <v>53</v>
      </c>
      <c r="B35" s="1" t="s">
        <v>50</v>
      </c>
      <c r="C35" s="7">
        <v>312510067</v>
      </c>
      <c r="D35" s="5">
        <v>40</v>
      </c>
      <c r="E35" s="5">
        <v>20</v>
      </c>
      <c r="F35" s="5">
        <v>0.86</v>
      </c>
      <c r="G35" s="5">
        <f t="shared" si="3"/>
        <v>116</v>
      </c>
      <c r="H35" s="5">
        <f t="shared" si="4"/>
        <v>10</v>
      </c>
      <c r="I35" s="5">
        <v>8</v>
      </c>
      <c r="J35" s="5"/>
      <c r="K35" s="5">
        <f t="shared" si="5"/>
        <v>78</v>
      </c>
    </row>
    <row r="36" spans="1:11" ht="16.149999999999999" customHeight="1">
      <c r="A36" s="1" t="s">
        <v>54</v>
      </c>
      <c r="B36" s="1" t="s">
        <v>50</v>
      </c>
      <c r="C36" s="7">
        <v>312510123</v>
      </c>
      <c r="D36" s="5">
        <v>40</v>
      </c>
      <c r="E36" s="5">
        <v>20</v>
      </c>
      <c r="F36" s="5">
        <v>0.8649</v>
      </c>
      <c r="G36" s="5">
        <f t="shared" si="3"/>
        <v>113</v>
      </c>
      <c r="H36" s="5">
        <f t="shared" si="4"/>
        <v>10</v>
      </c>
      <c r="I36" s="5">
        <v>10</v>
      </c>
      <c r="J36" s="5"/>
      <c r="K36" s="5">
        <f t="shared" si="5"/>
        <v>80</v>
      </c>
    </row>
    <row r="37" spans="1:11" ht="16.149999999999999" customHeight="1">
      <c r="A37" s="1" t="s">
        <v>55</v>
      </c>
      <c r="B37" s="1" t="s">
        <v>56</v>
      </c>
      <c r="C37" s="7">
        <v>312511041</v>
      </c>
      <c r="D37" s="5">
        <v>40</v>
      </c>
      <c r="E37" s="5">
        <v>20</v>
      </c>
      <c r="F37" s="5">
        <v>0.90280000000000005</v>
      </c>
      <c r="G37" s="5">
        <f t="shared" si="3"/>
        <v>68</v>
      </c>
      <c r="H37" s="5">
        <f t="shared" si="4"/>
        <v>16</v>
      </c>
      <c r="I37" s="5">
        <v>11</v>
      </c>
      <c r="J37" s="5"/>
      <c r="K37" s="5">
        <f t="shared" si="5"/>
        <v>87</v>
      </c>
    </row>
    <row r="38" spans="1:11" ht="16.149999999999999" customHeight="1">
      <c r="A38" s="1" t="s">
        <v>57</v>
      </c>
      <c r="B38" s="1" t="s">
        <v>52</v>
      </c>
      <c r="C38" s="7">
        <v>312580021</v>
      </c>
      <c r="D38" s="5">
        <v>40</v>
      </c>
      <c r="E38" s="5">
        <v>20</v>
      </c>
      <c r="F38" s="5">
        <v>0.9294</v>
      </c>
      <c r="G38" s="5">
        <f t="shared" si="3"/>
        <v>24</v>
      </c>
      <c r="H38" s="5">
        <f t="shared" si="4"/>
        <v>22</v>
      </c>
      <c r="I38" s="5">
        <v>10</v>
      </c>
      <c r="J38" s="5"/>
      <c r="K38" s="5">
        <f t="shared" si="5"/>
        <v>92</v>
      </c>
    </row>
    <row r="39" spans="1:11" ht="16.149999999999999" customHeight="1">
      <c r="A39" s="1" t="s">
        <v>58</v>
      </c>
      <c r="B39" s="1" t="s">
        <v>56</v>
      </c>
      <c r="C39" s="7">
        <v>312580041</v>
      </c>
      <c r="D39" s="5">
        <v>40</v>
      </c>
      <c r="E39" s="5">
        <v>20</v>
      </c>
      <c r="F39" s="5">
        <v>0.89670000000000005</v>
      </c>
      <c r="G39" s="5">
        <f t="shared" si="3"/>
        <v>77</v>
      </c>
      <c r="H39" s="5">
        <f t="shared" si="4"/>
        <v>16</v>
      </c>
      <c r="I39" s="5">
        <v>12</v>
      </c>
      <c r="J39" s="5"/>
      <c r="K39" s="5">
        <f t="shared" si="5"/>
        <v>88</v>
      </c>
    </row>
    <row r="40" spans="1:11" ht="16.149999999999999" customHeight="1">
      <c r="A40" s="1" t="s">
        <v>59</v>
      </c>
      <c r="B40" s="1" t="s">
        <v>60</v>
      </c>
      <c r="C40" s="7">
        <v>312580072</v>
      </c>
      <c r="D40" s="5">
        <v>40</v>
      </c>
      <c r="E40" s="5">
        <v>20</v>
      </c>
      <c r="F40" s="5">
        <v>0.88780000000000003</v>
      </c>
      <c r="G40" s="5">
        <f t="shared" si="3"/>
        <v>88</v>
      </c>
      <c r="H40" s="5">
        <f t="shared" si="4"/>
        <v>13</v>
      </c>
      <c r="I40" s="5">
        <v>11</v>
      </c>
      <c r="J40" s="5"/>
      <c r="K40" s="5">
        <f t="shared" si="5"/>
        <v>84</v>
      </c>
    </row>
    <row r="41" spans="1:11" ht="16.149999999999999" customHeight="1">
      <c r="A41" s="1" t="s">
        <v>61</v>
      </c>
      <c r="B41" s="1" t="s">
        <v>62</v>
      </c>
      <c r="C41" s="7">
        <v>312591041</v>
      </c>
      <c r="D41" s="5">
        <v>40</v>
      </c>
      <c r="E41" s="5">
        <v>20</v>
      </c>
      <c r="F41" s="5">
        <v>0.81489999999999996</v>
      </c>
      <c r="G41" s="5">
        <f t="shared" si="3"/>
        <v>127</v>
      </c>
      <c r="H41" s="5">
        <f t="shared" si="4"/>
        <v>7</v>
      </c>
      <c r="I41" s="5">
        <v>11</v>
      </c>
      <c r="J41" s="5"/>
      <c r="K41" s="5">
        <f t="shared" si="5"/>
        <v>78</v>
      </c>
    </row>
    <row r="42" spans="1:11" ht="16.149999999999999" customHeight="1">
      <c r="A42" s="1" t="s">
        <v>63</v>
      </c>
      <c r="B42" s="1" t="s">
        <v>64</v>
      </c>
      <c r="C42" s="7">
        <v>313505013</v>
      </c>
      <c r="D42" s="5">
        <v>40</v>
      </c>
      <c r="E42" s="5">
        <v>20</v>
      </c>
      <c r="F42" s="5">
        <v>0.89419999999999999</v>
      </c>
      <c r="G42" s="5">
        <f t="shared" si="3"/>
        <v>81</v>
      </c>
      <c r="H42" s="5">
        <f t="shared" si="4"/>
        <v>16</v>
      </c>
      <c r="I42" s="5">
        <v>10</v>
      </c>
      <c r="J42" s="5"/>
      <c r="K42" s="5">
        <f t="shared" si="5"/>
        <v>86</v>
      </c>
    </row>
    <row r="43" spans="1:11" ht="16.149999999999999" customHeight="1">
      <c r="A43" s="1" t="s">
        <v>65</v>
      </c>
      <c r="B43" s="1" t="s">
        <v>50</v>
      </c>
      <c r="C43" s="7">
        <v>313510001</v>
      </c>
      <c r="D43" s="5">
        <v>40</v>
      </c>
      <c r="E43" s="5">
        <v>20</v>
      </c>
      <c r="F43" s="5">
        <v>0.9224</v>
      </c>
      <c r="G43" s="5">
        <f t="shared" si="3"/>
        <v>41</v>
      </c>
      <c r="H43" s="5">
        <f t="shared" si="4"/>
        <v>19</v>
      </c>
      <c r="I43" s="5">
        <v>13</v>
      </c>
      <c r="J43" s="5"/>
      <c r="K43" s="5">
        <f t="shared" si="5"/>
        <v>92</v>
      </c>
    </row>
    <row r="44" spans="1:11" ht="16.149999999999999" customHeight="1">
      <c r="A44" s="1" t="s">
        <v>66</v>
      </c>
      <c r="B44" s="1" t="s">
        <v>50</v>
      </c>
      <c r="C44" s="7">
        <v>313510134</v>
      </c>
      <c r="D44" s="5">
        <v>40</v>
      </c>
      <c r="E44" s="5">
        <v>20</v>
      </c>
      <c r="F44" s="5">
        <v>0.92320000000000002</v>
      </c>
      <c r="G44" s="5">
        <f t="shared" si="3"/>
        <v>38</v>
      </c>
      <c r="H44" s="5">
        <f t="shared" si="4"/>
        <v>19</v>
      </c>
      <c r="I44" s="5">
        <v>13</v>
      </c>
      <c r="J44" s="5"/>
      <c r="K44" s="5">
        <f t="shared" si="5"/>
        <v>92</v>
      </c>
    </row>
    <row r="45" spans="1:11" ht="16.149999999999999" customHeight="1">
      <c r="A45" s="1" t="s">
        <v>67</v>
      </c>
      <c r="B45" s="1" t="s">
        <v>50</v>
      </c>
      <c r="C45" s="7">
        <v>313510156</v>
      </c>
      <c r="D45" s="5">
        <v>40</v>
      </c>
      <c r="E45" s="5">
        <v>20</v>
      </c>
      <c r="F45" s="5">
        <v>0.94830000000000003</v>
      </c>
      <c r="G45" s="5">
        <f t="shared" si="3"/>
        <v>3</v>
      </c>
      <c r="H45" s="5">
        <f t="shared" si="4"/>
        <v>25</v>
      </c>
      <c r="I45" s="5">
        <v>15</v>
      </c>
      <c r="J45" s="5"/>
      <c r="K45" s="5">
        <f t="shared" si="5"/>
        <v>100</v>
      </c>
    </row>
    <row r="46" spans="1:11" ht="16.149999999999999" customHeight="1">
      <c r="A46" s="1" t="s">
        <v>68</v>
      </c>
      <c r="B46" s="1" t="s">
        <v>50</v>
      </c>
      <c r="C46" s="7">
        <v>313510159</v>
      </c>
      <c r="D46" s="5">
        <v>40</v>
      </c>
      <c r="E46" s="5">
        <v>20</v>
      </c>
      <c r="F46" s="5">
        <v>0.8911</v>
      </c>
      <c r="G46" s="5">
        <f t="shared" si="3"/>
        <v>84</v>
      </c>
      <c r="H46" s="5">
        <f t="shared" si="4"/>
        <v>16</v>
      </c>
      <c r="I46" s="5">
        <v>12</v>
      </c>
      <c r="J46" s="5"/>
      <c r="K46" s="5">
        <f t="shared" si="5"/>
        <v>88</v>
      </c>
    </row>
    <row r="47" spans="1:11" ht="16.149999999999999" customHeight="1">
      <c r="A47" s="1" t="s">
        <v>69</v>
      </c>
      <c r="B47" s="1" t="s">
        <v>50</v>
      </c>
      <c r="C47" s="7">
        <v>313510172</v>
      </c>
      <c r="D47" s="5">
        <v>40</v>
      </c>
      <c r="E47" s="5">
        <v>20</v>
      </c>
      <c r="F47" s="5">
        <v>0.92689999999999995</v>
      </c>
      <c r="G47" s="5">
        <f t="shared" si="3"/>
        <v>27</v>
      </c>
      <c r="H47" s="5">
        <f t="shared" si="4"/>
        <v>19</v>
      </c>
      <c r="I47" s="5">
        <v>12</v>
      </c>
      <c r="J47" s="5"/>
      <c r="K47" s="5">
        <f t="shared" si="5"/>
        <v>91</v>
      </c>
    </row>
    <row r="48" spans="1:11" ht="16.149999999999999" customHeight="1">
      <c r="A48" s="1" t="s">
        <v>70</v>
      </c>
      <c r="B48" s="1" t="s">
        <v>50</v>
      </c>
      <c r="C48" s="7">
        <v>313510178</v>
      </c>
      <c r="D48" s="5">
        <v>40</v>
      </c>
      <c r="E48" s="5">
        <v>20</v>
      </c>
      <c r="F48" s="5">
        <v>0.88129999999999997</v>
      </c>
      <c r="G48" s="5">
        <f t="shared" si="3"/>
        <v>103</v>
      </c>
      <c r="H48" s="5">
        <f t="shared" si="4"/>
        <v>13</v>
      </c>
      <c r="I48" s="5">
        <v>13</v>
      </c>
      <c r="J48" s="5"/>
      <c r="K48" s="5">
        <f t="shared" si="5"/>
        <v>86</v>
      </c>
    </row>
    <row r="49" spans="1:12" ht="16.149999999999999" customHeight="1">
      <c r="A49" s="1" t="s">
        <v>71</v>
      </c>
      <c r="B49" s="1" t="s">
        <v>50</v>
      </c>
      <c r="C49" s="7">
        <v>313510194</v>
      </c>
      <c r="D49" s="5">
        <v>35</v>
      </c>
      <c r="E49" s="5">
        <v>15</v>
      </c>
      <c r="F49" s="5">
        <v>0.85029999999999994</v>
      </c>
      <c r="G49" s="5">
        <f t="shared" si="3"/>
        <v>122</v>
      </c>
      <c r="H49" s="5">
        <f t="shared" si="4"/>
        <v>10</v>
      </c>
      <c r="I49" s="5">
        <v>11</v>
      </c>
      <c r="J49" s="5"/>
      <c r="K49" s="5">
        <f t="shared" si="5"/>
        <v>71</v>
      </c>
      <c r="L49" s="13" t="s">
        <v>314</v>
      </c>
    </row>
    <row r="50" spans="1:12" ht="16.149999999999999" customHeight="1">
      <c r="A50" s="1" t="s">
        <v>72</v>
      </c>
      <c r="B50" s="1" t="s">
        <v>50</v>
      </c>
      <c r="C50" s="7">
        <v>313510196</v>
      </c>
      <c r="D50" s="5">
        <v>40</v>
      </c>
      <c r="E50" s="5">
        <v>20</v>
      </c>
      <c r="F50" s="5">
        <v>0.88570000000000004</v>
      </c>
      <c r="G50" s="5">
        <f t="shared" si="3"/>
        <v>95</v>
      </c>
      <c r="H50" s="5">
        <f t="shared" si="4"/>
        <v>13</v>
      </c>
      <c r="I50" s="5">
        <v>12</v>
      </c>
      <c r="J50" s="5"/>
      <c r="K50" s="5">
        <f t="shared" si="5"/>
        <v>85</v>
      </c>
    </row>
    <row r="51" spans="1:12" ht="16.149999999999999" customHeight="1">
      <c r="A51" s="1" t="s">
        <v>73</v>
      </c>
      <c r="B51" s="1" t="s">
        <v>50</v>
      </c>
      <c r="C51" s="7">
        <v>313510212</v>
      </c>
      <c r="D51" s="5">
        <v>0</v>
      </c>
      <c r="E51" s="5">
        <v>0</v>
      </c>
      <c r="F51" s="5"/>
      <c r="G51" s="5"/>
      <c r="H51" s="5">
        <v>0</v>
      </c>
      <c r="I51" s="5">
        <v>0</v>
      </c>
      <c r="J51" s="5"/>
      <c r="K51" s="5">
        <f t="shared" si="5"/>
        <v>0</v>
      </c>
    </row>
    <row r="52" spans="1:12" ht="16.149999999999999" customHeight="1">
      <c r="A52" s="1" t="s">
        <v>74</v>
      </c>
      <c r="B52" s="1" t="s">
        <v>50</v>
      </c>
      <c r="C52" s="7">
        <v>313510214</v>
      </c>
      <c r="D52" s="5">
        <v>40</v>
      </c>
      <c r="E52" s="5">
        <v>20</v>
      </c>
      <c r="F52" s="5">
        <v>0.91649999999999998</v>
      </c>
      <c r="G52" s="5">
        <f t="shared" ref="G52:G83" si="6">RANK(F52,$F$2:$F$130,0)</f>
        <v>49</v>
      </c>
      <c r="H52" s="5">
        <f t="shared" ref="H52:H83" si="7">IF(F52&gt;=0.94,25,IF(F52&gt;=0.928,22,IF(F52&gt;=0.912,19,IF(F52&gt;=0.89,16,IF(F52&gt;=0.868,13,IF(F52&gt;=0.84,10,IF(F52&gt;=0.8,7,IF(F52&gt;0.6,4,""))))))))</f>
        <v>19</v>
      </c>
      <c r="I52" s="5">
        <v>12</v>
      </c>
      <c r="J52" s="5"/>
      <c r="K52" s="5">
        <f t="shared" si="5"/>
        <v>91</v>
      </c>
    </row>
    <row r="53" spans="1:12" ht="16.149999999999999" customHeight="1">
      <c r="A53" s="1" t="s">
        <v>75</v>
      </c>
      <c r="B53" s="1" t="s">
        <v>50</v>
      </c>
      <c r="C53" s="7">
        <v>313510217</v>
      </c>
      <c r="D53" s="5">
        <v>40</v>
      </c>
      <c r="E53" s="5">
        <v>20</v>
      </c>
      <c r="F53" s="5">
        <v>0.92290000000000005</v>
      </c>
      <c r="G53" s="5">
        <f t="shared" si="6"/>
        <v>39</v>
      </c>
      <c r="H53" s="5">
        <f t="shared" si="7"/>
        <v>19</v>
      </c>
      <c r="I53" s="5">
        <v>9</v>
      </c>
      <c r="J53" s="5"/>
      <c r="K53" s="5">
        <f t="shared" si="5"/>
        <v>88</v>
      </c>
    </row>
    <row r="54" spans="1:12" ht="16.149999999999999" customHeight="1">
      <c r="A54" s="1" t="s">
        <v>76</v>
      </c>
      <c r="B54" s="1" t="s">
        <v>50</v>
      </c>
      <c r="C54" s="7">
        <v>313510230</v>
      </c>
      <c r="D54" s="5">
        <v>40</v>
      </c>
      <c r="E54" s="5">
        <v>20</v>
      </c>
      <c r="F54" s="5">
        <v>0.93979999999999997</v>
      </c>
      <c r="G54" s="5">
        <f t="shared" si="6"/>
        <v>9</v>
      </c>
      <c r="H54" s="5">
        <f t="shared" si="7"/>
        <v>22</v>
      </c>
      <c r="I54" s="5">
        <v>14</v>
      </c>
      <c r="J54" s="5"/>
      <c r="K54" s="5">
        <f t="shared" si="5"/>
        <v>96</v>
      </c>
    </row>
    <row r="55" spans="1:12" ht="16.149999999999999" customHeight="1">
      <c r="A55" s="1" t="s">
        <v>77</v>
      </c>
      <c r="B55" s="1" t="s">
        <v>50</v>
      </c>
      <c r="C55" s="7">
        <v>313510234</v>
      </c>
      <c r="D55" s="5">
        <v>40</v>
      </c>
      <c r="E55" s="5">
        <v>20</v>
      </c>
      <c r="F55" s="5">
        <v>0.88039999999999996</v>
      </c>
      <c r="G55" s="5">
        <f t="shared" si="6"/>
        <v>105</v>
      </c>
      <c r="H55" s="5">
        <f t="shared" si="7"/>
        <v>13</v>
      </c>
      <c r="I55" s="5">
        <v>10</v>
      </c>
      <c r="J55" s="5"/>
      <c r="K55" s="5">
        <f t="shared" si="5"/>
        <v>83</v>
      </c>
    </row>
    <row r="56" spans="1:12" ht="16.149999999999999" customHeight="1">
      <c r="A56" s="1" t="s">
        <v>78</v>
      </c>
      <c r="B56" s="1" t="s">
        <v>50</v>
      </c>
      <c r="C56" s="7">
        <v>313510237</v>
      </c>
      <c r="D56" s="5">
        <v>40</v>
      </c>
      <c r="E56" s="5">
        <v>20</v>
      </c>
      <c r="F56" s="5">
        <v>0.93230000000000002</v>
      </c>
      <c r="G56" s="5">
        <f t="shared" si="6"/>
        <v>19</v>
      </c>
      <c r="H56" s="5">
        <f t="shared" si="7"/>
        <v>22</v>
      </c>
      <c r="I56" s="5">
        <v>12</v>
      </c>
      <c r="J56" s="5"/>
      <c r="K56" s="5">
        <f t="shared" si="5"/>
        <v>94</v>
      </c>
    </row>
    <row r="57" spans="1:12" ht="16.149999999999999" customHeight="1">
      <c r="A57" s="1" t="s">
        <v>79</v>
      </c>
      <c r="B57" s="1" t="s">
        <v>50</v>
      </c>
      <c r="C57" s="7">
        <v>313510244</v>
      </c>
      <c r="D57" s="5">
        <v>40</v>
      </c>
      <c r="E57" s="5">
        <v>20</v>
      </c>
      <c r="F57" s="5">
        <v>0.93310000000000004</v>
      </c>
      <c r="G57" s="5">
        <f t="shared" si="6"/>
        <v>15</v>
      </c>
      <c r="H57" s="5">
        <f t="shared" si="7"/>
        <v>22</v>
      </c>
      <c r="I57" s="5">
        <v>12</v>
      </c>
      <c r="J57" s="5"/>
      <c r="K57" s="5">
        <f t="shared" si="5"/>
        <v>94</v>
      </c>
    </row>
    <row r="58" spans="1:12" ht="16.149999999999999" customHeight="1">
      <c r="A58" s="1" t="s">
        <v>80</v>
      </c>
      <c r="B58" s="1" t="s">
        <v>50</v>
      </c>
      <c r="C58" s="7">
        <v>313510245</v>
      </c>
      <c r="D58" s="5">
        <v>40</v>
      </c>
      <c r="E58" s="5">
        <v>20</v>
      </c>
      <c r="F58" s="5">
        <v>0.93120000000000003</v>
      </c>
      <c r="G58" s="5">
        <f t="shared" si="6"/>
        <v>20</v>
      </c>
      <c r="H58" s="5">
        <f t="shared" si="7"/>
        <v>22</v>
      </c>
      <c r="I58" s="5">
        <v>12</v>
      </c>
      <c r="J58" s="5"/>
      <c r="K58" s="5">
        <f t="shared" si="5"/>
        <v>94</v>
      </c>
    </row>
    <row r="59" spans="1:12" ht="16.149999999999999" customHeight="1">
      <c r="A59" s="1" t="s">
        <v>81</v>
      </c>
      <c r="B59" s="1" t="s">
        <v>82</v>
      </c>
      <c r="C59" s="7">
        <v>313512061</v>
      </c>
      <c r="D59" s="5">
        <v>40</v>
      </c>
      <c r="E59" s="5">
        <v>20</v>
      </c>
      <c r="F59" s="5">
        <v>0.91569999999999996</v>
      </c>
      <c r="G59" s="5">
        <f t="shared" si="6"/>
        <v>51</v>
      </c>
      <c r="H59" s="5">
        <f t="shared" si="7"/>
        <v>19</v>
      </c>
      <c r="I59" s="5">
        <v>9</v>
      </c>
      <c r="J59" s="5"/>
      <c r="K59" s="5">
        <f t="shared" si="5"/>
        <v>88</v>
      </c>
    </row>
    <row r="60" spans="1:12" ht="16.149999999999999" customHeight="1">
      <c r="A60" s="1" t="s">
        <v>83</v>
      </c>
      <c r="B60" s="1" t="s">
        <v>84</v>
      </c>
      <c r="C60" s="7">
        <v>313513029</v>
      </c>
      <c r="D60" s="5">
        <v>40</v>
      </c>
      <c r="E60" s="5">
        <v>20</v>
      </c>
      <c r="F60" s="5">
        <v>0.91459999999999997</v>
      </c>
      <c r="G60" s="5">
        <f t="shared" si="6"/>
        <v>52</v>
      </c>
      <c r="H60" s="5">
        <f t="shared" si="7"/>
        <v>19</v>
      </c>
      <c r="I60" s="5">
        <v>10</v>
      </c>
      <c r="J60" s="5">
        <v>-5</v>
      </c>
      <c r="K60" s="5">
        <f t="shared" si="5"/>
        <v>84</v>
      </c>
      <c r="L60" s="13" t="s">
        <v>311</v>
      </c>
    </row>
    <row r="61" spans="1:12" ht="16.149999999999999" customHeight="1">
      <c r="A61" s="1" t="s">
        <v>85</v>
      </c>
      <c r="B61" s="1" t="s">
        <v>52</v>
      </c>
      <c r="C61" s="7">
        <v>313580015</v>
      </c>
      <c r="D61" s="5">
        <v>40</v>
      </c>
      <c r="E61" s="5">
        <v>20</v>
      </c>
      <c r="F61" s="5">
        <v>0.91859999999999997</v>
      </c>
      <c r="G61" s="5">
        <f t="shared" si="6"/>
        <v>46</v>
      </c>
      <c r="H61" s="5">
        <f t="shared" si="7"/>
        <v>19</v>
      </c>
      <c r="I61" s="5">
        <v>11</v>
      </c>
      <c r="J61" s="5"/>
      <c r="K61" s="5">
        <f t="shared" si="5"/>
        <v>90</v>
      </c>
    </row>
    <row r="62" spans="1:12" ht="16.149999999999999" customHeight="1">
      <c r="A62" s="1" t="s">
        <v>86</v>
      </c>
      <c r="B62" s="1" t="s">
        <v>60</v>
      </c>
      <c r="C62" s="7">
        <v>313580072</v>
      </c>
      <c r="D62" s="5">
        <v>40</v>
      </c>
      <c r="E62" s="5">
        <v>20</v>
      </c>
      <c r="F62" s="5">
        <v>0.89049999999999996</v>
      </c>
      <c r="G62" s="5">
        <f t="shared" si="6"/>
        <v>85</v>
      </c>
      <c r="H62" s="5">
        <f t="shared" si="7"/>
        <v>16</v>
      </c>
      <c r="I62" s="5">
        <v>11</v>
      </c>
      <c r="J62" s="5"/>
      <c r="K62" s="5">
        <f t="shared" si="5"/>
        <v>87</v>
      </c>
    </row>
    <row r="63" spans="1:12" ht="16.149999999999999" customHeight="1">
      <c r="A63" s="1" t="s">
        <v>87</v>
      </c>
      <c r="B63" s="1" t="s">
        <v>88</v>
      </c>
      <c r="C63" s="7">
        <v>313605012</v>
      </c>
      <c r="D63" s="5">
        <v>40</v>
      </c>
      <c r="E63" s="5">
        <v>20</v>
      </c>
      <c r="F63" s="5">
        <v>0.83189999999999997</v>
      </c>
      <c r="G63" s="5">
        <f t="shared" si="6"/>
        <v>125</v>
      </c>
      <c r="H63" s="5">
        <f t="shared" si="7"/>
        <v>7</v>
      </c>
      <c r="I63" s="5">
        <v>11</v>
      </c>
      <c r="J63" s="5"/>
      <c r="K63" s="5">
        <f t="shared" si="5"/>
        <v>78</v>
      </c>
    </row>
    <row r="64" spans="1:12" ht="16.149999999999999" customHeight="1">
      <c r="A64" s="1" t="s">
        <v>89</v>
      </c>
      <c r="B64" s="1" t="s">
        <v>64</v>
      </c>
      <c r="C64" s="7">
        <v>314505002</v>
      </c>
      <c r="D64" s="5">
        <v>40</v>
      </c>
      <c r="E64" s="5">
        <v>20</v>
      </c>
      <c r="F64" s="5">
        <v>0.94</v>
      </c>
      <c r="G64" s="5">
        <f t="shared" si="6"/>
        <v>8</v>
      </c>
      <c r="H64" s="5">
        <f t="shared" si="7"/>
        <v>25</v>
      </c>
      <c r="I64" s="5">
        <v>12</v>
      </c>
      <c r="J64" s="5"/>
      <c r="K64" s="5">
        <f t="shared" si="5"/>
        <v>97</v>
      </c>
    </row>
    <row r="65" spans="1:11" ht="16.149999999999999" customHeight="1">
      <c r="A65" s="1" t="s">
        <v>90</v>
      </c>
      <c r="B65" s="1" t="s">
        <v>64</v>
      </c>
      <c r="C65" s="7">
        <v>314505004</v>
      </c>
      <c r="D65" s="5">
        <v>40</v>
      </c>
      <c r="E65" s="5">
        <v>20</v>
      </c>
      <c r="F65" s="5">
        <v>0.91949999999999998</v>
      </c>
      <c r="G65" s="5">
        <f t="shared" si="6"/>
        <v>44</v>
      </c>
      <c r="H65" s="5">
        <f t="shared" si="7"/>
        <v>19</v>
      </c>
      <c r="I65" s="5">
        <v>11</v>
      </c>
      <c r="J65" s="5"/>
      <c r="K65" s="5">
        <f t="shared" si="5"/>
        <v>90</v>
      </c>
    </row>
    <row r="66" spans="1:11" ht="16.149999999999999" customHeight="1">
      <c r="A66" s="1" t="s">
        <v>91</v>
      </c>
      <c r="B66" s="1" t="s">
        <v>64</v>
      </c>
      <c r="C66" s="7">
        <v>314505008</v>
      </c>
      <c r="D66" s="5">
        <v>40</v>
      </c>
      <c r="E66" s="5">
        <v>20</v>
      </c>
      <c r="F66" s="5">
        <v>0.92659999999999998</v>
      </c>
      <c r="G66" s="5">
        <f t="shared" si="6"/>
        <v>31</v>
      </c>
      <c r="H66" s="5">
        <f t="shared" si="7"/>
        <v>19</v>
      </c>
      <c r="I66" s="5">
        <v>9</v>
      </c>
      <c r="J66" s="5"/>
      <c r="K66" s="5">
        <f t="shared" ref="K66:K97" si="8">D66+E66+H66+I66+J66</f>
        <v>88</v>
      </c>
    </row>
    <row r="67" spans="1:11" ht="16.149999999999999" customHeight="1">
      <c r="A67" s="1" t="s">
        <v>92</v>
      </c>
      <c r="B67" s="1" t="s">
        <v>64</v>
      </c>
      <c r="C67" s="7">
        <v>314505011</v>
      </c>
      <c r="D67" s="5">
        <v>40</v>
      </c>
      <c r="E67" s="5">
        <v>20</v>
      </c>
      <c r="F67" s="5">
        <v>0.89449999999999996</v>
      </c>
      <c r="G67" s="5">
        <f t="shared" si="6"/>
        <v>79</v>
      </c>
      <c r="H67" s="5">
        <f t="shared" si="7"/>
        <v>16</v>
      </c>
      <c r="I67" s="5">
        <v>12</v>
      </c>
      <c r="J67" s="5"/>
      <c r="K67" s="5">
        <f t="shared" si="8"/>
        <v>88</v>
      </c>
    </row>
    <row r="68" spans="1:11" ht="16.149999999999999" customHeight="1">
      <c r="A68" s="1" t="s">
        <v>93</v>
      </c>
      <c r="B68" s="1" t="s">
        <v>50</v>
      </c>
      <c r="C68" s="7">
        <v>314510022</v>
      </c>
      <c r="D68" s="5">
        <v>40</v>
      </c>
      <c r="E68" s="5">
        <v>20</v>
      </c>
      <c r="F68" s="5">
        <v>0.86319999999999997</v>
      </c>
      <c r="G68" s="5">
        <f t="shared" si="6"/>
        <v>115</v>
      </c>
      <c r="H68" s="5">
        <f t="shared" si="7"/>
        <v>10</v>
      </c>
      <c r="I68" s="5">
        <v>12</v>
      </c>
      <c r="J68" s="5"/>
      <c r="K68" s="5">
        <f t="shared" si="8"/>
        <v>82</v>
      </c>
    </row>
    <row r="69" spans="1:11" ht="16.149999999999999" customHeight="1">
      <c r="A69" s="1" t="s">
        <v>94</v>
      </c>
      <c r="B69" s="1" t="s">
        <v>50</v>
      </c>
      <c r="C69" s="7">
        <v>314510028</v>
      </c>
      <c r="D69" s="5">
        <v>40</v>
      </c>
      <c r="E69" s="5">
        <v>20</v>
      </c>
      <c r="F69" s="5">
        <v>0.92069999999999996</v>
      </c>
      <c r="G69" s="5">
        <f t="shared" si="6"/>
        <v>42</v>
      </c>
      <c r="H69" s="5">
        <f t="shared" si="7"/>
        <v>19</v>
      </c>
      <c r="I69" s="5">
        <v>12</v>
      </c>
      <c r="J69" s="5"/>
      <c r="K69" s="5">
        <f t="shared" si="8"/>
        <v>91</v>
      </c>
    </row>
    <row r="70" spans="1:11" ht="16.149999999999999" customHeight="1">
      <c r="A70" s="1" t="s">
        <v>95</v>
      </c>
      <c r="B70" s="1" t="s">
        <v>50</v>
      </c>
      <c r="C70" s="7">
        <v>314510034</v>
      </c>
      <c r="D70" s="5">
        <v>40</v>
      </c>
      <c r="E70" s="5">
        <v>20</v>
      </c>
      <c r="F70" s="5">
        <v>0.90669999999999995</v>
      </c>
      <c r="G70" s="5">
        <f t="shared" si="6"/>
        <v>63</v>
      </c>
      <c r="H70" s="5">
        <f t="shared" si="7"/>
        <v>16</v>
      </c>
      <c r="I70" s="5">
        <v>12</v>
      </c>
      <c r="J70" s="5"/>
      <c r="K70" s="5">
        <f t="shared" si="8"/>
        <v>88</v>
      </c>
    </row>
    <row r="71" spans="1:11" ht="16.149999999999999" customHeight="1">
      <c r="A71" s="1" t="s">
        <v>96</v>
      </c>
      <c r="B71" s="1" t="s">
        <v>50</v>
      </c>
      <c r="C71" s="7">
        <v>314510042</v>
      </c>
      <c r="D71" s="5">
        <v>40</v>
      </c>
      <c r="E71" s="5">
        <v>20</v>
      </c>
      <c r="F71" s="5">
        <v>0.89710000000000001</v>
      </c>
      <c r="G71" s="5">
        <f t="shared" si="6"/>
        <v>75</v>
      </c>
      <c r="H71" s="5">
        <f t="shared" si="7"/>
        <v>16</v>
      </c>
      <c r="I71" s="5">
        <v>12</v>
      </c>
      <c r="J71" s="5"/>
      <c r="K71" s="5">
        <f t="shared" si="8"/>
        <v>88</v>
      </c>
    </row>
    <row r="72" spans="1:11" ht="16.149999999999999" customHeight="1">
      <c r="A72" s="1" t="s">
        <v>97</v>
      </c>
      <c r="B72" s="1" t="s">
        <v>50</v>
      </c>
      <c r="C72" s="7">
        <v>314510044</v>
      </c>
      <c r="D72" s="5">
        <v>40</v>
      </c>
      <c r="E72" s="5">
        <v>20</v>
      </c>
      <c r="F72" s="5">
        <v>0.93369999999999997</v>
      </c>
      <c r="G72" s="5">
        <f t="shared" si="6"/>
        <v>13</v>
      </c>
      <c r="H72" s="5">
        <f t="shared" si="7"/>
        <v>22</v>
      </c>
      <c r="I72" s="5">
        <v>12</v>
      </c>
      <c r="J72" s="5"/>
      <c r="K72" s="5">
        <f t="shared" si="8"/>
        <v>94</v>
      </c>
    </row>
    <row r="73" spans="1:11" ht="16.149999999999999" customHeight="1">
      <c r="A73" s="1" t="s">
        <v>98</v>
      </c>
      <c r="B73" s="1" t="s">
        <v>50</v>
      </c>
      <c r="C73" s="7">
        <v>314510067</v>
      </c>
      <c r="D73" s="5">
        <v>40</v>
      </c>
      <c r="E73" s="5">
        <v>20</v>
      </c>
      <c r="F73" s="5">
        <v>0.88529999999999998</v>
      </c>
      <c r="G73" s="5">
        <f t="shared" si="6"/>
        <v>97</v>
      </c>
      <c r="H73" s="5">
        <f t="shared" si="7"/>
        <v>13</v>
      </c>
      <c r="I73" s="5">
        <v>8</v>
      </c>
      <c r="J73" s="5"/>
      <c r="K73" s="5">
        <f t="shared" si="8"/>
        <v>81</v>
      </c>
    </row>
    <row r="74" spans="1:11" ht="16.149999999999999" customHeight="1">
      <c r="A74" s="1" t="s">
        <v>99</v>
      </c>
      <c r="B74" s="1" t="s">
        <v>50</v>
      </c>
      <c r="C74" s="7">
        <v>314510072</v>
      </c>
      <c r="D74" s="5">
        <v>40</v>
      </c>
      <c r="E74" s="5">
        <v>20</v>
      </c>
      <c r="F74" s="5">
        <v>0.88460000000000005</v>
      </c>
      <c r="G74" s="5">
        <f t="shared" si="6"/>
        <v>99</v>
      </c>
      <c r="H74" s="5">
        <f t="shared" si="7"/>
        <v>13</v>
      </c>
      <c r="I74" s="5">
        <v>11</v>
      </c>
      <c r="J74" s="5"/>
      <c r="K74" s="5">
        <f t="shared" si="8"/>
        <v>84</v>
      </c>
    </row>
    <row r="75" spans="1:11" ht="16.149999999999999" customHeight="1">
      <c r="A75" s="1" t="s">
        <v>100</v>
      </c>
      <c r="B75" s="1" t="s">
        <v>50</v>
      </c>
      <c r="C75" s="7">
        <v>314510094</v>
      </c>
      <c r="D75" s="5">
        <v>40</v>
      </c>
      <c r="E75" s="5">
        <v>20</v>
      </c>
      <c r="F75" s="5">
        <v>0.88470000000000004</v>
      </c>
      <c r="G75" s="5">
        <f t="shared" si="6"/>
        <v>98</v>
      </c>
      <c r="H75" s="5">
        <f t="shared" si="7"/>
        <v>13</v>
      </c>
      <c r="I75" s="5">
        <v>8</v>
      </c>
      <c r="J75" s="5"/>
      <c r="K75" s="5">
        <f t="shared" si="8"/>
        <v>81</v>
      </c>
    </row>
    <row r="76" spans="1:11" ht="16.149999999999999" customHeight="1">
      <c r="A76" s="1" t="s">
        <v>101</v>
      </c>
      <c r="B76" s="1" t="s">
        <v>50</v>
      </c>
      <c r="C76" s="7">
        <v>314510103</v>
      </c>
      <c r="D76" s="5">
        <v>40</v>
      </c>
      <c r="E76" s="5">
        <v>20</v>
      </c>
      <c r="F76" s="5">
        <v>0.86839999999999995</v>
      </c>
      <c r="G76" s="5">
        <f t="shared" si="6"/>
        <v>112</v>
      </c>
      <c r="H76" s="5">
        <f t="shared" si="7"/>
        <v>13</v>
      </c>
      <c r="I76" s="5">
        <v>13</v>
      </c>
      <c r="J76" s="5"/>
      <c r="K76" s="5">
        <f t="shared" si="8"/>
        <v>86</v>
      </c>
    </row>
    <row r="77" spans="1:11" ht="16.149999999999999" customHeight="1">
      <c r="A77" s="1" t="s">
        <v>102</v>
      </c>
      <c r="B77" s="1" t="s">
        <v>50</v>
      </c>
      <c r="C77" s="7">
        <v>314510114</v>
      </c>
      <c r="D77" s="5">
        <v>40</v>
      </c>
      <c r="E77" s="5">
        <v>20</v>
      </c>
      <c r="F77" s="5">
        <v>0.91</v>
      </c>
      <c r="G77" s="5">
        <f t="shared" si="6"/>
        <v>57</v>
      </c>
      <c r="H77" s="5">
        <f t="shared" si="7"/>
        <v>16</v>
      </c>
      <c r="I77" s="5">
        <v>11</v>
      </c>
      <c r="J77" s="5"/>
      <c r="K77" s="5">
        <f t="shared" si="8"/>
        <v>87</v>
      </c>
    </row>
    <row r="78" spans="1:11" ht="16.149999999999999" customHeight="1">
      <c r="A78" s="1" t="s">
        <v>103</v>
      </c>
      <c r="B78" s="1" t="s">
        <v>50</v>
      </c>
      <c r="C78" s="7">
        <v>314510120</v>
      </c>
      <c r="D78" s="5">
        <v>40</v>
      </c>
      <c r="E78" s="5">
        <v>20</v>
      </c>
      <c r="F78" s="5">
        <v>0.93300000000000005</v>
      </c>
      <c r="G78" s="5">
        <f t="shared" si="6"/>
        <v>16</v>
      </c>
      <c r="H78" s="5">
        <f t="shared" si="7"/>
        <v>22</v>
      </c>
      <c r="I78" s="5">
        <v>12</v>
      </c>
      <c r="J78" s="5"/>
      <c r="K78" s="5">
        <f t="shared" si="8"/>
        <v>94</v>
      </c>
    </row>
    <row r="79" spans="1:11" ht="16.149999999999999" customHeight="1">
      <c r="A79" s="1" t="s">
        <v>104</v>
      </c>
      <c r="B79" s="1" t="s">
        <v>50</v>
      </c>
      <c r="C79" s="7">
        <v>314510123</v>
      </c>
      <c r="D79" s="5">
        <v>40</v>
      </c>
      <c r="E79" s="5">
        <v>20</v>
      </c>
      <c r="F79" s="5">
        <v>0.91269999999999996</v>
      </c>
      <c r="G79" s="5">
        <f t="shared" si="6"/>
        <v>56</v>
      </c>
      <c r="H79" s="5">
        <f t="shared" si="7"/>
        <v>19</v>
      </c>
      <c r="I79" s="5">
        <v>12</v>
      </c>
      <c r="J79" s="5"/>
      <c r="K79" s="5">
        <f t="shared" si="8"/>
        <v>91</v>
      </c>
    </row>
    <row r="80" spans="1:11" ht="16.149999999999999" customHeight="1">
      <c r="A80" s="1" t="s">
        <v>105</v>
      </c>
      <c r="B80" s="1" t="s">
        <v>50</v>
      </c>
      <c r="C80" s="7">
        <v>314510126</v>
      </c>
      <c r="D80" s="5">
        <v>40</v>
      </c>
      <c r="E80" s="5">
        <v>20</v>
      </c>
      <c r="F80" s="5">
        <v>0.91590000000000005</v>
      </c>
      <c r="G80" s="5">
        <f t="shared" si="6"/>
        <v>50</v>
      </c>
      <c r="H80" s="5">
        <f t="shared" si="7"/>
        <v>19</v>
      </c>
      <c r="I80" s="5">
        <v>13</v>
      </c>
      <c r="J80" s="5"/>
      <c r="K80" s="5">
        <f t="shared" si="8"/>
        <v>92</v>
      </c>
    </row>
    <row r="81" spans="1:12" ht="16.149999999999999" customHeight="1">
      <c r="A81" s="1" t="s">
        <v>106</v>
      </c>
      <c r="B81" s="1" t="s">
        <v>50</v>
      </c>
      <c r="C81" s="7">
        <v>314510130</v>
      </c>
      <c r="D81" s="5">
        <v>40</v>
      </c>
      <c r="E81" s="5">
        <v>20</v>
      </c>
      <c r="F81" s="5">
        <v>0.84599999999999997</v>
      </c>
      <c r="G81" s="5">
        <f t="shared" si="6"/>
        <v>123</v>
      </c>
      <c r="H81" s="5">
        <f t="shared" si="7"/>
        <v>10</v>
      </c>
      <c r="I81" s="5">
        <v>10</v>
      </c>
      <c r="J81" s="5"/>
      <c r="K81" s="5">
        <f t="shared" si="8"/>
        <v>80</v>
      </c>
    </row>
    <row r="82" spans="1:12" ht="16.149999999999999" customHeight="1">
      <c r="A82" s="1" t="s">
        <v>107</v>
      </c>
      <c r="B82" s="1" t="s">
        <v>50</v>
      </c>
      <c r="C82" s="7">
        <v>314510131</v>
      </c>
      <c r="D82" s="5">
        <v>40</v>
      </c>
      <c r="E82" s="5">
        <v>20</v>
      </c>
      <c r="F82" s="5">
        <v>0.91859999999999997</v>
      </c>
      <c r="G82" s="5">
        <f t="shared" si="6"/>
        <v>46</v>
      </c>
      <c r="H82" s="5">
        <f t="shared" si="7"/>
        <v>19</v>
      </c>
      <c r="I82" s="5">
        <v>12</v>
      </c>
      <c r="J82" s="5"/>
      <c r="K82" s="5">
        <f t="shared" si="8"/>
        <v>91</v>
      </c>
    </row>
    <row r="83" spans="1:12" ht="16.149999999999999" customHeight="1">
      <c r="A83" s="1" t="s">
        <v>108</v>
      </c>
      <c r="B83" s="1" t="s">
        <v>50</v>
      </c>
      <c r="C83" s="7">
        <v>314510133</v>
      </c>
      <c r="D83" s="5">
        <v>40</v>
      </c>
      <c r="E83" s="5">
        <v>20</v>
      </c>
      <c r="F83" s="5">
        <v>0.93620000000000003</v>
      </c>
      <c r="G83" s="5">
        <f t="shared" si="6"/>
        <v>11</v>
      </c>
      <c r="H83" s="5">
        <f t="shared" si="7"/>
        <v>22</v>
      </c>
      <c r="I83" s="5">
        <v>12</v>
      </c>
      <c r="J83" s="5"/>
      <c r="K83" s="5">
        <f t="shared" si="8"/>
        <v>94</v>
      </c>
    </row>
    <row r="84" spans="1:12" ht="16.149999999999999" customHeight="1">
      <c r="A84" s="1" t="s">
        <v>109</v>
      </c>
      <c r="B84" s="1" t="s">
        <v>50</v>
      </c>
      <c r="C84" s="7">
        <v>314510134</v>
      </c>
      <c r="D84" s="5">
        <v>35</v>
      </c>
      <c r="E84" s="5">
        <v>20</v>
      </c>
      <c r="F84" s="5">
        <v>0.93559999999999999</v>
      </c>
      <c r="G84" s="5">
        <f t="shared" ref="G84:G115" si="9">RANK(F84,$F$2:$F$130,0)</f>
        <v>12</v>
      </c>
      <c r="H84" s="5">
        <f t="shared" ref="H84:H115" si="10">IF(F84&gt;=0.94,25,IF(F84&gt;=0.928,22,IF(F84&gt;=0.912,19,IF(F84&gt;=0.89,16,IF(F84&gt;=0.868,13,IF(F84&gt;=0.84,10,IF(F84&gt;=0.8,7,IF(F84&gt;0.6,4,""))))))))</f>
        <v>22</v>
      </c>
      <c r="I84" s="5">
        <v>12</v>
      </c>
      <c r="J84" s="5"/>
      <c r="K84" s="5">
        <f t="shared" si="8"/>
        <v>89</v>
      </c>
      <c r="L84" s="13" t="s">
        <v>314</v>
      </c>
    </row>
    <row r="85" spans="1:12" ht="16.149999999999999" customHeight="1">
      <c r="A85" s="1" t="s">
        <v>110</v>
      </c>
      <c r="B85" s="1" t="s">
        <v>50</v>
      </c>
      <c r="C85" s="7">
        <v>314510147</v>
      </c>
      <c r="D85" s="5">
        <v>40</v>
      </c>
      <c r="E85" s="5">
        <v>20</v>
      </c>
      <c r="F85" s="5">
        <v>0.88139999999999996</v>
      </c>
      <c r="G85" s="5">
        <f t="shared" si="9"/>
        <v>102</v>
      </c>
      <c r="H85" s="5">
        <f t="shared" si="10"/>
        <v>13</v>
      </c>
      <c r="I85" s="5">
        <v>12</v>
      </c>
      <c r="J85" s="5"/>
      <c r="K85" s="5">
        <f t="shared" si="8"/>
        <v>85</v>
      </c>
    </row>
    <row r="86" spans="1:12" ht="16.149999999999999" customHeight="1">
      <c r="A86" s="1" t="s">
        <v>111</v>
      </c>
      <c r="B86" s="1" t="s">
        <v>50</v>
      </c>
      <c r="C86" s="7">
        <v>314510149</v>
      </c>
      <c r="D86" s="5">
        <v>40</v>
      </c>
      <c r="E86" s="5">
        <v>20</v>
      </c>
      <c r="F86" s="5">
        <v>0.89790000000000003</v>
      </c>
      <c r="G86" s="5">
        <f t="shared" si="9"/>
        <v>74</v>
      </c>
      <c r="H86" s="5">
        <f t="shared" si="10"/>
        <v>16</v>
      </c>
      <c r="I86" s="5">
        <v>11</v>
      </c>
      <c r="J86" s="5"/>
      <c r="K86" s="5">
        <f t="shared" si="8"/>
        <v>87</v>
      </c>
    </row>
    <row r="87" spans="1:12" ht="16.149999999999999" customHeight="1">
      <c r="A87" s="1" t="s">
        <v>112</v>
      </c>
      <c r="B87" s="1" t="s">
        <v>50</v>
      </c>
      <c r="C87" s="7">
        <v>314510151</v>
      </c>
      <c r="D87" s="5">
        <v>40</v>
      </c>
      <c r="E87" s="5">
        <v>20</v>
      </c>
      <c r="F87" s="5">
        <v>0.91679999999999995</v>
      </c>
      <c r="G87" s="5">
        <f t="shared" si="9"/>
        <v>48</v>
      </c>
      <c r="H87" s="5">
        <f t="shared" si="10"/>
        <v>19</v>
      </c>
      <c r="I87" s="5">
        <v>12</v>
      </c>
      <c r="J87" s="5"/>
      <c r="K87" s="5">
        <f t="shared" si="8"/>
        <v>91</v>
      </c>
    </row>
    <row r="88" spans="1:12" ht="16.149999999999999" customHeight="1">
      <c r="A88" s="1" t="s">
        <v>113</v>
      </c>
      <c r="B88" s="1" t="s">
        <v>50</v>
      </c>
      <c r="C88" s="7">
        <v>314510152</v>
      </c>
      <c r="D88" s="5">
        <v>40</v>
      </c>
      <c r="E88" s="5">
        <v>20</v>
      </c>
      <c r="F88" s="5">
        <v>0.92369999999999997</v>
      </c>
      <c r="G88" s="5">
        <f t="shared" si="9"/>
        <v>36</v>
      </c>
      <c r="H88" s="5">
        <f t="shared" si="10"/>
        <v>19</v>
      </c>
      <c r="I88" s="5">
        <v>13</v>
      </c>
      <c r="J88" s="5"/>
      <c r="K88" s="5">
        <f t="shared" si="8"/>
        <v>92</v>
      </c>
    </row>
    <row r="89" spans="1:12" ht="16.149999999999999" customHeight="1">
      <c r="A89" s="1" t="s">
        <v>114</v>
      </c>
      <c r="B89" s="1" t="s">
        <v>50</v>
      </c>
      <c r="C89" s="7">
        <v>314510153</v>
      </c>
      <c r="D89" s="5">
        <v>40</v>
      </c>
      <c r="E89" s="5">
        <v>20</v>
      </c>
      <c r="F89" s="5">
        <v>0.90669999999999995</v>
      </c>
      <c r="G89" s="5">
        <f t="shared" si="9"/>
        <v>63</v>
      </c>
      <c r="H89" s="5">
        <f t="shared" si="10"/>
        <v>16</v>
      </c>
      <c r="I89" s="5">
        <v>12</v>
      </c>
      <c r="J89" s="5"/>
      <c r="K89" s="5">
        <f t="shared" si="8"/>
        <v>88</v>
      </c>
    </row>
    <row r="90" spans="1:12" ht="16.149999999999999" customHeight="1">
      <c r="A90" s="1" t="s">
        <v>115</v>
      </c>
      <c r="B90" s="1" t="s">
        <v>50</v>
      </c>
      <c r="C90" s="7">
        <v>314510157</v>
      </c>
      <c r="D90" s="5">
        <v>40</v>
      </c>
      <c r="E90" s="5">
        <v>20</v>
      </c>
      <c r="F90" s="5">
        <v>0.92969999999999997</v>
      </c>
      <c r="G90" s="5">
        <f t="shared" si="9"/>
        <v>22</v>
      </c>
      <c r="H90" s="5">
        <f t="shared" si="10"/>
        <v>22</v>
      </c>
      <c r="I90" s="5">
        <v>12</v>
      </c>
      <c r="J90" s="5"/>
      <c r="K90" s="5">
        <f t="shared" si="8"/>
        <v>94</v>
      </c>
    </row>
    <row r="91" spans="1:12" ht="16.149999999999999" customHeight="1">
      <c r="A91" s="1" t="s">
        <v>116</v>
      </c>
      <c r="B91" s="1" t="s">
        <v>50</v>
      </c>
      <c r="C91" s="7">
        <v>314510166</v>
      </c>
      <c r="D91" s="5">
        <v>40</v>
      </c>
      <c r="E91" s="5">
        <v>20</v>
      </c>
      <c r="F91" s="5">
        <v>0.94030000000000002</v>
      </c>
      <c r="G91" s="5">
        <f t="shared" si="9"/>
        <v>7</v>
      </c>
      <c r="H91" s="5">
        <f t="shared" si="10"/>
        <v>25</v>
      </c>
      <c r="I91" s="5">
        <v>12</v>
      </c>
      <c r="J91" s="5"/>
      <c r="K91" s="5">
        <f t="shared" si="8"/>
        <v>97</v>
      </c>
    </row>
    <row r="92" spans="1:12" ht="16.149999999999999" customHeight="1">
      <c r="A92" s="1" t="s">
        <v>117</v>
      </c>
      <c r="B92" s="1" t="s">
        <v>50</v>
      </c>
      <c r="C92" s="7">
        <v>314510173</v>
      </c>
      <c r="D92" s="5">
        <v>40</v>
      </c>
      <c r="E92" s="5">
        <v>20</v>
      </c>
      <c r="F92" s="5">
        <v>0.91910000000000003</v>
      </c>
      <c r="G92" s="5">
        <f t="shared" si="9"/>
        <v>45</v>
      </c>
      <c r="H92" s="5">
        <f t="shared" si="10"/>
        <v>19</v>
      </c>
      <c r="I92" s="5">
        <v>11</v>
      </c>
      <c r="J92" s="5"/>
      <c r="K92" s="5">
        <f t="shared" si="8"/>
        <v>90</v>
      </c>
    </row>
    <row r="93" spans="1:12" ht="16.149999999999999" customHeight="1">
      <c r="A93" s="1" t="s">
        <v>118</v>
      </c>
      <c r="B93" s="1" t="s">
        <v>50</v>
      </c>
      <c r="C93" s="7">
        <v>314510174</v>
      </c>
      <c r="D93" s="5">
        <v>40</v>
      </c>
      <c r="E93" s="5">
        <v>20</v>
      </c>
      <c r="F93" s="5">
        <v>0.89900000000000002</v>
      </c>
      <c r="G93" s="5">
        <f t="shared" si="9"/>
        <v>73</v>
      </c>
      <c r="H93" s="5">
        <f t="shared" si="10"/>
        <v>16</v>
      </c>
      <c r="I93" s="5">
        <v>12</v>
      </c>
      <c r="J93" s="5"/>
      <c r="K93" s="5">
        <f t="shared" si="8"/>
        <v>88</v>
      </c>
    </row>
    <row r="94" spans="1:12" ht="16.149999999999999" customHeight="1">
      <c r="A94" s="1" t="s">
        <v>119</v>
      </c>
      <c r="B94" s="1" t="s">
        <v>50</v>
      </c>
      <c r="C94" s="7">
        <v>314510186</v>
      </c>
      <c r="D94" s="5">
        <v>40</v>
      </c>
      <c r="E94" s="5">
        <v>20</v>
      </c>
      <c r="F94" s="5">
        <v>0.92330000000000001</v>
      </c>
      <c r="G94" s="5">
        <f t="shared" si="9"/>
        <v>37</v>
      </c>
      <c r="H94" s="5">
        <f t="shared" si="10"/>
        <v>19</v>
      </c>
      <c r="I94" s="5">
        <v>12</v>
      </c>
      <c r="J94" s="5"/>
      <c r="K94" s="5">
        <f t="shared" si="8"/>
        <v>91</v>
      </c>
    </row>
    <row r="95" spans="1:12" ht="16.149999999999999" customHeight="1">
      <c r="A95" s="1" t="s">
        <v>120</v>
      </c>
      <c r="B95" s="1" t="s">
        <v>50</v>
      </c>
      <c r="C95" s="7">
        <v>314510188</v>
      </c>
      <c r="D95" s="5">
        <v>40</v>
      </c>
      <c r="E95" s="5">
        <v>20</v>
      </c>
      <c r="F95" s="5">
        <v>0.89300000000000002</v>
      </c>
      <c r="G95" s="5">
        <f t="shared" si="9"/>
        <v>82</v>
      </c>
      <c r="H95" s="5">
        <f t="shared" si="10"/>
        <v>16</v>
      </c>
      <c r="I95" s="5">
        <v>10</v>
      </c>
      <c r="J95" s="5">
        <v>-5</v>
      </c>
      <c r="K95" s="5">
        <f t="shared" si="8"/>
        <v>81</v>
      </c>
      <c r="L95" s="13" t="s">
        <v>311</v>
      </c>
    </row>
    <row r="96" spans="1:12" ht="16.149999999999999" customHeight="1">
      <c r="A96" s="1" t="s">
        <v>121</v>
      </c>
      <c r="B96" s="1" t="s">
        <v>50</v>
      </c>
      <c r="C96" s="7">
        <v>314510189</v>
      </c>
      <c r="D96" s="5">
        <v>40</v>
      </c>
      <c r="E96" s="5">
        <v>20</v>
      </c>
      <c r="F96" s="5">
        <v>0.90769999999999995</v>
      </c>
      <c r="G96" s="5">
        <f t="shared" si="9"/>
        <v>60</v>
      </c>
      <c r="H96" s="5">
        <f t="shared" si="10"/>
        <v>16</v>
      </c>
      <c r="I96" s="5">
        <v>10</v>
      </c>
      <c r="J96" s="5"/>
      <c r="K96" s="5">
        <f t="shared" si="8"/>
        <v>86</v>
      </c>
    </row>
    <row r="97" spans="1:12" ht="16.149999999999999" customHeight="1">
      <c r="A97" s="1" t="s">
        <v>122</v>
      </c>
      <c r="B97" s="1" t="s">
        <v>50</v>
      </c>
      <c r="C97" s="7">
        <v>314510192</v>
      </c>
      <c r="D97" s="5">
        <v>40</v>
      </c>
      <c r="E97" s="5">
        <v>20</v>
      </c>
      <c r="F97" s="5">
        <v>0.90269999999999995</v>
      </c>
      <c r="G97" s="5">
        <f t="shared" si="9"/>
        <v>69</v>
      </c>
      <c r="H97" s="5">
        <f t="shared" si="10"/>
        <v>16</v>
      </c>
      <c r="I97" s="5">
        <v>12</v>
      </c>
      <c r="J97" s="5">
        <v>-5</v>
      </c>
      <c r="K97" s="5">
        <f t="shared" si="8"/>
        <v>83</v>
      </c>
      <c r="L97" s="13" t="s">
        <v>311</v>
      </c>
    </row>
    <row r="98" spans="1:12" ht="16.149999999999999" customHeight="1">
      <c r="A98" s="1" t="s">
        <v>123</v>
      </c>
      <c r="B98" s="1" t="s">
        <v>50</v>
      </c>
      <c r="C98" s="7">
        <v>314510195</v>
      </c>
      <c r="D98" s="5">
        <v>40</v>
      </c>
      <c r="E98" s="5">
        <v>20</v>
      </c>
      <c r="F98" s="5">
        <v>0.90739999999999998</v>
      </c>
      <c r="G98" s="5">
        <f t="shared" si="9"/>
        <v>61</v>
      </c>
      <c r="H98" s="5">
        <f t="shared" si="10"/>
        <v>16</v>
      </c>
      <c r="I98" s="5">
        <v>12</v>
      </c>
      <c r="J98" s="5"/>
      <c r="K98" s="5">
        <f t="shared" ref="K98:K129" si="11">D98+E98+H98+I98+J98</f>
        <v>88</v>
      </c>
    </row>
    <row r="99" spans="1:12" ht="16.149999999999999" customHeight="1">
      <c r="A99" s="1" t="s">
        <v>124</v>
      </c>
      <c r="B99" s="1" t="s">
        <v>50</v>
      </c>
      <c r="C99" s="7">
        <v>314510196</v>
      </c>
      <c r="D99" s="5">
        <v>40</v>
      </c>
      <c r="E99" s="5">
        <v>20</v>
      </c>
      <c r="F99" s="5">
        <v>0.88739999999999997</v>
      </c>
      <c r="G99" s="5">
        <f t="shared" si="9"/>
        <v>89</v>
      </c>
      <c r="H99" s="5">
        <f t="shared" si="10"/>
        <v>13</v>
      </c>
      <c r="I99" s="5">
        <v>13</v>
      </c>
      <c r="J99" s="5"/>
      <c r="K99" s="5">
        <f t="shared" si="11"/>
        <v>86</v>
      </c>
    </row>
    <row r="100" spans="1:12" ht="16.149999999999999" customHeight="1">
      <c r="A100" s="1" t="s">
        <v>125</v>
      </c>
      <c r="B100" s="1" t="s">
        <v>50</v>
      </c>
      <c r="C100" s="7">
        <v>314510199</v>
      </c>
      <c r="D100" s="5">
        <v>40</v>
      </c>
      <c r="E100" s="5">
        <v>20</v>
      </c>
      <c r="F100" s="5">
        <v>0.88549999999999995</v>
      </c>
      <c r="G100" s="5">
        <f t="shared" si="9"/>
        <v>96</v>
      </c>
      <c r="H100" s="5">
        <f t="shared" si="10"/>
        <v>13</v>
      </c>
      <c r="I100" s="5">
        <v>12</v>
      </c>
      <c r="J100" s="5"/>
      <c r="K100" s="5">
        <f t="shared" si="11"/>
        <v>85</v>
      </c>
    </row>
    <row r="101" spans="1:12" ht="16.149999999999999" customHeight="1">
      <c r="A101" s="1" t="s">
        <v>126</v>
      </c>
      <c r="B101" s="1" t="s">
        <v>50</v>
      </c>
      <c r="C101" s="7">
        <v>314510201</v>
      </c>
      <c r="D101" s="5">
        <v>40</v>
      </c>
      <c r="E101" s="5">
        <v>20</v>
      </c>
      <c r="F101" s="5">
        <v>0.89439999999999997</v>
      </c>
      <c r="G101" s="5">
        <f t="shared" si="9"/>
        <v>80</v>
      </c>
      <c r="H101" s="5">
        <f t="shared" si="10"/>
        <v>16</v>
      </c>
      <c r="I101" s="5">
        <v>12</v>
      </c>
      <c r="J101" s="5"/>
      <c r="K101" s="5">
        <f t="shared" si="11"/>
        <v>88</v>
      </c>
    </row>
    <row r="102" spans="1:12" ht="16.149999999999999" customHeight="1">
      <c r="A102" s="1" t="s">
        <v>127</v>
      </c>
      <c r="B102" s="1" t="s">
        <v>50</v>
      </c>
      <c r="C102" s="7">
        <v>314510202</v>
      </c>
      <c r="D102" s="5">
        <v>40</v>
      </c>
      <c r="E102" s="5">
        <v>20</v>
      </c>
      <c r="F102" s="5">
        <v>0.92379999999999995</v>
      </c>
      <c r="G102" s="5">
        <f t="shared" si="9"/>
        <v>35</v>
      </c>
      <c r="H102" s="5">
        <f t="shared" si="10"/>
        <v>19</v>
      </c>
      <c r="I102" s="5">
        <v>13</v>
      </c>
      <c r="J102" s="5"/>
      <c r="K102" s="5">
        <f t="shared" si="11"/>
        <v>92</v>
      </c>
    </row>
    <row r="103" spans="1:12" ht="16.149999999999999" customHeight="1">
      <c r="A103" s="1" t="s">
        <v>128</v>
      </c>
      <c r="B103" s="1" t="s">
        <v>50</v>
      </c>
      <c r="C103" s="7">
        <v>314510209</v>
      </c>
      <c r="D103" s="5">
        <v>40</v>
      </c>
      <c r="E103" s="5">
        <v>20</v>
      </c>
      <c r="F103" s="5">
        <v>0.94930000000000003</v>
      </c>
      <c r="G103" s="5">
        <f t="shared" si="9"/>
        <v>2</v>
      </c>
      <c r="H103" s="5">
        <f t="shared" si="10"/>
        <v>25</v>
      </c>
      <c r="I103" s="5">
        <v>12</v>
      </c>
      <c r="J103" s="5"/>
      <c r="K103" s="5">
        <f t="shared" si="11"/>
        <v>97</v>
      </c>
    </row>
    <row r="104" spans="1:12" ht="16.149999999999999" customHeight="1">
      <c r="A104" s="1" t="s">
        <v>129</v>
      </c>
      <c r="B104" s="1" t="s">
        <v>50</v>
      </c>
      <c r="C104" s="7">
        <v>314510214</v>
      </c>
      <c r="D104" s="5">
        <v>40</v>
      </c>
      <c r="E104" s="5">
        <v>20</v>
      </c>
      <c r="F104" s="5">
        <v>0.88859999999999995</v>
      </c>
      <c r="G104" s="5">
        <f t="shared" si="9"/>
        <v>87</v>
      </c>
      <c r="H104" s="5">
        <f t="shared" si="10"/>
        <v>13</v>
      </c>
      <c r="I104" s="5">
        <v>11</v>
      </c>
      <c r="J104" s="5"/>
      <c r="K104" s="5">
        <f t="shared" si="11"/>
        <v>84</v>
      </c>
    </row>
    <row r="105" spans="1:12" ht="16.149999999999999" customHeight="1">
      <c r="A105" s="1" t="s">
        <v>130</v>
      </c>
      <c r="B105" s="1" t="s">
        <v>50</v>
      </c>
      <c r="C105" s="7">
        <v>314510218</v>
      </c>
      <c r="D105" s="5">
        <v>40</v>
      </c>
      <c r="E105" s="5">
        <v>20</v>
      </c>
      <c r="F105" s="5">
        <v>0.89680000000000004</v>
      </c>
      <c r="G105" s="5">
        <f t="shared" si="9"/>
        <v>76</v>
      </c>
      <c r="H105" s="5">
        <f t="shared" si="10"/>
        <v>16</v>
      </c>
      <c r="I105" s="5">
        <v>13</v>
      </c>
      <c r="J105" s="5"/>
      <c r="K105" s="5">
        <f t="shared" si="11"/>
        <v>89</v>
      </c>
    </row>
    <row r="106" spans="1:12" ht="16.149999999999999" customHeight="1">
      <c r="A106" s="1" t="s">
        <v>131</v>
      </c>
      <c r="B106" s="1" t="s">
        <v>50</v>
      </c>
      <c r="C106" s="7">
        <v>314510222</v>
      </c>
      <c r="D106" s="5">
        <v>40</v>
      </c>
      <c r="E106" s="5">
        <v>20</v>
      </c>
      <c r="F106" s="5">
        <v>0.89990000000000003</v>
      </c>
      <c r="G106" s="5">
        <f t="shared" si="9"/>
        <v>72</v>
      </c>
      <c r="H106" s="5">
        <f t="shared" si="10"/>
        <v>16</v>
      </c>
      <c r="I106" s="5">
        <v>12</v>
      </c>
      <c r="J106" s="5"/>
      <c r="K106" s="5">
        <f t="shared" si="11"/>
        <v>88</v>
      </c>
    </row>
    <row r="107" spans="1:12" ht="16.149999999999999" customHeight="1">
      <c r="A107" s="1" t="s">
        <v>132</v>
      </c>
      <c r="B107" s="1" t="s">
        <v>50</v>
      </c>
      <c r="C107" s="7">
        <v>314510224</v>
      </c>
      <c r="D107" s="5">
        <v>40</v>
      </c>
      <c r="E107" s="5">
        <v>20</v>
      </c>
      <c r="F107" s="5">
        <v>0.90690000000000004</v>
      </c>
      <c r="G107" s="5">
        <f t="shared" si="9"/>
        <v>62</v>
      </c>
      <c r="H107" s="5">
        <f t="shared" si="10"/>
        <v>16</v>
      </c>
      <c r="I107" s="5">
        <v>12</v>
      </c>
      <c r="J107" s="5"/>
      <c r="K107" s="5">
        <f t="shared" si="11"/>
        <v>88</v>
      </c>
    </row>
    <row r="108" spans="1:12" ht="16.149999999999999" customHeight="1">
      <c r="A108" s="1" t="s">
        <v>133</v>
      </c>
      <c r="B108" s="1" t="s">
        <v>50</v>
      </c>
      <c r="C108" s="7">
        <v>314510225</v>
      </c>
      <c r="D108" s="5">
        <v>40</v>
      </c>
      <c r="E108" s="5">
        <v>20</v>
      </c>
      <c r="F108" s="5">
        <v>0.89639999999999997</v>
      </c>
      <c r="G108" s="5">
        <f t="shared" si="9"/>
        <v>78</v>
      </c>
      <c r="H108" s="5">
        <f t="shared" si="10"/>
        <v>16</v>
      </c>
      <c r="I108" s="5">
        <v>15</v>
      </c>
      <c r="J108" s="5"/>
      <c r="K108" s="5">
        <f t="shared" si="11"/>
        <v>91</v>
      </c>
    </row>
    <row r="109" spans="1:12" ht="16.149999999999999" customHeight="1">
      <c r="A109" s="1" t="s">
        <v>134</v>
      </c>
      <c r="B109" s="1" t="s">
        <v>50</v>
      </c>
      <c r="C109" s="7">
        <v>314510228</v>
      </c>
      <c r="D109" s="5">
        <v>40</v>
      </c>
      <c r="E109" s="5">
        <v>20</v>
      </c>
      <c r="F109" s="5">
        <v>0.88649999999999995</v>
      </c>
      <c r="G109" s="5">
        <f t="shared" si="9"/>
        <v>93</v>
      </c>
      <c r="H109" s="5">
        <f t="shared" si="10"/>
        <v>13</v>
      </c>
      <c r="I109" s="5">
        <v>9</v>
      </c>
      <c r="J109" s="5"/>
      <c r="K109" s="5">
        <f t="shared" si="11"/>
        <v>82</v>
      </c>
    </row>
    <row r="110" spans="1:12" ht="16.149999999999999" customHeight="1">
      <c r="A110" s="1" t="s">
        <v>135</v>
      </c>
      <c r="B110" s="1" t="s">
        <v>50</v>
      </c>
      <c r="C110" s="7">
        <v>314510230</v>
      </c>
      <c r="D110" s="5">
        <v>35</v>
      </c>
      <c r="E110" s="5">
        <v>15</v>
      </c>
      <c r="F110" s="5">
        <v>0.8831</v>
      </c>
      <c r="G110" s="5">
        <f t="shared" si="9"/>
        <v>101</v>
      </c>
      <c r="H110" s="5">
        <f t="shared" si="10"/>
        <v>13</v>
      </c>
      <c r="I110" s="5">
        <v>7</v>
      </c>
      <c r="J110" s="5"/>
      <c r="K110" s="5">
        <f t="shared" si="11"/>
        <v>70</v>
      </c>
      <c r="L110" s="13" t="s">
        <v>314</v>
      </c>
    </row>
    <row r="111" spans="1:12" ht="16.149999999999999" customHeight="1">
      <c r="A111" s="1" t="s">
        <v>136</v>
      </c>
      <c r="B111" s="1" t="s">
        <v>50</v>
      </c>
      <c r="C111" s="7">
        <v>314510232</v>
      </c>
      <c r="D111" s="5">
        <v>40</v>
      </c>
      <c r="E111" s="5">
        <v>20</v>
      </c>
      <c r="F111" s="5">
        <v>0.85709999999999997</v>
      </c>
      <c r="G111" s="5">
        <f t="shared" si="9"/>
        <v>117</v>
      </c>
      <c r="H111" s="5">
        <f t="shared" si="10"/>
        <v>10</v>
      </c>
      <c r="I111" s="5">
        <v>10</v>
      </c>
      <c r="J111" s="5"/>
      <c r="K111" s="5">
        <f t="shared" si="11"/>
        <v>80</v>
      </c>
    </row>
    <row r="112" spans="1:12" ht="16.149999999999999" customHeight="1">
      <c r="A112" s="1" t="s">
        <v>137</v>
      </c>
      <c r="B112" s="1" t="s">
        <v>56</v>
      </c>
      <c r="C112" s="7">
        <v>314511038</v>
      </c>
      <c r="D112" s="5">
        <v>40</v>
      </c>
      <c r="E112" s="5">
        <v>20</v>
      </c>
      <c r="F112" s="5">
        <v>0.91359999999999997</v>
      </c>
      <c r="G112" s="5">
        <f t="shared" si="9"/>
        <v>55</v>
      </c>
      <c r="H112" s="5">
        <f t="shared" si="10"/>
        <v>19</v>
      </c>
      <c r="I112" s="5">
        <v>11</v>
      </c>
      <c r="J112" s="5"/>
      <c r="K112" s="5">
        <f t="shared" si="11"/>
        <v>90</v>
      </c>
    </row>
    <row r="113" spans="1:11" ht="16.149999999999999" customHeight="1">
      <c r="A113" s="1" t="s">
        <v>138</v>
      </c>
      <c r="B113" s="1" t="s">
        <v>56</v>
      </c>
      <c r="C113" s="7">
        <v>314511040</v>
      </c>
      <c r="D113" s="5">
        <v>40</v>
      </c>
      <c r="E113" s="5">
        <v>20</v>
      </c>
      <c r="F113" s="5">
        <v>0.9415</v>
      </c>
      <c r="G113" s="5">
        <f t="shared" si="9"/>
        <v>6</v>
      </c>
      <c r="H113" s="5">
        <f t="shared" si="10"/>
        <v>25</v>
      </c>
      <c r="I113" s="5">
        <v>10</v>
      </c>
      <c r="J113" s="5"/>
      <c r="K113" s="5">
        <f t="shared" si="11"/>
        <v>95</v>
      </c>
    </row>
    <row r="114" spans="1:11" ht="16.149999999999999" customHeight="1">
      <c r="A114" s="1" t="s">
        <v>139</v>
      </c>
      <c r="B114" s="1" t="s">
        <v>56</v>
      </c>
      <c r="C114" s="7">
        <v>314511059</v>
      </c>
      <c r="D114" s="5">
        <v>40</v>
      </c>
      <c r="E114" s="5">
        <v>20</v>
      </c>
      <c r="F114" s="5">
        <v>0.88970000000000005</v>
      </c>
      <c r="G114" s="5">
        <f t="shared" si="9"/>
        <v>86</v>
      </c>
      <c r="H114" s="5">
        <f t="shared" si="10"/>
        <v>13</v>
      </c>
      <c r="I114" s="5">
        <v>12</v>
      </c>
      <c r="J114" s="5"/>
      <c r="K114" s="5">
        <f t="shared" si="11"/>
        <v>85</v>
      </c>
    </row>
    <row r="115" spans="1:11" ht="16.149999999999999" customHeight="1">
      <c r="A115" s="1" t="s">
        <v>140</v>
      </c>
      <c r="B115" s="1" t="s">
        <v>82</v>
      </c>
      <c r="C115" s="7">
        <v>314512025</v>
      </c>
      <c r="D115" s="5">
        <v>40</v>
      </c>
      <c r="E115" s="5">
        <v>20</v>
      </c>
      <c r="F115" s="5">
        <v>0.87239999999999995</v>
      </c>
      <c r="G115" s="5">
        <f t="shared" si="9"/>
        <v>108</v>
      </c>
      <c r="H115" s="5">
        <f t="shared" si="10"/>
        <v>13</v>
      </c>
      <c r="I115" s="5">
        <v>11</v>
      </c>
      <c r="J115" s="5"/>
      <c r="K115" s="5">
        <f t="shared" si="11"/>
        <v>84</v>
      </c>
    </row>
    <row r="116" spans="1:11" ht="16.149999999999999" customHeight="1">
      <c r="A116" s="1" t="s">
        <v>141</v>
      </c>
      <c r="B116" s="1" t="s">
        <v>84</v>
      </c>
      <c r="C116" s="7">
        <v>314513086</v>
      </c>
      <c r="D116" s="5">
        <v>40</v>
      </c>
      <c r="E116" s="5">
        <v>20</v>
      </c>
      <c r="F116" s="5">
        <v>0.86399999999999999</v>
      </c>
      <c r="G116" s="5">
        <f t="shared" ref="G116:G130" si="12">RANK(F116,$F$2:$F$130,0)</f>
        <v>114</v>
      </c>
      <c r="H116" s="5">
        <f t="shared" ref="H116:H130" si="13">IF(F116&gt;=0.94,25,IF(F116&gt;=0.928,22,IF(F116&gt;=0.912,19,IF(F116&gt;=0.89,16,IF(F116&gt;=0.868,13,IF(F116&gt;=0.84,10,IF(F116&gt;=0.8,7,IF(F116&gt;0.6,4,""))))))))</f>
        <v>10</v>
      </c>
      <c r="I116" s="5">
        <v>11</v>
      </c>
      <c r="J116" s="5"/>
      <c r="K116" s="5">
        <f t="shared" si="11"/>
        <v>81</v>
      </c>
    </row>
    <row r="117" spans="1:11" ht="16.149999999999999" customHeight="1">
      <c r="A117" s="1" t="s">
        <v>142</v>
      </c>
      <c r="B117" s="1" t="s">
        <v>60</v>
      </c>
      <c r="C117" s="7">
        <v>314580042</v>
      </c>
      <c r="D117" s="5">
        <v>40</v>
      </c>
      <c r="E117" s="5">
        <v>20</v>
      </c>
      <c r="F117" s="5">
        <v>0.92479999999999996</v>
      </c>
      <c r="G117" s="5">
        <f t="shared" si="12"/>
        <v>33</v>
      </c>
      <c r="H117" s="5">
        <f t="shared" si="13"/>
        <v>19</v>
      </c>
      <c r="I117" s="5">
        <v>12</v>
      </c>
      <c r="J117" s="5"/>
      <c r="K117" s="5">
        <f t="shared" si="11"/>
        <v>91</v>
      </c>
    </row>
    <row r="118" spans="1:11" ht="16.149999999999999" customHeight="1">
      <c r="A118" s="1" t="s">
        <v>143</v>
      </c>
      <c r="B118" s="1" t="s">
        <v>60</v>
      </c>
      <c r="C118" s="7">
        <v>314580044</v>
      </c>
      <c r="D118" s="5">
        <v>40</v>
      </c>
      <c r="E118" s="5">
        <v>20</v>
      </c>
      <c r="F118" s="5">
        <v>0.92769999999999997</v>
      </c>
      <c r="G118" s="5">
        <f t="shared" si="12"/>
        <v>26</v>
      </c>
      <c r="H118" s="5">
        <f t="shared" si="13"/>
        <v>19</v>
      </c>
      <c r="I118" s="5">
        <v>11</v>
      </c>
      <c r="J118" s="5"/>
      <c r="K118" s="5">
        <f t="shared" si="11"/>
        <v>90</v>
      </c>
    </row>
    <row r="119" spans="1:11" ht="16.149999999999999" customHeight="1">
      <c r="A119" s="1" t="s">
        <v>144</v>
      </c>
      <c r="B119" s="1" t="s">
        <v>60</v>
      </c>
      <c r="C119" s="7">
        <v>314580048</v>
      </c>
      <c r="D119" s="5">
        <v>40</v>
      </c>
      <c r="E119" s="5">
        <v>20</v>
      </c>
      <c r="F119" s="5">
        <v>0.92949999999999999</v>
      </c>
      <c r="G119" s="5">
        <f t="shared" si="12"/>
        <v>23</v>
      </c>
      <c r="H119" s="5">
        <f t="shared" si="13"/>
        <v>22</v>
      </c>
      <c r="I119" s="5">
        <v>11</v>
      </c>
      <c r="J119" s="5"/>
      <c r="K119" s="5">
        <f t="shared" si="11"/>
        <v>93</v>
      </c>
    </row>
    <row r="120" spans="1:11" ht="16.149999999999999" customHeight="1">
      <c r="A120" s="1" t="s">
        <v>145</v>
      </c>
      <c r="B120" s="1" t="s">
        <v>60</v>
      </c>
      <c r="C120" s="7">
        <v>314580052</v>
      </c>
      <c r="D120" s="5">
        <v>40</v>
      </c>
      <c r="E120" s="5">
        <v>20</v>
      </c>
      <c r="F120" s="5">
        <v>0.85160000000000002</v>
      </c>
      <c r="G120" s="5">
        <f t="shared" si="12"/>
        <v>120</v>
      </c>
      <c r="H120" s="5">
        <f t="shared" si="13"/>
        <v>10</v>
      </c>
      <c r="I120" s="5">
        <v>11</v>
      </c>
      <c r="J120" s="5"/>
      <c r="K120" s="5">
        <f t="shared" si="11"/>
        <v>81</v>
      </c>
    </row>
    <row r="121" spans="1:11" ht="16.149999999999999" customHeight="1">
      <c r="A121" s="1" t="s">
        <v>146</v>
      </c>
      <c r="B121" s="1" t="s">
        <v>147</v>
      </c>
      <c r="C121" s="7">
        <v>314581011</v>
      </c>
      <c r="D121" s="5">
        <v>40</v>
      </c>
      <c r="E121" s="5">
        <v>20</v>
      </c>
      <c r="F121" s="5">
        <v>0.90559999999999996</v>
      </c>
      <c r="G121" s="5">
        <f t="shared" si="12"/>
        <v>65</v>
      </c>
      <c r="H121" s="5">
        <f t="shared" si="13"/>
        <v>16</v>
      </c>
      <c r="I121" s="5">
        <v>10</v>
      </c>
      <c r="J121" s="5"/>
      <c r="K121" s="5">
        <f t="shared" si="11"/>
        <v>86</v>
      </c>
    </row>
    <row r="122" spans="1:11" ht="16.149999999999999" customHeight="1">
      <c r="A122" s="1" t="s">
        <v>148</v>
      </c>
      <c r="B122" s="1" t="s">
        <v>147</v>
      </c>
      <c r="C122" s="7">
        <v>314581044</v>
      </c>
      <c r="D122" s="5">
        <v>40</v>
      </c>
      <c r="E122" s="5">
        <v>20</v>
      </c>
      <c r="F122" s="5">
        <v>0.90939999999999999</v>
      </c>
      <c r="G122" s="5">
        <f t="shared" si="12"/>
        <v>58</v>
      </c>
      <c r="H122" s="5">
        <f t="shared" si="13"/>
        <v>16</v>
      </c>
      <c r="I122" s="5">
        <v>8</v>
      </c>
      <c r="J122" s="5"/>
      <c r="K122" s="5">
        <f t="shared" si="11"/>
        <v>84</v>
      </c>
    </row>
    <row r="123" spans="1:11" ht="16.149999999999999" customHeight="1">
      <c r="A123" s="1" t="s">
        <v>149</v>
      </c>
      <c r="B123" s="1" t="s">
        <v>62</v>
      </c>
      <c r="C123" s="7">
        <v>314591043</v>
      </c>
      <c r="D123" s="5">
        <v>40</v>
      </c>
      <c r="E123" s="5">
        <v>20</v>
      </c>
      <c r="F123" s="5">
        <v>0.92979999999999996</v>
      </c>
      <c r="G123" s="5">
        <f t="shared" si="12"/>
        <v>21</v>
      </c>
      <c r="H123" s="5">
        <f t="shared" si="13"/>
        <v>22</v>
      </c>
      <c r="I123" s="5">
        <v>15</v>
      </c>
      <c r="J123" s="5"/>
      <c r="K123" s="5">
        <f t="shared" si="11"/>
        <v>97</v>
      </c>
    </row>
    <row r="124" spans="1:11" ht="16.149999999999999" customHeight="1">
      <c r="A124" s="1" t="s">
        <v>150</v>
      </c>
      <c r="B124" s="1" t="s">
        <v>88</v>
      </c>
      <c r="C124" s="7">
        <v>314605003</v>
      </c>
      <c r="D124" s="5">
        <v>40</v>
      </c>
      <c r="E124" s="5">
        <v>20</v>
      </c>
      <c r="F124" s="5">
        <v>0.88449999999999995</v>
      </c>
      <c r="G124" s="5">
        <f t="shared" si="12"/>
        <v>100</v>
      </c>
      <c r="H124" s="5">
        <f t="shared" si="13"/>
        <v>13</v>
      </c>
      <c r="I124" s="5">
        <v>11</v>
      </c>
      <c r="J124" s="5"/>
      <c r="K124" s="5">
        <f t="shared" si="11"/>
        <v>84</v>
      </c>
    </row>
    <row r="125" spans="1:11" ht="16.149999999999999" customHeight="1">
      <c r="A125" s="1" t="s">
        <v>151</v>
      </c>
      <c r="B125" s="1" t="s">
        <v>88</v>
      </c>
      <c r="C125" s="7">
        <v>314605025</v>
      </c>
      <c r="D125" s="5">
        <v>40</v>
      </c>
      <c r="E125" s="5">
        <v>20</v>
      </c>
      <c r="F125" s="5">
        <v>0.90039999999999998</v>
      </c>
      <c r="G125" s="5">
        <f t="shared" si="12"/>
        <v>71</v>
      </c>
      <c r="H125" s="5">
        <f t="shared" si="13"/>
        <v>16</v>
      </c>
      <c r="I125" s="5">
        <v>11</v>
      </c>
      <c r="J125" s="5"/>
      <c r="K125" s="5">
        <f t="shared" si="11"/>
        <v>87</v>
      </c>
    </row>
    <row r="126" spans="1:11" ht="16.149999999999999" customHeight="1">
      <c r="A126" s="1" t="s">
        <v>152</v>
      </c>
      <c r="B126" s="1" t="s">
        <v>52</v>
      </c>
      <c r="C126" s="7">
        <v>413510023</v>
      </c>
      <c r="D126" s="5">
        <v>40</v>
      </c>
      <c r="E126" s="5">
        <v>20</v>
      </c>
      <c r="F126" s="5">
        <v>0.84189999999999998</v>
      </c>
      <c r="G126" s="5">
        <f t="shared" si="12"/>
        <v>124</v>
      </c>
      <c r="H126" s="5">
        <f t="shared" si="13"/>
        <v>10</v>
      </c>
      <c r="I126" s="5">
        <v>12</v>
      </c>
      <c r="J126" s="5"/>
      <c r="K126" s="5">
        <f t="shared" si="11"/>
        <v>82</v>
      </c>
    </row>
    <row r="127" spans="1:11" ht="16.149999999999999" customHeight="1">
      <c r="A127" s="1" t="s">
        <v>153</v>
      </c>
      <c r="B127" s="1" t="s">
        <v>154</v>
      </c>
      <c r="C127" s="7" t="s">
        <v>155</v>
      </c>
      <c r="D127" s="5">
        <v>40</v>
      </c>
      <c r="E127" s="5">
        <v>20</v>
      </c>
      <c r="F127" s="5">
        <v>0.85640000000000005</v>
      </c>
      <c r="G127" s="5">
        <f t="shared" si="12"/>
        <v>118</v>
      </c>
      <c r="H127" s="5">
        <f t="shared" si="13"/>
        <v>10</v>
      </c>
      <c r="I127" s="5">
        <v>9</v>
      </c>
      <c r="J127" s="5"/>
      <c r="K127" s="5">
        <f t="shared" si="11"/>
        <v>79</v>
      </c>
    </row>
    <row r="128" spans="1:11" ht="16.149999999999999" customHeight="1">
      <c r="A128" s="1" t="s">
        <v>156</v>
      </c>
      <c r="B128" s="1" t="s">
        <v>154</v>
      </c>
      <c r="C128" s="7" t="s">
        <v>157</v>
      </c>
      <c r="D128" s="5">
        <v>40</v>
      </c>
      <c r="E128" s="5">
        <v>20</v>
      </c>
      <c r="F128" s="5">
        <v>0.86909999999999998</v>
      </c>
      <c r="G128" s="5">
        <f t="shared" si="12"/>
        <v>111</v>
      </c>
      <c r="H128" s="5">
        <f t="shared" si="13"/>
        <v>13</v>
      </c>
      <c r="I128" s="5">
        <v>11</v>
      </c>
      <c r="J128" s="5"/>
      <c r="K128" s="5">
        <f t="shared" si="11"/>
        <v>84</v>
      </c>
    </row>
    <row r="129" spans="1:11" ht="16.149999999999999" customHeight="1">
      <c r="A129" s="1" t="s">
        <v>158</v>
      </c>
      <c r="B129" s="1" t="s">
        <v>154</v>
      </c>
      <c r="C129" s="7" t="s">
        <v>159</v>
      </c>
      <c r="D129" s="5">
        <v>40</v>
      </c>
      <c r="E129" s="5">
        <v>20</v>
      </c>
      <c r="F129" s="5">
        <v>0.88660000000000005</v>
      </c>
      <c r="G129" s="5">
        <f t="shared" si="12"/>
        <v>92</v>
      </c>
      <c r="H129" s="5">
        <f t="shared" si="13"/>
        <v>13</v>
      </c>
      <c r="I129" s="5">
        <v>12</v>
      </c>
      <c r="J129" s="5"/>
      <c r="K129" s="5">
        <f t="shared" si="11"/>
        <v>85</v>
      </c>
    </row>
    <row r="130" spans="1:11" ht="16.149999999999999" customHeight="1">
      <c r="A130" s="1" t="s">
        <v>160</v>
      </c>
      <c r="B130" s="1" t="s">
        <v>154</v>
      </c>
      <c r="C130" s="7" t="s">
        <v>161</v>
      </c>
      <c r="D130" s="5">
        <v>40</v>
      </c>
      <c r="E130" s="5">
        <v>20</v>
      </c>
      <c r="F130" s="5">
        <v>0.88670000000000004</v>
      </c>
      <c r="G130" s="5">
        <f t="shared" si="12"/>
        <v>91</v>
      </c>
      <c r="H130" s="5">
        <f t="shared" si="13"/>
        <v>13</v>
      </c>
      <c r="I130" s="5">
        <v>10</v>
      </c>
      <c r="J130" s="5"/>
      <c r="K130" s="5">
        <f t="shared" ref="K130" si="14">D130+E130+H130+I130+J130</f>
        <v>83</v>
      </c>
    </row>
    <row r="131" spans="1:11" ht="12.75" customHeight="1">
      <c r="H131" s="13">
        <f>AVERAGEIF(H2:H130,"&gt;0")</f>
        <v>16.5859375</v>
      </c>
      <c r="I131" s="13">
        <f>AVERAGEIF(I2:I130,"&gt;0")</f>
        <v>11.46875</v>
      </c>
      <c r="K131" s="13">
        <f>AVERAGEIF(K2:K130,"&gt;0")</f>
        <v>87.3515625</v>
      </c>
    </row>
    <row r="139" spans="1:11" ht="12.75" customHeight="1">
      <c r="J139" s="13">
        <v>25</v>
      </c>
      <c r="K139" s="13">
        <f>COUNTIF(H2:H130,"25")</f>
        <v>8</v>
      </c>
    </row>
    <row r="140" spans="1:11" ht="12.75" customHeight="1">
      <c r="J140" s="13">
        <v>22</v>
      </c>
      <c r="K140" s="13">
        <f>COUNTIF(H2:H130,"22")</f>
        <v>17</v>
      </c>
    </row>
    <row r="141" spans="1:11" ht="12.75" customHeight="1">
      <c r="J141" s="13">
        <v>19</v>
      </c>
      <c r="K141" s="13">
        <f>COUNTIF(H2:H130,"19")</f>
        <v>31</v>
      </c>
    </row>
    <row r="142" spans="1:11" ht="12.75" customHeight="1">
      <c r="J142" s="13">
        <v>16</v>
      </c>
      <c r="K142" s="13">
        <f>COUNTIF(H2:H130,"16")</f>
        <v>29</v>
      </c>
    </row>
    <row r="143" spans="1:11" ht="12.75" customHeight="1">
      <c r="J143" s="13">
        <v>13</v>
      </c>
      <c r="K143" s="13">
        <f>COUNTIF(H2:H130,"13")</f>
        <v>27</v>
      </c>
    </row>
    <row r="144" spans="1:11" ht="12.75" customHeight="1">
      <c r="J144" s="13">
        <v>10</v>
      </c>
      <c r="K144" s="13">
        <f>COUNTIF(H2:H130,"10")</f>
        <v>12</v>
      </c>
    </row>
    <row r="145" spans="10:11" ht="12.75" customHeight="1">
      <c r="J145" s="13">
        <v>7</v>
      </c>
      <c r="K145" s="13">
        <f>COUNTIF(H2:H130,"7")</f>
        <v>3</v>
      </c>
    </row>
    <row r="146" spans="10:11" ht="12.75" customHeight="1">
      <c r="J146" s="13">
        <v>4</v>
      </c>
      <c r="K146" s="13">
        <f>COUNTIF(H2:H130,"4")</f>
        <v>1</v>
      </c>
    </row>
  </sheetData>
  <phoneticPr fontId="2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2" sqref="A2:M130"/>
    </sheetView>
  </sheetViews>
  <sheetFormatPr defaultColWidth="12.59765625" defaultRowHeight="15.75" customHeight="1"/>
  <cols>
    <col min="1" max="1" width="9.86328125" customWidth="1"/>
    <col min="2" max="2" width="21.86328125" customWidth="1"/>
    <col min="3" max="3" width="13.265625" customWidth="1"/>
    <col min="4" max="4" width="27.59765625" customWidth="1"/>
    <col min="5" max="5" width="13.265625" customWidth="1"/>
    <col min="6" max="6" width="13" customWidth="1"/>
    <col min="7" max="7" width="14.86328125" customWidth="1"/>
    <col min="9" max="9" width="17.73046875" customWidth="1"/>
    <col min="10" max="10" width="13.73046875" customWidth="1"/>
    <col min="11" max="11" width="11.46484375" customWidth="1"/>
    <col min="12" max="12" width="25.46484375" customWidth="1"/>
    <col min="13" max="13" width="11.73046875" customWidth="1"/>
  </cols>
  <sheetData>
    <row r="1" spans="1:28" ht="15.75" customHeight="1">
      <c r="A1" s="20">
        <f>30*0.7</f>
        <v>21</v>
      </c>
      <c r="B1" s="20" t="s">
        <v>1</v>
      </c>
      <c r="C1" s="20" t="s">
        <v>2</v>
      </c>
      <c r="D1" s="21" t="s">
        <v>315</v>
      </c>
      <c r="E1" s="21" t="s">
        <v>316</v>
      </c>
      <c r="F1" s="21" t="s">
        <v>317</v>
      </c>
      <c r="G1" s="21" t="s">
        <v>318</v>
      </c>
      <c r="H1" s="21" t="s">
        <v>319</v>
      </c>
      <c r="I1" s="21" t="s">
        <v>320</v>
      </c>
      <c r="J1" s="21" t="s">
        <v>311</v>
      </c>
      <c r="K1" s="21" t="s">
        <v>11</v>
      </c>
      <c r="L1" s="138" t="s">
        <v>312</v>
      </c>
      <c r="M1" s="137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28" ht="15">
      <c r="A2" s="20" t="s">
        <v>13</v>
      </c>
      <c r="B2" s="20" t="s">
        <v>14</v>
      </c>
      <c r="C2" s="22" t="s">
        <v>15</v>
      </c>
      <c r="D2" s="23" t="s">
        <v>321</v>
      </c>
      <c r="E2" s="24">
        <f t="shared" ref="E2:E33" si="0">IF(ISBLANK($D2),0,30-VLOOKUP($D2, $D$133:$E$149, 2, FALSE))</f>
        <v>30</v>
      </c>
      <c r="F2" s="24">
        <v>30</v>
      </c>
      <c r="G2" s="21">
        <v>22</v>
      </c>
      <c r="H2" s="25"/>
      <c r="I2" s="21">
        <f>IF(ISBLANK($H2),0,INDEX({10,8.75,7.5,6.25,5,3.75,2.5,1.25},IFERROR(MATCH($H2,$H$135:$H$141,1),0)+1))</f>
        <v>0</v>
      </c>
      <c r="J2" s="21"/>
      <c r="K2" s="21">
        <f t="shared" ref="K2:K33" si="1">E2+F2+I2+G2+J2</f>
        <v>82</v>
      </c>
      <c r="L2" s="26" t="s">
        <v>322</v>
      </c>
      <c r="M2" s="26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ht="15">
      <c r="A3" s="20" t="s">
        <v>16</v>
      </c>
      <c r="B3" s="20" t="s">
        <v>17</v>
      </c>
      <c r="C3" s="20">
        <v>111261022</v>
      </c>
      <c r="D3" s="27" t="s">
        <v>323</v>
      </c>
      <c r="E3" s="24">
        <f t="shared" si="0"/>
        <v>25</v>
      </c>
      <c r="F3" s="24">
        <v>0</v>
      </c>
      <c r="G3" s="21">
        <v>28</v>
      </c>
      <c r="H3" s="24">
        <v>4.4225000000000003</v>
      </c>
      <c r="I3" s="21">
        <f>IF(ISBLANK($H3),0,INDEX({10,8.75,7.5,6.25,5,3.75,2.5,1.25},IFERROR(MATCH($H3,$H$135:$H$141,1),0)+1))</f>
        <v>1.25</v>
      </c>
      <c r="J3" s="21"/>
      <c r="K3" s="21">
        <f t="shared" si="1"/>
        <v>54.25</v>
      </c>
      <c r="L3" s="26"/>
      <c r="M3" s="26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 ht="15">
      <c r="A4" s="20" t="s">
        <v>18</v>
      </c>
      <c r="B4" s="20" t="s">
        <v>19</v>
      </c>
      <c r="C4" s="20">
        <v>111511003</v>
      </c>
      <c r="D4" s="23"/>
      <c r="E4" s="24">
        <f t="shared" si="0"/>
        <v>0</v>
      </c>
      <c r="F4" s="24"/>
      <c r="G4" s="21"/>
      <c r="H4" s="25"/>
      <c r="I4" s="21">
        <f>IF(ISBLANK($H4),0,INDEX({10,8.75,7.5,6.25,5,3.75,2.5,1.25},IFERROR(MATCH($H4,$H$135:$H$141,1),0)+1))</f>
        <v>0</v>
      </c>
      <c r="J4" s="21"/>
      <c r="K4" s="21">
        <f t="shared" si="1"/>
        <v>0</v>
      </c>
      <c r="L4" s="26" t="s">
        <v>324</v>
      </c>
      <c r="M4" s="26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 ht="15">
      <c r="A5" s="20" t="s">
        <v>20</v>
      </c>
      <c r="B5" s="20" t="s">
        <v>19</v>
      </c>
      <c r="C5" s="20">
        <v>111511005</v>
      </c>
      <c r="D5" s="23"/>
      <c r="E5" s="24">
        <f t="shared" si="0"/>
        <v>0</v>
      </c>
      <c r="F5" s="24"/>
      <c r="G5" s="21"/>
      <c r="H5" s="25"/>
      <c r="I5" s="21">
        <f>IF(ISBLANK($H5),0,INDEX({10,8.75,7.5,6.25,5,3.75,2.5,1.25},IFERROR(MATCH($H5,$H$135:$H$141,1),0)+1))</f>
        <v>0</v>
      </c>
      <c r="J5" s="21"/>
      <c r="K5" s="21">
        <f t="shared" si="1"/>
        <v>0</v>
      </c>
      <c r="L5" s="26" t="s">
        <v>324</v>
      </c>
      <c r="M5" s="26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 ht="15">
      <c r="A6" s="20" t="s">
        <v>21</v>
      </c>
      <c r="B6" s="20" t="s">
        <v>19</v>
      </c>
      <c r="C6" s="20">
        <v>111511009</v>
      </c>
      <c r="D6" s="23" t="s">
        <v>321</v>
      </c>
      <c r="E6" s="24">
        <f t="shared" si="0"/>
        <v>30</v>
      </c>
      <c r="F6" s="24">
        <v>30</v>
      </c>
      <c r="G6" s="21">
        <v>27</v>
      </c>
      <c r="H6" s="24">
        <v>2.4175</v>
      </c>
      <c r="I6" s="21">
        <f>IF(ISBLANK($H6),0,INDEX({10,8.75,7.5,6.25,5,3.75,2.5,1.25},IFERROR(MATCH($H6,$H$135:$H$141,1),0)+1))</f>
        <v>10</v>
      </c>
      <c r="J6" s="21"/>
      <c r="K6" s="21">
        <f t="shared" si="1"/>
        <v>97</v>
      </c>
      <c r="L6" s="26"/>
      <c r="M6" s="26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 ht="15">
      <c r="A7" s="20" t="s">
        <v>22</v>
      </c>
      <c r="B7" s="20" t="s">
        <v>19</v>
      </c>
      <c r="C7" s="20">
        <v>111511010</v>
      </c>
      <c r="D7" s="23" t="s">
        <v>321</v>
      </c>
      <c r="E7" s="24">
        <f t="shared" si="0"/>
        <v>30</v>
      </c>
      <c r="F7" s="24">
        <v>30</v>
      </c>
      <c r="G7" s="21">
        <v>26</v>
      </c>
      <c r="H7" s="24">
        <v>3.0392000000000001</v>
      </c>
      <c r="I7" s="21">
        <f>IF(ISBLANK($H7),0,INDEX({10,8.75,7.5,6.25,5,3.75,2.5,1.25},IFERROR(MATCH($H7,$H$135:$H$141,1),0)+1))</f>
        <v>6.25</v>
      </c>
      <c r="J7" s="21"/>
      <c r="K7" s="21">
        <f t="shared" si="1"/>
        <v>92.25</v>
      </c>
      <c r="L7" s="26"/>
      <c r="M7" s="26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 ht="15">
      <c r="A8" s="20" t="s">
        <v>23</v>
      </c>
      <c r="B8" s="20" t="s">
        <v>19</v>
      </c>
      <c r="C8" s="20">
        <v>111511057</v>
      </c>
      <c r="D8" s="27" t="s">
        <v>325</v>
      </c>
      <c r="E8" s="24">
        <f t="shared" si="0"/>
        <v>20</v>
      </c>
      <c r="F8" s="24">
        <v>30</v>
      </c>
      <c r="G8" s="21">
        <v>28</v>
      </c>
      <c r="H8" s="24">
        <v>2.7422</v>
      </c>
      <c r="I8" s="21">
        <f>IF(ISBLANK($H8),0,INDEX({10,8.75,7.5,6.25,5,3.75,2.5,1.25},IFERROR(MATCH($H8,$H$135:$H$141,1),0)+1))</f>
        <v>8.75</v>
      </c>
      <c r="J8" s="21"/>
      <c r="K8" s="21">
        <f t="shared" si="1"/>
        <v>86.75</v>
      </c>
      <c r="L8" s="26"/>
      <c r="M8" s="26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 ht="15">
      <c r="A9" s="20" t="s">
        <v>24</v>
      </c>
      <c r="B9" s="20" t="s">
        <v>19</v>
      </c>
      <c r="C9" s="20">
        <v>111511059</v>
      </c>
      <c r="D9" s="23"/>
      <c r="E9" s="24">
        <f t="shared" si="0"/>
        <v>0</v>
      </c>
      <c r="F9" s="24"/>
      <c r="G9" s="21"/>
      <c r="H9" s="25"/>
      <c r="I9" s="21">
        <f>IF(ISBLANK($H9),0,INDEX({10,8.75,7.5,6.25,5,3.75,2.5,1.25},IFERROR(MATCH($H9,$H$135:$H$141,1),0)+1))</f>
        <v>0</v>
      </c>
      <c r="J9" s="21"/>
      <c r="K9" s="21">
        <f t="shared" si="1"/>
        <v>0</v>
      </c>
      <c r="L9" s="26" t="s">
        <v>324</v>
      </c>
      <c r="M9" s="26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 ht="15">
      <c r="A10" s="20" t="s">
        <v>25</v>
      </c>
      <c r="B10" s="20" t="s">
        <v>19</v>
      </c>
      <c r="C10" s="20">
        <v>111511093</v>
      </c>
      <c r="D10" s="23" t="s">
        <v>321</v>
      </c>
      <c r="E10" s="24">
        <f t="shared" si="0"/>
        <v>30</v>
      </c>
      <c r="F10" s="24">
        <v>30</v>
      </c>
      <c r="G10" s="21">
        <v>23</v>
      </c>
      <c r="H10" s="24">
        <v>2.9735999999999998</v>
      </c>
      <c r="I10" s="21">
        <f>IF(ISBLANK($H10),0,INDEX({10,8.75,7.5,6.25,5,3.75,2.5,1.25},IFERROR(MATCH($H10,$H$135:$H$141,1),0)+1))</f>
        <v>6.25</v>
      </c>
      <c r="J10" s="21"/>
      <c r="K10" s="21">
        <f t="shared" si="1"/>
        <v>89.25</v>
      </c>
      <c r="L10" s="26"/>
      <c r="M10" s="26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1:28" ht="15">
      <c r="A11" s="20" t="s">
        <v>26</v>
      </c>
      <c r="B11" s="20" t="s">
        <v>19</v>
      </c>
      <c r="C11" s="20">
        <v>111511095</v>
      </c>
      <c r="D11" s="23" t="s">
        <v>321</v>
      </c>
      <c r="E11" s="24">
        <f t="shared" si="0"/>
        <v>30</v>
      </c>
      <c r="F11" s="24">
        <v>30</v>
      </c>
      <c r="G11" s="21">
        <v>23</v>
      </c>
      <c r="H11" s="24">
        <v>3.1307</v>
      </c>
      <c r="I11" s="21">
        <f>IF(ISBLANK($H11),0,INDEX({10,8.75,7.5,6.25,5,3.75,2.5,1.25},IFERROR(MATCH($H11,$H$135:$H$141,1),0)+1))</f>
        <v>5</v>
      </c>
      <c r="J11" s="21"/>
      <c r="K11" s="21">
        <f t="shared" si="1"/>
        <v>88</v>
      </c>
      <c r="L11" s="26"/>
      <c r="M11" s="26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 ht="15">
      <c r="A12" s="20" t="s">
        <v>27</v>
      </c>
      <c r="B12" s="20" t="s">
        <v>19</v>
      </c>
      <c r="C12" s="20">
        <v>111511099</v>
      </c>
      <c r="D12" s="27" t="s">
        <v>326</v>
      </c>
      <c r="E12" s="24">
        <f t="shared" si="0"/>
        <v>22.5</v>
      </c>
      <c r="F12" s="24">
        <v>0</v>
      </c>
      <c r="G12" s="21">
        <v>24</v>
      </c>
      <c r="H12" s="24">
        <v>2.5855000000000001</v>
      </c>
      <c r="I12" s="21">
        <f>IF(ISBLANK($H12),0,INDEX({10,8.75,7.5,6.25,5,3.75,2.5,1.25},IFERROR(MATCH($H12,$H$135:$H$141,1),0)+1))</f>
        <v>8.75</v>
      </c>
      <c r="J12" s="21"/>
      <c r="K12" s="21">
        <f t="shared" si="1"/>
        <v>55.25</v>
      </c>
      <c r="L12" s="26"/>
      <c r="M12" s="26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1:28" ht="15">
      <c r="A13" s="20" t="s">
        <v>28</v>
      </c>
      <c r="B13" s="20" t="s">
        <v>19</v>
      </c>
      <c r="C13" s="20">
        <v>111511158</v>
      </c>
      <c r="D13" s="23" t="s">
        <v>321</v>
      </c>
      <c r="E13" s="24">
        <f t="shared" si="0"/>
        <v>30</v>
      </c>
      <c r="F13" s="24">
        <v>30</v>
      </c>
      <c r="G13" s="21">
        <v>24</v>
      </c>
      <c r="H13" s="24">
        <v>3.9134000000000002</v>
      </c>
      <c r="I13" s="21">
        <f>IF(ISBLANK($H13),0,INDEX({10,8.75,7.5,6.25,5,3.75,2.5,1.25},IFERROR(MATCH($H13,$H$135:$H$141,1),0)+1))</f>
        <v>2.5</v>
      </c>
      <c r="J13" s="21"/>
      <c r="K13" s="21">
        <f t="shared" si="1"/>
        <v>86.5</v>
      </c>
      <c r="L13" s="26"/>
      <c r="M13" s="26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1:28" ht="15">
      <c r="A14" s="20" t="s">
        <v>29</v>
      </c>
      <c r="B14" s="20" t="s">
        <v>19</v>
      </c>
      <c r="C14" s="20">
        <v>111511163</v>
      </c>
      <c r="D14" s="27" t="s">
        <v>327</v>
      </c>
      <c r="E14" s="24">
        <f t="shared" si="0"/>
        <v>15</v>
      </c>
      <c r="F14" s="24">
        <v>30</v>
      </c>
      <c r="G14" s="21">
        <v>18</v>
      </c>
      <c r="H14" s="24">
        <v>13.2835</v>
      </c>
      <c r="I14" s="21">
        <f>IF(ISBLANK($H14),0,INDEX({10,8.75,7.5,6.25,5,3.75,2.5,1.25},IFERROR(MATCH($H14,$H$135:$H$141,1),0)+1))</f>
        <v>1.25</v>
      </c>
      <c r="J14" s="21"/>
      <c r="K14" s="21">
        <f t="shared" si="1"/>
        <v>64.25</v>
      </c>
      <c r="L14" s="26"/>
      <c r="M14" s="26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28" ht="15">
      <c r="A15" s="20" t="s">
        <v>30</v>
      </c>
      <c r="B15" s="20" t="s">
        <v>19</v>
      </c>
      <c r="C15" s="20">
        <v>111511186</v>
      </c>
      <c r="D15" s="23" t="s">
        <v>321</v>
      </c>
      <c r="E15" s="24">
        <f t="shared" si="0"/>
        <v>30</v>
      </c>
      <c r="F15" s="24">
        <v>30</v>
      </c>
      <c r="G15" s="21">
        <v>20</v>
      </c>
      <c r="H15" s="24">
        <v>3.1678999999999999</v>
      </c>
      <c r="I15" s="21">
        <f>IF(ISBLANK($H15),0,INDEX({10,8.75,7.5,6.25,5,3.75,2.5,1.25},IFERROR(MATCH($H15,$H$135:$H$141,1),0)+1))</f>
        <v>5</v>
      </c>
      <c r="J15" s="21"/>
      <c r="K15" s="21">
        <f t="shared" si="1"/>
        <v>85</v>
      </c>
      <c r="L15" s="26"/>
      <c r="M15" s="26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1:28" ht="15">
      <c r="A16" s="20" t="s">
        <v>31</v>
      </c>
      <c r="B16" s="20" t="s">
        <v>19</v>
      </c>
      <c r="C16" s="20">
        <v>111511208</v>
      </c>
      <c r="D16" s="27" t="s">
        <v>326</v>
      </c>
      <c r="E16" s="24">
        <f t="shared" si="0"/>
        <v>22.5</v>
      </c>
      <c r="F16" s="24">
        <v>30</v>
      </c>
      <c r="G16" s="21">
        <v>21</v>
      </c>
      <c r="H16" s="24">
        <v>3.1631</v>
      </c>
      <c r="I16" s="21">
        <f>IF(ISBLANK($H16),0,INDEX({10,8.75,7.5,6.25,5,3.75,2.5,1.25},IFERROR(MATCH($H16,$H$135:$H$141,1),0)+1))</f>
        <v>5</v>
      </c>
      <c r="J16" s="21"/>
      <c r="K16" s="21">
        <f t="shared" si="1"/>
        <v>78.5</v>
      </c>
      <c r="L16" s="26"/>
      <c r="M16" s="26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spans="1:28" ht="15">
      <c r="A17" s="20" t="s">
        <v>32</v>
      </c>
      <c r="B17" s="20" t="s">
        <v>19</v>
      </c>
      <c r="C17" s="20">
        <v>111511211</v>
      </c>
      <c r="D17" s="23" t="s">
        <v>321</v>
      </c>
      <c r="E17" s="24">
        <f t="shared" si="0"/>
        <v>30</v>
      </c>
      <c r="F17" s="24">
        <v>30</v>
      </c>
      <c r="G17" s="21">
        <v>24</v>
      </c>
      <c r="H17" s="24">
        <v>2.8188</v>
      </c>
      <c r="I17" s="21">
        <f>IF(ISBLANK($H17),0,INDEX({10,8.75,7.5,6.25,5,3.75,2.5,1.25},IFERROR(MATCH($H17,$H$135:$H$141,1),0)+1))</f>
        <v>7.5</v>
      </c>
      <c r="J17" s="21"/>
      <c r="K17" s="21">
        <f t="shared" si="1"/>
        <v>91.5</v>
      </c>
      <c r="L17" s="26"/>
      <c r="M17" s="26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spans="1:28" ht="15">
      <c r="A18" s="20" t="s">
        <v>33</v>
      </c>
      <c r="B18" s="20" t="s">
        <v>19</v>
      </c>
      <c r="C18" s="20">
        <v>111511240</v>
      </c>
      <c r="D18" s="27" t="s">
        <v>328</v>
      </c>
      <c r="E18" s="24">
        <f t="shared" si="0"/>
        <v>20</v>
      </c>
      <c r="F18" s="24">
        <v>30</v>
      </c>
      <c r="G18" s="21">
        <v>27</v>
      </c>
      <c r="H18" s="24">
        <v>2.6644999999999999</v>
      </c>
      <c r="I18" s="21">
        <f>IF(ISBLANK($H18),0,INDEX({10,8.75,7.5,6.25,5,3.75,2.5,1.25},IFERROR(MATCH($H18,$H$135:$H$141,1),0)+1))</f>
        <v>8.75</v>
      </c>
      <c r="J18" s="21"/>
      <c r="K18" s="21">
        <f t="shared" si="1"/>
        <v>85.75</v>
      </c>
      <c r="L18" s="26"/>
      <c r="M18" s="26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1:28" ht="15">
      <c r="A19" s="20" t="s">
        <v>34</v>
      </c>
      <c r="B19" s="20" t="s">
        <v>19</v>
      </c>
      <c r="C19" s="20">
        <v>111511247</v>
      </c>
      <c r="D19" s="23" t="s">
        <v>321</v>
      </c>
      <c r="E19" s="24">
        <f t="shared" si="0"/>
        <v>30</v>
      </c>
      <c r="F19" s="24">
        <v>30</v>
      </c>
      <c r="G19" s="21">
        <v>26</v>
      </c>
      <c r="H19" s="24">
        <v>3.2928999999999999</v>
      </c>
      <c r="I19" s="21">
        <f>IF(ISBLANK($H19),0,INDEX({10,8.75,7.5,6.25,5,3.75,2.5,1.25},IFERROR(MATCH($H19,$H$135:$H$141,1),0)+1))</f>
        <v>3.75</v>
      </c>
      <c r="J19" s="21"/>
      <c r="K19" s="21">
        <f t="shared" si="1"/>
        <v>89.75</v>
      </c>
      <c r="L19" s="26"/>
      <c r="M19" s="26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1:28" ht="15">
      <c r="A20" s="20" t="s">
        <v>35</v>
      </c>
      <c r="B20" s="20" t="s">
        <v>19</v>
      </c>
      <c r="C20" s="20">
        <v>111511249</v>
      </c>
      <c r="D20" s="27" t="s">
        <v>329</v>
      </c>
      <c r="E20" s="24">
        <f t="shared" si="0"/>
        <v>20</v>
      </c>
      <c r="F20" s="24">
        <v>30</v>
      </c>
      <c r="G20" s="21">
        <v>22</v>
      </c>
      <c r="H20" s="24">
        <v>2.7938000000000001</v>
      </c>
      <c r="I20" s="21">
        <f>IF(ISBLANK($H20),0,INDEX({10,8.75,7.5,6.25,5,3.75,2.5,1.25},IFERROR(MATCH($H20,$H$135:$H$141,1),0)+1))</f>
        <v>7.5</v>
      </c>
      <c r="J20" s="21"/>
      <c r="K20" s="21">
        <f t="shared" si="1"/>
        <v>79.5</v>
      </c>
      <c r="L20" s="26"/>
      <c r="M20" s="26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spans="1:28" ht="15">
      <c r="A21" s="20" t="s">
        <v>36</v>
      </c>
      <c r="B21" s="20" t="s">
        <v>19</v>
      </c>
      <c r="C21" s="20">
        <v>111511253</v>
      </c>
      <c r="D21" s="23" t="s">
        <v>321</v>
      </c>
      <c r="E21" s="24">
        <f t="shared" si="0"/>
        <v>30</v>
      </c>
      <c r="F21" s="24">
        <v>30</v>
      </c>
      <c r="G21" s="21">
        <v>19</v>
      </c>
      <c r="H21" s="28">
        <v>3.7410000000000001</v>
      </c>
      <c r="I21" s="21">
        <f>IF(ISBLANK($H21),0,INDEX({10,8.75,7.5,6.25,5,3.75,2.5,1.25},IFERROR(MATCH($H21,$H$135:$H$141,1),0)+1))</f>
        <v>2.5</v>
      </c>
      <c r="J21" s="21"/>
      <c r="K21" s="21">
        <f t="shared" si="1"/>
        <v>81.5</v>
      </c>
      <c r="L21" s="26"/>
      <c r="M21" s="26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spans="1:28" ht="15">
      <c r="A22" s="20" t="s">
        <v>37</v>
      </c>
      <c r="B22" s="20" t="s">
        <v>19</v>
      </c>
      <c r="C22" s="20">
        <v>111511260</v>
      </c>
      <c r="D22" s="23" t="s">
        <v>321</v>
      </c>
      <c r="E22" s="24">
        <f t="shared" si="0"/>
        <v>30</v>
      </c>
      <c r="F22" s="24">
        <v>30</v>
      </c>
      <c r="G22" s="21">
        <v>22</v>
      </c>
      <c r="H22" s="24">
        <v>2.8572000000000002</v>
      </c>
      <c r="I22" s="21">
        <f>IF(ISBLANK($H22),0,INDEX({10,8.75,7.5,6.25,5,3.75,2.5,1.25},IFERROR(MATCH($H22,$H$135:$H$141,1),0)+1))</f>
        <v>7.5</v>
      </c>
      <c r="J22" s="21"/>
      <c r="K22" s="21">
        <f t="shared" si="1"/>
        <v>89.5</v>
      </c>
      <c r="L22" s="26"/>
      <c r="M22" s="26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spans="1:28" ht="15">
      <c r="A23" s="20" t="s">
        <v>38</v>
      </c>
      <c r="B23" s="20" t="s">
        <v>19</v>
      </c>
      <c r="C23" s="20">
        <v>111511263</v>
      </c>
      <c r="D23" s="23" t="s">
        <v>321</v>
      </c>
      <c r="E23" s="24">
        <f t="shared" si="0"/>
        <v>30</v>
      </c>
      <c r="F23" s="24">
        <v>30</v>
      </c>
      <c r="G23" s="21">
        <v>22</v>
      </c>
      <c r="H23" s="24">
        <v>3.9489000000000001</v>
      </c>
      <c r="I23" s="21">
        <f>IF(ISBLANK($H23),0,INDEX({10,8.75,7.5,6.25,5,3.75,2.5,1.25},IFERROR(MATCH($H23,$H$135:$H$141,1),0)+1))</f>
        <v>1.25</v>
      </c>
      <c r="J23" s="21"/>
      <c r="K23" s="21">
        <f t="shared" si="1"/>
        <v>83.25</v>
      </c>
      <c r="L23" s="26"/>
      <c r="M23" s="26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spans="1:28" ht="15">
      <c r="A24" s="20" t="s">
        <v>39</v>
      </c>
      <c r="B24" s="20" t="s">
        <v>19</v>
      </c>
      <c r="C24" s="20">
        <v>111511273</v>
      </c>
      <c r="D24" s="27"/>
      <c r="E24" s="24">
        <f t="shared" si="0"/>
        <v>0</v>
      </c>
      <c r="F24" s="24">
        <v>30</v>
      </c>
      <c r="G24" s="21">
        <v>22</v>
      </c>
      <c r="H24" s="24"/>
      <c r="I24" s="21">
        <f>IF(ISBLANK($H24),0,INDEX({10,8.75,7.5,6.25,5,3.75,2.5,1.25},IFERROR(MATCH($H24,$H$135:$H$141,1),0)+1))</f>
        <v>0</v>
      </c>
      <c r="J24" s="21"/>
      <c r="K24" s="21">
        <f t="shared" si="1"/>
        <v>52</v>
      </c>
      <c r="L24" s="26" t="s">
        <v>330</v>
      </c>
      <c r="M24" s="26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spans="1:28" ht="15">
      <c r="A25" s="20" t="s">
        <v>40</v>
      </c>
      <c r="B25" s="20" t="s">
        <v>19</v>
      </c>
      <c r="C25" s="20">
        <v>111511306</v>
      </c>
      <c r="D25" s="23" t="s">
        <v>321</v>
      </c>
      <c r="E25" s="24">
        <f t="shared" si="0"/>
        <v>30</v>
      </c>
      <c r="F25" s="24">
        <v>30</v>
      </c>
      <c r="G25" s="21">
        <v>23</v>
      </c>
      <c r="H25" s="28">
        <v>3.1019999999999999</v>
      </c>
      <c r="I25" s="21">
        <f>IF(ISBLANK($H25),0,INDEX({10,8.75,7.5,6.25,5,3.75,2.5,1.25},IFERROR(MATCH($H25,$H$135:$H$141,1),0)+1))</f>
        <v>5</v>
      </c>
      <c r="J25" s="21"/>
      <c r="K25" s="21">
        <f t="shared" si="1"/>
        <v>88</v>
      </c>
      <c r="L25" s="26"/>
      <c r="M25" s="26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spans="1:28" ht="15">
      <c r="A26" s="20" t="s">
        <v>41</v>
      </c>
      <c r="B26" s="20" t="s">
        <v>19</v>
      </c>
      <c r="C26" s="20">
        <v>111511307</v>
      </c>
      <c r="D26" s="23" t="s">
        <v>321</v>
      </c>
      <c r="E26" s="24">
        <f t="shared" si="0"/>
        <v>30</v>
      </c>
      <c r="F26" s="24">
        <v>30</v>
      </c>
      <c r="G26" s="21">
        <v>25</v>
      </c>
      <c r="H26" s="24">
        <v>3.0752000000000002</v>
      </c>
      <c r="I26" s="21">
        <f>IF(ISBLANK($H26),0,INDEX({10,8.75,7.5,6.25,5,3.75,2.5,1.25},IFERROR(MATCH($H26,$H$135:$H$141,1),0)+1))</f>
        <v>5</v>
      </c>
      <c r="J26" s="21"/>
      <c r="K26" s="21">
        <f t="shared" si="1"/>
        <v>90</v>
      </c>
      <c r="L26" s="26"/>
      <c r="M26" s="26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spans="1:28" ht="15">
      <c r="A27" s="20" t="s">
        <v>42</v>
      </c>
      <c r="B27" s="20" t="s">
        <v>19</v>
      </c>
      <c r="C27" s="20">
        <v>111511308</v>
      </c>
      <c r="D27" s="27" t="s">
        <v>331</v>
      </c>
      <c r="E27" s="24">
        <f t="shared" si="0"/>
        <v>15</v>
      </c>
      <c r="F27" s="24">
        <v>30</v>
      </c>
      <c r="G27" s="21">
        <v>23</v>
      </c>
      <c r="H27" s="24">
        <v>3.2132999999999998</v>
      </c>
      <c r="I27" s="21">
        <f>IF(ISBLANK($H27),0,INDEX({10,8.75,7.5,6.25,5,3.75,2.5,1.25},IFERROR(MATCH($H27,$H$135:$H$141,1),0)+1))</f>
        <v>3.75</v>
      </c>
      <c r="J27" s="21"/>
      <c r="K27" s="21">
        <f t="shared" si="1"/>
        <v>71.75</v>
      </c>
      <c r="L27" s="26"/>
      <c r="M27" s="26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spans="1:28" ht="15">
      <c r="A28" s="20" t="s">
        <v>43</v>
      </c>
      <c r="B28" s="20" t="s">
        <v>19</v>
      </c>
      <c r="C28" s="20">
        <v>111610032</v>
      </c>
      <c r="D28" s="23" t="s">
        <v>321</v>
      </c>
      <c r="E28" s="24">
        <f t="shared" si="0"/>
        <v>30</v>
      </c>
      <c r="F28" s="24">
        <v>30</v>
      </c>
      <c r="G28" s="21">
        <v>26</v>
      </c>
      <c r="H28" s="24">
        <v>2.8388</v>
      </c>
      <c r="I28" s="21">
        <f>IF(ISBLANK($H28),0,INDEX({10,8.75,7.5,6.25,5,3.75,2.5,1.25},IFERROR(MATCH($H28,$H$135:$H$141,1),0)+1))</f>
        <v>7.5</v>
      </c>
      <c r="J28" s="21">
        <v>-5</v>
      </c>
      <c r="K28" s="21">
        <f t="shared" si="1"/>
        <v>88.5</v>
      </c>
      <c r="L28" s="26" t="s">
        <v>332</v>
      </c>
      <c r="M28" s="26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spans="1:28" ht="15">
      <c r="A29" s="20" t="s">
        <v>44</v>
      </c>
      <c r="B29" s="20" t="s">
        <v>19</v>
      </c>
      <c r="C29" s="20">
        <v>111611088</v>
      </c>
      <c r="D29" s="23" t="s">
        <v>321</v>
      </c>
      <c r="E29" s="24">
        <f t="shared" si="0"/>
        <v>30</v>
      </c>
      <c r="F29" s="24">
        <v>30</v>
      </c>
      <c r="G29" s="21">
        <v>25</v>
      </c>
      <c r="H29" s="24">
        <v>2.6097000000000001</v>
      </c>
      <c r="I29" s="21">
        <f>IF(ISBLANK($H29),0,INDEX({10,8.75,7.5,6.25,5,3.75,2.5,1.25},IFERROR(MATCH($H29,$H$135:$H$141,1),0)+1))</f>
        <v>8.75</v>
      </c>
      <c r="J29" s="21"/>
      <c r="K29" s="21">
        <f t="shared" si="1"/>
        <v>93.75</v>
      </c>
      <c r="L29" s="26"/>
      <c r="M29" s="26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spans="1:28" ht="15">
      <c r="A30" s="20" t="s">
        <v>45</v>
      </c>
      <c r="B30" s="20" t="s">
        <v>19</v>
      </c>
      <c r="C30" s="20">
        <v>111651009</v>
      </c>
      <c r="D30" s="27" t="s">
        <v>333</v>
      </c>
      <c r="E30" s="24">
        <f t="shared" si="0"/>
        <v>20</v>
      </c>
      <c r="F30" s="24">
        <v>30</v>
      </c>
      <c r="G30" s="21">
        <v>27</v>
      </c>
      <c r="H30" s="24">
        <v>2.9458000000000002</v>
      </c>
      <c r="I30" s="21">
        <f>IF(ISBLANK($H30),0,INDEX({10,8.75,7.5,6.25,5,3.75,2.5,1.25},IFERROR(MATCH($H30,$H$135:$H$141,1),0)+1))</f>
        <v>6.25</v>
      </c>
      <c r="J30" s="21"/>
      <c r="K30" s="21">
        <f t="shared" si="1"/>
        <v>83.25</v>
      </c>
      <c r="L30" s="26"/>
      <c r="M30" s="26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spans="1:28" ht="15">
      <c r="A31" s="20" t="s">
        <v>46</v>
      </c>
      <c r="B31" s="20" t="s">
        <v>47</v>
      </c>
      <c r="C31" s="20">
        <v>111652031</v>
      </c>
      <c r="D31" s="23" t="s">
        <v>321</v>
      </c>
      <c r="E31" s="24">
        <f t="shared" si="0"/>
        <v>30</v>
      </c>
      <c r="F31" s="24">
        <v>30</v>
      </c>
      <c r="G31" s="21">
        <v>25</v>
      </c>
      <c r="H31" s="24">
        <v>2.8477999999999999</v>
      </c>
      <c r="I31" s="21">
        <f>IF(ISBLANK($H31),0,INDEX({10,8.75,7.5,6.25,5,3.75,2.5,1.25},IFERROR(MATCH($H31,$H$135:$H$141,1),0)+1))</f>
        <v>7.5</v>
      </c>
      <c r="J31" s="21"/>
      <c r="K31" s="21">
        <f t="shared" si="1"/>
        <v>92.5</v>
      </c>
      <c r="L31" s="26"/>
      <c r="M31" s="26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spans="1:28" ht="15">
      <c r="A32" s="20" t="s">
        <v>48</v>
      </c>
      <c r="B32" s="20" t="s">
        <v>19</v>
      </c>
      <c r="C32" s="20">
        <v>112511152</v>
      </c>
      <c r="D32" s="23" t="s">
        <v>321</v>
      </c>
      <c r="E32" s="24">
        <f t="shared" si="0"/>
        <v>30</v>
      </c>
      <c r="F32" s="24">
        <v>30</v>
      </c>
      <c r="G32" s="21">
        <v>23</v>
      </c>
      <c r="H32" s="24"/>
      <c r="I32" s="21">
        <f>IF(ISBLANK($H32),0,INDEX({10,8.75,7.5,6.25,5,3.75,2.5,1.25},IFERROR(MATCH($H32,$H$135:$H$141,1),0)+1))</f>
        <v>0</v>
      </c>
      <c r="J32" s="21"/>
      <c r="K32" s="21">
        <f t="shared" si="1"/>
        <v>83</v>
      </c>
      <c r="L32" s="26" t="s">
        <v>322</v>
      </c>
      <c r="M32" s="26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spans="1:28" ht="15">
      <c r="A33" s="20" t="s">
        <v>49</v>
      </c>
      <c r="B33" s="20" t="s">
        <v>50</v>
      </c>
      <c r="C33" s="20">
        <v>311510190</v>
      </c>
      <c r="D33" s="27" t="s">
        <v>327</v>
      </c>
      <c r="E33" s="24">
        <f t="shared" si="0"/>
        <v>15</v>
      </c>
      <c r="F33" s="24">
        <v>0</v>
      </c>
      <c r="G33" s="21">
        <v>23</v>
      </c>
      <c r="H33" s="24">
        <v>2.9430999999999998</v>
      </c>
      <c r="I33" s="21">
        <f>IF(ISBLANK($H33),0,INDEX({10,8.75,7.5,6.25,5,3.75,2.5,1.25},IFERROR(MATCH($H33,$H$135:$H$141,1),0)+1))</f>
        <v>6.25</v>
      </c>
      <c r="J33" s="21"/>
      <c r="K33" s="21">
        <f t="shared" si="1"/>
        <v>44.25</v>
      </c>
      <c r="L33" s="26" t="s">
        <v>334</v>
      </c>
      <c r="M33" s="26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spans="1:28" ht="15">
      <c r="A34" s="20" t="s">
        <v>51</v>
      </c>
      <c r="B34" s="20" t="s">
        <v>52</v>
      </c>
      <c r="C34" s="20">
        <v>311515050</v>
      </c>
      <c r="D34" s="27" t="s">
        <v>327</v>
      </c>
      <c r="E34" s="24">
        <f t="shared" ref="E34:E65" si="2">IF(ISBLANK($D34),0,30-VLOOKUP($D34, $D$133:$E$149, 2, FALSE))</f>
        <v>15</v>
      </c>
      <c r="F34" s="24">
        <v>30</v>
      </c>
      <c r="G34" s="21">
        <v>22</v>
      </c>
      <c r="H34" s="24">
        <v>3.5575999999999999</v>
      </c>
      <c r="I34" s="21">
        <f>IF(ISBLANK($H34),0,INDEX({10,8.75,7.5,6.25,5,3.75,2.5,1.25},IFERROR(MATCH($H34,$H$135:$H$141,1),0)+1))</f>
        <v>2.5</v>
      </c>
      <c r="J34" s="21"/>
      <c r="K34" s="21">
        <f t="shared" ref="K34:K65" si="3">E34+F34+I34+G34+J34</f>
        <v>69.5</v>
      </c>
      <c r="L34" s="26"/>
      <c r="M34" s="26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spans="1:28" ht="15">
      <c r="A35" s="20" t="s">
        <v>53</v>
      </c>
      <c r="B35" s="20" t="s">
        <v>50</v>
      </c>
      <c r="C35" s="20">
        <v>312510067</v>
      </c>
      <c r="D35" s="27" t="s">
        <v>326</v>
      </c>
      <c r="E35" s="24">
        <f t="shared" si="2"/>
        <v>22.5</v>
      </c>
      <c r="F35" s="24">
        <v>30</v>
      </c>
      <c r="G35" s="21">
        <v>23</v>
      </c>
      <c r="H35" s="24">
        <v>2.8125</v>
      </c>
      <c r="I35" s="21">
        <f>IF(ISBLANK($H35),0,INDEX({10,8.75,7.5,6.25,5,3.75,2.5,1.25},IFERROR(MATCH($H35,$H$135:$H$141,1),0)+1))</f>
        <v>7.5</v>
      </c>
      <c r="J35" s="21"/>
      <c r="K35" s="21">
        <f t="shared" si="3"/>
        <v>83</v>
      </c>
      <c r="L35" s="26"/>
      <c r="M35" s="26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spans="1:28" ht="15" customHeight="1">
      <c r="A36" s="20" t="s">
        <v>54</v>
      </c>
      <c r="B36" s="20" t="s">
        <v>50</v>
      </c>
      <c r="C36" s="20">
        <v>312510123</v>
      </c>
      <c r="D36" s="23" t="s">
        <v>321</v>
      </c>
      <c r="E36" s="24">
        <f t="shared" si="2"/>
        <v>30</v>
      </c>
      <c r="F36" s="24">
        <v>30</v>
      </c>
      <c r="G36" s="21">
        <v>22</v>
      </c>
      <c r="H36" s="24">
        <v>2.1993</v>
      </c>
      <c r="I36" s="21">
        <f>IF(ISBLANK($H36),0,INDEX({10,8.75,7.5,6.25,5,3.75,2.5,1.25},IFERROR(MATCH($H36,$H$135:$H$141,1),0)+1))</f>
        <v>10</v>
      </c>
      <c r="J36" s="21"/>
      <c r="K36" s="21">
        <f t="shared" si="3"/>
        <v>92</v>
      </c>
      <c r="L36" s="26"/>
      <c r="M36" s="26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spans="1:28" ht="15" customHeight="1">
      <c r="A37" s="20" t="s">
        <v>55</v>
      </c>
      <c r="B37" s="20" t="s">
        <v>56</v>
      </c>
      <c r="C37" s="20">
        <v>312511041</v>
      </c>
      <c r="D37" s="23" t="s">
        <v>321</v>
      </c>
      <c r="E37" s="24">
        <f t="shared" si="2"/>
        <v>30</v>
      </c>
      <c r="F37" s="24">
        <v>30</v>
      </c>
      <c r="G37" s="21">
        <v>22</v>
      </c>
      <c r="H37" s="24">
        <v>2.9845999999999999</v>
      </c>
      <c r="I37" s="21">
        <f>IF(ISBLANK($H37),0,INDEX({10,8.75,7.5,6.25,5,3.75,2.5,1.25},IFERROR(MATCH($H37,$H$135:$H$141,1),0)+1))</f>
        <v>6.25</v>
      </c>
      <c r="J37" s="21"/>
      <c r="K37" s="21">
        <f t="shared" si="3"/>
        <v>88.25</v>
      </c>
      <c r="L37" s="26"/>
      <c r="M37" s="26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spans="1:28" ht="15" customHeight="1">
      <c r="A38" s="20" t="s">
        <v>57</v>
      </c>
      <c r="B38" s="20" t="s">
        <v>52</v>
      </c>
      <c r="C38" s="20">
        <v>312580021</v>
      </c>
      <c r="D38" s="23" t="s">
        <v>321</v>
      </c>
      <c r="E38" s="24">
        <f t="shared" si="2"/>
        <v>30</v>
      </c>
      <c r="F38" s="24">
        <v>30</v>
      </c>
      <c r="G38" s="21">
        <v>26</v>
      </c>
      <c r="H38" s="24">
        <v>2.8517999999999999</v>
      </c>
      <c r="I38" s="21">
        <f>IF(ISBLANK($H38),0,INDEX({10,8.75,7.5,6.25,5,3.75,2.5,1.25},IFERROR(MATCH($H38,$H$135:$H$141,1),0)+1))</f>
        <v>7.5</v>
      </c>
      <c r="J38" s="21"/>
      <c r="K38" s="21">
        <f t="shared" si="3"/>
        <v>93.5</v>
      </c>
      <c r="L38" s="26"/>
      <c r="M38" s="26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spans="1:28" ht="15" customHeight="1">
      <c r="A39" s="20" t="s">
        <v>58</v>
      </c>
      <c r="B39" s="20" t="s">
        <v>56</v>
      </c>
      <c r="C39" s="20">
        <v>312580041</v>
      </c>
      <c r="D39" s="27" t="s">
        <v>326</v>
      </c>
      <c r="E39" s="24">
        <f t="shared" si="2"/>
        <v>22.5</v>
      </c>
      <c r="F39" s="24">
        <v>30</v>
      </c>
      <c r="G39" s="21">
        <v>21</v>
      </c>
      <c r="H39" s="24">
        <v>2.9028999999999998</v>
      </c>
      <c r="I39" s="21">
        <f>IF(ISBLANK($H39),0,INDEX({10,8.75,7.5,6.25,5,3.75,2.5,1.25},IFERROR(MATCH($H39,$H$135:$H$141,1),0)+1))</f>
        <v>7.5</v>
      </c>
      <c r="J39" s="21"/>
      <c r="K39" s="21">
        <f t="shared" si="3"/>
        <v>81</v>
      </c>
      <c r="L39" s="26"/>
      <c r="M39" s="26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spans="1:28" ht="30" customHeight="1">
      <c r="A40" s="20" t="s">
        <v>59</v>
      </c>
      <c r="B40" s="20" t="s">
        <v>60</v>
      </c>
      <c r="C40" s="20">
        <v>312580072</v>
      </c>
      <c r="D40" s="23"/>
      <c r="E40" s="24">
        <f t="shared" si="2"/>
        <v>0</v>
      </c>
      <c r="F40" s="24"/>
      <c r="G40" s="21"/>
      <c r="H40" s="24"/>
      <c r="I40" s="21">
        <f>IF(ISBLANK($H40),0,INDEX({10,8.75,7.5,6.25,5,3.75,2.5,1.25},IFERROR(MATCH($H40,$H$135:$H$141,1),0)+1))</f>
        <v>0</v>
      </c>
      <c r="J40" s="21"/>
      <c r="K40" s="21">
        <f t="shared" si="3"/>
        <v>0</v>
      </c>
      <c r="L40" s="26" t="s">
        <v>324</v>
      </c>
      <c r="M40" s="26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spans="1:28" ht="15" customHeight="1">
      <c r="A41" s="20" t="s">
        <v>61</v>
      </c>
      <c r="B41" s="20" t="s">
        <v>62</v>
      </c>
      <c r="C41" s="20">
        <v>312591041</v>
      </c>
      <c r="D41" s="23" t="s">
        <v>321</v>
      </c>
      <c r="E41" s="24">
        <f t="shared" si="2"/>
        <v>30</v>
      </c>
      <c r="F41" s="24">
        <v>30</v>
      </c>
      <c r="G41" s="21">
        <v>21</v>
      </c>
      <c r="H41" s="28">
        <v>3.089</v>
      </c>
      <c r="I41" s="21">
        <f>IF(ISBLANK($H41),0,INDEX({10,8.75,7.5,6.25,5,3.75,2.5,1.25},IFERROR(MATCH($H41,$H$135:$H$141,1),0)+1))</f>
        <v>5</v>
      </c>
      <c r="J41" s="21"/>
      <c r="K41" s="21">
        <f t="shared" si="3"/>
        <v>86</v>
      </c>
      <c r="L41" s="26"/>
      <c r="M41" s="26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spans="1:28" ht="15" customHeight="1">
      <c r="A42" s="20" t="s">
        <v>63</v>
      </c>
      <c r="B42" s="20" t="s">
        <v>64</v>
      </c>
      <c r="C42" s="20">
        <v>313505013</v>
      </c>
      <c r="D42" s="27" t="s">
        <v>333</v>
      </c>
      <c r="E42" s="24">
        <f t="shared" si="2"/>
        <v>20</v>
      </c>
      <c r="F42" s="24">
        <v>30</v>
      </c>
      <c r="G42" s="21">
        <v>24</v>
      </c>
      <c r="H42" s="24">
        <v>2.9321000000000002</v>
      </c>
      <c r="I42" s="21">
        <f>IF(ISBLANK($H42),0,INDEX({10,8.75,7.5,6.25,5,3.75,2.5,1.25},IFERROR(MATCH($H42,$H$135:$H$141,1),0)+1))</f>
        <v>6.25</v>
      </c>
      <c r="J42" s="21"/>
      <c r="K42" s="21">
        <f t="shared" si="3"/>
        <v>80.25</v>
      </c>
      <c r="L42" s="26"/>
      <c r="M42" s="26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spans="1:28" ht="15" customHeight="1">
      <c r="A43" s="20" t="s">
        <v>65</v>
      </c>
      <c r="B43" s="20" t="s">
        <v>50</v>
      </c>
      <c r="C43" s="20">
        <v>313510001</v>
      </c>
      <c r="D43" s="27" t="s">
        <v>335</v>
      </c>
      <c r="E43" s="24">
        <f t="shared" si="2"/>
        <v>20</v>
      </c>
      <c r="F43" s="24">
        <v>30</v>
      </c>
      <c r="G43" s="21">
        <v>23</v>
      </c>
      <c r="H43" s="28">
        <v>4.0830000000000002</v>
      </c>
      <c r="I43" s="21">
        <f>IF(ISBLANK($H43),0,INDEX({10,8.75,7.5,6.25,5,3.75,2.5,1.25},IFERROR(MATCH($H43,$H$135:$H$141,1),0)+1))</f>
        <v>1.25</v>
      </c>
      <c r="J43" s="21"/>
      <c r="K43" s="21">
        <f t="shared" si="3"/>
        <v>74.25</v>
      </c>
      <c r="L43" s="26"/>
      <c r="M43" s="26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spans="1:28" ht="15" customHeight="1">
      <c r="A44" s="20" t="s">
        <v>66</v>
      </c>
      <c r="B44" s="20" t="s">
        <v>50</v>
      </c>
      <c r="C44" s="20">
        <v>313510134</v>
      </c>
      <c r="D44" s="27" t="s">
        <v>333</v>
      </c>
      <c r="E44" s="24">
        <f t="shared" si="2"/>
        <v>20</v>
      </c>
      <c r="F44" s="24">
        <v>30</v>
      </c>
      <c r="G44" s="21">
        <v>27</v>
      </c>
      <c r="H44" s="24">
        <v>3.3561999999999999</v>
      </c>
      <c r="I44" s="21">
        <f>IF(ISBLANK($H44),0,INDEX({10,8.75,7.5,6.25,5,3.75,2.5,1.25},IFERROR(MATCH($H44,$H$135:$H$141,1),0)+1))</f>
        <v>3.75</v>
      </c>
      <c r="J44" s="21"/>
      <c r="K44" s="21">
        <f t="shared" si="3"/>
        <v>80.75</v>
      </c>
      <c r="L44" s="26"/>
      <c r="M44" s="26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spans="1:28" ht="15" customHeight="1">
      <c r="A45" s="20" t="s">
        <v>67</v>
      </c>
      <c r="B45" s="20" t="s">
        <v>50</v>
      </c>
      <c r="C45" s="20">
        <v>313510156</v>
      </c>
      <c r="D45" s="27" t="s">
        <v>329</v>
      </c>
      <c r="E45" s="24">
        <f t="shared" si="2"/>
        <v>20</v>
      </c>
      <c r="F45" s="24">
        <v>30</v>
      </c>
      <c r="G45" s="21">
        <v>28</v>
      </c>
      <c r="H45" s="28">
        <v>3.1190000000000002</v>
      </c>
      <c r="I45" s="21">
        <f>IF(ISBLANK($H45),0,INDEX({10,8.75,7.5,6.25,5,3.75,2.5,1.25},IFERROR(MATCH($H45,$H$135:$H$141,1),0)+1))</f>
        <v>5</v>
      </c>
      <c r="J45" s="21"/>
      <c r="K45" s="21">
        <f t="shared" si="3"/>
        <v>83</v>
      </c>
      <c r="L45" s="26"/>
      <c r="M45" s="26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spans="1:28" ht="15" customHeight="1">
      <c r="A46" s="20" t="s">
        <v>68</v>
      </c>
      <c r="B46" s="20" t="s">
        <v>50</v>
      </c>
      <c r="C46" s="20">
        <v>313510159</v>
      </c>
      <c r="D46" s="23" t="s">
        <v>321</v>
      </c>
      <c r="E46" s="24">
        <f t="shared" si="2"/>
        <v>30</v>
      </c>
      <c r="F46" s="24">
        <v>30</v>
      </c>
      <c r="G46" s="21">
        <v>26</v>
      </c>
      <c r="H46" s="24">
        <v>2.6745999999999999</v>
      </c>
      <c r="I46" s="21">
        <f>IF(ISBLANK($H46),0,INDEX({10,8.75,7.5,6.25,5,3.75,2.5,1.25},IFERROR(MATCH($H46,$H$135:$H$141,1),0)+1))</f>
        <v>8.75</v>
      </c>
      <c r="J46" s="21"/>
      <c r="K46" s="21">
        <f t="shared" si="3"/>
        <v>94.75</v>
      </c>
      <c r="L46" s="26"/>
      <c r="M46" s="26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spans="1:28" ht="15" customHeight="1">
      <c r="A47" s="20" t="s">
        <v>69</v>
      </c>
      <c r="B47" s="20" t="s">
        <v>50</v>
      </c>
      <c r="C47" s="20">
        <v>313510172</v>
      </c>
      <c r="D47" s="27" t="s">
        <v>328</v>
      </c>
      <c r="E47" s="24">
        <f t="shared" si="2"/>
        <v>20</v>
      </c>
      <c r="F47" s="24">
        <v>30</v>
      </c>
      <c r="G47" s="21">
        <v>23</v>
      </c>
      <c r="H47" s="24">
        <v>3.0354999999999999</v>
      </c>
      <c r="I47" s="21">
        <f>IF(ISBLANK($H47),0,INDEX({10,8.75,7.5,6.25,5,3.75,2.5,1.25},IFERROR(MATCH($H47,$H$135:$H$141,1),0)+1))</f>
        <v>6.25</v>
      </c>
      <c r="J47" s="21"/>
      <c r="K47" s="21">
        <f t="shared" si="3"/>
        <v>79.25</v>
      </c>
      <c r="L47" s="26"/>
      <c r="M47" s="26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spans="1:28" ht="15" customHeight="1">
      <c r="A48" s="20" t="s">
        <v>70</v>
      </c>
      <c r="B48" s="20" t="s">
        <v>50</v>
      </c>
      <c r="C48" s="20">
        <v>313510178</v>
      </c>
      <c r="D48" s="27" t="s">
        <v>326</v>
      </c>
      <c r="E48" s="24">
        <f t="shared" si="2"/>
        <v>22.5</v>
      </c>
      <c r="F48" s="24">
        <v>30</v>
      </c>
      <c r="G48" s="21">
        <v>27</v>
      </c>
      <c r="H48" s="24">
        <v>3.4165999999999999</v>
      </c>
      <c r="I48" s="21">
        <f>IF(ISBLANK($H48),0,INDEX({10,8.75,7.5,6.25,5,3.75,2.5,1.25},IFERROR(MATCH($H48,$H$135:$H$141,1),0)+1))</f>
        <v>2.5</v>
      </c>
      <c r="J48" s="21"/>
      <c r="K48" s="21">
        <f t="shared" si="3"/>
        <v>82</v>
      </c>
      <c r="L48" s="26"/>
      <c r="M48" s="26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spans="1:28" ht="15" customHeight="1">
      <c r="A49" s="20" t="s">
        <v>71</v>
      </c>
      <c r="B49" s="20" t="s">
        <v>50</v>
      </c>
      <c r="C49" s="20">
        <v>313510194</v>
      </c>
      <c r="D49" s="27" t="s">
        <v>336</v>
      </c>
      <c r="E49" s="24">
        <f t="shared" si="2"/>
        <v>15</v>
      </c>
      <c r="F49" s="24">
        <v>30</v>
      </c>
      <c r="G49" s="21">
        <v>27</v>
      </c>
      <c r="H49" s="24">
        <v>3.0198</v>
      </c>
      <c r="I49" s="21">
        <f>IF(ISBLANK($H49),0,INDEX({10,8.75,7.5,6.25,5,3.75,2.5,1.25},IFERROR(MATCH($H49,$H$135:$H$141,1),0)+1))</f>
        <v>6.25</v>
      </c>
      <c r="J49" s="21"/>
      <c r="K49" s="21">
        <f t="shared" si="3"/>
        <v>78.25</v>
      </c>
      <c r="L49" s="26"/>
      <c r="M49" s="26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spans="1:28" ht="15" customHeight="1">
      <c r="A50" s="20" t="s">
        <v>72</v>
      </c>
      <c r="B50" s="20" t="s">
        <v>50</v>
      </c>
      <c r="C50" s="20">
        <v>313510196</v>
      </c>
      <c r="D50" s="23" t="s">
        <v>321</v>
      </c>
      <c r="E50" s="24">
        <f t="shared" si="2"/>
        <v>30</v>
      </c>
      <c r="F50" s="24">
        <v>30</v>
      </c>
      <c r="G50" s="21">
        <v>26</v>
      </c>
      <c r="H50" s="24">
        <v>3.4636</v>
      </c>
      <c r="I50" s="21">
        <f>IF(ISBLANK($H50),0,INDEX({10,8.75,7.5,6.25,5,3.75,2.5,1.25},IFERROR(MATCH($H50,$H$135:$H$141,1),0)+1))</f>
        <v>2.5</v>
      </c>
      <c r="J50" s="21"/>
      <c r="K50" s="21">
        <f t="shared" si="3"/>
        <v>88.5</v>
      </c>
      <c r="L50" s="26"/>
      <c r="M50" s="26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spans="1:28" ht="15" customHeight="1">
      <c r="A51" s="20" t="s">
        <v>73</v>
      </c>
      <c r="B51" s="20" t="s">
        <v>50</v>
      </c>
      <c r="C51" s="20">
        <v>313510212</v>
      </c>
      <c r="D51" s="23"/>
      <c r="E51" s="24">
        <f t="shared" si="2"/>
        <v>0</v>
      </c>
      <c r="F51" s="24"/>
      <c r="G51" s="21"/>
      <c r="H51" s="24"/>
      <c r="I51" s="21">
        <f>IF(ISBLANK($H51),0,INDEX({10,8.75,7.5,6.25,5,3.75,2.5,1.25},IFERROR(MATCH($H51,$H$135:$H$141,1),0)+1))</f>
        <v>0</v>
      </c>
      <c r="J51" s="21"/>
      <c r="K51" s="21">
        <f t="shared" si="3"/>
        <v>0</v>
      </c>
      <c r="L51" s="26" t="s">
        <v>324</v>
      </c>
      <c r="M51" s="26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spans="1:28" ht="15" customHeight="1">
      <c r="A52" s="20" t="s">
        <v>74</v>
      </c>
      <c r="B52" s="20" t="s">
        <v>50</v>
      </c>
      <c r="C52" s="20">
        <v>313510214</v>
      </c>
      <c r="D52" s="23" t="s">
        <v>321</v>
      </c>
      <c r="E52" s="24">
        <f t="shared" si="2"/>
        <v>30</v>
      </c>
      <c r="F52" s="24">
        <v>30</v>
      </c>
      <c r="G52" s="21">
        <v>26</v>
      </c>
      <c r="H52" s="24">
        <v>3.1267</v>
      </c>
      <c r="I52" s="21">
        <f>IF(ISBLANK($H52),0,INDEX({10,8.75,7.5,6.25,5,3.75,2.5,1.25},IFERROR(MATCH($H52,$H$135:$H$141,1),0)+1))</f>
        <v>5</v>
      </c>
      <c r="J52" s="21"/>
      <c r="K52" s="21">
        <f t="shared" si="3"/>
        <v>91</v>
      </c>
      <c r="L52" s="26"/>
      <c r="M52" s="26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spans="1:28" ht="15" customHeight="1">
      <c r="A53" s="20" t="s">
        <v>75</v>
      </c>
      <c r="B53" s="20" t="s">
        <v>50</v>
      </c>
      <c r="C53" s="20">
        <v>313510217</v>
      </c>
      <c r="D53" s="23" t="s">
        <v>321</v>
      </c>
      <c r="E53" s="24">
        <f t="shared" si="2"/>
        <v>30</v>
      </c>
      <c r="F53" s="24">
        <v>30</v>
      </c>
      <c r="G53" s="21">
        <v>25</v>
      </c>
      <c r="H53" s="28">
        <v>3.3370000000000002</v>
      </c>
      <c r="I53" s="21">
        <f>IF(ISBLANK($H53),0,INDEX({10,8.75,7.5,6.25,5,3.75,2.5,1.25},IFERROR(MATCH($H53,$H$135:$H$141,1),0)+1))</f>
        <v>3.75</v>
      </c>
      <c r="J53" s="21"/>
      <c r="K53" s="21">
        <f t="shared" si="3"/>
        <v>88.75</v>
      </c>
      <c r="L53" s="26"/>
      <c r="M53" s="26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spans="1:28" ht="15" customHeight="1">
      <c r="A54" s="20" t="s">
        <v>76</v>
      </c>
      <c r="B54" s="20" t="s">
        <v>50</v>
      </c>
      <c r="C54" s="20">
        <v>313510230</v>
      </c>
      <c r="D54" s="23" t="s">
        <v>321</v>
      </c>
      <c r="E54" s="24">
        <f t="shared" si="2"/>
        <v>30</v>
      </c>
      <c r="F54" s="24">
        <v>30</v>
      </c>
      <c r="G54" s="21">
        <v>26</v>
      </c>
      <c r="H54" s="24">
        <v>2.9965000000000002</v>
      </c>
      <c r="I54" s="21">
        <f>IF(ISBLANK($H54),0,INDEX({10,8.75,7.5,6.25,5,3.75,2.5,1.25},IFERROR(MATCH($H54,$H$135:$H$141,1),0)+1))</f>
        <v>6.25</v>
      </c>
      <c r="J54" s="21"/>
      <c r="K54" s="21">
        <f t="shared" si="3"/>
        <v>92.25</v>
      </c>
      <c r="L54" s="26"/>
      <c r="M54" s="26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spans="1:28" ht="15" customHeight="1">
      <c r="A55" s="20" t="s">
        <v>77</v>
      </c>
      <c r="B55" s="20" t="s">
        <v>50</v>
      </c>
      <c r="C55" s="20">
        <v>313510234</v>
      </c>
      <c r="D55" s="23" t="s">
        <v>321</v>
      </c>
      <c r="E55" s="24">
        <f t="shared" si="2"/>
        <v>30</v>
      </c>
      <c r="F55" s="24">
        <v>30</v>
      </c>
      <c r="G55" s="21">
        <v>26</v>
      </c>
      <c r="H55" s="24">
        <v>3.2347000000000001</v>
      </c>
      <c r="I55" s="21">
        <f>IF(ISBLANK($H55),0,INDEX({10,8.75,7.5,6.25,5,3.75,2.5,1.25},IFERROR(MATCH($H55,$H$135:$H$141,1),0)+1))</f>
        <v>3.75</v>
      </c>
      <c r="J55" s="21"/>
      <c r="K55" s="21">
        <f t="shared" si="3"/>
        <v>89.75</v>
      </c>
      <c r="L55" s="26"/>
      <c r="M55" s="26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spans="1:28" ht="15" customHeight="1">
      <c r="A56" s="20" t="s">
        <v>78</v>
      </c>
      <c r="B56" s="20" t="s">
        <v>50</v>
      </c>
      <c r="C56" s="20">
        <v>313510237</v>
      </c>
      <c r="D56" s="23" t="s">
        <v>321</v>
      </c>
      <c r="E56" s="24">
        <f t="shared" si="2"/>
        <v>30</v>
      </c>
      <c r="F56" s="24">
        <v>30</v>
      </c>
      <c r="G56" s="21">
        <v>25</v>
      </c>
      <c r="H56" s="24">
        <v>2.8618000000000001</v>
      </c>
      <c r="I56" s="21">
        <f>IF(ISBLANK($H56),0,INDEX({10,8.75,7.5,6.25,5,3.75,2.5,1.25},IFERROR(MATCH($H56,$H$135:$H$141,1),0)+1))</f>
        <v>7.5</v>
      </c>
      <c r="J56" s="21"/>
      <c r="K56" s="21">
        <f t="shared" si="3"/>
        <v>92.5</v>
      </c>
      <c r="L56" s="26"/>
      <c r="M56" s="26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spans="1:28" ht="15" customHeight="1">
      <c r="A57" s="20" t="s">
        <v>79</v>
      </c>
      <c r="B57" s="20" t="s">
        <v>50</v>
      </c>
      <c r="C57" s="20">
        <v>313510244</v>
      </c>
      <c r="D57" s="27" t="s">
        <v>328</v>
      </c>
      <c r="E57" s="24">
        <f t="shared" si="2"/>
        <v>20</v>
      </c>
      <c r="F57" s="24">
        <v>30</v>
      </c>
      <c r="G57" s="21">
        <v>25</v>
      </c>
      <c r="H57" s="24">
        <v>2.5154000000000001</v>
      </c>
      <c r="I57" s="21">
        <f>IF(ISBLANK($H57),0,INDEX({10,8.75,7.5,6.25,5,3.75,2.5,1.25},IFERROR(MATCH($H57,$H$135:$H$141,1),0)+1))</f>
        <v>10</v>
      </c>
      <c r="J57" s="21"/>
      <c r="K57" s="21">
        <f t="shared" si="3"/>
        <v>85</v>
      </c>
      <c r="L57" s="26"/>
      <c r="M57" s="26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spans="1:28" ht="15" customHeight="1">
      <c r="A58" s="20" t="s">
        <v>80</v>
      </c>
      <c r="B58" s="20" t="s">
        <v>50</v>
      </c>
      <c r="C58" s="20">
        <v>313510245</v>
      </c>
      <c r="D58" s="27" t="s">
        <v>326</v>
      </c>
      <c r="E58" s="24">
        <f t="shared" si="2"/>
        <v>22.5</v>
      </c>
      <c r="F58" s="24">
        <v>30</v>
      </c>
      <c r="G58" s="21">
        <v>23</v>
      </c>
      <c r="H58" s="24">
        <v>2.9355000000000002</v>
      </c>
      <c r="I58" s="21">
        <f>IF(ISBLANK($H58),0,INDEX({10,8.75,7.5,6.25,5,3.75,2.5,1.25},IFERROR(MATCH($H58,$H$135:$H$141,1),0)+1))</f>
        <v>6.25</v>
      </c>
      <c r="J58" s="21"/>
      <c r="K58" s="21">
        <f t="shared" si="3"/>
        <v>81.75</v>
      </c>
      <c r="L58" s="26"/>
      <c r="M58" s="26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spans="1:28" ht="15" customHeight="1">
      <c r="A59" s="20" t="s">
        <v>81</v>
      </c>
      <c r="B59" s="20" t="s">
        <v>82</v>
      </c>
      <c r="C59" s="20">
        <v>313512061</v>
      </c>
      <c r="D59" s="23" t="s">
        <v>321</v>
      </c>
      <c r="E59" s="24">
        <f t="shared" si="2"/>
        <v>30</v>
      </c>
      <c r="F59" s="24">
        <v>30</v>
      </c>
      <c r="G59" s="21">
        <v>24</v>
      </c>
      <c r="H59" s="24">
        <v>3.0747</v>
      </c>
      <c r="I59" s="21">
        <f>IF(ISBLANK($H59),0,INDEX({10,8.75,7.5,6.25,5,3.75,2.5,1.25},IFERROR(MATCH($H59,$H$135:$H$141,1),0)+1))</f>
        <v>5</v>
      </c>
      <c r="J59" s="21"/>
      <c r="K59" s="21">
        <f t="shared" si="3"/>
        <v>89</v>
      </c>
      <c r="L59" s="26"/>
      <c r="M59" s="26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spans="1:28" ht="15" customHeight="1">
      <c r="A60" s="20" t="s">
        <v>83</v>
      </c>
      <c r="B60" s="20" t="s">
        <v>84</v>
      </c>
      <c r="C60" s="20">
        <v>313513029</v>
      </c>
      <c r="D60" s="27" t="s">
        <v>327</v>
      </c>
      <c r="E60" s="24">
        <f t="shared" si="2"/>
        <v>15</v>
      </c>
      <c r="F60" s="24">
        <v>30</v>
      </c>
      <c r="G60" s="21">
        <v>25</v>
      </c>
      <c r="H60" s="24">
        <v>2.9113000000000002</v>
      </c>
      <c r="I60" s="21">
        <f>IF(ISBLANK($H60),0,INDEX({10,8.75,7.5,6.25,5,3.75,2.5,1.25},IFERROR(MATCH($H60,$H$135:$H$141,1),0)+1))</f>
        <v>7.5</v>
      </c>
      <c r="J60" s="21"/>
      <c r="K60" s="21">
        <f t="shared" si="3"/>
        <v>77.5</v>
      </c>
      <c r="L60" s="26"/>
      <c r="M60" s="26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spans="1:28" ht="15" customHeight="1">
      <c r="A61" s="20" t="s">
        <v>85</v>
      </c>
      <c r="B61" s="20" t="s">
        <v>52</v>
      </c>
      <c r="C61" s="20">
        <v>313580015</v>
      </c>
      <c r="D61" s="27" t="s">
        <v>333</v>
      </c>
      <c r="E61" s="24">
        <f t="shared" si="2"/>
        <v>20</v>
      </c>
      <c r="F61" s="24">
        <v>30</v>
      </c>
      <c r="G61" s="21">
        <v>18</v>
      </c>
      <c r="H61" s="24">
        <v>3.1200999999999999</v>
      </c>
      <c r="I61" s="21">
        <f>IF(ISBLANK($H61),0,INDEX({10,8.75,7.5,6.25,5,3.75,2.5,1.25},IFERROR(MATCH($H61,$H$135:$H$141,1),0)+1))</f>
        <v>5</v>
      </c>
      <c r="J61" s="21"/>
      <c r="K61" s="21">
        <f t="shared" si="3"/>
        <v>73</v>
      </c>
      <c r="L61" s="26"/>
      <c r="M61" s="26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spans="1:28" ht="30" customHeight="1">
      <c r="A62" s="20" t="s">
        <v>86</v>
      </c>
      <c r="B62" s="20" t="s">
        <v>60</v>
      </c>
      <c r="C62" s="20">
        <v>313580072</v>
      </c>
      <c r="D62" s="27" t="s">
        <v>325</v>
      </c>
      <c r="E62" s="24">
        <f t="shared" si="2"/>
        <v>20</v>
      </c>
      <c r="F62" s="24">
        <v>30</v>
      </c>
      <c r="G62" s="21">
        <v>25</v>
      </c>
      <c r="H62" s="24">
        <v>2.7505999999999999</v>
      </c>
      <c r="I62" s="21">
        <f>IF(ISBLANK($H62),0,INDEX({10,8.75,7.5,6.25,5,3.75,2.5,1.25},IFERROR(MATCH($H62,$H$135:$H$141,1),0)+1))</f>
        <v>8.75</v>
      </c>
      <c r="J62" s="21"/>
      <c r="K62" s="21">
        <f t="shared" si="3"/>
        <v>83.75</v>
      </c>
      <c r="L62" s="26"/>
      <c r="M62" s="26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spans="1:28" ht="15" customHeight="1">
      <c r="A63" s="20" t="s">
        <v>87</v>
      </c>
      <c r="B63" s="20" t="s">
        <v>88</v>
      </c>
      <c r="C63" s="20">
        <v>313605012</v>
      </c>
      <c r="D63" s="27" t="s">
        <v>327</v>
      </c>
      <c r="E63" s="24">
        <f t="shared" si="2"/>
        <v>15</v>
      </c>
      <c r="F63" s="24">
        <v>30</v>
      </c>
      <c r="G63" s="21">
        <v>22</v>
      </c>
      <c r="H63" s="24">
        <v>4.5964999999999998</v>
      </c>
      <c r="I63" s="21">
        <f>IF(ISBLANK($H63),0,INDEX({10,8.75,7.5,6.25,5,3.75,2.5,1.25},IFERROR(MATCH($H63,$H$135:$H$141,1),0)+1))</f>
        <v>1.25</v>
      </c>
      <c r="J63" s="21"/>
      <c r="K63" s="21">
        <f t="shared" si="3"/>
        <v>68.25</v>
      </c>
      <c r="L63" s="26"/>
      <c r="M63" s="26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spans="1:28" ht="15" customHeight="1">
      <c r="A64" s="20" t="s">
        <v>89</v>
      </c>
      <c r="B64" s="20" t="s">
        <v>64</v>
      </c>
      <c r="C64" s="20">
        <v>314505002</v>
      </c>
      <c r="D64" s="23" t="s">
        <v>321</v>
      </c>
      <c r="E64" s="24">
        <f t="shared" si="2"/>
        <v>30</v>
      </c>
      <c r="F64" s="24">
        <v>30</v>
      </c>
      <c r="G64" s="21">
        <v>28</v>
      </c>
      <c r="H64" s="24">
        <v>2.6964999999999999</v>
      </c>
      <c r="I64" s="21">
        <f>IF(ISBLANK($H64),0,INDEX({10,8.75,7.5,6.25,5,3.75,2.5,1.25},IFERROR(MATCH($H64,$H$135:$H$141,1),0)+1))</f>
        <v>8.75</v>
      </c>
      <c r="J64" s="21"/>
      <c r="K64" s="21">
        <f t="shared" si="3"/>
        <v>96.75</v>
      </c>
      <c r="L64" s="26"/>
      <c r="M64" s="26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spans="1:28" ht="15" customHeight="1">
      <c r="A65" s="20" t="s">
        <v>90</v>
      </c>
      <c r="B65" s="20" t="s">
        <v>64</v>
      </c>
      <c r="C65" s="20">
        <v>314505004</v>
      </c>
      <c r="D65" s="23" t="s">
        <v>321</v>
      </c>
      <c r="E65" s="24">
        <f t="shared" si="2"/>
        <v>30</v>
      </c>
      <c r="F65" s="24">
        <v>30</v>
      </c>
      <c r="G65" s="21">
        <v>26</v>
      </c>
      <c r="H65" s="24">
        <v>3.1589</v>
      </c>
      <c r="I65" s="21">
        <f>IF(ISBLANK($H65),0,INDEX({10,8.75,7.5,6.25,5,3.75,2.5,1.25},IFERROR(MATCH($H65,$H$135:$H$141,1),0)+1))</f>
        <v>5</v>
      </c>
      <c r="J65" s="21">
        <v>-5</v>
      </c>
      <c r="K65" s="21">
        <f t="shared" si="3"/>
        <v>86</v>
      </c>
      <c r="L65" s="26"/>
      <c r="M65" s="26" t="s">
        <v>337</v>
      </c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spans="1:28" ht="15" customHeight="1">
      <c r="A66" s="20" t="s">
        <v>91</v>
      </c>
      <c r="B66" s="20" t="s">
        <v>64</v>
      </c>
      <c r="C66" s="20">
        <v>314505008</v>
      </c>
      <c r="D66" s="23" t="s">
        <v>321</v>
      </c>
      <c r="E66" s="24">
        <f t="shared" ref="E66:E94" si="4">IF(ISBLANK($D66),0,30-VLOOKUP($D66, $D$133:$E$149, 2, FALSE))</f>
        <v>30</v>
      </c>
      <c r="F66" s="24">
        <v>30</v>
      </c>
      <c r="G66" s="21">
        <v>25</v>
      </c>
      <c r="H66" s="24">
        <v>3.9397000000000002</v>
      </c>
      <c r="I66" s="21">
        <f>IF(ISBLANK($H66),0,INDEX({10,8.75,7.5,6.25,5,3.75,2.5,1.25},IFERROR(MATCH($H66,$H$135:$H$141,1),0)+1))</f>
        <v>1.25</v>
      </c>
      <c r="J66" s="21"/>
      <c r="K66" s="21">
        <f t="shared" ref="K66:K97" si="5">E66+F66+I66+G66+J66</f>
        <v>86.25</v>
      </c>
      <c r="L66" s="26"/>
      <c r="M66" s="26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spans="1:28" ht="15" customHeight="1">
      <c r="A67" s="20" t="s">
        <v>92</v>
      </c>
      <c r="B67" s="20" t="s">
        <v>64</v>
      </c>
      <c r="C67" s="20">
        <v>314505011</v>
      </c>
      <c r="D67" s="27" t="s">
        <v>326</v>
      </c>
      <c r="E67" s="24">
        <f t="shared" si="4"/>
        <v>22.5</v>
      </c>
      <c r="F67" s="24">
        <v>30</v>
      </c>
      <c r="G67" s="21">
        <v>16</v>
      </c>
      <c r="H67" s="24">
        <v>2.6880999999999999</v>
      </c>
      <c r="I67" s="21">
        <f>IF(ISBLANK($H67),0,INDEX({10,8.75,7.5,6.25,5,3.75,2.5,1.25},IFERROR(MATCH($H67,$H$135:$H$141,1),0)+1))</f>
        <v>8.75</v>
      </c>
      <c r="J67" s="21">
        <v>-5</v>
      </c>
      <c r="K67" s="21">
        <f t="shared" si="5"/>
        <v>72.25</v>
      </c>
      <c r="L67" s="26" t="s">
        <v>338</v>
      </c>
      <c r="M67" s="26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spans="1:28" ht="15" customHeight="1">
      <c r="A68" s="20" t="s">
        <v>93</v>
      </c>
      <c r="B68" s="20" t="s">
        <v>50</v>
      </c>
      <c r="C68" s="20">
        <v>314510022</v>
      </c>
      <c r="D68" s="27" t="s">
        <v>327</v>
      </c>
      <c r="E68" s="24">
        <f t="shared" si="4"/>
        <v>15</v>
      </c>
      <c r="F68" s="24">
        <v>30</v>
      </c>
      <c r="G68" s="21">
        <v>26</v>
      </c>
      <c r="H68" s="24">
        <v>3.3136000000000001</v>
      </c>
      <c r="I68" s="21">
        <f>IF(ISBLANK($H68),0,INDEX({10,8.75,7.5,6.25,5,3.75,2.5,1.25},IFERROR(MATCH($H68,$H$135:$H$141,1),0)+1))</f>
        <v>3.75</v>
      </c>
      <c r="J68" s="21"/>
      <c r="K68" s="21">
        <f t="shared" si="5"/>
        <v>74.75</v>
      </c>
      <c r="L68" s="26"/>
      <c r="M68" s="26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spans="1:28" ht="15" customHeight="1">
      <c r="A69" s="20" t="s">
        <v>94</v>
      </c>
      <c r="B69" s="20" t="s">
        <v>50</v>
      </c>
      <c r="C69" s="20">
        <v>314510028</v>
      </c>
      <c r="D69" s="27" t="s">
        <v>339</v>
      </c>
      <c r="E69" s="24">
        <f t="shared" si="4"/>
        <v>15</v>
      </c>
      <c r="F69" s="24">
        <v>30</v>
      </c>
      <c r="G69" s="21">
        <v>24</v>
      </c>
      <c r="H69" s="28">
        <v>2.516</v>
      </c>
      <c r="I69" s="21">
        <f>IF(ISBLANK($H69),0,INDEX({10,8.75,7.5,6.25,5,3.75,2.5,1.25},IFERROR(MATCH($H69,$H$135:$H$141,1),0)+1))</f>
        <v>10</v>
      </c>
      <c r="J69" s="21"/>
      <c r="K69" s="21">
        <f t="shared" si="5"/>
        <v>79</v>
      </c>
      <c r="L69" s="26"/>
      <c r="M69" s="26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spans="1:28" ht="15" customHeight="1">
      <c r="A70" s="20" t="s">
        <v>95</v>
      </c>
      <c r="B70" s="20" t="s">
        <v>50</v>
      </c>
      <c r="C70" s="20">
        <v>314510034</v>
      </c>
      <c r="D70" s="27" t="s">
        <v>327</v>
      </c>
      <c r="E70" s="24">
        <f t="shared" si="4"/>
        <v>15</v>
      </c>
      <c r="F70" s="24">
        <v>30</v>
      </c>
      <c r="G70" s="21">
        <v>28</v>
      </c>
      <c r="H70" s="28">
        <v>2.9</v>
      </c>
      <c r="I70" s="21">
        <f>IF(ISBLANK($H70),0,INDEX({10,8.75,7.5,6.25,5,3.75,2.5,1.25},IFERROR(MATCH($H70,$H$135:$H$141,1),0)+1))</f>
        <v>7.5</v>
      </c>
      <c r="J70" s="21"/>
      <c r="K70" s="21">
        <f t="shared" si="5"/>
        <v>80.5</v>
      </c>
      <c r="L70" s="26"/>
      <c r="M70" s="26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spans="1:28" ht="15" customHeight="1">
      <c r="A71" s="20" t="s">
        <v>96</v>
      </c>
      <c r="B71" s="20" t="s">
        <v>50</v>
      </c>
      <c r="C71" s="20">
        <v>314510042</v>
      </c>
      <c r="D71" s="27" t="s">
        <v>340</v>
      </c>
      <c r="E71" s="24">
        <f t="shared" si="4"/>
        <v>15</v>
      </c>
      <c r="F71" s="24">
        <v>30</v>
      </c>
      <c r="G71" s="21">
        <v>25</v>
      </c>
      <c r="H71" s="24">
        <v>2.8502999999999998</v>
      </c>
      <c r="I71" s="21">
        <f>IF(ISBLANK($H71),0,INDEX({10,8.75,7.5,6.25,5,3.75,2.5,1.25},IFERROR(MATCH($H71,$H$135:$H$141,1),0)+1))</f>
        <v>7.5</v>
      </c>
      <c r="J71" s="21">
        <v>-5</v>
      </c>
      <c r="K71" s="21">
        <f t="shared" si="5"/>
        <v>72.5</v>
      </c>
      <c r="L71" s="26" t="s">
        <v>341</v>
      </c>
      <c r="M71" s="26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spans="1:28" ht="15" customHeight="1">
      <c r="A72" s="20" t="s">
        <v>97</v>
      </c>
      <c r="B72" s="20" t="s">
        <v>50</v>
      </c>
      <c r="C72" s="20">
        <v>314510044</v>
      </c>
      <c r="D72" s="27" t="s">
        <v>326</v>
      </c>
      <c r="E72" s="24">
        <f t="shared" si="4"/>
        <v>22.5</v>
      </c>
      <c r="F72" s="24">
        <v>30</v>
      </c>
      <c r="G72" s="21">
        <v>21</v>
      </c>
      <c r="H72" s="24">
        <v>3.0844999999999998</v>
      </c>
      <c r="I72" s="21">
        <f>IF(ISBLANK($H72),0,INDEX({10,8.75,7.5,6.25,5,3.75,2.5,1.25},IFERROR(MATCH($H72,$H$135:$H$141,1),0)+1))</f>
        <v>5</v>
      </c>
      <c r="J72" s="21"/>
      <c r="K72" s="21">
        <f t="shared" si="5"/>
        <v>78.5</v>
      </c>
      <c r="L72" s="26"/>
      <c r="M72" s="26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spans="1:28" ht="15" customHeight="1">
      <c r="A73" s="20" t="s">
        <v>98</v>
      </c>
      <c r="B73" s="20" t="s">
        <v>50</v>
      </c>
      <c r="C73" s="20">
        <v>314510067</v>
      </c>
      <c r="D73" s="27" t="s">
        <v>326</v>
      </c>
      <c r="E73" s="24">
        <f t="shared" si="4"/>
        <v>22.5</v>
      </c>
      <c r="F73" s="24">
        <v>30</v>
      </c>
      <c r="G73" s="21">
        <v>19</v>
      </c>
      <c r="H73" s="24">
        <v>3.3908999999999998</v>
      </c>
      <c r="I73" s="21">
        <f>IF(ISBLANK($H73),0,INDEX({10,8.75,7.5,6.25,5,3.75,2.5,1.25},IFERROR(MATCH($H73,$H$135:$H$141,1),0)+1))</f>
        <v>2.5</v>
      </c>
      <c r="J73" s="21"/>
      <c r="K73" s="21">
        <f t="shared" si="5"/>
        <v>74</v>
      </c>
      <c r="L73" s="26"/>
      <c r="M73" s="26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spans="1:28" ht="15" customHeight="1">
      <c r="A74" s="20" t="s">
        <v>99</v>
      </c>
      <c r="B74" s="20" t="s">
        <v>50</v>
      </c>
      <c r="C74" s="20">
        <v>314510072</v>
      </c>
      <c r="D74" s="27" t="s">
        <v>327</v>
      </c>
      <c r="E74" s="24">
        <f t="shared" si="4"/>
        <v>15</v>
      </c>
      <c r="F74" s="24">
        <v>30</v>
      </c>
      <c r="G74" s="21">
        <v>19</v>
      </c>
      <c r="H74" s="24">
        <v>3.2435</v>
      </c>
      <c r="I74" s="21">
        <f>IF(ISBLANK($H74),0,INDEX({10,8.75,7.5,6.25,5,3.75,2.5,1.25},IFERROR(MATCH($H74,$H$135:$H$141,1),0)+1))</f>
        <v>3.75</v>
      </c>
      <c r="J74" s="21"/>
      <c r="K74" s="21">
        <f t="shared" si="5"/>
        <v>67.75</v>
      </c>
      <c r="L74" s="26"/>
      <c r="M74" s="26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spans="1:28" ht="15" customHeight="1">
      <c r="A75" s="20" t="s">
        <v>100</v>
      </c>
      <c r="B75" s="20" t="s">
        <v>50</v>
      </c>
      <c r="C75" s="20">
        <v>314510094</v>
      </c>
      <c r="D75" s="27" t="s">
        <v>333</v>
      </c>
      <c r="E75" s="24">
        <f t="shared" si="4"/>
        <v>20</v>
      </c>
      <c r="F75" s="24">
        <v>30</v>
      </c>
      <c r="G75" s="21">
        <v>25</v>
      </c>
      <c r="H75" s="24">
        <v>3.6044</v>
      </c>
      <c r="I75" s="21">
        <f>IF(ISBLANK($H75),0,INDEX({10,8.75,7.5,6.25,5,3.75,2.5,1.25},IFERROR(MATCH($H75,$H$135:$H$141,1),0)+1))</f>
        <v>2.5</v>
      </c>
      <c r="J75" s="21"/>
      <c r="K75" s="21">
        <f t="shared" si="5"/>
        <v>77.5</v>
      </c>
      <c r="L75" s="26"/>
      <c r="M75" s="26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spans="1:28" ht="15" customHeight="1">
      <c r="A76" s="20" t="s">
        <v>101</v>
      </c>
      <c r="B76" s="20" t="s">
        <v>50</v>
      </c>
      <c r="C76" s="20">
        <v>314510103</v>
      </c>
      <c r="D76" s="27" t="s">
        <v>333</v>
      </c>
      <c r="E76" s="24">
        <f t="shared" si="4"/>
        <v>20</v>
      </c>
      <c r="F76" s="24">
        <v>30</v>
      </c>
      <c r="G76" s="21">
        <v>25</v>
      </c>
      <c r="H76" s="24">
        <v>2.5648</v>
      </c>
      <c r="I76" s="21">
        <f>IF(ISBLANK($H76),0,INDEX({10,8.75,7.5,6.25,5,3.75,2.5,1.25},IFERROR(MATCH($H76,$H$135:$H$141,1),0)+1))</f>
        <v>10</v>
      </c>
      <c r="J76" s="21"/>
      <c r="K76" s="21">
        <f t="shared" si="5"/>
        <v>85</v>
      </c>
      <c r="L76" s="26"/>
      <c r="M76" s="26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spans="1:28" ht="15" customHeight="1">
      <c r="A77" s="20" t="s">
        <v>102</v>
      </c>
      <c r="B77" s="20" t="s">
        <v>50</v>
      </c>
      <c r="C77" s="20">
        <v>314510114</v>
      </c>
      <c r="D77" s="23" t="s">
        <v>321</v>
      </c>
      <c r="E77" s="24">
        <f t="shared" si="4"/>
        <v>30</v>
      </c>
      <c r="F77" s="24">
        <v>30</v>
      </c>
      <c r="G77" s="21">
        <v>22</v>
      </c>
      <c r="H77" s="24">
        <v>2.2391999999999999</v>
      </c>
      <c r="I77" s="21">
        <f>IF(ISBLANK($H77),0,INDEX({10,8.75,7.5,6.25,5,3.75,2.5,1.25},IFERROR(MATCH($H77,$H$135:$H$141,1),0)+1))</f>
        <v>10</v>
      </c>
      <c r="J77" s="21"/>
      <c r="K77" s="21">
        <f t="shared" si="5"/>
        <v>92</v>
      </c>
      <c r="L77" s="26"/>
      <c r="M77" s="26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spans="1:28" ht="15" customHeight="1">
      <c r="A78" s="20" t="s">
        <v>103</v>
      </c>
      <c r="B78" s="20" t="s">
        <v>50</v>
      </c>
      <c r="C78" s="20">
        <v>314510120</v>
      </c>
      <c r="D78" s="23" t="s">
        <v>321</v>
      </c>
      <c r="E78" s="24">
        <f t="shared" si="4"/>
        <v>30</v>
      </c>
      <c r="F78" s="24">
        <v>30</v>
      </c>
      <c r="G78" s="21">
        <v>26</v>
      </c>
      <c r="H78" s="24">
        <v>2.5842999999999998</v>
      </c>
      <c r="I78" s="21">
        <f>IF(ISBLANK($H78),0,INDEX({10,8.75,7.5,6.25,5,3.75,2.5,1.25},IFERROR(MATCH($H78,$H$135:$H$141,1),0)+1))</f>
        <v>10</v>
      </c>
      <c r="J78" s="21"/>
      <c r="K78" s="21">
        <f t="shared" si="5"/>
        <v>96</v>
      </c>
      <c r="L78" s="26"/>
      <c r="M78" s="26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spans="1:28" ht="15" customHeight="1">
      <c r="A79" s="20" t="s">
        <v>104</v>
      </c>
      <c r="B79" s="20" t="s">
        <v>50</v>
      </c>
      <c r="C79" s="20">
        <v>314510123</v>
      </c>
      <c r="D79" s="23" t="s">
        <v>321</v>
      </c>
      <c r="E79" s="24">
        <f t="shared" si="4"/>
        <v>30</v>
      </c>
      <c r="F79" s="24">
        <v>30</v>
      </c>
      <c r="G79" s="21">
        <v>25</v>
      </c>
      <c r="H79" s="24">
        <v>3.6804999999999999</v>
      </c>
      <c r="I79" s="21">
        <f>IF(ISBLANK($H79),0,INDEX({10,8.75,7.5,6.25,5,3.75,2.5,1.25},IFERROR(MATCH($H79,$H$135:$H$141,1),0)+1))</f>
        <v>2.5</v>
      </c>
      <c r="J79" s="21"/>
      <c r="K79" s="21">
        <f t="shared" si="5"/>
        <v>87.5</v>
      </c>
      <c r="L79" s="26"/>
      <c r="M79" s="26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spans="1:28" ht="15" customHeight="1">
      <c r="A80" s="20" t="s">
        <v>105</v>
      </c>
      <c r="B80" s="20" t="s">
        <v>50</v>
      </c>
      <c r="C80" s="20">
        <v>314510126</v>
      </c>
      <c r="D80" s="23" t="s">
        <v>321</v>
      </c>
      <c r="E80" s="24">
        <f t="shared" si="4"/>
        <v>30</v>
      </c>
      <c r="F80" s="24">
        <v>30</v>
      </c>
      <c r="G80" s="21">
        <v>25</v>
      </c>
      <c r="H80" s="24">
        <v>3.2631000000000001</v>
      </c>
      <c r="I80" s="21">
        <f>IF(ISBLANK($H80),0,INDEX({10,8.75,7.5,6.25,5,3.75,2.5,1.25},IFERROR(MATCH($H80,$H$135:$H$141,1),0)+1))</f>
        <v>3.75</v>
      </c>
      <c r="J80" s="21"/>
      <c r="K80" s="21">
        <f t="shared" si="5"/>
        <v>88.75</v>
      </c>
      <c r="L80" s="26"/>
      <c r="M80" s="26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spans="1:28" ht="15" customHeight="1">
      <c r="A81" s="20" t="s">
        <v>106</v>
      </c>
      <c r="B81" s="20" t="s">
        <v>50</v>
      </c>
      <c r="C81" s="20">
        <v>314510130</v>
      </c>
      <c r="D81" s="23" t="s">
        <v>321</v>
      </c>
      <c r="E81" s="24">
        <f t="shared" si="4"/>
        <v>30</v>
      </c>
      <c r="F81" s="24">
        <v>30</v>
      </c>
      <c r="G81" s="21">
        <v>20</v>
      </c>
      <c r="H81" s="24">
        <v>3.2505000000000002</v>
      </c>
      <c r="I81" s="21">
        <f>IF(ISBLANK($H81),0,INDEX({10,8.75,7.5,6.25,5,3.75,2.5,1.25},IFERROR(MATCH($H81,$H$135:$H$141,1),0)+1))</f>
        <v>3.75</v>
      </c>
      <c r="J81" s="21"/>
      <c r="K81" s="21">
        <f t="shared" si="5"/>
        <v>83.75</v>
      </c>
      <c r="L81" s="26"/>
      <c r="M81" s="26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spans="1:28" ht="15" customHeight="1">
      <c r="A82" s="20" t="s">
        <v>107</v>
      </c>
      <c r="B82" s="20" t="s">
        <v>50</v>
      </c>
      <c r="C82" s="20">
        <v>314510131</v>
      </c>
      <c r="D82" s="27" t="s">
        <v>327</v>
      </c>
      <c r="E82" s="24">
        <f t="shared" si="4"/>
        <v>15</v>
      </c>
      <c r="F82" s="24">
        <v>30</v>
      </c>
      <c r="G82" s="21">
        <v>27</v>
      </c>
      <c r="H82" s="24">
        <v>2.7805</v>
      </c>
      <c r="I82" s="21">
        <f>IF(ISBLANK($H82),0,INDEX({10,8.75,7.5,6.25,5,3.75,2.5,1.25},IFERROR(MATCH($H82,$H$135:$H$141,1),0)+1))</f>
        <v>8.75</v>
      </c>
      <c r="J82" s="21"/>
      <c r="K82" s="21">
        <f t="shared" si="5"/>
        <v>80.75</v>
      </c>
      <c r="L82" s="26"/>
      <c r="M82" s="26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spans="1:28" ht="15" customHeight="1">
      <c r="A83" s="20" t="s">
        <v>108</v>
      </c>
      <c r="B83" s="20" t="s">
        <v>50</v>
      </c>
      <c r="C83" s="20">
        <v>314510133</v>
      </c>
      <c r="D83" s="23" t="s">
        <v>321</v>
      </c>
      <c r="E83" s="24">
        <f t="shared" si="4"/>
        <v>30</v>
      </c>
      <c r="F83" s="24">
        <v>30</v>
      </c>
      <c r="G83" s="21">
        <v>26</v>
      </c>
      <c r="H83" s="24">
        <v>3.5003000000000002</v>
      </c>
      <c r="I83" s="21">
        <f>IF(ISBLANK($H83),0,INDEX({10,8.75,7.5,6.25,5,3.75,2.5,1.25},IFERROR(MATCH($H83,$H$135:$H$141,1),0)+1))</f>
        <v>2.5</v>
      </c>
      <c r="J83" s="21"/>
      <c r="K83" s="21">
        <f t="shared" si="5"/>
        <v>88.5</v>
      </c>
      <c r="L83" s="26"/>
      <c r="M83" s="26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spans="1:28" ht="15" customHeight="1">
      <c r="A84" s="20" t="s">
        <v>109</v>
      </c>
      <c r="B84" s="20" t="s">
        <v>50</v>
      </c>
      <c r="C84" s="20">
        <v>314510134</v>
      </c>
      <c r="D84" s="23" t="s">
        <v>321</v>
      </c>
      <c r="E84" s="24">
        <f t="shared" si="4"/>
        <v>30</v>
      </c>
      <c r="F84" s="24">
        <v>30</v>
      </c>
      <c r="G84" s="21">
        <v>28</v>
      </c>
      <c r="H84" s="28">
        <v>3.323</v>
      </c>
      <c r="I84" s="21">
        <f>IF(ISBLANK($H84),0,INDEX({10,8.75,7.5,6.25,5,3.75,2.5,1.25},IFERROR(MATCH($H84,$H$135:$H$141,1),0)+1))</f>
        <v>3.75</v>
      </c>
      <c r="J84" s="21"/>
      <c r="K84" s="21">
        <f t="shared" si="5"/>
        <v>91.75</v>
      </c>
      <c r="L84" s="26"/>
      <c r="M84" s="26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spans="1:28" ht="15" customHeight="1">
      <c r="A85" s="20" t="s">
        <v>110</v>
      </c>
      <c r="B85" s="20" t="s">
        <v>50</v>
      </c>
      <c r="C85" s="20">
        <v>314510147</v>
      </c>
      <c r="D85" s="23" t="s">
        <v>321</v>
      </c>
      <c r="E85" s="24">
        <f t="shared" si="4"/>
        <v>30</v>
      </c>
      <c r="F85" s="24">
        <v>30</v>
      </c>
      <c r="G85" s="21">
        <v>26</v>
      </c>
      <c r="H85" s="24">
        <v>2.9230999999999998</v>
      </c>
      <c r="I85" s="21">
        <f>IF(ISBLANK($H85),0,INDEX({10,8.75,7.5,6.25,5,3.75,2.5,1.25},IFERROR(MATCH($H85,$H$135:$H$141,1),0)+1))</f>
        <v>6.25</v>
      </c>
      <c r="J85" s="21"/>
      <c r="K85" s="21">
        <f t="shared" si="5"/>
        <v>92.25</v>
      </c>
      <c r="L85" s="26"/>
      <c r="M85" s="26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spans="1:28" ht="15" customHeight="1">
      <c r="A86" s="20" t="s">
        <v>111</v>
      </c>
      <c r="B86" s="20" t="s">
        <v>50</v>
      </c>
      <c r="C86" s="20">
        <v>314510149</v>
      </c>
      <c r="D86" s="23" t="s">
        <v>321</v>
      </c>
      <c r="E86" s="24">
        <f t="shared" si="4"/>
        <v>30</v>
      </c>
      <c r="F86" s="24">
        <v>30</v>
      </c>
      <c r="G86" s="21">
        <v>25</v>
      </c>
      <c r="H86" s="24">
        <v>2.7031000000000001</v>
      </c>
      <c r="I86" s="21">
        <f>IF(ISBLANK($H86),0,INDEX({10,8.75,7.5,6.25,5,3.75,2.5,1.25},IFERROR(MATCH($H86,$H$135:$H$141,1),0)+1))</f>
        <v>8.75</v>
      </c>
      <c r="J86" s="21"/>
      <c r="K86" s="21">
        <f t="shared" si="5"/>
        <v>93.75</v>
      </c>
      <c r="L86" s="26"/>
      <c r="M86" s="26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spans="1:28" ht="15" customHeight="1">
      <c r="A87" s="20" t="s">
        <v>112</v>
      </c>
      <c r="B87" s="20" t="s">
        <v>50</v>
      </c>
      <c r="C87" s="20">
        <v>314510151</v>
      </c>
      <c r="D87" s="23" t="s">
        <v>321</v>
      </c>
      <c r="E87" s="24">
        <f t="shared" si="4"/>
        <v>30</v>
      </c>
      <c r="F87" s="24">
        <v>30</v>
      </c>
      <c r="G87" s="21">
        <v>27</v>
      </c>
      <c r="H87" s="24">
        <v>3.2265999999999999</v>
      </c>
      <c r="I87" s="21">
        <f>IF(ISBLANK($H87),0,INDEX({10,8.75,7.5,6.25,5,3.75,2.5,1.25},IFERROR(MATCH($H87,$H$135:$H$141,1),0)+1))</f>
        <v>3.75</v>
      </c>
      <c r="J87" s="21"/>
      <c r="K87" s="21">
        <f t="shared" si="5"/>
        <v>90.75</v>
      </c>
      <c r="L87" s="26"/>
      <c r="M87" s="26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spans="1:28" ht="15" customHeight="1">
      <c r="A88" s="20" t="s">
        <v>113</v>
      </c>
      <c r="B88" s="20" t="s">
        <v>50</v>
      </c>
      <c r="C88" s="20">
        <v>314510152</v>
      </c>
      <c r="D88" s="23" t="s">
        <v>321</v>
      </c>
      <c r="E88" s="24">
        <f t="shared" si="4"/>
        <v>30</v>
      </c>
      <c r="F88" s="24">
        <v>30</v>
      </c>
      <c r="G88" s="21">
        <v>27</v>
      </c>
      <c r="H88" s="24">
        <v>3.0792999999999999</v>
      </c>
      <c r="I88" s="21">
        <f>IF(ISBLANK($H88),0,INDEX({10,8.75,7.5,6.25,5,3.75,2.5,1.25},IFERROR(MATCH($H88,$H$135:$H$141,1),0)+1))</f>
        <v>5</v>
      </c>
      <c r="J88" s="21"/>
      <c r="K88" s="21">
        <f t="shared" si="5"/>
        <v>92</v>
      </c>
      <c r="L88" s="26"/>
      <c r="M88" s="26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spans="1:28" ht="15" customHeight="1">
      <c r="A89" s="20" t="s">
        <v>114</v>
      </c>
      <c r="B89" s="20" t="s">
        <v>50</v>
      </c>
      <c r="C89" s="20">
        <v>314510153</v>
      </c>
      <c r="D89" s="27" t="s">
        <v>327</v>
      </c>
      <c r="E89" s="24">
        <f t="shared" si="4"/>
        <v>15</v>
      </c>
      <c r="F89" s="24">
        <v>30</v>
      </c>
      <c r="G89" s="21">
        <v>23</v>
      </c>
      <c r="H89" s="24">
        <v>3.4297</v>
      </c>
      <c r="I89" s="21">
        <f>IF(ISBLANK($H89),0,INDEX({10,8.75,7.5,6.25,5,3.75,2.5,1.25},IFERROR(MATCH($H89,$H$135:$H$141,1),0)+1))</f>
        <v>2.5</v>
      </c>
      <c r="J89" s="21"/>
      <c r="K89" s="21">
        <f t="shared" si="5"/>
        <v>70.5</v>
      </c>
      <c r="L89" s="26"/>
      <c r="M89" s="26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spans="1:28" ht="15" customHeight="1">
      <c r="A90" s="20" t="s">
        <v>115</v>
      </c>
      <c r="B90" s="20" t="s">
        <v>50</v>
      </c>
      <c r="C90" s="20">
        <v>314510157</v>
      </c>
      <c r="D90" s="23" t="s">
        <v>321</v>
      </c>
      <c r="E90" s="24">
        <f t="shared" si="4"/>
        <v>30</v>
      </c>
      <c r="F90" s="24">
        <v>30</v>
      </c>
      <c r="G90" s="21">
        <v>25</v>
      </c>
      <c r="H90" s="24">
        <v>3.0156999999999998</v>
      </c>
      <c r="I90" s="21">
        <f>IF(ISBLANK($H90),0,INDEX({10,8.75,7.5,6.25,5,3.75,2.5,1.25},IFERROR(MATCH($H90,$H$135:$H$141,1),0)+1))</f>
        <v>6.25</v>
      </c>
      <c r="J90" s="21"/>
      <c r="K90" s="21">
        <f t="shared" si="5"/>
        <v>91.25</v>
      </c>
      <c r="L90" s="26"/>
      <c r="M90" s="26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spans="1:28" ht="15" customHeight="1">
      <c r="A91" s="20" t="s">
        <v>116</v>
      </c>
      <c r="B91" s="20" t="s">
        <v>50</v>
      </c>
      <c r="C91" s="20">
        <v>314510166</v>
      </c>
      <c r="D91" s="23" t="s">
        <v>321</v>
      </c>
      <c r="E91" s="24">
        <f t="shared" si="4"/>
        <v>30</v>
      </c>
      <c r="F91" s="24">
        <v>30</v>
      </c>
      <c r="G91" s="21">
        <v>23</v>
      </c>
      <c r="H91" s="24">
        <v>3.5478000000000001</v>
      </c>
      <c r="I91" s="21">
        <f>IF(ISBLANK($H91),0,INDEX({10,8.75,7.5,6.25,5,3.75,2.5,1.25},IFERROR(MATCH($H91,$H$135:$H$141,1),0)+1))</f>
        <v>2.5</v>
      </c>
      <c r="J91" s="21"/>
      <c r="K91" s="21">
        <f t="shared" si="5"/>
        <v>85.5</v>
      </c>
      <c r="L91" s="26"/>
      <c r="M91" s="26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spans="1:28" ht="15" customHeight="1">
      <c r="A92" s="20" t="s">
        <v>117</v>
      </c>
      <c r="B92" s="20" t="s">
        <v>50</v>
      </c>
      <c r="C92" s="20">
        <v>314510173</v>
      </c>
      <c r="D92" s="23" t="s">
        <v>321</v>
      </c>
      <c r="E92" s="24">
        <f t="shared" si="4"/>
        <v>30</v>
      </c>
      <c r="F92" s="24">
        <v>30</v>
      </c>
      <c r="G92" s="21">
        <v>22</v>
      </c>
      <c r="H92" s="24">
        <v>3.5142000000000002</v>
      </c>
      <c r="I92" s="21">
        <f>IF(ISBLANK($H92),0,INDEX({10,8.75,7.5,6.25,5,3.75,2.5,1.25},IFERROR(MATCH($H92,$H$135:$H$141,1),0)+1))</f>
        <v>2.5</v>
      </c>
      <c r="J92" s="21"/>
      <c r="K92" s="21">
        <f t="shared" si="5"/>
        <v>84.5</v>
      </c>
      <c r="L92" s="26"/>
      <c r="M92" s="26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spans="1:28" ht="15" customHeight="1">
      <c r="A93" s="20" t="s">
        <v>118</v>
      </c>
      <c r="B93" s="20" t="s">
        <v>50</v>
      </c>
      <c r="C93" s="20">
        <v>314510174</v>
      </c>
      <c r="D93" s="27" t="s">
        <v>342</v>
      </c>
      <c r="E93" s="24">
        <f t="shared" si="4"/>
        <v>20</v>
      </c>
      <c r="F93" s="24">
        <v>30</v>
      </c>
      <c r="G93" s="21">
        <v>21</v>
      </c>
      <c r="H93" s="24">
        <v>2.4028</v>
      </c>
      <c r="I93" s="21">
        <f>IF(ISBLANK($H93),0,INDEX({10,8.75,7.5,6.25,5,3.75,2.5,1.25},IFERROR(MATCH($H93,$H$135:$H$141,1),0)+1))</f>
        <v>10</v>
      </c>
      <c r="J93" s="21"/>
      <c r="K93" s="21">
        <f t="shared" si="5"/>
        <v>81</v>
      </c>
      <c r="L93" s="26"/>
      <c r="M93" s="26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spans="1:28" ht="15" customHeight="1">
      <c r="A94" s="20" t="s">
        <v>119</v>
      </c>
      <c r="B94" s="20" t="s">
        <v>50</v>
      </c>
      <c r="C94" s="20">
        <v>314510186</v>
      </c>
      <c r="D94" s="23" t="s">
        <v>321</v>
      </c>
      <c r="E94" s="24">
        <f t="shared" si="4"/>
        <v>30</v>
      </c>
      <c r="F94" s="24">
        <v>30</v>
      </c>
      <c r="G94" s="21">
        <v>24</v>
      </c>
      <c r="H94" s="24">
        <v>3.3754</v>
      </c>
      <c r="I94" s="21">
        <f>IF(ISBLANK($H94),0,INDEX({10,8.75,7.5,6.25,5,3.75,2.5,1.25},IFERROR(MATCH($H94,$H$135:$H$141,1),0)+1))</f>
        <v>2.5</v>
      </c>
      <c r="J94" s="21"/>
      <c r="K94" s="21">
        <f t="shared" si="5"/>
        <v>86.5</v>
      </c>
      <c r="L94" s="26"/>
      <c r="M94" s="26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spans="1:28" ht="15" customHeight="1">
      <c r="A95" s="20" t="s">
        <v>120</v>
      </c>
      <c r="B95" s="20" t="s">
        <v>50</v>
      </c>
      <c r="C95" s="20">
        <v>314510188</v>
      </c>
      <c r="D95" s="27" t="s">
        <v>328</v>
      </c>
      <c r="E95" s="29">
        <f>IF(ISBLANK($D95),0,15-VLOOKUP($D95, $D$133:$E$149, 2, FALSE))+15*0.7</f>
        <v>15.5</v>
      </c>
      <c r="F95" s="29">
        <f>30*0.7</f>
        <v>21</v>
      </c>
      <c r="G95" s="21">
        <v>19</v>
      </c>
      <c r="H95" s="28">
        <v>8.8079999999999998</v>
      </c>
      <c r="I95" s="21">
        <f>IF(ISBLANK($H95),0,INDEX({10,8.75,7.5,6.25,5,3.75,2.5,1.25},IFERROR(MATCH($H95,$H$135:$H$141,1),0)+1))</f>
        <v>1.25</v>
      </c>
      <c r="J95" s="21">
        <v>-5</v>
      </c>
      <c r="K95" s="21">
        <f t="shared" si="5"/>
        <v>51.75</v>
      </c>
      <c r="L95" s="26" t="s">
        <v>343</v>
      </c>
      <c r="M95" s="26" t="s">
        <v>344</v>
      </c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spans="1:28" ht="15" customHeight="1">
      <c r="A96" s="20" t="s">
        <v>121</v>
      </c>
      <c r="B96" s="20" t="s">
        <v>50</v>
      </c>
      <c r="C96" s="20">
        <v>314510189</v>
      </c>
      <c r="D96" s="27" t="s">
        <v>327</v>
      </c>
      <c r="E96" s="24">
        <f>IF(ISBLANK($D96),0,30-VLOOKUP($D96, $D$133:$E$149, 2, FALSE))</f>
        <v>15</v>
      </c>
      <c r="F96" s="24">
        <v>30</v>
      </c>
      <c r="G96" s="21">
        <v>25</v>
      </c>
      <c r="H96" s="24">
        <v>2.8837000000000002</v>
      </c>
      <c r="I96" s="21">
        <f>IF(ISBLANK($H96),0,INDEX({10,8.75,7.5,6.25,5,3.75,2.5,1.25},IFERROR(MATCH($H96,$H$135:$H$141,1),0)+1))</f>
        <v>7.5</v>
      </c>
      <c r="J96" s="21">
        <v>-5</v>
      </c>
      <c r="K96" s="21">
        <f t="shared" si="5"/>
        <v>72.5</v>
      </c>
      <c r="L96" s="26"/>
      <c r="M96" s="26" t="s">
        <v>345</v>
      </c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spans="1:28" ht="15" customHeight="1">
      <c r="A97" s="20" t="s">
        <v>122</v>
      </c>
      <c r="B97" s="20" t="s">
        <v>50</v>
      </c>
      <c r="C97" s="20">
        <v>314510192</v>
      </c>
      <c r="D97" s="27" t="s">
        <v>328</v>
      </c>
      <c r="E97" s="29">
        <f>IF(ISBLANK($D95),0,15-VLOOKUP($D95, $D$133:$E$149, 2, FALSE))+15*0.7</f>
        <v>15.5</v>
      </c>
      <c r="F97" s="29">
        <f>30*0.7</f>
        <v>21</v>
      </c>
      <c r="G97" s="21">
        <v>26</v>
      </c>
      <c r="H97" s="24">
        <v>3.1753</v>
      </c>
      <c r="I97" s="21">
        <f>IF(ISBLANK($H97),0,INDEX({10,8.75,7.5,6.25,5,3.75,2.5,1.25},IFERROR(MATCH($H97,$H$135:$H$141,1),0)+1))</f>
        <v>3.75</v>
      </c>
      <c r="J97" s="21"/>
      <c r="K97" s="21">
        <f t="shared" si="5"/>
        <v>66.25</v>
      </c>
      <c r="L97" s="26" t="s">
        <v>343</v>
      </c>
      <c r="M97" s="26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spans="1:28" ht="15" customHeight="1">
      <c r="A98" s="20" t="s">
        <v>123</v>
      </c>
      <c r="B98" s="20" t="s">
        <v>50</v>
      </c>
      <c r="C98" s="20">
        <v>314510195</v>
      </c>
      <c r="D98" s="23" t="s">
        <v>321</v>
      </c>
      <c r="E98" s="24">
        <f t="shared" ref="E98:E130" si="6">IF(ISBLANK($D98),0,30-VLOOKUP($D98, $D$133:$E$149, 2, FALSE))</f>
        <v>30</v>
      </c>
      <c r="F98" s="24">
        <v>30</v>
      </c>
      <c r="G98" s="21">
        <v>24</v>
      </c>
      <c r="H98" s="24">
        <v>2.7961999999999998</v>
      </c>
      <c r="I98" s="21">
        <f>IF(ISBLANK($H98),0,INDEX({10,8.75,7.5,6.25,5,3.75,2.5,1.25},IFERROR(MATCH($H98,$H$135:$H$141,1),0)+1))</f>
        <v>7.5</v>
      </c>
      <c r="J98" s="21"/>
      <c r="K98" s="21">
        <f t="shared" ref="K98:K129" si="7">E98+F98+I98+G98+J98</f>
        <v>91.5</v>
      </c>
      <c r="L98" s="26"/>
      <c r="M98" s="26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spans="1:28" ht="15" customHeight="1">
      <c r="A99" s="20" t="s">
        <v>124</v>
      </c>
      <c r="B99" s="20" t="s">
        <v>50</v>
      </c>
      <c r="C99" s="20">
        <v>314510196</v>
      </c>
      <c r="D99" s="27" t="s">
        <v>327</v>
      </c>
      <c r="E99" s="24">
        <f t="shared" si="6"/>
        <v>15</v>
      </c>
      <c r="F99" s="24">
        <v>30</v>
      </c>
      <c r="G99" s="21">
        <v>25</v>
      </c>
      <c r="H99" s="24">
        <v>3.6667999999999998</v>
      </c>
      <c r="I99" s="21">
        <f>IF(ISBLANK($H99),0,INDEX({10,8.75,7.5,6.25,5,3.75,2.5,1.25},IFERROR(MATCH($H99,$H$135:$H$141,1),0)+1))</f>
        <v>2.5</v>
      </c>
      <c r="J99" s="21"/>
      <c r="K99" s="21">
        <f t="shared" si="7"/>
        <v>72.5</v>
      </c>
      <c r="L99" s="26"/>
      <c r="M99" s="26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spans="1:28" ht="15" customHeight="1">
      <c r="A100" s="20" t="s">
        <v>125</v>
      </c>
      <c r="B100" s="20" t="s">
        <v>50</v>
      </c>
      <c r="C100" s="20">
        <v>314510199</v>
      </c>
      <c r="D100" s="27" t="s">
        <v>333</v>
      </c>
      <c r="E100" s="24">
        <f t="shared" si="6"/>
        <v>20</v>
      </c>
      <c r="F100" s="24">
        <v>30</v>
      </c>
      <c r="G100" s="21">
        <v>24</v>
      </c>
      <c r="H100" s="24">
        <v>3.3613</v>
      </c>
      <c r="I100" s="21">
        <f>IF(ISBLANK($H100),0,INDEX({10,8.75,7.5,6.25,5,3.75,2.5,1.25},IFERROR(MATCH($H100,$H$135:$H$141,1),0)+1))</f>
        <v>3.75</v>
      </c>
      <c r="J100" s="21"/>
      <c r="K100" s="21">
        <f t="shared" si="7"/>
        <v>77.75</v>
      </c>
      <c r="L100" s="26"/>
      <c r="M100" s="26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spans="1:28" ht="15" customHeight="1">
      <c r="A101" s="20" t="s">
        <v>126</v>
      </c>
      <c r="B101" s="20" t="s">
        <v>50</v>
      </c>
      <c r="C101" s="20">
        <v>314510201</v>
      </c>
      <c r="D101" s="23" t="s">
        <v>321</v>
      </c>
      <c r="E101" s="24">
        <f t="shared" si="6"/>
        <v>30</v>
      </c>
      <c r="F101" s="24">
        <v>30</v>
      </c>
      <c r="G101" s="21">
        <v>25</v>
      </c>
      <c r="H101" s="24">
        <v>2.6400999999999999</v>
      </c>
      <c r="I101" s="21">
        <f>IF(ISBLANK($H101),0,INDEX({10,8.75,7.5,6.25,5,3.75,2.5,1.25},IFERROR(MATCH($H101,$H$135:$H$141,1),0)+1))</f>
        <v>8.75</v>
      </c>
      <c r="J101" s="21"/>
      <c r="K101" s="21">
        <f t="shared" si="7"/>
        <v>93.75</v>
      </c>
      <c r="L101" s="26"/>
      <c r="M101" s="26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spans="1:28" ht="15" customHeight="1">
      <c r="A102" s="20" t="s">
        <v>127</v>
      </c>
      <c r="B102" s="20" t="s">
        <v>50</v>
      </c>
      <c r="C102" s="20">
        <v>314510202</v>
      </c>
      <c r="D102" s="27" t="s">
        <v>326</v>
      </c>
      <c r="E102" s="24">
        <f t="shared" si="6"/>
        <v>22.5</v>
      </c>
      <c r="F102" s="24">
        <v>30</v>
      </c>
      <c r="G102" s="21">
        <v>23</v>
      </c>
      <c r="H102" s="24">
        <v>3.0615999999999999</v>
      </c>
      <c r="I102" s="21">
        <f>IF(ISBLANK($H102),0,INDEX({10,8.75,7.5,6.25,5,3.75,2.5,1.25},IFERROR(MATCH($H102,$H$135:$H$141,1),0)+1))</f>
        <v>5</v>
      </c>
      <c r="J102" s="21"/>
      <c r="K102" s="21">
        <f t="shared" si="7"/>
        <v>80.5</v>
      </c>
      <c r="L102" s="26"/>
      <c r="M102" s="26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spans="1:28" ht="15" customHeight="1">
      <c r="A103" s="20" t="s">
        <v>128</v>
      </c>
      <c r="B103" s="20" t="s">
        <v>50</v>
      </c>
      <c r="C103" s="20">
        <v>314510209</v>
      </c>
      <c r="D103" s="23" t="s">
        <v>321</v>
      </c>
      <c r="E103" s="24">
        <f t="shared" si="6"/>
        <v>30</v>
      </c>
      <c r="F103" s="24">
        <v>30</v>
      </c>
      <c r="G103" s="21">
        <v>26</v>
      </c>
      <c r="H103" s="24">
        <v>3.1598999999999999</v>
      </c>
      <c r="I103" s="21">
        <f>IF(ISBLANK($H103),0,INDEX({10,8.75,7.5,6.25,5,3.75,2.5,1.25},IFERROR(MATCH($H103,$H$135:$H$141,1),0)+1))</f>
        <v>5</v>
      </c>
      <c r="J103" s="21"/>
      <c r="K103" s="21">
        <f t="shared" si="7"/>
        <v>91</v>
      </c>
      <c r="L103" s="26"/>
      <c r="M103" s="26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spans="1:28" ht="15" customHeight="1">
      <c r="A104" s="20" t="s">
        <v>129</v>
      </c>
      <c r="B104" s="20" t="s">
        <v>50</v>
      </c>
      <c r="C104" s="20">
        <v>314510214</v>
      </c>
      <c r="D104" s="23" t="s">
        <v>321</v>
      </c>
      <c r="E104" s="24">
        <f t="shared" si="6"/>
        <v>30</v>
      </c>
      <c r="F104" s="24">
        <v>30</v>
      </c>
      <c r="G104" s="21">
        <v>25</v>
      </c>
      <c r="H104" s="24">
        <v>4.2614000000000001</v>
      </c>
      <c r="I104" s="21">
        <f>IF(ISBLANK($H104),0,INDEX({10,8.75,7.5,6.25,5,3.75,2.5,1.25},IFERROR(MATCH($H104,$H$135:$H$141,1),0)+1))</f>
        <v>1.25</v>
      </c>
      <c r="J104" s="21"/>
      <c r="K104" s="21">
        <f t="shared" si="7"/>
        <v>86.25</v>
      </c>
      <c r="L104" s="26"/>
      <c r="M104" s="26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spans="1:28" ht="15" customHeight="1">
      <c r="A105" s="20" t="s">
        <v>130</v>
      </c>
      <c r="B105" s="20" t="s">
        <v>50</v>
      </c>
      <c r="C105" s="20">
        <v>314510218</v>
      </c>
      <c r="D105" s="27" t="s">
        <v>333</v>
      </c>
      <c r="E105" s="24">
        <f t="shared" si="6"/>
        <v>20</v>
      </c>
      <c r="F105" s="24">
        <v>30</v>
      </c>
      <c r="G105" s="21">
        <v>26</v>
      </c>
      <c r="H105" s="24">
        <v>2.5689000000000002</v>
      </c>
      <c r="I105" s="21">
        <f>IF(ISBLANK($H105),0,INDEX({10,8.75,7.5,6.25,5,3.75,2.5,1.25},IFERROR(MATCH($H105,$H$135:$H$141,1),0)+1))</f>
        <v>10</v>
      </c>
      <c r="J105" s="21"/>
      <c r="K105" s="21">
        <f t="shared" si="7"/>
        <v>86</v>
      </c>
      <c r="L105" s="26"/>
      <c r="M105" s="26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spans="1:28" ht="15" customHeight="1">
      <c r="A106" s="20" t="s">
        <v>131</v>
      </c>
      <c r="B106" s="20" t="s">
        <v>50</v>
      </c>
      <c r="C106" s="20">
        <v>314510222</v>
      </c>
      <c r="D106" s="23" t="s">
        <v>321</v>
      </c>
      <c r="E106" s="24">
        <f t="shared" si="6"/>
        <v>30</v>
      </c>
      <c r="F106" s="24">
        <v>30</v>
      </c>
      <c r="G106" s="21">
        <v>27</v>
      </c>
      <c r="H106" s="24">
        <v>3.0223</v>
      </c>
      <c r="I106" s="21">
        <f>IF(ISBLANK($H106),0,INDEX({10,8.75,7.5,6.25,5,3.75,2.5,1.25},IFERROR(MATCH($H106,$H$135:$H$141,1),0)+1))</f>
        <v>6.25</v>
      </c>
      <c r="J106" s="21"/>
      <c r="K106" s="21">
        <f t="shared" si="7"/>
        <v>93.25</v>
      </c>
      <c r="L106" s="26"/>
      <c r="M106" s="26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spans="1:28" ht="15" customHeight="1">
      <c r="A107" s="20" t="s">
        <v>132</v>
      </c>
      <c r="B107" s="20" t="s">
        <v>50</v>
      </c>
      <c r="C107" s="20">
        <v>314510224</v>
      </c>
      <c r="D107" s="27" t="s">
        <v>326</v>
      </c>
      <c r="E107" s="24">
        <f t="shared" si="6"/>
        <v>22.5</v>
      </c>
      <c r="F107" s="24">
        <v>30</v>
      </c>
      <c r="G107" s="21">
        <v>24</v>
      </c>
      <c r="H107" s="24">
        <v>2.6932</v>
      </c>
      <c r="I107" s="21">
        <f>IF(ISBLANK($H107),0,INDEX({10,8.75,7.5,6.25,5,3.75,2.5,1.25},IFERROR(MATCH($H107,$H$135:$H$141,1),0)+1))</f>
        <v>8.75</v>
      </c>
      <c r="J107" s="21"/>
      <c r="K107" s="21">
        <f t="shared" si="7"/>
        <v>85.25</v>
      </c>
      <c r="L107" s="26"/>
      <c r="M107" s="26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spans="1:28" ht="15" customHeight="1">
      <c r="A108" s="20" t="s">
        <v>133</v>
      </c>
      <c r="B108" s="20" t="s">
        <v>50</v>
      </c>
      <c r="C108" s="20">
        <v>314510225</v>
      </c>
      <c r="D108" s="23" t="s">
        <v>321</v>
      </c>
      <c r="E108" s="24">
        <f t="shared" si="6"/>
        <v>30</v>
      </c>
      <c r="F108" s="24">
        <v>0</v>
      </c>
      <c r="G108" s="21">
        <v>25</v>
      </c>
      <c r="H108" s="24">
        <v>5.9805999999999999</v>
      </c>
      <c r="I108" s="21">
        <f>IF(ISBLANK($H108),0,INDEX({10,8.75,7.5,6.25,5,3.75,2.5,1.25},IFERROR(MATCH($H108,$H$135:$H$141,1),0)+1))</f>
        <v>1.25</v>
      </c>
      <c r="J108" s="21"/>
      <c r="K108" s="21">
        <f t="shared" si="7"/>
        <v>56.25</v>
      </c>
      <c r="L108" s="26"/>
      <c r="M108" s="26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spans="1:28" ht="15" customHeight="1">
      <c r="A109" s="20" t="s">
        <v>134</v>
      </c>
      <c r="B109" s="20" t="s">
        <v>50</v>
      </c>
      <c r="C109" s="20">
        <v>314510228</v>
      </c>
      <c r="D109" s="27" t="s">
        <v>327</v>
      </c>
      <c r="E109" s="24">
        <f t="shared" si="6"/>
        <v>15</v>
      </c>
      <c r="F109" s="24">
        <v>30</v>
      </c>
      <c r="G109" s="21">
        <v>25</v>
      </c>
      <c r="H109" s="24">
        <v>2.4750999999999999</v>
      </c>
      <c r="I109" s="21">
        <f>IF(ISBLANK($H109),0,INDEX({10,8.75,7.5,6.25,5,3.75,2.5,1.25},IFERROR(MATCH($H109,$H$135:$H$141,1),0)+1))</f>
        <v>10</v>
      </c>
      <c r="J109" s="21">
        <v>-5</v>
      </c>
      <c r="K109" s="21">
        <f t="shared" si="7"/>
        <v>75</v>
      </c>
      <c r="L109" s="26"/>
      <c r="M109" s="26" t="s">
        <v>346</v>
      </c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spans="1:28" ht="15" customHeight="1">
      <c r="A110" s="20" t="s">
        <v>135</v>
      </c>
      <c r="B110" s="20" t="s">
        <v>50</v>
      </c>
      <c r="C110" s="20">
        <v>314510230</v>
      </c>
      <c r="D110" s="23" t="s">
        <v>321</v>
      </c>
      <c r="E110" s="24">
        <f t="shared" si="6"/>
        <v>30</v>
      </c>
      <c r="F110" s="24">
        <v>30</v>
      </c>
      <c r="G110" s="21">
        <v>22</v>
      </c>
      <c r="H110" s="24">
        <v>13.3202</v>
      </c>
      <c r="I110" s="21">
        <f>IF(ISBLANK($H110),0,INDEX({10,8.75,7.5,6.25,5,3.75,2.5,1.25},IFERROR(MATCH($H110,$H$135:$H$141,1),0)+1))</f>
        <v>1.25</v>
      </c>
      <c r="J110" s="21"/>
      <c r="K110" s="21">
        <f t="shared" si="7"/>
        <v>83.25</v>
      </c>
      <c r="L110" s="26"/>
      <c r="M110" s="26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spans="1:28" ht="15" customHeight="1">
      <c r="A111" s="20" t="s">
        <v>136</v>
      </c>
      <c r="B111" s="20" t="s">
        <v>50</v>
      </c>
      <c r="C111" s="20">
        <v>314510232</v>
      </c>
      <c r="D111" s="23"/>
      <c r="E111" s="24">
        <f t="shared" si="6"/>
        <v>0</v>
      </c>
      <c r="F111" s="24"/>
      <c r="G111" s="21"/>
      <c r="H111" s="24"/>
      <c r="I111" s="21">
        <f>IF(ISBLANK($H111),0,INDEX({10,8.75,7.5,6.25,5,3.75,2.5,1.25},IFERROR(MATCH($H111,$H$135:$H$141,1),0)+1))</f>
        <v>0</v>
      </c>
      <c r="J111" s="21"/>
      <c r="K111" s="21">
        <f t="shared" si="7"/>
        <v>0</v>
      </c>
      <c r="L111" s="26" t="s">
        <v>324</v>
      </c>
      <c r="M111" s="26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spans="1:28" ht="15" customHeight="1">
      <c r="A112" s="20" t="s">
        <v>137</v>
      </c>
      <c r="B112" s="20" t="s">
        <v>56</v>
      </c>
      <c r="C112" s="20">
        <v>314511038</v>
      </c>
      <c r="D112" s="23" t="s">
        <v>321</v>
      </c>
      <c r="E112" s="24">
        <f t="shared" si="6"/>
        <v>30</v>
      </c>
      <c r="F112" s="24">
        <v>30</v>
      </c>
      <c r="G112" s="21">
        <v>23</v>
      </c>
      <c r="H112" s="24">
        <v>2.5537999999999998</v>
      </c>
      <c r="I112" s="21">
        <f>IF(ISBLANK($H112),0,INDEX({10,8.75,7.5,6.25,5,3.75,2.5,1.25},IFERROR(MATCH($H112,$H$135:$H$141,1),0)+1))</f>
        <v>10</v>
      </c>
      <c r="J112" s="21"/>
      <c r="K112" s="21">
        <f t="shared" si="7"/>
        <v>93</v>
      </c>
      <c r="L112" s="26"/>
      <c r="M112" s="26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spans="1:28" ht="15" customHeight="1">
      <c r="A113" s="20" t="s">
        <v>138</v>
      </c>
      <c r="B113" s="20" t="s">
        <v>56</v>
      </c>
      <c r="C113" s="20">
        <v>314511040</v>
      </c>
      <c r="D113" s="23" t="s">
        <v>321</v>
      </c>
      <c r="E113" s="24">
        <f t="shared" si="6"/>
        <v>30</v>
      </c>
      <c r="F113" s="24">
        <v>30</v>
      </c>
      <c r="G113" s="21">
        <v>25</v>
      </c>
      <c r="H113" s="24">
        <v>2.7298</v>
      </c>
      <c r="I113" s="21">
        <f>IF(ISBLANK($H113),0,INDEX({10,8.75,7.5,6.25,5,3.75,2.5,1.25},IFERROR(MATCH($H113,$H$135:$H$141,1),0)+1))</f>
        <v>8.75</v>
      </c>
      <c r="J113" s="21"/>
      <c r="K113" s="21">
        <f t="shared" si="7"/>
        <v>93.75</v>
      </c>
      <c r="L113" s="26"/>
      <c r="M113" s="26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spans="1:28" ht="15" customHeight="1">
      <c r="A114" s="20" t="s">
        <v>139</v>
      </c>
      <c r="B114" s="20" t="s">
        <v>56</v>
      </c>
      <c r="C114" s="20">
        <v>314511059</v>
      </c>
      <c r="D114" s="23" t="s">
        <v>321</v>
      </c>
      <c r="E114" s="24">
        <f t="shared" si="6"/>
        <v>30</v>
      </c>
      <c r="F114" s="24">
        <v>30</v>
      </c>
      <c r="G114" s="21">
        <v>23</v>
      </c>
      <c r="H114" s="24">
        <v>2.6888999999999998</v>
      </c>
      <c r="I114" s="21">
        <f>IF(ISBLANK($H114),0,INDEX({10,8.75,7.5,6.25,5,3.75,2.5,1.25},IFERROR(MATCH($H114,$H$135:$H$141,1),0)+1))</f>
        <v>8.75</v>
      </c>
      <c r="J114" s="21"/>
      <c r="K114" s="21">
        <f t="shared" si="7"/>
        <v>91.75</v>
      </c>
      <c r="L114" s="26"/>
      <c r="M114" s="26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spans="1:28" ht="15" customHeight="1">
      <c r="A115" s="20" t="s">
        <v>140</v>
      </c>
      <c r="B115" s="20" t="s">
        <v>82</v>
      </c>
      <c r="C115" s="20">
        <v>314512025</v>
      </c>
      <c r="D115" s="23" t="s">
        <v>321</v>
      </c>
      <c r="E115" s="24">
        <f t="shared" si="6"/>
        <v>30</v>
      </c>
      <c r="F115" s="24">
        <v>30</v>
      </c>
      <c r="G115" s="21">
        <v>24</v>
      </c>
      <c r="H115" s="24">
        <v>3.0219</v>
      </c>
      <c r="I115" s="21">
        <f>IF(ISBLANK($H115),0,INDEX({10,8.75,7.5,6.25,5,3.75,2.5,1.25},IFERROR(MATCH($H115,$H$135:$H$141,1),0)+1))</f>
        <v>6.25</v>
      </c>
      <c r="J115" s="21"/>
      <c r="K115" s="21">
        <f t="shared" si="7"/>
        <v>90.25</v>
      </c>
      <c r="L115" s="26"/>
      <c r="M115" s="26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spans="1:28" ht="15" customHeight="1">
      <c r="A116" s="20" t="s">
        <v>141</v>
      </c>
      <c r="B116" s="20" t="s">
        <v>84</v>
      </c>
      <c r="C116" s="20">
        <v>314513086</v>
      </c>
      <c r="D116" s="23" t="s">
        <v>321</v>
      </c>
      <c r="E116" s="24">
        <f t="shared" si="6"/>
        <v>30</v>
      </c>
      <c r="F116" s="24">
        <v>30</v>
      </c>
      <c r="G116" s="21">
        <v>25</v>
      </c>
      <c r="H116" s="24">
        <v>2.5188999999999999</v>
      </c>
      <c r="I116" s="21">
        <f>IF(ISBLANK($H116),0,INDEX({10,8.75,7.5,6.25,5,3.75,2.5,1.25},IFERROR(MATCH($H116,$H$135:$H$141,1),0)+1))</f>
        <v>10</v>
      </c>
      <c r="J116" s="21"/>
      <c r="K116" s="21">
        <f t="shared" si="7"/>
        <v>95</v>
      </c>
      <c r="L116" s="26"/>
      <c r="M116" s="26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spans="1:28" ht="30" customHeight="1">
      <c r="A117" s="20" t="s">
        <v>142</v>
      </c>
      <c r="B117" s="20" t="s">
        <v>60</v>
      </c>
      <c r="C117" s="20">
        <v>314580042</v>
      </c>
      <c r="D117" s="23" t="s">
        <v>321</v>
      </c>
      <c r="E117" s="24">
        <f t="shared" si="6"/>
        <v>30</v>
      </c>
      <c r="F117" s="24">
        <v>30</v>
      </c>
      <c r="G117" s="21">
        <v>26</v>
      </c>
      <c r="H117" s="24">
        <v>3.2332999999999998</v>
      </c>
      <c r="I117" s="21">
        <f>IF(ISBLANK($H117),0,INDEX({10,8.75,7.5,6.25,5,3.75,2.5,1.25},IFERROR(MATCH($H117,$H$135:$H$141,1),0)+1))</f>
        <v>3.75</v>
      </c>
      <c r="J117" s="21"/>
      <c r="K117" s="21">
        <f t="shared" si="7"/>
        <v>89.75</v>
      </c>
      <c r="L117" s="26"/>
      <c r="M117" s="26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spans="1:28" ht="30" customHeight="1">
      <c r="A118" s="20" t="s">
        <v>143</v>
      </c>
      <c r="B118" s="20" t="s">
        <v>60</v>
      </c>
      <c r="C118" s="20">
        <v>314580044</v>
      </c>
      <c r="D118" s="23" t="s">
        <v>321</v>
      </c>
      <c r="E118" s="24">
        <f t="shared" si="6"/>
        <v>30</v>
      </c>
      <c r="F118" s="24">
        <v>30</v>
      </c>
      <c r="G118" s="21">
        <v>23</v>
      </c>
      <c r="H118" s="24">
        <v>20.032</v>
      </c>
      <c r="I118" s="21">
        <f>IF(ISBLANK($H118),0,INDEX({10,8.75,7.5,6.25,5,3.75,2.5,1.25},IFERROR(MATCH($H118,$H$135:$H$141,1),0)+1))</f>
        <v>1.25</v>
      </c>
      <c r="J118" s="21"/>
      <c r="K118" s="21">
        <f t="shared" si="7"/>
        <v>84.25</v>
      </c>
      <c r="L118" s="26"/>
      <c r="M118" s="26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spans="1:28" ht="30" customHeight="1">
      <c r="A119" s="20" t="s">
        <v>144</v>
      </c>
      <c r="B119" s="20" t="s">
        <v>60</v>
      </c>
      <c r="C119" s="20">
        <v>314580048</v>
      </c>
      <c r="D119" s="23" t="s">
        <v>321</v>
      </c>
      <c r="E119" s="24">
        <f t="shared" si="6"/>
        <v>30</v>
      </c>
      <c r="F119" s="24">
        <v>30</v>
      </c>
      <c r="G119" s="21">
        <v>27</v>
      </c>
      <c r="H119" s="24">
        <v>13.317</v>
      </c>
      <c r="I119" s="21">
        <f>IF(ISBLANK($H119),0,INDEX({10,8.75,7.5,6.25,5,3.75,2.5,1.25},IFERROR(MATCH($H119,$H$135:$H$141,1),0)+1))</f>
        <v>1.25</v>
      </c>
      <c r="J119" s="21"/>
      <c r="K119" s="21">
        <f t="shared" si="7"/>
        <v>88.25</v>
      </c>
      <c r="L119" s="26"/>
      <c r="M119" s="26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spans="1:28" ht="30" customHeight="1">
      <c r="A120" s="20" t="s">
        <v>145</v>
      </c>
      <c r="B120" s="20" t="s">
        <v>60</v>
      </c>
      <c r="C120" s="20">
        <v>314580052</v>
      </c>
      <c r="D120" s="23"/>
      <c r="E120" s="24">
        <f t="shared" si="6"/>
        <v>0</v>
      </c>
      <c r="F120" s="24"/>
      <c r="G120" s="21"/>
      <c r="H120" s="24"/>
      <c r="I120" s="21">
        <f>IF(ISBLANK($H120),0,INDEX({10,8.75,7.5,6.25,5,3.75,2.5,1.25},IFERROR(MATCH($H120,$H$135:$H$141,1),0)+1))</f>
        <v>0</v>
      </c>
      <c r="J120" s="21"/>
      <c r="K120" s="21">
        <f t="shared" si="7"/>
        <v>0</v>
      </c>
      <c r="L120" s="26" t="s">
        <v>324</v>
      </c>
      <c r="M120" s="26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spans="1:28" ht="15" customHeight="1">
      <c r="A121" s="20" t="s">
        <v>146</v>
      </c>
      <c r="B121" s="20" t="s">
        <v>147</v>
      </c>
      <c r="C121" s="20">
        <v>314581011</v>
      </c>
      <c r="D121" s="23" t="s">
        <v>321</v>
      </c>
      <c r="E121" s="24">
        <f t="shared" si="6"/>
        <v>30</v>
      </c>
      <c r="F121" s="24">
        <v>30</v>
      </c>
      <c r="G121" s="21">
        <v>22</v>
      </c>
      <c r="H121" s="24">
        <v>2.4339</v>
      </c>
      <c r="I121" s="21">
        <f>IF(ISBLANK($H121),0,INDEX({10,8.75,7.5,6.25,5,3.75,2.5,1.25},IFERROR(MATCH($H121,$H$135:$H$141,1),0)+1))</f>
        <v>10</v>
      </c>
      <c r="J121" s="21"/>
      <c r="K121" s="21">
        <f t="shared" si="7"/>
        <v>92</v>
      </c>
      <c r="L121" s="26"/>
      <c r="M121" s="26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spans="1:28" ht="15" customHeight="1">
      <c r="A122" s="20" t="s">
        <v>148</v>
      </c>
      <c r="B122" s="20" t="s">
        <v>147</v>
      </c>
      <c r="C122" s="20">
        <v>314581044</v>
      </c>
      <c r="D122" s="23" t="s">
        <v>321</v>
      </c>
      <c r="E122" s="24">
        <f t="shared" si="6"/>
        <v>30</v>
      </c>
      <c r="F122" s="24">
        <v>30</v>
      </c>
      <c r="G122" s="21">
        <v>23</v>
      </c>
      <c r="H122" s="24">
        <v>3.6004</v>
      </c>
      <c r="I122" s="21">
        <f>IF(ISBLANK($H122),0,INDEX({10,8.75,7.5,6.25,5,3.75,2.5,1.25},IFERROR(MATCH($H122,$H$135:$H$141,1),0)+1))</f>
        <v>2.5</v>
      </c>
      <c r="J122" s="21"/>
      <c r="K122" s="21">
        <f t="shared" si="7"/>
        <v>85.5</v>
      </c>
      <c r="L122" s="26"/>
      <c r="M122" s="26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spans="1:28" ht="15" customHeight="1">
      <c r="A123" s="20" t="s">
        <v>149</v>
      </c>
      <c r="B123" s="20" t="s">
        <v>62</v>
      </c>
      <c r="C123" s="20">
        <v>314591043</v>
      </c>
      <c r="D123" s="27" t="s">
        <v>347</v>
      </c>
      <c r="E123" s="24">
        <f t="shared" si="6"/>
        <v>20</v>
      </c>
      <c r="F123" s="24">
        <v>30</v>
      </c>
      <c r="G123" s="21">
        <v>27</v>
      </c>
      <c r="H123" s="24">
        <v>8.1777999999999995</v>
      </c>
      <c r="I123" s="21">
        <f>IF(ISBLANK($H123),0,INDEX({10,8.75,7.5,6.25,5,3.75,2.5,1.25},IFERROR(MATCH($H123,$H$135:$H$141,1),0)+1))</f>
        <v>1.25</v>
      </c>
      <c r="J123" s="21"/>
      <c r="K123" s="21">
        <f t="shared" si="7"/>
        <v>78.25</v>
      </c>
      <c r="L123" s="26"/>
      <c r="M123" s="26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spans="1:28" ht="15" customHeight="1">
      <c r="A124" s="20" t="s">
        <v>150</v>
      </c>
      <c r="B124" s="20" t="s">
        <v>88</v>
      </c>
      <c r="C124" s="20">
        <v>314605003</v>
      </c>
      <c r="D124" s="23" t="s">
        <v>321</v>
      </c>
      <c r="E124" s="24">
        <f t="shared" si="6"/>
        <v>30</v>
      </c>
      <c r="F124" s="24">
        <v>30</v>
      </c>
      <c r="G124" s="21">
        <v>23</v>
      </c>
      <c r="H124" s="28">
        <v>2.4420000000000002</v>
      </c>
      <c r="I124" s="21">
        <f>IF(ISBLANK($H124),0,INDEX({10,8.75,7.5,6.25,5,3.75,2.5,1.25},IFERROR(MATCH($H124,$H$135:$H$141,1),0)+1))</f>
        <v>10</v>
      </c>
      <c r="J124" s="21"/>
      <c r="K124" s="21">
        <f t="shared" si="7"/>
        <v>93</v>
      </c>
      <c r="L124" s="26"/>
      <c r="M124" s="26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spans="1:28" ht="15" customHeight="1">
      <c r="A125" s="20" t="s">
        <v>151</v>
      </c>
      <c r="B125" s="20" t="s">
        <v>88</v>
      </c>
      <c r="C125" s="20">
        <v>314605025</v>
      </c>
      <c r="D125" s="27" t="s">
        <v>348</v>
      </c>
      <c r="E125" s="24">
        <f t="shared" si="6"/>
        <v>15</v>
      </c>
      <c r="F125" s="24">
        <v>30</v>
      </c>
      <c r="G125" s="21">
        <v>25</v>
      </c>
      <c r="H125" s="24">
        <v>2.8433000000000002</v>
      </c>
      <c r="I125" s="21">
        <f>IF(ISBLANK($H125),0,INDEX({10,8.75,7.5,6.25,5,3.75,2.5,1.25},IFERROR(MATCH($H125,$H$135:$H$141,1),0)+1))</f>
        <v>7.5</v>
      </c>
      <c r="J125" s="21">
        <v>-5</v>
      </c>
      <c r="K125" s="21">
        <f t="shared" si="7"/>
        <v>72.5</v>
      </c>
      <c r="L125" s="26"/>
      <c r="M125" s="26" t="s">
        <v>349</v>
      </c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spans="1:28" ht="15" customHeight="1">
      <c r="A126" s="20" t="s">
        <v>152</v>
      </c>
      <c r="B126" s="20" t="s">
        <v>52</v>
      </c>
      <c r="C126" s="20">
        <v>413510023</v>
      </c>
      <c r="D126" s="23" t="s">
        <v>321</v>
      </c>
      <c r="E126" s="24">
        <f t="shared" si="6"/>
        <v>30</v>
      </c>
      <c r="F126" s="24">
        <v>30</v>
      </c>
      <c r="G126" s="21">
        <v>24</v>
      </c>
      <c r="H126" s="24">
        <v>2.5261</v>
      </c>
      <c r="I126" s="21">
        <f>IF(ISBLANK($H126),0,INDEX({10,8.75,7.5,6.25,5,3.75,2.5,1.25},IFERROR(MATCH($H126,$H$135:$H$141,1),0)+1))</f>
        <v>10</v>
      </c>
      <c r="J126" s="21">
        <v>-5</v>
      </c>
      <c r="K126" s="21">
        <f t="shared" si="7"/>
        <v>89</v>
      </c>
      <c r="L126" s="26" t="s">
        <v>341</v>
      </c>
      <c r="M126" s="26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spans="1:28" ht="15" customHeight="1">
      <c r="A127" s="20" t="s">
        <v>153</v>
      </c>
      <c r="B127" s="20" t="s">
        <v>154</v>
      </c>
      <c r="C127" s="20" t="s">
        <v>155</v>
      </c>
      <c r="D127" s="27" t="s">
        <v>327</v>
      </c>
      <c r="E127" s="24">
        <f t="shared" si="6"/>
        <v>15</v>
      </c>
      <c r="F127" s="24">
        <v>30</v>
      </c>
      <c r="G127" s="21">
        <v>25</v>
      </c>
      <c r="H127" s="24">
        <v>2.7904</v>
      </c>
      <c r="I127" s="21">
        <f>IF(ISBLANK($H127),0,INDEX({10,8.75,7.5,6.25,5,3.75,2.5,1.25},IFERROR(MATCH($H127,$H$135:$H$141,1),0)+1))</f>
        <v>8.75</v>
      </c>
      <c r="J127" s="21"/>
      <c r="K127" s="21">
        <f t="shared" si="7"/>
        <v>78.75</v>
      </c>
      <c r="L127" s="26"/>
      <c r="M127" s="26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spans="1:28" ht="15" customHeight="1">
      <c r="A128" s="20" t="s">
        <v>156</v>
      </c>
      <c r="B128" s="20" t="s">
        <v>154</v>
      </c>
      <c r="C128" s="20" t="s">
        <v>157</v>
      </c>
      <c r="D128" s="27" t="s">
        <v>326</v>
      </c>
      <c r="E128" s="24">
        <f t="shared" si="6"/>
        <v>22.5</v>
      </c>
      <c r="F128" s="24">
        <v>30</v>
      </c>
      <c r="G128" s="21">
        <v>25</v>
      </c>
      <c r="H128" s="24">
        <v>4.2774999999999999</v>
      </c>
      <c r="I128" s="21">
        <f>IF(ISBLANK($H128),0,INDEX({10,8.75,7.5,6.25,5,3.75,2.5,1.25},IFERROR(MATCH($H128,$H$135:$H$141,1),0)+1))</f>
        <v>1.25</v>
      </c>
      <c r="J128" s="21"/>
      <c r="K128" s="21">
        <f t="shared" si="7"/>
        <v>78.75</v>
      </c>
      <c r="L128" s="26"/>
      <c r="M128" s="26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spans="1:28" ht="15" customHeight="1">
      <c r="A129" s="20" t="s">
        <v>158</v>
      </c>
      <c r="B129" s="20" t="s">
        <v>154</v>
      </c>
      <c r="C129" s="20" t="s">
        <v>159</v>
      </c>
      <c r="D129" s="23" t="s">
        <v>321</v>
      </c>
      <c r="E129" s="24">
        <f t="shared" si="6"/>
        <v>30</v>
      </c>
      <c r="F129" s="24">
        <v>30</v>
      </c>
      <c r="G129" s="21">
        <v>26</v>
      </c>
      <c r="H129" s="24">
        <v>4.0228000000000002</v>
      </c>
      <c r="I129" s="21">
        <f>IF(ISBLANK($H129),0,INDEX({10,8.75,7.5,6.25,5,3.75,2.5,1.25},IFERROR(MATCH($H129,$H$135:$H$141,1),0)+1))</f>
        <v>1.25</v>
      </c>
      <c r="J129" s="21"/>
      <c r="K129" s="21">
        <f t="shared" si="7"/>
        <v>87.25</v>
      </c>
      <c r="L129" s="26"/>
      <c r="M129" s="26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spans="1:28" ht="15" customHeight="1">
      <c r="A130" s="30" t="s">
        <v>160</v>
      </c>
      <c r="B130" s="30" t="s">
        <v>154</v>
      </c>
      <c r="C130" s="30" t="s">
        <v>161</v>
      </c>
      <c r="D130" s="31" t="s">
        <v>326</v>
      </c>
      <c r="E130" s="32">
        <f t="shared" si="6"/>
        <v>22.5</v>
      </c>
      <c r="F130" s="32">
        <v>30</v>
      </c>
      <c r="G130" s="33">
        <v>25</v>
      </c>
      <c r="H130" s="32">
        <v>3.2071000000000001</v>
      </c>
      <c r="I130" s="33">
        <f>IF(ISBLANK($H130),0,INDEX({10,8.75,7.5,6.25,5,3.75,2.5,1.25},IFERROR(MATCH($H130,$H$135:$H$141,1),0)+1))</f>
        <v>3.75</v>
      </c>
      <c r="J130" s="33"/>
      <c r="K130" s="33">
        <f t="shared" ref="K130" si="8">E130+F130+I130+G130+J130</f>
        <v>81.25</v>
      </c>
      <c r="L130" s="34"/>
      <c r="M130" s="34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spans="1:28" ht="1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6"/>
      <c r="M131" s="26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spans="1:28" ht="15" customHeight="1">
      <c r="A132" s="21"/>
      <c r="B132" s="21"/>
      <c r="C132" s="21"/>
      <c r="D132" s="35"/>
      <c r="E132" s="36" t="s">
        <v>350</v>
      </c>
      <c r="F132" s="37" t="s">
        <v>351</v>
      </c>
      <c r="G132" s="38" t="s">
        <v>352</v>
      </c>
      <c r="H132" s="39">
        <f>AVERAGE(H2:H130)</f>
        <v>3.5930470588235282</v>
      </c>
      <c r="I132" s="21"/>
      <c r="J132" s="21"/>
      <c r="K132" s="21"/>
      <c r="L132" s="26"/>
      <c r="M132" s="26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spans="1:28" ht="15" customHeight="1">
      <c r="A133" s="21"/>
      <c r="B133" s="21"/>
      <c r="C133" s="21"/>
      <c r="D133" s="40" t="s">
        <v>321</v>
      </c>
      <c r="E133" s="41">
        <v>0</v>
      </c>
      <c r="F133" s="42">
        <f t="shared" ref="F133:F149" si="9">COUNTIF($D$2:$D$130,$D133)</f>
        <v>68</v>
      </c>
      <c r="G133" s="43" t="s">
        <v>353</v>
      </c>
      <c r="H133" s="44">
        <f>STDEV(H2:H130)</f>
        <v>2.3664653149264105</v>
      </c>
      <c r="I133" s="21"/>
      <c r="J133" s="21"/>
      <c r="K133" s="21"/>
      <c r="L133" s="26"/>
      <c r="M133" s="26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spans="1:28" ht="15" customHeight="1">
      <c r="A134" s="21"/>
      <c r="B134" s="21"/>
      <c r="C134" s="21"/>
      <c r="D134" s="45" t="s">
        <v>323</v>
      </c>
      <c r="E134" s="46">
        <v>5</v>
      </c>
      <c r="F134" s="24">
        <f t="shared" si="9"/>
        <v>1</v>
      </c>
      <c r="G134" s="47" t="s">
        <v>354</v>
      </c>
      <c r="H134" s="48">
        <f>PERCENTILE($H$2:$H$130, 0)</f>
        <v>2.1993</v>
      </c>
      <c r="I134" s="21"/>
      <c r="J134" s="21"/>
      <c r="K134" s="21"/>
      <c r="L134" s="26"/>
      <c r="M134" s="26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spans="1:28" ht="15" customHeight="1">
      <c r="A135" s="21"/>
      <c r="B135" s="21"/>
      <c r="C135" s="21"/>
      <c r="D135" s="45" t="s">
        <v>326</v>
      </c>
      <c r="E135" s="46">
        <v>7.5</v>
      </c>
      <c r="F135" s="49">
        <f t="shared" si="9"/>
        <v>13</v>
      </c>
      <c r="G135" s="43" t="s">
        <v>355</v>
      </c>
      <c r="H135" s="49">
        <f>PERCENTILE($H$2:$H$130, 0.125)</f>
        <v>2.5851999999999999</v>
      </c>
      <c r="I135" s="21"/>
      <c r="J135" s="21"/>
      <c r="K135" s="21"/>
      <c r="L135" s="26"/>
      <c r="M135" s="26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spans="1:28" ht="15" customHeight="1">
      <c r="A136" s="21"/>
      <c r="B136" s="21"/>
      <c r="C136" s="21"/>
      <c r="D136" s="45" t="s">
        <v>325</v>
      </c>
      <c r="E136" s="46">
        <v>10</v>
      </c>
      <c r="F136" s="49">
        <f t="shared" si="9"/>
        <v>2</v>
      </c>
      <c r="G136" s="43" t="s">
        <v>356</v>
      </c>
      <c r="H136" s="50">
        <f>PERCENTILE($H$2:$H$130, 0.25)</f>
        <v>2.7921</v>
      </c>
      <c r="I136" s="21"/>
      <c r="J136" s="21"/>
      <c r="K136" s="21"/>
      <c r="L136" s="26"/>
      <c r="M136" s="26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spans="1:28" ht="15" customHeight="1">
      <c r="A137" s="21"/>
      <c r="B137" s="21"/>
      <c r="C137" s="21"/>
      <c r="D137" s="51" t="s">
        <v>335</v>
      </c>
      <c r="E137" s="46">
        <v>10</v>
      </c>
      <c r="F137" s="49">
        <f t="shared" si="9"/>
        <v>1</v>
      </c>
      <c r="G137" s="43" t="s">
        <v>357</v>
      </c>
      <c r="H137" s="50">
        <f>PERCENTILE($H$2:$H$130, 0.375)</f>
        <v>2.91425</v>
      </c>
      <c r="I137" s="21"/>
      <c r="J137" s="21"/>
      <c r="K137" s="21"/>
      <c r="L137" s="26"/>
      <c r="M137" s="26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spans="1:28" ht="15" customHeight="1">
      <c r="A138" s="21"/>
      <c r="B138" s="21"/>
      <c r="C138" s="21"/>
      <c r="D138" s="51" t="s">
        <v>358</v>
      </c>
      <c r="E138" s="46">
        <v>10</v>
      </c>
      <c r="F138" s="49">
        <f t="shared" si="9"/>
        <v>0</v>
      </c>
      <c r="G138" s="43" t="s">
        <v>359</v>
      </c>
      <c r="H138" s="49">
        <f>PERCENTILE($H$2:$H$130, 0.5)</f>
        <v>3.0615999999999999</v>
      </c>
      <c r="I138" s="21"/>
      <c r="J138" s="21"/>
      <c r="K138" s="21"/>
      <c r="L138" s="26"/>
      <c r="M138" s="26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spans="1:28" ht="15" customHeight="1">
      <c r="A139" s="21"/>
      <c r="B139" s="21"/>
      <c r="C139" s="21"/>
      <c r="D139" s="45" t="s">
        <v>329</v>
      </c>
      <c r="E139" s="46">
        <v>10</v>
      </c>
      <c r="F139" s="49">
        <f t="shared" si="9"/>
        <v>2</v>
      </c>
      <c r="G139" s="43" t="s">
        <v>360</v>
      </c>
      <c r="H139" s="50">
        <f>PERCENTILE($H$2:$H$130, 0.625)</f>
        <v>3.1734499999999999</v>
      </c>
      <c r="I139" s="21"/>
      <c r="J139" s="21"/>
      <c r="K139" s="21"/>
      <c r="L139" s="26"/>
      <c r="M139" s="26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spans="1:28" ht="15" customHeight="1">
      <c r="A140" s="21"/>
      <c r="B140" s="21"/>
      <c r="C140" s="21"/>
      <c r="D140" s="51" t="s">
        <v>333</v>
      </c>
      <c r="E140" s="46">
        <v>10</v>
      </c>
      <c r="F140" s="49">
        <f t="shared" si="9"/>
        <v>8</v>
      </c>
      <c r="G140" s="43" t="s">
        <v>361</v>
      </c>
      <c r="H140" s="50">
        <f>PERCENTILE($H$2:$H$130, 0.75)</f>
        <v>3.36835</v>
      </c>
      <c r="I140" s="21"/>
      <c r="J140" s="21"/>
      <c r="K140" s="21"/>
      <c r="L140" s="26"/>
      <c r="M140" s="26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spans="1:28" ht="15" customHeight="1">
      <c r="A141" s="21"/>
      <c r="B141" s="21"/>
      <c r="C141" s="21"/>
      <c r="D141" s="45" t="s">
        <v>328</v>
      </c>
      <c r="E141" s="46">
        <v>10</v>
      </c>
      <c r="F141" s="49">
        <f t="shared" si="9"/>
        <v>5</v>
      </c>
      <c r="G141" s="52" t="s">
        <v>362</v>
      </c>
      <c r="H141" s="53">
        <f>PERCENTILE($H$2:$H$130, 0.875)</f>
        <v>3.919975</v>
      </c>
      <c r="I141" s="21"/>
      <c r="J141" s="21"/>
      <c r="K141" s="21"/>
      <c r="L141" s="26"/>
      <c r="M141" s="26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spans="1:28" ht="15" customHeight="1">
      <c r="A142" s="21"/>
      <c r="B142" s="21"/>
      <c r="C142" s="21"/>
      <c r="D142" s="51" t="s">
        <v>342</v>
      </c>
      <c r="E142" s="46">
        <v>10</v>
      </c>
      <c r="F142" s="49">
        <f t="shared" si="9"/>
        <v>1</v>
      </c>
      <c r="G142" s="21"/>
      <c r="H142" s="28"/>
      <c r="I142" s="21"/>
      <c r="J142" s="21"/>
      <c r="K142" s="21"/>
      <c r="L142" s="26"/>
      <c r="M142" s="26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spans="1:28" ht="15" customHeight="1">
      <c r="A143" s="21"/>
      <c r="B143" s="21"/>
      <c r="C143" s="21"/>
      <c r="D143" s="51" t="s">
        <v>347</v>
      </c>
      <c r="E143" s="46">
        <v>10</v>
      </c>
      <c r="F143" s="49">
        <f t="shared" si="9"/>
        <v>1</v>
      </c>
      <c r="G143" s="21"/>
      <c r="H143" s="21"/>
      <c r="I143" s="21"/>
      <c r="J143" s="21"/>
      <c r="K143" s="21"/>
      <c r="L143" s="26"/>
      <c r="M143" s="26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spans="1:28" ht="15" customHeight="1">
      <c r="A144" s="21"/>
      <c r="B144" s="21"/>
      <c r="C144" s="21"/>
      <c r="D144" s="51" t="s">
        <v>327</v>
      </c>
      <c r="E144" s="46">
        <v>15</v>
      </c>
      <c r="F144" s="49">
        <f t="shared" si="9"/>
        <v>14</v>
      </c>
      <c r="G144" s="21"/>
      <c r="H144" s="21"/>
      <c r="I144" s="21"/>
      <c r="J144" s="21"/>
      <c r="K144" s="21"/>
      <c r="L144" s="26"/>
      <c r="M144" s="26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spans="1:28" ht="15" customHeight="1">
      <c r="A145" s="21"/>
      <c r="B145" s="21"/>
      <c r="C145" s="21"/>
      <c r="D145" s="51" t="s">
        <v>348</v>
      </c>
      <c r="E145" s="46">
        <v>15</v>
      </c>
      <c r="F145" s="49">
        <f t="shared" si="9"/>
        <v>1</v>
      </c>
      <c r="G145" s="21"/>
      <c r="H145" s="21"/>
      <c r="I145" s="21"/>
      <c r="J145" s="21"/>
      <c r="K145" s="21"/>
      <c r="L145" s="26"/>
      <c r="M145" s="26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spans="1:28" ht="15" customHeight="1">
      <c r="A146" s="21"/>
      <c r="B146" s="21"/>
      <c r="C146" s="21"/>
      <c r="D146" s="45" t="s">
        <v>331</v>
      </c>
      <c r="E146" s="46">
        <v>15</v>
      </c>
      <c r="F146" s="49">
        <f t="shared" si="9"/>
        <v>1</v>
      </c>
      <c r="G146" s="21"/>
      <c r="H146" s="21"/>
      <c r="I146" s="21"/>
      <c r="J146" s="21"/>
      <c r="K146" s="21"/>
      <c r="L146" s="26"/>
      <c r="M146" s="26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spans="1:28" ht="15" customHeight="1">
      <c r="A147" s="21"/>
      <c r="B147" s="21"/>
      <c r="C147" s="21"/>
      <c r="D147" s="51" t="s">
        <v>339</v>
      </c>
      <c r="E147" s="46">
        <v>15</v>
      </c>
      <c r="F147" s="49">
        <f t="shared" si="9"/>
        <v>1</v>
      </c>
      <c r="G147" s="21"/>
      <c r="H147" s="21"/>
      <c r="I147" s="21"/>
      <c r="J147" s="21"/>
      <c r="K147" s="21"/>
      <c r="L147" s="26"/>
      <c r="M147" s="26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spans="1:28" ht="15" customHeight="1">
      <c r="A148" s="21"/>
      <c r="B148" s="21"/>
      <c r="C148" s="21"/>
      <c r="D148" s="51" t="s">
        <v>340</v>
      </c>
      <c r="E148" s="46">
        <v>15</v>
      </c>
      <c r="F148" s="49">
        <f t="shared" si="9"/>
        <v>1</v>
      </c>
      <c r="G148" s="21"/>
      <c r="H148" s="21"/>
      <c r="I148" s="21"/>
      <c r="J148" s="21"/>
      <c r="K148" s="21"/>
      <c r="L148" s="26"/>
      <c r="M148" s="26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spans="1:28" ht="15" customHeight="1">
      <c r="A149" s="21"/>
      <c r="B149" s="21"/>
      <c r="C149" s="21"/>
      <c r="D149" s="45" t="s">
        <v>336</v>
      </c>
      <c r="E149" s="46">
        <v>15</v>
      </c>
      <c r="F149" s="49">
        <f t="shared" si="9"/>
        <v>1</v>
      </c>
      <c r="G149" s="21"/>
      <c r="H149" s="21"/>
      <c r="I149" s="21"/>
      <c r="J149" s="21"/>
      <c r="K149" s="21"/>
      <c r="L149" s="26"/>
      <c r="M149" s="26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spans="1:28" ht="15" customHeight="1">
      <c r="A150" s="21"/>
      <c r="B150" s="21"/>
      <c r="C150" s="21"/>
      <c r="D150" s="54" t="s">
        <v>363</v>
      </c>
      <c r="E150" s="55"/>
      <c r="F150" s="56">
        <f>SUM(F134:F149)</f>
        <v>53</v>
      </c>
      <c r="G150" s="21"/>
      <c r="H150" s="21"/>
      <c r="I150" s="21"/>
      <c r="J150" s="21"/>
      <c r="K150" s="21"/>
      <c r="L150" s="26"/>
      <c r="M150" s="26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spans="1:28" ht="15" customHeight="1">
      <c r="A151" s="21"/>
      <c r="B151" s="21"/>
      <c r="C151" s="21"/>
      <c r="D151" s="27"/>
      <c r="E151" s="21"/>
      <c r="F151" s="21"/>
      <c r="G151" s="21"/>
      <c r="H151" s="21"/>
      <c r="I151" s="21"/>
      <c r="J151" s="21"/>
      <c r="K151" s="21"/>
      <c r="L151" s="26"/>
      <c r="M151" s="26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spans="1:28" ht="1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6"/>
      <c r="M152" s="26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spans="1:28" ht="1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6"/>
      <c r="M153" s="26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spans="1:28" ht="1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6"/>
      <c r="M154" s="26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spans="1:28" ht="1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6"/>
      <c r="M155" s="26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spans="1:28" ht="1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6"/>
      <c r="M156" s="26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spans="1:28" ht="1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6"/>
      <c r="M157" s="26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spans="1:28" ht="1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6"/>
      <c r="M158" s="26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spans="1:28" ht="1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6"/>
      <c r="M159" s="26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spans="1:28" ht="1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6"/>
      <c r="M160" s="26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spans="1:28" ht="1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6"/>
      <c r="M161" s="26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spans="1:28" ht="1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6"/>
      <c r="M162" s="26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spans="1:28" ht="1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6"/>
      <c r="M163" s="26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spans="1:28" ht="1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6"/>
      <c r="M164" s="26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spans="1:28" ht="1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6"/>
      <c r="M165" s="26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spans="1:28" ht="1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6"/>
      <c r="M166" s="26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spans="1:28" ht="1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6"/>
      <c r="M167" s="26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spans="1:28" ht="1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6"/>
      <c r="M168" s="26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spans="1:28" ht="1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6"/>
      <c r="M169" s="26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spans="1:28" ht="1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6"/>
      <c r="M170" s="26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spans="1:28" ht="1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6"/>
      <c r="M171" s="26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spans="1:28" ht="1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6"/>
      <c r="M172" s="26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spans="1:28" ht="1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6"/>
      <c r="M173" s="26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spans="1:28" ht="1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6"/>
      <c r="M174" s="26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spans="1:28" ht="1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6"/>
      <c r="M175" s="26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spans="1:28" ht="1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6"/>
      <c r="M176" s="26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spans="1:28" ht="1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6"/>
      <c r="M177" s="26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spans="1:28" ht="1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6"/>
      <c r="M178" s="26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spans="1:28" ht="1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6"/>
      <c r="M179" s="26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spans="1:28" ht="1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6"/>
      <c r="M180" s="26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spans="1:28" ht="1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6"/>
      <c r="M181" s="26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spans="1:28" ht="1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6"/>
      <c r="M182" s="26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spans="1:28" ht="1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6"/>
      <c r="M183" s="26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spans="1:28" ht="1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6"/>
      <c r="M184" s="26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spans="1:28" ht="1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6"/>
      <c r="M185" s="26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spans="1:28" ht="1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6"/>
      <c r="M186" s="26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spans="1:28" ht="1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6"/>
      <c r="M187" s="26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spans="1:28" ht="1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6"/>
      <c r="M188" s="26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spans="1:28" ht="1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6"/>
      <c r="M189" s="26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spans="1:28" ht="1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6"/>
      <c r="M190" s="26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spans="1:28" ht="1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6"/>
      <c r="M191" s="26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spans="1:28" ht="1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6"/>
      <c r="M192" s="26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spans="1:28" ht="1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6"/>
      <c r="M193" s="26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spans="1:28" ht="1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6"/>
      <c r="M194" s="26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spans="1:28" ht="1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6"/>
      <c r="M195" s="26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spans="1:28" ht="1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6"/>
      <c r="M196" s="26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spans="1:28" ht="1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6"/>
      <c r="M197" s="26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spans="1:28" ht="1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6"/>
      <c r="M198" s="26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spans="1:28" ht="1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6"/>
      <c r="M199" s="26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spans="1:28" ht="1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6"/>
      <c r="M200" s="26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spans="1:28" ht="1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6"/>
      <c r="M201" s="26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spans="1:28" ht="1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6"/>
      <c r="M202" s="26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spans="1:28" ht="1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6"/>
      <c r="M203" s="26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spans="1:28" ht="1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6"/>
      <c r="M204" s="26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spans="1:28" ht="1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6"/>
      <c r="M205" s="26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spans="1:28" ht="1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6"/>
      <c r="M206" s="26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spans="1:28" ht="1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6"/>
      <c r="M207" s="26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spans="1:28" ht="1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6"/>
      <c r="M208" s="26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spans="1:28" ht="1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6"/>
      <c r="M209" s="26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spans="1:28" ht="1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6"/>
      <c r="M210" s="26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spans="1:28" ht="1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6"/>
      <c r="M211" s="26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spans="1:28" ht="1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6"/>
      <c r="M212" s="26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spans="1:28" ht="1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6"/>
      <c r="M213" s="26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spans="1:28" ht="1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6"/>
      <c r="M214" s="26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spans="1:28" ht="1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6"/>
      <c r="M215" s="26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spans="1:28" ht="1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6"/>
      <c r="M216" s="26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spans="1:28" ht="1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6"/>
      <c r="M217" s="26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spans="1:28" ht="1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6"/>
      <c r="M218" s="26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spans="1:28" ht="1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6"/>
      <c r="M219" s="26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spans="1:28" ht="1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6"/>
      <c r="M220" s="26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spans="1:28" ht="1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6"/>
      <c r="M221" s="26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 spans="1:28" ht="1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6"/>
      <c r="M222" s="26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 spans="1:28" ht="1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6"/>
      <c r="M223" s="26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 spans="1:28" ht="1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6"/>
      <c r="M224" s="26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 spans="1:28" ht="1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6"/>
      <c r="M225" s="26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 spans="1:28" ht="1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6"/>
      <c r="M226" s="26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 spans="1:28" ht="1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6"/>
      <c r="M227" s="26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 spans="1:28" ht="1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6"/>
      <c r="M228" s="26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 spans="1:28" ht="1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6"/>
      <c r="M229" s="26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 spans="1:28" ht="1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6"/>
      <c r="M230" s="26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 spans="1:28" ht="1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6"/>
      <c r="M231" s="26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 spans="1:28" ht="1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6"/>
      <c r="M232" s="26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 spans="1:28" ht="1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6"/>
      <c r="M233" s="26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 spans="1:28" ht="1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6"/>
      <c r="M234" s="26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 spans="1:28" ht="1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6"/>
      <c r="M235" s="26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 spans="1:28" ht="1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6"/>
      <c r="M236" s="26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 spans="1:28" ht="1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6"/>
      <c r="M237" s="26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 spans="1:28" ht="1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6"/>
      <c r="M238" s="26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 spans="1:28" ht="1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6"/>
      <c r="M239" s="26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 spans="1:28" ht="1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6"/>
      <c r="M240" s="26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 spans="1:28" ht="1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6"/>
      <c r="M241" s="26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 spans="1:28" ht="1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6"/>
      <c r="M242" s="26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 spans="1:28" ht="1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6"/>
      <c r="M243" s="26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 spans="1:28" ht="1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6"/>
      <c r="M244" s="26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 spans="1:28" ht="1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6"/>
      <c r="M245" s="26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 spans="1:28" ht="1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6"/>
      <c r="M246" s="26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 spans="1:28" ht="1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6"/>
      <c r="M247" s="26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 spans="1:28" ht="1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6"/>
      <c r="M248" s="26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 spans="1:28" ht="1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6"/>
      <c r="M249" s="26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 spans="1:28" ht="1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6"/>
      <c r="M250" s="26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 spans="1:28" ht="1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6"/>
      <c r="M251" s="26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 spans="1:28" ht="1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6"/>
      <c r="M252" s="26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 spans="1:28" ht="1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6"/>
      <c r="M253" s="26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 spans="1:28" ht="1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6"/>
      <c r="M254" s="26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 spans="1:28" ht="1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6"/>
      <c r="M255" s="26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 spans="1:28" ht="1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6"/>
      <c r="M256" s="26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 spans="1:28" ht="1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6"/>
      <c r="M257" s="26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 spans="1:28" ht="1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6"/>
      <c r="M258" s="26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 spans="1:28" ht="1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6"/>
      <c r="M259" s="26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 spans="1:28" ht="1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6"/>
      <c r="M260" s="26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 spans="1:28" ht="1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6"/>
      <c r="M261" s="26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 spans="1:28" ht="1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6"/>
      <c r="M262" s="26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 spans="1:28" ht="1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6"/>
      <c r="M263" s="26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 spans="1:28" ht="1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6"/>
      <c r="M264" s="26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 spans="1:28" ht="1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6"/>
      <c r="M265" s="26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 spans="1:28" ht="1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6"/>
      <c r="M266" s="26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 spans="1:28" ht="1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6"/>
      <c r="M267" s="26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 spans="1:28" ht="1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6"/>
      <c r="M268" s="26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 spans="1:28" ht="1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6"/>
      <c r="M269" s="26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 spans="1:28" ht="1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6"/>
      <c r="M270" s="26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 spans="1:28" ht="1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6"/>
      <c r="M271" s="26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 spans="1:28" ht="1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6"/>
      <c r="M272" s="26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 spans="1:28" ht="1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6"/>
      <c r="M273" s="26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 spans="1:28" ht="1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6"/>
      <c r="M274" s="26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 spans="1:28" ht="1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6"/>
      <c r="M275" s="26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 spans="1:28" ht="1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6"/>
      <c r="M276" s="26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 spans="1:28" ht="1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6"/>
      <c r="M277" s="26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 spans="1:28" ht="1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6"/>
      <c r="M278" s="26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 spans="1:28" ht="1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6"/>
      <c r="M279" s="26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 spans="1:28" ht="1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6"/>
      <c r="M280" s="26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 spans="1:28" ht="1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6"/>
      <c r="M281" s="26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 spans="1:28" ht="1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6"/>
      <c r="M282" s="26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 spans="1:28" ht="1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6"/>
      <c r="M283" s="26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 spans="1:28" ht="1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6"/>
      <c r="M284" s="26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 spans="1:28" ht="1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6"/>
      <c r="M285" s="26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 spans="1:28" ht="1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6"/>
      <c r="M286" s="26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 spans="1:28" ht="1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6"/>
      <c r="M287" s="26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 spans="1:28" ht="1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6"/>
      <c r="M288" s="26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 spans="1:28" ht="1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6"/>
      <c r="M289" s="26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 spans="1:28" ht="1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6"/>
      <c r="M290" s="26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 spans="1:28" ht="1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6"/>
      <c r="M291" s="26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 spans="1:28" ht="1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6"/>
      <c r="M292" s="26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 spans="1:28" ht="1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6"/>
      <c r="M293" s="26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 spans="1:28" ht="1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6"/>
      <c r="M294" s="26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 spans="1:28" ht="1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6"/>
      <c r="M295" s="26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 spans="1:28" ht="1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6"/>
      <c r="M296" s="26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 spans="1:28" ht="1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6"/>
      <c r="M297" s="26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 spans="1:28" ht="1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6"/>
      <c r="M298" s="26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 spans="1:28" ht="1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6"/>
      <c r="M299" s="26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 spans="1:28" ht="1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6"/>
      <c r="M300" s="26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 spans="1:28" ht="1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6"/>
      <c r="M301" s="26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 spans="1:28" ht="1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6"/>
      <c r="M302" s="26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 spans="1:28" ht="1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6"/>
      <c r="M303" s="26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 spans="1:28" ht="1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6"/>
      <c r="M304" s="26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 spans="1:28" ht="1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6"/>
      <c r="M305" s="26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 spans="1:28" ht="1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6"/>
      <c r="M306" s="26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 spans="1:28" ht="1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6"/>
      <c r="M307" s="26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 spans="1:28" ht="1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6"/>
      <c r="M308" s="26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 spans="1:28" ht="1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6"/>
      <c r="M309" s="26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 spans="1:28" ht="1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6"/>
      <c r="M310" s="26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 spans="1:28" ht="1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6"/>
      <c r="M311" s="26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 spans="1:28" ht="1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6"/>
      <c r="M312" s="26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 spans="1:28" ht="1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6"/>
      <c r="M313" s="26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 spans="1:28" ht="1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6"/>
      <c r="M314" s="26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 spans="1:28" ht="1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6"/>
      <c r="M315" s="26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 spans="1:28" ht="1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6"/>
      <c r="M316" s="26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 spans="1:28" ht="1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6"/>
      <c r="M317" s="26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 spans="1:28" ht="1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6"/>
      <c r="M318" s="26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 spans="1:28" ht="1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6"/>
      <c r="M319" s="26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 spans="1:28" ht="1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6"/>
      <c r="M320" s="26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 spans="1:28" ht="1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6"/>
      <c r="M321" s="26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 spans="1:28" ht="1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6"/>
      <c r="M322" s="26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 spans="1:28" ht="1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6"/>
      <c r="M323" s="26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 spans="1:28" ht="1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6"/>
      <c r="M324" s="26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 spans="1:28" ht="1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6"/>
      <c r="M325" s="26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 spans="1:28" ht="1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6"/>
      <c r="M326" s="26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 spans="1:28" ht="1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6"/>
      <c r="M327" s="26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 spans="1:28" ht="1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6"/>
      <c r="M328" s="26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 spans="1:28" ht="1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6"/>
      <c r="M329" s="26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 spans="1:28" ht="1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6"/>
      <c r="M330" s="26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 spans="1:28" ht="1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6"/>
      <c r="M331" s="26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 spans="1:28" ht="1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6"/>
      <c r="M332" s="26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 spans="1:28" ht="1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6"/>
      <c r="M333" s="26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 spans="1:28" ht="1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6"/>
      <c r="M334" s="26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 spans="1:28" ht="1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6"/>
      <c r="M335" s="26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 spans="1:28" ht="1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6"/>
      <c r="M336" s="26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 spans="1:28" ht="1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6"/>
      <c r="M337" s="26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 spans="1:28" ht="1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6"/>
      <c r="M338" s="26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 spans="1:28" ht="1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6"/>
      <c r="M339" s="26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 spans="1:28" ht="1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6"/>
      <c r="M340" s="26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 spans="1:28" ht="1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6"/>
      <c r="M341" s="26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 spans="1:28" ht="1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6"/>
      <c r="M342" s="26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 spans="1:28" ht="1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6"/>
      <c r="M343" s="26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 spans="1:28" ht="1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6"/>
      <c r="M344" s="26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 spans="1:28" ht="1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6"/>
      <c r="M345" s="26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 spans="1:28" ht="1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6"/>
      <c r="M346" s="26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 spans="1:28" ht="1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6"/>
      <c r="M347" s="26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 spans="1:28" ht="1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6"/>
      <c r="M348" s="26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 spans="1:28" ht="1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6"/>
      <c r="M349" s="26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 spans="1:28" ht="1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6"/>
      <c r="M350" s="26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 spans="1:28" ht="1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6"/>
      <c r="M351" s="26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 spans="1:28" ht="1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6"/>
      <c r="M352" s="26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 spans="1:28" ht="1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6"/>
      <c r="M353" s="26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 spans="1:28" ht="1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6"/>
      <c r="M354" s="26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 spans="1:28" ht="1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6"/>
      <c r="M355" s="26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 spans="1:28" ht="1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6"/>
      <c r="M356" s="26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 spans="1:28" ht="1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6"/>
      <c r="M357" s="26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 spans="1:28" ht="1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6"/>
      <c r="M358" s="26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 spans="1:28" ht="1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6"/>
      <c r="M359" s="26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 spans="1:28" ht="1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6"/>
      <c r="M360" s="26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 spans="1:28" ht="1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6"/>
      <c r="M361" s="26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 spans="1:28" ht="1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6"/>
      <c r="M362" s="26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 spans="1:28" ht="1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6"/>
      <c r="M363" s="26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 spans="1:28" ht="1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6"/>
      <c r="M364" s="26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 spans="1:28" ht="1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6"/>
      <c r="M365" s="26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 spans="1:28" ht="1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6"/>
      <c r="M366" s="26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 spans="1:28" ht="1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6"/>
      <c r="M367" s="26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 spans="1:28" ht="1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6"/>
      <c r="M368" s="26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 spans="1:28" ht="1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6"/>
      <c r="M369" s="26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 spans="1:28" ht="1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6"/>
      <c r="M370" s="26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 spans="1:28" ht="1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6"/>
      <c r="M371" s="26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 spans="1:28" ht="1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6"/>
      <c r="M372" s="26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 spans="1:28" ht="1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6"/>
      <c r="M373" s="26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 spans="1:28" ht="1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6"/>
      <c r="M374" s="26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 spans="1:28" ht="1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6"/>
      <c r="M375" s="26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 spans="1:28" ht="1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6"/>
      <c r="M376" s="26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 spans="1:28" ht="1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6"/>
      <c r="M377" s="26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 spans="1:28" ht="1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6"/>
      <c r="M378" s="26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 spans="1:28" ht="1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6"/>
      <c r="M379" s="26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 spans="1:28" ht="1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6"/>
      <c r="M380" s="26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 spans="1:28" ht="1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6"/>
      <c r="M381" s="26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 spans="1:28" ht="1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6"/>
      <c r="M382" s="26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 spans="1:28" ht="1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6"/>
      <c r="M383" s="26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 spans="1:28" ht="1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6"/>
      <c r="M384" s="26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 spans="1:28" ht="1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6"/>
      <c r="M385" s="26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 spans="1:28" ht="1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6"/>
      <c r="M386" s="26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 spans="1:28" ht="1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6"/>
      <c r="M387" s="26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 spans="1:28" ht="1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6"/>
      <c r="M388" s="26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 spans="1:28" ht="1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6"/>
      <c r="M389" s="26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 spans="1:28" ht="1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6"/>
      <c r="M390" s="26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 spans="1:28" ht="1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6"/>
      <c r="M391" s="26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 spans="1:28" ht="1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6"/>
      <c r="M392" s="26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 spans="1:28" ht="1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6"/>
      <c r="M393" s="26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 spans="1:28" ht="1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6"/>
      <c r="M394" s="26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 spans="1:28" ht="1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6"/>
      <c r="M395" s="26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 spans="1:28" ht="1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6"/>
      <c r="M396" s="26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 spans="1:28" ht="1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6"/>
      <c r="M397" s="26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 spans="1:28" ht="1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6"/>
      <c r="M398" s="26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 spans="1:28" ht="1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6"/>
      <c r="M399" s="26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 spans="1:28" ht="1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6"/>
      <c r="M400" s="26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 spans="1:28" ht="1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6"/>
      <c r="M401" s="26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 spans="1:28" ht="1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6"/>
      <c r="M402" s="26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 spans="1:28" ht="1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6"/>
      <c r="M403" s="26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 spans="1:28" ht="1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6"/>
      <c r="M404" s="26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 spans="1:28" ht="1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6"/>
      <c r="M405" s="26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 spans="1:28" ht="1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6"/>
      <c r="M406" s="26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 spans="1:28" ht="1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6"/>
      <c r="M407" s="26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 spans="1:28" ht="1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6"/>
      <c r="M408" s="26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 spans="1:28" ht="1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6"/>
      <c r="M409" s="26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 spans="1:28" ht="1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6"/>
      <c r="M410" s="26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 spans="1:28" ht="1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6"/>
      <c r="M411" s="26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 spans="1:28" ht="1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6"/>
      <c r="M412" s="26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 spans="1:28" ht="1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6"/>
      <c r="M413" s="26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 spans="1:28" ht="1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6"/>
      <c r="M414" s="26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 spans="1:28" ht="1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6"/>
      <c r="M415" s="26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 spans="1:28" ht="1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6"/>
      <c r="M416" s="26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 spans="1:28" ht="1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6"/>
      <c r="M417" s="26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 spans="1:28" ht="1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6"/>
      <c r="M418" s="26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 spans="1:28" ht="1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6"/>
      <c r="M419" s="26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 spans="1:28" ht="1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6"/>
      <c r="M420" s="26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 spans="1:28" ht="1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6"/>
      <c r="M421" s="26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 spans="1:28" ht="1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6"/>
      <c r="M422" s="26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 spans="1:28" ht="1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6"/>
      <c r="M423" s="26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 spans="1:28" ht="1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6"/>
      <c r="M424" s="26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 spans="1:28" ht="1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6"/>
      <c r="M425" s="26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 spans="1:28" ht="1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6"/>
      <c r="M426" s="26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 spans="1:28" ht="1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6"/>
      <c r="M427" s="26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 spans="1:28" ht="1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6"/>
      <c r="M428" s="26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 spans="1:28" ht="1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6"/>
      <c r="M429" s="26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 spans="1:28" ht="1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6"/>
      <c r="M430" s="26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 spans="1:28" ht="1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6"/>
      <c r="M431" s="26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 spans="1:28" ht="1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6"/>
      <c r="M432" s="26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 spans="1:28" ht="1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6"/>
      <c r="M433" s="26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 spans="1:28" ht="1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6"/>
      <c r="M434" s="26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 spans="1:28" ht="1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6"/>
      <c r="M435" s="26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 spans="1:28" ht="1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6"/>
      <c r="M436" s="26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 spans="1:28" ht="1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6"/>
      <c r="M437" s="26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 spans="1:28" ht="1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6"/>
      <c r="M438" s="26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 spans="1:28" ht="1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6"/>
      <c r="M439" s="26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 spans="1:28" ht="1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6"/>
      <c r="M440" s="26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 spans="1:28" ht="1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6"/>
      <c r="M441" s="26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 spans="1:28" ht="1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6"/>
      <c r="M442" s="26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 spans="1:28" ht="1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6"/>
      <c r="M443" s="26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 spans="1:28" ht="1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6"/>
      <c r="M444" s="26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 spans="1:28" ht="1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6"/>
      <c r="M445" s="26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 spans="1:28" ht="1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6"/>
      <c r="M446" s="26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 spans="1:28" ht="1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6"/>
      <c r="M447" s="26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 spans="1:28" ht="1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6"/>
      <c r="M448" s="26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 spans="1:28" ht="1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6"/>
      <c r="M449" s="26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 spans="1:28" ht="1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6"/>
      <c r="M450" s="26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 spans="1:28" ht="1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6"/>
      <c r="M451" s="26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 spans="1:28" ht="1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6"/>
      <c r="M452" s="26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 spans="1:28" ht="1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6"/>
      <c r="M453" s="26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 spans="1:28" ht="1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6"/>
      <c r="M454" s="26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 spans="1:28" ht="1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6"/>
      <c r="M455" s="26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 spans="1:28" ht="1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6"/>
      <c r="M456" s="26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 spans="1:28" ht="1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6"/>
      <c r="M457" s="26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 spans="1:28" ht="1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6"/>
      <c r="M458" s="26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 spans="1:28" ht="1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6"/>
      <c r="M459" s="26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 spans="1:28" ht="1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6"/>
      <c r="M460" s="26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 spans="1:28" ht="1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6"/>
      <c r="M461" s="26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 spans="1:28" ht="1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6"/>
      <c r="M462" s="26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 spans="1:28" ht="1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6"/>
      <c r="M463" s="26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 spans="1:28" ht="1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6"/>
      <c r="M464" s="26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 spans="1:28" ht="1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6"/>
      <c r="M465" s="26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 spans="1:28" ht="1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6"/>
      <c r="M466" s="26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 spans="1:28" ht="1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6"/>
      <c r="M467" s="26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 spans="1:28" ht="1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6"/>
      <c r="M468" s="26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 spans="1:28" ht="1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6"/>
      <c r="M469" s="26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 spans="1:28" ht="1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6"/>
      <c r="M470" s="26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 spans="1:28" ht="1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6"/>
      <c r="M471" s="26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 spans="1:28" ht="1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6"/>
      <c r="M472" s="26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 spans="1:28" ht="1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6"/>
      <c r="M473" s="26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 spans="1:28" ht="1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6"/>
      <c r="M474" s="26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 spans="1:28" ht="1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6"/>
      <c r="M475" s="26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 spans="1:28" ht="1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6"/>
      <c r="M476" s="26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 spans="1:28" ht="1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6"/>
      <c r="M477" s="26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 spans="1:28" ht="1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6"/>
      <c r="M478" s="26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 spans="1:28" ht="1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6"/>
      <c r="M479" s="26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 spans="1:28" ht="1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6"/>
      <c r="M480" s="26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 spans="1:28" ht="1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6"/>
      <c r="M481" s="26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 spans="1:28" ht="1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6"/>
      <c r="M482" s="26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 spans="1:28" ht="1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6"/>
      <c r="M483" s="26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 spans="1:28" ht="1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6"/>
      <c r="M484" s="26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 spans="1:28" ht="1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6"/>
      <c r="M485" s="26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 spans="1:28" ht="1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6"/>
      <c r="M486" s="26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 spans="1:28" ht="1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6"/>
      <c r="M487" s="26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 spans="1:28" ht="1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6"/>
      <c r="M488" s="26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 spans="1:28" ht="1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6"/>
      <c r="M489" s="26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 spans="1:28" ht="1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6"/>
      <c r="M490" s="26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 spans="1:28" ht="1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6"/>
      <c r="M491" s="26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 spans="1:28" ht="1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6"/>
      <c r="M492" s="26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 spans="1:28" ht="1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6"/>
      <c r="M493" s="26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 spans="1:28" ht="1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6"/>
      <c r="M494" s="26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 spans="1:28" ht="1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6"/>
      <c r="M495" s="26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 spans="1:28" ht="1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6"/>
      <c r="M496" s="26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 spans="1:28" ht="1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6"/>
      <c r="M497" s="26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 spans="1:28" ht="1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6"/>
      <c r="M498" s="26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 spans="1:28" ht="1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6"/>
      <c r="M499" s="26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 spans="1:28" ht="1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6"/>
      <c r="M500" s="26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 spans="1:28" ht="1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6"/>
      <c r="M501" s="26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 spans="1:28" ht="1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6"/>
      <c r="M502" s="26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 spans="1:28" ht="1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6"/>
      <c r="M503" s="26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 spans="1:28" ht="1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6"/>
      <c r="M504" s="26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 spans="1:28" ht="1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6"/>
      <c r="M505" s="26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 spans="1:28" ht="1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6"/>
      <c r="M506" s="26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 spans="1:28" ht="1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6"/>
      <c r="M507" s="26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 spans="1:28" ht="1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6"/>
      <c r="M508" s="26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 spans="1:28" ht="1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6"/>
      <c r="M509" s="26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 spans="1:28" ht="1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6"/>
      <c r="M510" s="26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 spans="1:28" ht="1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6"/>
      <c r="M511" s="26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 spans="1:28" ht="1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6"/>
      <c r="M512" s="26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 spans="1:28" ht="1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6"/>
      <c r="M513" s="26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 spans="1:28" ht="1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6"/>
      <c r="M514" s="26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 spans="1:28" ht="1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6"/>
      <c r="M515" s="26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 spans="1:28" ht="1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6"/>
      <c r="M516" s="26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 spans="1:28" ht="1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6"/>
      <c r="M517" s="26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 spans="1:28" ht="1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6"/>
      <c r="M518" s="26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 spans="1:28" ht="1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6"/>
      <c r="M519" s="26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 spans="1:28" ht="1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6"/>
      <c r="M520" s="26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 spans="1:28" ht="1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6"/>
      <c r="M521" s="26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 spans="1:28" ht="1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6"/>
      <c r="M522" s="26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 spans="1:28" ht="1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6"/>
      <c r="M523" s="26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 spans="1:28" ht="1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6"/>
      <c r="M524" s="26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 spans="1:28" ht="1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6"/>
      <c r="M525" s="26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 spans="1:28" ht="1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6"/>
      <c r="M526" s="26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 spans="1:28" ht="1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6"/>
      <c r="M527" s="26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 spans="1:28" ht="1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6"/>
      <c r="M528" s="26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 spans="1:28" ht="1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6"/>
      <c r="M529" s="26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 spans="1:28" ht="1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6"/>
      <c r="M530" s="26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 spans="1:28" ht="1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6"/>
      <c r="M531" s="26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 spans="1:28" ht="1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6"/>
      <c r="M532" s="26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 spans="1:28" ht="1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6"/>
      <c r="M533" s="26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 spans="1:28" ht="1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6"/>
      <c r="M534" s="26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 spans="1:28" ht="1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6"/>
      <c r="M535" s="26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 spans="1:28" ht="1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6"/>
      <c r="M536" s="26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 spans="1:28" ht="1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6"/>
      <c r="M537" s="26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 spans="1:28" ht="1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6"/>
      <c r="M538" s="26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 spans="1:28" ht="1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6"/>
      <c r="M539" s="26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 spans="1:28" ht="1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6"/>
      <c r="M540" s="26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 spans="1:28" ht="1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6"/>
      <c r="M541" s="26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 spans="1:28" ht="1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6"/>
      <c r="M542" s="26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 spans="1:28" ht="1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6"/>
      <c r="M543" s="26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 spans="1:28" ht="1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6"/>
      <c r="M544" s="26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 spans="1:28" ht="1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6"/>
      <c r="M545" s="26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 spans="1:28" ht="1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6"/>
      <c r="M546" s="26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 spans="1:28" ht="1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6"/>
      <c r="M547" s="26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 spans="1:28" ht="1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6"/>
      <c r="M548" s="26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 spans="1:28" ht="1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6"/>
      <c r="M549" s="26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 spans="1:28" ht="1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6"/>
      <c r="M550" s="26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 spans="1:28" ht="1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6"/>
      <c r="M551" s="26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 spans="1:28" ht="1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6"/>
      <c r="M552" s="26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 spans="1:28" ht="1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6"/>
      <c r="M553" s="26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 spans="1:28" ht="1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6"/>
      <c r="M554" s="26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 spans="1:28" ht="1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6"/>
      <c r="M555" s="26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 spans="1:28" ht="1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6"/>
      <c r="M556" s="26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 spans="1:28" ht="1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6"/>
      <c r="M557" s="26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 spans="1:28" ht="1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6"/>
      <c r="M558" s="26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 spans="1:28" ht="1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6"/>
      <c r="M559" s="26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 spans="1:28" ht="1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6"/>
      <c r="M560" s="26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 spans="1:28" ht="1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6"/>
      <c r="M561" s="26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 spans="1:28" ht="1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6"/>
      <c r="M562" s="26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 spans="1:28" ht="1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6"/>
      <c r="M563" s="26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 spans="1:28" ht="1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6"/>
      <c r="M564" s="26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 spans="1:28" ht="1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6"/>
      <c r="M565" s="26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 spans="1:28" ht="1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6"/>
      <c r="M566" s="26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 spans="1:28" ht="1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6"/>
      <c r="M567" s="26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 spans="1:28" ht="1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6"/>
      <c r="M568" s="26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 spans="1:28" ht="1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6"/>
      <c r="M569" s="26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 spans="1:28" ht="1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6"/>
      <c r="M570" s="26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 spans="1:28" ht="1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6"/>
      <c r="M571" s="26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 spans="1:28" ht="1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6"/>
      <c r="M572" s="26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 spans="1:28" ht="1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6"/>
      <c r="M573" s="26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 spans="1:28" ht="1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6"/>
      <c r="M574" s="26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 spans="1:28" ht="1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6"/>
      <c r="M575" s="26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 spans="1:28" ht="1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6"/>
      <c r="M576" s="26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 spans="1:28" ht="1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6"/>
      <c r="M577" s="26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 spans="1:28" ht="1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6"/>
      <c r="M578" s="26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 spans="1:28" ht="1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6"/>
      <c r="M579" s="26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 spans="1:28" ht="1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6"/>
      <c r="M580" s="26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 spans="1:28" ht="1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6"/>
      <c r="M581" s="26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 spans="1:28" ht="1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6"/>
      <c r="M582" s="26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 spans="1:28" ht="1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6"/>
      <c r="M583" s="26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 spans="1:28" ht="1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6"/>
      <c r="M584" s="26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 spans="1:28" ht="1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6"/>
      <c r="M585" s="26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 spans="1:28" ht="1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6"/>
      <c r="M586" s="26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 spans="1:28" ht="1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6"/>
      <c r="M587" s="26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 spans="1:28" ht="1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6"/>
      <c r="M588" s="26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 spans="1:28" ht="1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6"/>
      <c r="M589" s="26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 spans="1:28" ht="1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6"/>
      <c r="M590" s="26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 spans="1:28" ht="1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6"/>
      <c r="M591" s="26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 spans="1:28" ht="1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6"/>
      <c r="M592" s="26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 spans="1:28" ht="1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6"/>
      <c r="M593" s="26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 spans="1:28" ht="1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6"/>
      <c r="M594" s="26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 spans="1:28" ht="1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6"/>
      <c r="M595" s="26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 spans="1:28" ht="1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6"/>
      <c r="M596" s="26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 spans="1:28" ht="1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6"/>
      <c r="M597" s="26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 spans="1:28" ht="1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6"/>
      <c r="M598" s="26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 spans="1:28" ht="1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6"/>
      <c r="M599" s="26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 spans="1:28" ht="1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6"/>
      <c r="M600" s="26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 spans="1:28" ht="1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6"/>
      <c r="M601" s="26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 spans="1:28" ht="1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6"/>
      <c r="M602" s="26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 spans="1:28" ht="1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6"/>
      <c r="M603" s="26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 spans="1:28" ht="1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6"/>
      <c r="M604" s="26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 spans="1:28" ht="1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6"/>
      <c r="M605" s="26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 spans="1:28" ht="1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6"/>
      <c r="M606" s="26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 spans="1:28" ht="1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6"/>
      <c r="M607" s="26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 spans="1:28" ht="1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6"/>
      <c r="M608" s="26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 spans="1:28" ht="1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6"/>
      <c r="M609" s="26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 spans="1:28" ht="1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6"/>
      <c r="M610" s="26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 spans="1:28" ht="1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6"/>
      <c r="M611" s="26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 spans="1:28" ht="1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6"/>
      <c r="M612" s="26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 spans="1:28" ht="1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6"/>
      <c r="M613" s="26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 spans="1:28" ht="1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6"/>
      <c r="M614" s="26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 spans="1:28" ht="1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6"/>
      <c r="M615" s="26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 spans="1:28" ht="1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6"/>
      <c r="M616" s="26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 spans="1:28" ht="1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6"/>
      <c r="M617" s="26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 spans="1:28" ht="1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6"/>
      <c r="M618" s="26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 spans="1:28" ht="1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6"/>
      <c r="M619" s="26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 spans="1:28" ht="1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6"/>
      <c r="M620" s="26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 spans="1:28" ht="1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6"/>
      <c r="M621" s="26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 spans="1:28" ht="1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6"/>
      <c r="M622" s="26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 spans="1:28" ht="1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6"/>
      <c r="M623" s="26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 spans="1:28" ht="1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6"/>
      <c r="M624" s="26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 spans="1:28" ht="1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6"/>
      <c r="M625" s="26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 spans="1:28" ht="1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6"/>
      <c r="M626" s="26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 spans="1:28" ht="1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6"/>
      <c r="M627" s="26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 spans="1:28" ht="1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6"/>
      <c r="M628" s="26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spans="1:28" ht="1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6"/>
      <c r="M629" s="26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 spans="1:28" ht="1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6"/>
      <c r="M630" s="26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 spans="1:28" ht="1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6"/>
      <c r="M631" s="26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 spans="1:28" ht="1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6"/>
      <c r="M632" s="26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 spans="1:28" ht="1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6"/>
      <c r="M633" s="26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 spans="1:28" ht="1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6"/>
      <c r="M634" s="26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 spans="1:28" ht="1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6"/>
      <c r="M635" s="26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 spans="1:28" ht="1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6"/>
      <c r="M636" s="26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 spans="1:28" ht="1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6"/>
      <c r="M637" s="26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spans="1:28" ht="1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6"/>
      <c r="M638" s="26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 spans="1:28" ht="1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6"/>
      <c r="M639" s="26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 spans="1:28" ht="1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6"/>
      <c r="M640" s="26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 spans="1:28" ht="1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6"/>
      <c r="M641" s="26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 spans="1:28" ht="1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6"/>
      <c r="M642" s="26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 spans="1:28" ht="1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6"/>
      <c r="M643" s="26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 spans="1:28" ht="1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6"/>
      <c r="M644" s="26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 spans="1:28" ht="1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6"/>
      <c r="M645" s="26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 spans="1:28" ht="1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6"/>
      <c r="M646" s="26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 spans="1:28" ht="1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6"/>
      <c r="M647" s="26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 spans="1:28" ht="1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6"/>
      <c r="M648" s="26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 spans="1:28" ht="1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6"/>
      <c r="M649" s="26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 spans="1:28" ht="1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6"/>
      <c r="M650" s="26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 spans="1:28" ht="1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6"/>
      <c r="M651" s="26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 spans="1:28" ht="1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6"/>
      <c r="M652" s="26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 spans="1:28" ht="1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6"/>
      <c r="M653" s="26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 spans="1:28" ht="1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6"/>
      <c r="M654" s="26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 spans="1:28" ht="1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6"/>
      <c r="M655" s="26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 spans="1:28" ht="1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6"/>
      <c r="M656" s="26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 spans="1:28" ht="1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6"/>
      <c r="M657" s="26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 spans="1:28" ht="1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6"/>
      <c r="M658" s="26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 spans="1:28" ht="1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6"/>
      <c r="M659" s="26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 spans="1:28" ht="1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6"/>
      <c r="M660" s="26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 spans="1:28" ht="1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6"/>
      <c r="M661" s="26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 spans="1:28" ht="1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6"/>
      <c r="M662" s="26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 spans="1:28" ht="1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6"/>
      <c r="M663" s="26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 spans="1:28" ht="1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6"/>
      <c r="M664" s="26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 spans="1:28" ht="1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6"/>
      <c r="M665" s="26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 spans="1:28" ht="1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6"/>
      <c r="M666" s="26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 spans="1:28" ht="1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6"/>
      <c r="M667" s="26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 spans="1:28" ht="1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6"/>
      <c r="M668" s="26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 spans="1:28" ht="1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6"/>
      <c r="M669" s="26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 spans="1:28" ht="1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6"/>
      <c r="M670" s="26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spans="1:28" ht="1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6"/>
      <c r="M671" s="26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spans="1:28" ht="1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6"/>
      <c r="M672" s="26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spans="1:28" ht="1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6"/>
      <c r="M673" s="26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spans="1:28" ht="1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6"/>
      <c r="M674" s="26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spans="1:28" ht="1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6"/>
      <c r="M675" s="26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 spans="1:28" ht="1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6"/>
      <c r="M676" s="26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 spans="1:28" ht="1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6"/>
      <c r="M677" s="26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 spans="1:28" ht="1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6"/>
      <c r="M678" s="26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 spans="1:28" ht="1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6"/>
      <c r="M679" s="26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 spans="1:28" ht="1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6"/>
      <c r="M680" s="26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 spans="1:28" ht="1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6"/>
      <c r="M681" s="26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 spans="1:28" ht="1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6"/>
      <c r="M682" s="26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 spans="1:28" ht="1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6"/>
      <c r="M683" s="26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 spans="1:28" ht="1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6"/>
      <c r="M684" s="26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 spans="1:28" ht="1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6"/>
      <c r="M685" s="26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 spans="1:28" ht="1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6"/>
      <c r="M686" s="26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 spans="1:28" ht="1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6"/>
      <c r="M687" s="26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 spans="1:28" ht="1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6"/>
      <c r="M688" s="26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 spans="1:28" ht="1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6"/>
      <c r="M689" s="26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 spans="1:28" ht="1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6"/>
      <c r="M690" s="26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 spans="1:28" ht="1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6"/>
      <c r="M691" s="26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 spans="1:28" ht="1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6"/>
      <c r="M692" s="26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 spans="1:28" ht="1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6"/>
      <c r="M693" s="26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 spans="1:28" ht="1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6"/>
      <c r="M694" s="26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 spans="1:28" ht="1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6"/>
      <c r="M695" s="26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 spans="1:28" ht="1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6"/>
      <c r="M696" s="26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 spans="1:28" ht="1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6"/>
      <c r="M697" s="26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 spans="1:28" ht="1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6"/>
      <c r="M698" s="26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 spans="1:28" ht="1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6"/>
      <c r="M699" s="26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 spans="1:28" ht="1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6"/>
      <c r="M700" s="26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 spans="1:28" ht="1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6"/>
      <c r="M701" s="26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 spans="1:28" ht="1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6"/>
      <c r="M702" s="26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 spans="1:28" ht="1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6"/>
      <c r="M703" s="26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 spans="1:28" ht="1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6"/>
      <c r="M704" s="26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 spans="1:28" ht="1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6"/>
      <c r="M705" s="26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 spans="1:28" ht="1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6"/>
      <c r="M706" s="26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spans="1:28" ht="1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6"/>
      <c r="M707" s="26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 spans="1:28" ht="1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6"/>
      <c r="M708" s="26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 spans="1:28" ht="1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6"/>
      <c r="M709" s="26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 spans="1:28" ht="1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6"/>
      <c r="M710" s="26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 spans="1:28" ht="1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6"/>
      <c r="M711" s="26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 spans="1:28" ht="1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6"/>
      <c r="M712" s="26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 spans="1:28" ht="1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6"/>
      <c r="M713" s="26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 spans="1:28" ht="1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6"/>
      <c r="M714" s="26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 spans="1:28" ht="1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6"/>
      <c r="M715" s="26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 spans="1:28" ht="1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6"/>
      <c r="M716" s="26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 spans="1:28" ht="1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6"/>
      <c r="M717" s="26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 spans="1:28" ht="1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6"/>
      <c r="M718" s="26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 spans="1:28" ht="1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6"/>
      <c r="M719" s="26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 spans="1:28" ht="1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6"/>
      <c r="M720" s="26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 spans="1:28" ht="1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6"/>
      <c r="M721" s="26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 spans="1:28" ht="1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6"/>
      <c r="M722" s="26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 spans="1:28" ht="1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6"/>
      <c r="M723" s="26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 spans="1:28" ht="1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6"/>
      <c r="M724" s="26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 spans="1:28" ht="1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6"/>
      <c r="M725" s="26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 spans="1:28" ht="1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6"/>
      <c r="M726" s="26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 spans="1:28" ht="1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6"/>
      <c r="M727" s="26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 spans="1:28" ht="1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6"/>
      <c r="M728" s="26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 spans="1:28" ht="1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6"/>
      <c r="M729" s="26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 spans="1:28" ht="1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6"/>
      <c r="M730" s="26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 spans="1:28" ht="1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6"/>
      <c r="M731" s="26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 spans="1:28" ht="1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6"/>
      <c r="M732" s="26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 spans="1:28" ht="1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6"/>
      <c r="M733" s="26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 spans="1:28" ht="1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6"/>
      <c r="M734" s="26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 spans="1:28" ht="1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6"/>
      <c r="M735" s="26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 spans="1:28" ht="1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6"/>
      <c r="M736" s="26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 spans="1:28" ht="1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6"/>
      <c r="M737" s="26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 spans="1:28" ht="1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6"/>
      <c r="M738" s="26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spans="1:28" ht="1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6"/>
      <c r="M739" s="26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 spans="1:28" ht="1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6"/>
      <c r="M740" s="26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 spans="1:28" ht="1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6"/>
      <c r="M741" s="26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 spans="1:28" ht="1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6"/>
      <c r="M742" s="26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 spans="1:28" ht="1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6"/>
      <c r="M743" s="26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 spans="1:28" ht="1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6"/>
      <c r="M744" s="26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 spans="1:28" ht="1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6"/>
      <c r="M745" s="26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 spans="1:28" ht="1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6"/>
      <c r="M746" s="26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 spans="1:28" ht="1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6"/>
      <c r="M747" s="26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 spans="1:28" ht="1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6"/>
      <c r="M748" s="26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 spans="1:28" ht="1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6"/>
      <c r="M749" s="26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spans="1:28" ht="1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6"/>
      <c r="M750" s="26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 spans="1:28" ht="1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6"/>
      <c r="M751" s="26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 spans="1:28" ht="1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6"/>
      <c r="M752" s="26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 spans="1:28" ht="1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6"/>
      <c r="M753" s="26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 spans="1:28" ht="1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6"/>
      <c r="M754" s="26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 spans="1:28" ht="1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6"/>
      <c r="M755" s="26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 spans="1:28" ht="1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6"/>
      <c r="M756" s="26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spans="1:28" ht="1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6"/>
      <c r="M757" s="26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spans="1:28" ht="1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6"/>
      <c r="M758" s="26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spans="1:28" ht="1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6"/>
      <c r="M759" s="26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spans="1:28" ht="1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6"/>
      <c r="M760" s="26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spans="1:28" ht="1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6"/>
      <c r="M761" s="26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spans="1:28" ht="1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6"/>
      <c r="M762" s="26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spans="1:28" ht="1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6"/>
      <c r="M763" s="26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spans="1:28" ht="1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6"/>
      <c r="M764" s="26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spans="1:28" ht="1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6"/>
      <c r="M765" s="26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spans="1:28" ht="1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6"/>
      <c r="M766" s="26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spans="1:28" ht="1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6"/>
      <c r="M767" s="26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spans="1:28" ht="1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6"/>
      <c r="M768" s="26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spans="1:28" ht="1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6"/>
      <c r="M769" s="26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spans="1:28" ht="1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6"/>
      <c r="M770" s="26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spans="1:28" ht="1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6"/>
      <c r="M771" s="26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spans="1:28" ht="1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6"/>
      <c r="M772" s="26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spans="1:28" ht="1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6"/>
      <c r="M773" s="26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spans="1:28" ht="1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6"/>
      <c r="M774" s="26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spans="1:28" ht="1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6"/>
      <c r="M775" s="26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spans="1:28" ht="1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6"/>
      <c r="M776" s="26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spans="1:28" ht="1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6"/>
      <c r="M777" s="26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spans="1:28" ht="1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6"/>
      <c r="M778" s="26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spans="1:28" ht="1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6"/>
      <c r="M779" s="26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spans="1:28" ht="1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6"/>
      <c r="M780" s="26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spans="1:28" ht="1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6"/>
      <c r="M781" s="26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spans="1:28" ht="1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6"/>
      <c r="M782" s="26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spans="1:28" ht="1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6"/>
      <c r="M783" s="26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spans="1:28" ht="1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6"/>
      <c r="M784" s="26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spans="1:28" ht="1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6"/>
      <c r="M785" s="26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spans="1:28" ht="1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6"/>
      <c r="M786" s="26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spans="1:28" ht="1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6"/>
      <c r="M787" s="26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spans="1:28" ht="1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6"/>
      <c r="M788" s="26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spans="1:28" ht="1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6"/>
      <c r="M789" s="26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spans="1:28" ht="1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6"/>
      <c r="M790" s="26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spans="1:28" ht="1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6"/>
      <c r="M791" s="26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spans="1:28" ht="1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6"/>
      <c r="M792" s="26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spans="1:28" ht="1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6"/>
      <c r="M793" s="26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spans="1:28" ht="1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6"/>
      <c r="M794" s="26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spans="1:28" ht="1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6"/>
      <c r="M795" s="26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spans="1:28" ht="1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6"/>
      <c r="M796" s="26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spans="1:28" ht="1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6"/>
      <c r="M797" s="26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spans="1:28" ht="1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6"/>
      <c r="M798" s="26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spans="1:28" ht="1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6"/>
      <c r="M799" s="26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spans="1:28" ht="1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6"/>
      <c r="M800" s="26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spans="1:28" ht="1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6"/>
      <c r="M801" s="26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spans="1:28" ht="1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6"/>
      <c r="M802" s="26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spans="1:28" ht="1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6"/>
      <c r="M803" s="26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spans="1:28" ht="1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6"/>
      <c r="M804" s="26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spans="1:28" ht="1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6"/>
      <c r="M805" s="26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spans="1:28" ht="1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6"/>
      <c r="M806" s="26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spans="1:28" ht="1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6"/>
      <c r="M807" s="26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spans="1:28" ht="1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6"/>
      <c r="M808" s="26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spans="1:28" ht="1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6"/>
      <c r="M809" s="26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spans="1:28" ht="1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6"/>
      <c r="M810" s="26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spans="1:28" ht="1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6"/>
      <c r="M811" s="26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spans="1:28" ht="1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6"/>
      <c r="M812" s="26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spans="1:28" ht="1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6"/>
      <c r="M813" s="26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spans="1:28" ht="1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6"/>
      <c r="M814" s="26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spans="1:28" ht="1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6"/>
      <c r="M815" s="26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spans="1:28" ht="1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6"/>
      <c r="M816" s="26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spans="1:28" ht="1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6"/>
      <c r="M817" s="26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spans="1:28" ht="1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6"/>
      <c r="M818" s="26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spans="1:28" ht="1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6"/>
      <c r="M819" s="26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spans="1:28" ht="1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6"/>
      <c r="M820" s="26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spans="1:28" ht="1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6"/>
      <c r="M821" s="26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spans="1:28" ht="1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6"/>
      <c r="M822" s="26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spans="1:28" ht="1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6"/>
      <c r="M823" s="26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spans="1:28" ht="1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6"/>
      <c r="M824" s="26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spans="1:28" ht="1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6"/>
      <c r="M825" s="26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spans="1:28" ht="1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6"/>
      <c r="M826" s="26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spans="1:28" ht="1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6"/>
      <c r="M827" s="26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spans="1:28" ht="1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6"/>
      <c r="M828" s="26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spans="1:28" ht="1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6"/>
      <c r="M829" s="26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spans="1:28" ht="1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6"/>
      <c r="M830" s="26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spans="1:28" ht="1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6"/>
      <c r="M831" s="26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spans="1:28" ht="1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6"/>
      <c r="M832" s="26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spans="1:28" ht="1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6"/>
      <c r="M833" s="26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spans="1:28" ht="1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6"/>
      <c r="M834" s="26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spans="1:28" ht="1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6"/>
      <c r="M835" s="26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spans="1:28" ht="1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6"/>
      <c r="M836" s="26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spans="1:28" ht="1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6"/>
      <c r="M837" s="26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spans="1:28" ht="1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6"/>
      <c r="M838" s="26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spans="1:28" ht="1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6"/>
      <c r="M839" s="26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spans="1:28" ht="1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6"/>
      <c r="M840" s="26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spans="1:28" ht="1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6"/>
      <c r="M841" s="26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spans="1:28" ht="1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6"/>
      <c r="M842" s="26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spans="1:28" ht="1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6"/>
      <c r="M843" s="26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spans="1:28" ht="1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6"/>
      <c r="M844" s="26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spans="1:28" ht="1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6"/>
      <c r="M845" s="26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spans="1:28" ht="1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6"/>
      <c r="M846" s="26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spans="1:28" ht="1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6"/>
      <c r="M847" s="26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spans="1:28" ht="1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6"/>
      <c r="M848" s="26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spans="1:28" ht="1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6"/>
      <c r="M849" s="26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spans="1:28" ht="1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6"/>
      <c r="M850" s="26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spans="1:28" ht="1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6"/>
      <c r="M851" s="26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spans="1:28" ht="1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6"/>
      <c r="M852" s="26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spans="1:28" ht="1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6"/>
      <c r="M853" s="26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spans="1:28" ht="1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6"/>
      <c r="M854" s="26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spans="1:28" ht="1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6"/>
      <c r="M855" s="26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spans="1:28" ht="1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6"/>
      <c r="M856" s="26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spans="1:28" ht="1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6"/>
      <c r="M857" s="26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spans="1:28" ht="1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6"/>
      <c r="M858" s="26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spans="1:28" ht="1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6"/>
      <c r="M859" s="26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spans="1:28" ht="1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6"/>
      <c r="M860" s="26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spans="1:28" ht="1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6"/>
      <c r="M861" s="26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spans="1:28" ht="1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6"/>
      <c r="M862" s="26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spans="1:28" ht="1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6"/>
      <c r="M863" s="26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spans="1:28" ht="1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6"/>
      <c r="M864" s="26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spans="1:28" ht="1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6"/>
      <c r="M865" s="26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spans="1:28" ht="1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6"/>
      <c r="M866" s="26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spans="1:28" ht="1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6"/>
      <c r="M867" s="26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spans="1:28" ht="1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6"/>
      <c r="M868" s="26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spans="1:28" ht="1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6"/>
      <c r="M869" s="26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spans="1:28" ht="1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6"/>
      <c r="M870" s="26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spans="1:28" ht="1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6"/>
      <c r="M871" s="26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spans="1:28" ht="1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6"/>
      <c r="M872" s="26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spans="1:28" ht="1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6"/>
      <c r="M873" s="26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spans="1:28" ht="1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6"/>
      <c r="M874" s="26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spans="1:28" ht="1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6"/>
      <c r="M875" s="26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spans="1:28" ht="1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6"/>
      <c r="M876" s="26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spans="1:28" ht="1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6"/>
      <c r="M877" s="26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spans="1:28" ht="1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6"/>
      <c r="M878" s="26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spans="1:28" ht="1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6"/>
      <c r="M879" s="26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spans="1:28" ht="1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6"/>
      <c r="M880" s="26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spans="1:28" ht="1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6"/>
      <c r="M881" s="26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spans="1:28" ht="1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6"/>
      <c r="M882" s="26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spans="1:28" ht="1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6"/>
      <c r="M883" s="26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spans="1:28" ht="1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6"/>
      <c r="M884" s="26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spans="1:28" ht="1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6"/>
      <c r="M885" s="26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spans="1:28" ht="1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6"/>
      <c r="M886" s="26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spans="1:28" ht="1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6"/>
      <c r="M887" s="26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spans="1:28" ht="1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6"/>
      <c r="M888" s="26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spans="1:28" ht="1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6"/>
      <c r="M889" s="26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spans="1:28" ht="1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6"/>
      <c r="M890" s="26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spans="1:28" ht="1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6"/>
      <c r="M891" s="26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spans="1:28" ht="1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6"/>
      <c r="M892" s="26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spans="1:28" ht="1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6"/>
      <c r="M893" s="26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spans="1:28" ht="1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6"/>
      <c r="M894" s="26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spans="1:28" ht="1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6"/>
      <c r="M895" s="26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spans="1:28" ht="1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6"/>
      <c r="M896" s="26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spans="1:28" ht="1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6"/>
      <c r="M897" s="26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spans="1:28" ht="1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6"/>
      <c r="M898" s="26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spans="1:28" ht="1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6"/>
      <c r="M899" s="26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spans="1:28" ht="1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6"/>
      <c r="M900" s="26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spans="1:28" ht="1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6"/>
      <c r="M901" s="26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spans="1:28" ht="1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6"/>
      <c r="M902" s="26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spans="1:28" ht="1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6"/>
      <c r="M903" s="26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spans="1:28" ht="1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6"/>
      <c r="M904" s="26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spans="1:28" ht="1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6"/>
      <c r="M905" s="26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spans="1:28" ht="1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6"/>
      <c r="M906" s="26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spans="1:28" ht="1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6"/>
      <c r="M907" s="26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spans="1:28" ht="1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6"/>
      <c r="M908" s="26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spans="1:28" ht="1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6"/>
      <c r="M909" s="26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spans="1:28" ht="1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6"/>
      <c r="M910" s="26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spans="1:28" ht="1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6"/>
      <c r="M911" s="26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spans="1:28" ht="1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6"/>
      <c r="M912" s="26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spans="1:28" ht="1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6"/>
      <c r="M913" s="26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spans="1:28" ht="1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6"/>
      <c r="M914" s="26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spans="1:28" ht="1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6"/>
      <c r="M915" s="26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spans="1:28" ht="1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6"/>
      <c r="M916" s="26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spans="1:28" ht="1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6"/>
      <c r="M917" s="26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spans="1:28" ht="1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6"/>
      <c r="M918" s="26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spans="1:28" ht="1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6"/>
      <c r="M919" s="26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spans="1:28" ht="1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6"/>
      <c r="M920" s="26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spans="1:28" ht="1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6"/>
      <c r="M921" s="26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spans="1:28" ht="1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6"/>
      <c r="M922" s="26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spans="1:28" ht="1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6"/>
      <c r="M923" s="26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spans="1:28" ht="1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6"/>
      <c r="M924" s="26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spans="1:28" ht="1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6"/>
      <c r="M925" s="26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spans="1:28" ht="1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6"/>
      <c r="M926" s="26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spans="1:28" ht="1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6"/>
      <c r="M927" s="26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spans="1:28" ht="1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6"/>
      <c r="M928" s="26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spans="1:28" ht="1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6"/>
      <c r="M929" s="26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spans="1:28" ht="1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6"/>
      <c r="M930" s="26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spans="1:28" ht="1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6"/>
      <c r="M931" s="26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spans="1:28" ht="1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6"/>
      <c r="M932" s="26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spans="1:28" ht="1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6"/>
      <c r="M933" s="26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spans="1:28" ht="1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6"/>
      <c r="M934" s="26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spans="1:28" ht="1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6"/>
      <c r="M935" s="26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spans="1:28" ht="1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6"/>
      <c r="M936" s="26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spans="1:28" ht="1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6"/>
      <c r="M937" s="26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spans="1:28" ht="1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6"/>
      <c r="M938" s="26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spans="1:28" ht="1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6"/>
      <c r="M939" s="26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spans="1:28" ht="1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6"/>
      <c r="M940" s="26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spans="1:28" ht="1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6"/>
      <c r="M941" s="26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spans="1:28" ht="1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6"/>
      <c r="M942" s="26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spans="1:28" ht="1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6"/>
      <c r="M943" s="26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spans="1:28" ht="1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6"/>
      <c r="M944" s="26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spans="1:28" ht="1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6"/>
      <c r="M945" s="26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spans="1:28" ht="1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6"/>
      <c r="M946" s="26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spans="1:28" ht="1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6"/>
      <c r="M947" s="26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spans="1:28" ht="1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6"/>
      <c r="M948" s="26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spans="1:28" ht="1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6"/>
      <c r="M949" s="26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spans="1:28" ht="1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6"/>
      <c r="M950" s="26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spans="1:28" ht="1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6"/>
      <c r="M951" s="26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spans="1:28" ht="1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6"/>
      <c r="M952" s="26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spans="1:28" ht="1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6"/>
      <c r="M953" s="26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spans="1:28" ht="1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6"/>
      <c r="M954" s="26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spans="1:28" ht="1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6"/>
      <c r="M955" s="26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spans="1:28" ht="1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6"/>
      <c r="M956" s="26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spans="1:28" ht="1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6"/>
      <c r="M957" s="26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spans="1:28" ht="1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6"/>
      <c r="M958" s="26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spans="1:28" ht="1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6"/>
      <c r="M959" s="26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spans="1:28" ht="1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6"/>
      <c r="M960" s="26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spans="1:28" ht="1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6"/>
      <c r="M961" s="26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spans="1:28" ht="1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6"/>
      <c r="M962" s="26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spans="1:28" ht="1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6"/>
      <c r="M963" s="26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spans="1:28" ht="1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6"/>
      <c r="M964" s="26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spans="1:28" ht="1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6"/>
      <c r="M965" s="26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spans="1:28" ht="1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6"/>
      <c r="M966" s="26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spans="1:28" ht="1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6"/>
      <c r="M967" s="26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spans="1:28" ht="1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6"/>
      <c r="M968" s="26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spans="1:28" ht="1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6"/>
      <c r="M969" s="26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spans="1:28" ht="1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6"/>
      <c r="M970" s="26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spans="1:28" ht="1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6"/>
      <c r="M971" s="26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spans="1:28" ht="1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6"/>
      <c r="M972" s="26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spans="1:28" ht="1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6"/>
      <c r="M973" s="26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 spans="1:28" ht="1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6"/>
      <c r="M974" s="26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 spans="1:28" ht="1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6"/>
      <c r="M975" s="26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 spans="1:28" ht="1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6"/>
      <c r="M976" s="26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 spans="1:28" ht="1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6"/>
      <c r="M977" s="26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 spans="1:28" ht="1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6"/>
      <c r="M978" s="26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 spans="1:28" ht="1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6"/>
      <c r="M979" s="26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 spans="1:28" ht="1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6"/>
      <c r="M980" s="26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 spans="1:28" ht="1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6"/>
      <c r="M981" s="26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 spans="1:28" ht="1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6"/>
      <c r="M982" s="26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 spans="1:28" ht="1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6"/>
      <c r="M983" s="26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 spans="1:28" ht="1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6"/>
      <c r="M984" s="26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 spans="1:28" ht="1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6"/>
      <c r="M985" s="26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 spans="1:28" ht="1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6"/>
      <c r="M986" s="26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 spans="1:28" ht="1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6"/>
      <c r="M987" s="26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 spans="1:28" ht="1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6"/>
      <c r="M988" s="26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 spans="1:28" ht="1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6"/>
      <c r="M989" s="26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 spans="1:28" ht="1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6"/>
      <c r="M990" s="26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 spans="1:28" ht="1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6"/>
      <c r="M991" s="26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 spans="1:28" ht="1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6"/>
      <c r="M992" s="26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 spans="1:28" ht="1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6"/>
      <c r="M993" s="26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 spans="1:28" ht="1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6"/>
      <c r="M994" s="26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 spans="1:28" ht="1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6"/>
      <c r="M995" s="26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 spans="1:28" ht="1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6"/>
      <c r="M996" s="26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 spans="1:28" ht="1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6"/>
      <c r="M997" s="26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 spans="1:28" ht="1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6"/>
      <c r="M998" s="26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 spans="1:28" ht="1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6"/>
      <c r="M999" s="26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 spans="1:28" ht="1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6"/>
      <c r="M1000" s="26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mergeCells count="1">
    <mergeCell ref="L1:M1"/>
  </mergeCells>
  <phoneticPr fontId="25" type="noConversion"/>
  <conditionalFormatting sqref="A2:C130">
    <cfRule type="expression" dxfId="16" priority="1">
      <formula>$L2="No submission"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2.59765625" defaultRowHeight="15.75" customHeight="1"/>
  <cols>
    <col min="1" max="1" width="14.3984375" customWidth="1"/>
    <col min="2" max="2" width="23.59765625" customWidth="1"/>
    <col min="3" max="3" width="15.46484375" customWidth="1"/>
    <col min="5" max="5" width="12.3984375" customWidth="1"/>
    <col min="6" max="6" width="11.59765625" customWidth="1"/>
    <col min="7" max="7" width="10.3984375" customWidth="1"/>
    <col min="8" max="8" width="9.46484375" customWidth="1"/>
    <col min="9" max="9" width="14.3984375" customWidth="1"/>
    <col min="13" max="13" width="10.3984375" customWidth="1"/>
    <col min="14" max="14" width="9.59765625" customWidth="1"/>
    <col min="15" max="15" width="10.3984375" customWidth="1"/>
    <col min="16" max="16" width="9.59765625" customWidth="1"/>
    <col min="17" max="17" width="14.265625" customWidth="1"/>
    <col min="18" max="18" width="14.73046875" customWidth="1"/>
    <col min="19" max="19" width="14.46484375" customWidth="1"/>
    <col min="20" max="20" width="13.3984375" customWidth="1"/>
    <col min="21" max="21" width="11.3984375" customWidth="1"/>
    <col min="22" max="22" width="20.265625" customWidth="1"/>
  </cols>
  <sheetData>
    <row r="1" spans="1:22" ht="15.75" customHeight="1">
      <c r="A1" s="143" t="s">
        <v>0</v>
      </c>
      <c r="B1" s="143" t="s">
        <v>1</v>
      </c>
      <c r="C1" s="143" t="s">
        <v>2</v>
      </c>
      <c r="D1" s="141" t="s">
        <v>364</v>
      </c>
      <c r="E1" s="140" t="s">
        <v>365</v>
      </c>
      <c r="F1" s="137"/>
      <c r="G1" s="137"/>
      <c r="H1" s="137"/>
      <c r="I1" s="141" t="s">
        <v>366</v>
      </c>
      <c r="J1" s="140" t="s">
        <v>367</v>
      </c>
      <c r="K1" s="137"/>
      <c r="L1" s="137"/>
      <c r="M1" s="140" t="s">
        <v>368</v>
      </c>
      <c r="N1" s="137"/>
      <c r="O1" s="137"/>
      <c r="P1" s="137"/>
      <c r="Q1" s="141" t="s">
        <v>369</v>
      </c>
      <c r="R1" s="141" t="s">
        <v>370</v>
      </c>
      <c r="S1" s="141" t="s">
        <v>371</v>
      </c>
      <c r="T1" s="142" t="s">
        <v>311</v>
      </c>
      <c r="U1" s="142" t="s">
        <v>11</v>
      </c>
      <c r="V1" s="139" t="s">
        <v>312</v>
      </c>
    </row>
    <row r="2" spans="1:22" ht="15.75" customHeight="1">
      <c r="A2" s="137"/>
      <c r="B2" s="137"/>
      <c r="C2" s="137"/>
      <c r="D2" s="137"/>
      <c r="E2" s="19" t="s">
        <v>372</v>
      </c>
      <c r="F2" s="19" t="s">
        <v>373</v>
      </c>
      <c r="G2" s="19" t="s">
        <v>374</v>
      </c>
      <c r="H2" s="19" t="s">
        <v>375</v>
      </c>
      <c r="I2" s="137"/>
      <c r="J2" s="19" t="s">
        <v>376</v>
      </c>
      <c r="K2" s="19" t="s">
        <v>377</v>
      </c>
      <c r="L2" s="19" t="s">
        <v>378</v>
      </c>
      <c r="M2" s="19" t="s">
        <v>372</v>
      </c>
      <c r="N2" s="19" t="s">
        <v>373</v>
      </c>
      <c r="O2" s="19" t="s">
        <v>374</v>
      </c>
      <c r="P2" s="19" t="s">
        <v>375</v>
      </c>
      <c r="Q2" s="137"/>
      <c r="R2" s="137"/>
      <c r="S2" s="137"/>
      <c r="T2" s="137"/>
      <c r="U2" s="137"/>
      <c r="V2" s="137"/>
    </row>
    <row r="3" spans="1:22" ht="15.75" customHeight="1">
      <c r="A3" s="20" t="s">
        <v>13</v>
      </c>
      <c r="B3" s="20" t="s">
        <v>14</v>
      </c>
      <c r="C3" s="22" t="s">
        <v>15</v>
      </c>
      <c r="D3" s="7">
        <v>29846.15</v>
      </c>
      <c r="E3" s="58">
        <v>0.35408499999999998</v>
      </c>
      <c r="F3" s="58">
        <v>0.20974000000000001</v>
      </c>
      <c r="G3" s="58">
        <v>0.130745</v>
      </c>
      <c r="H3" s="58">
        <v>8.9661000000000005E-2</v>
      </c>
      <c r="I3" s="7">
        <v>1.865</v>
      </c>
      <c r="J3" s="1" t="s">
        <v>379</v>
      </c>
      <c r="K3" s="1" t="s">
        <v>379</v>
      </c>
      <c r="L3" s="1" t="s">
        <v>379</v>
      </c>
      <c r="M3" s="58">
        <v>0.39507300000000001</v>
      </c>
      <c r="N3" s="58">
        <v>0.26485599999999998</v>
      </c>
      <c r="O3" s="58">
        <v>0.17321500000000001</v>
      </c>
      <c r="P3" s="58">
        <v>0.112622</v>
      </c>
      <c r="Q3" s="7">
        <v>60</v>
      </c>
      <c r="R3" s="5">
        <f>IF($M3=0,0,20-INDEX({0,1,2,3,4,5,6,7,8,9,10,11,12,13,14,15,16,17,18,19,20},IFERROR(MATCH($M3,$D$136:$D$156,-1),0)+1))</f>
        <v>4</v>
      </c>
      <c r="S3" s="7">
        <v>17</v>
      </c>
      <c r="T3" s="5"/>
      <c r="U3" s="5">
        <f t="shared" ref="U3:U34" si="0">Q3+R3+S3+T3</f>
        <v>81</v>
      </c>
      <c r="V3" s="5"/>
    </row>
    <row r="4" spans="1:22" ht="15.75" customHeight="1">
      <c r="A4" s="20" t="s">
        <v>16</v>
      </c>
      <c r="B4" s="20" t="s">
        <v>17</v>
      </c>
      <c r="C4" s="20">
        <v>111261022</v>
      </c>
      <c r="D4" s="7">
        <v>0</v>
      </c>
      <c r="E4" s="58">
        <v>0</v>
      </c>
      <c r="F4" s="58">
        <v>0</v>
      </c>
      <c r="G4" s="58">
        <v>0</v>
      </c>
      <c r="H4" s="58">
        <v>0</v>
      </c>
      <c r="I4" s="7">
        <v>0</v>
      </c>
      <c r="J4" s="1" t="s">
        <v>380</v>
      </c>
      <c r="K4" s="1" t="s">
        <v>380</v>
      </c>
      <c r="L4" s="1" t="s">
        <v>380</v>
      </c>
      <c r="M4" s="58">
        <v>0</v>
      </c>
      <c r="N4" s="58">
        <v>0</v>
      </c>
      <c r="O4" s="58">
        <v>0</v>
      </c>
      <c r="P4" s="58">
        <v>0</v>
      </c>
      <c r="Q4" s="7">
        <v>0</v>
      </c>
      <c r="R4" s="5">
        <f>IF($M4=0,0,20-INDEX({0,1,2,3,4,5,6,7,8,9,10,11,12,13,14,15,16,17,18,19,20},IFERROR(MATCH($M4,$D$136:$D$156,-1),0)+1))</f>
        <v>0</v>
      </c>
      <c r="S4" s="7">
        <v>0</v>
      </c>
      <c r="T4" s="5"/>
      <c r="U4" s="5">
        <f t="shared" si="0"/>
        <v>0</v>
      </c>
      <c r="V4" s="26" t="s">
        <v>324</v>
      </c>
    </row>
    <row r="5" spans="1:22" ht="15.75" customHeight="1">
      <c r="A5" s="20" t="s">
        <v>18</v>
      </c>
      <c r="B5" s="20" t="s">
        <v>19</v>
      </c>
      <c r="C5" s="20">
        <v>111511003</v>
      </c>
      <c r="D5" s="7">
        <v>0</v>
      </c>
      <c r="E5" s="58">
        <v>0</v>
      </c>
      <c r="F5" s="58">
        <v>0</v>
      </c>
      <c r="G5" s="58">
        <v>0</v>
      </c>
      <c r="H5" s="58">
        <v>0</v>
      </c>
      <c r="I5" s="7">
        <v>0</v>
      </c>
      <c r="J5" s="1" t="s">
        <v>380</v>
      </c>
      <c r="K5" s="1" t="s">
        <v>380</v>
      </c>
      <c r="L5" s="1" t="s">
        <v>380</v>
      </c>
      <c r="M5" s="58">
        <v>0</v>
      </c>
      <c r="N5" s="58">
        <v>0</v>
      </c>
      <c r="O5" s="58">
        <v>0</v>
      </c>
      <c r="P5" s="58">
        <v>0</v>
      </c>
      <c r="Q5" s="7">
        <v>0</v>
      </c>
      <c r="R5" s="5">
        <f>IF($M5=0,0,20-INDEX({0,1,2,3,4,5,6,7,8,9,10,11,12,13,14,15,16,17,18,19,20},IFERROR(MATCH($M5,$D$136:$D$156,-1),0)+1))</f>
        <v>0</v>
      </c>
      <c r="S5" s="7">
        <v>0</v>
      </c>
      <c r="T5" s="5"/>
      <c r="U5" s="5">
        <f t="shared" si="0"/>
        <v>0</v>
      </c>
      <c r="V5" s="26" t="s">
        <v>324</v>
      </c>
    </row>
    <row r="6" spans="1:22" ht="15.75" customHeight="1">
      <c r="A6" s="20" t="s">
        <v>20</v>
      </c>
      <c r="B6" s="20" t="s">
        <v>19</v>
      </c>
      <c r="C6" s="20">
        <v>111511005</v>
      </c>
      <c r="D6" s="7">
        <v>0</v>
      </c>
      <c r="E6" s="58">
        <v>0</v>
      </c>
      <c r="F6" s="58">
        <v>0</v>
      </c>
      <c r="G6" s="58">
        <v>0</v>
      </c>
      <c r="H6" s="58">
        <v>0</v>
      </c>
      <c r="I6" s="7">
        <v>0</v>
      </c>
      <c r="J6" s="1" t="s">
        <v>380</v>
      </c>
      <c r="K6" s="1" t="s">
        <v>380</v>
      </c>
      <c r="L6" s="1" t="s">
        <v>380</v>
      </c>
      <c r="M6" s="58">
        <v>0</v>
      </c>
      <c r="N6" s="58">
        <v>0</v>
      </c>
      <c r="O6" s="58">
        <v>0</v>
      </c>
      <c r="P6" s="58">
        <v>0</v>
      </c>
      <c r="Q6" s="7">
        <v>0</v>
      </c>
      <c r="R6" s="5">
        <f>IF($M6=0,0,20-INDEX({0,1,2,3,4,5,6,7,8,9,10,11,12,13,14,15,16,17,18,19,20},IFERROR(MATCH($M6,$D$136:$D$156,-1),0)+1))</f>
        <v>0</v>
      </c>
      <c r="S6" s="7">
        <v>0</v>
      </c>
      <c r="T6" s="5"/>
      <c r="U6" s="5">
        <f t="shared" si="0"/>
        <v>0</v>
      </c>
      <c r="V6" s="26" t="s">
        <v>324</v>
      </c>
    </row>
    <row r="7" spans="1:22" ht="15.75" customHeight="1">
      <c r="A7" s="20" t="s">
        <v>21</v>
      </c>
      <c r="B7" s="20" t="s">
        <v>19</v>
      </c>
      <c r="C7" s="20">
        <v>111511009</v>
      </c>
      <c r="D7" s="7">
        <v>35840.839999999997</v>
      </c>
      <c r="E7" s="58">
        <v>0.48539100000000002</v>
      </c>
      <c r="F7" s="58">
        <v>0.33466000000000001</v>
      </c>
      <c r="G7" s="58">
        <v>0.23410800000000001</v>
      </c>
      <c r="H7" s="58">
        <v>0.15346699999999999</v>
      </c>
      <c r="I7" s="7">
        <v>7.5819999999999999</v>
      </c>
      <c r="J7" s="1" t="s">
        <v>379</v>
      </c>
      <c r="K7" s="1" t="s">
        <v>379</v>
      </c>
      <c r="L7" s="1" t="s">
        <v>379</v>
      </c>
      <c r="M7" s="58">
        <v>0.50495599999999996</v>
      </c>
      <c r="N7" s="58">
        <v>0.37196800000000002</v>
      </c>
      <c r="O7" s="58">
        <v>0.267121</v>
      </c>
      <c r="P7" s="58">
        <v>0.17045299999999999</v>
      </c>
      <c r="Q7" s="7">
        <v>60</v>
      </c>
      <c r="R7" s="5">
        <f>IF($M7=0,0,20-INDEX({0,1,2,3,4,5,6,7,8,9,10,11,12,13,14,15,16,17,18,19,20},IFERROR(MATCH($M7,$D$136:$D$156,-1),0)+1))</f>
        <v>16</v>
      </c>
      <c r="S7" s="7">
        <v>14</v>
      </c>
      <c r="T7" s="5"/>
      <c r="U7" s="5">
        <f t="shared" si="0"/>
        <v>90</v>
      </c>
      <c r="V7" s="5"/>
    </row>
    <row r="8" spans="1:22" ht="15.75" customHeight="1">
      <c r="A8" s="20" t="s">
        <v>22</v>
      </c>
      <c r="B8" s="20" t="s">
        <v>19</v>
      </c>
      <c r="C8" s="20">
        <v>111511010</v>
      </c>
      <c r="D8" s="7">
        <v>78380.36</v>
      </c>
      <c r="E8" s="58">
        <v>0.388955</v>
      </c>
      <c r="F8" s="58">
        <v>0.246198</v>
      </c>
      <c r="G8" s="58">
        <v>0.15532799999999999</v>
      </c>
      <c r="H8" s="58">
        <v>0.110092</v>
      </c>
      <c r="I8" s="7">
        <v>5.1580000000000004</v>
      </c>
      <c r="J8" s="1" t="s">
        <v>379</v>
      </c>
      <c r="K8" s="1" t="s">
        <v>379</v>
      </c>
      <c r="L8" s="1" t="s">
        <v>379</v>
      </c>
      <c r="M8" s="58">
        <v>0.46261999999999998</v>
      </c>
      <c r="N8" s="58">
        <v>0.32884799999999997</v>
      </c>
      <c r="O8" s="58">
        <v>0.22422500000000001</v>
      </c>
      <c r="P8" s="58">
        <v>0.17044500000000001</v>
      </c>
      <c r="Q8" s="7">
        <v>60</v>
      </c>
      <c r="R8" s="5">
        <f>IF($M8=0,0,20-INDEX({0,1,2,3,4,5,6,7,8,9,10,11,12,13,14,15,16,17,18,19,20},IFERROR(MATCH($M8,$D$136:$D$156,-1),0)+1))</f>
        <v>9</v>
      </c>
      <c r="S8" s="7">
        <v>15</v>
      </c>
      <c r="T8" s="5"/>
      <c r="U8" s="5">
        <f t="shared" si="0"/>
        <v>84</v>
      </c>
      <c r="V8" s="5"/>
    </row>
    <row r="9" spans="1:22" ht="15.75" customHeight="1">
      <c r="A9" s="20" t="s">
        <v>23</v>
      </c>
      <c r="B9" s="20" t="s">
        <v>19</v>
      </c>
      <c r="C9" s="20">
        <v>111511057</v>
      </c>
      <c r="D9" s="7">
        <v>12338.63</v>
      </c>
      <c r="E9" s="58">
        <v>0.38375100000000001</v>
      </c>
      <c r="F9" s="58">
        <v>0.244701</v>
      </c>
      <c r="G9" s="58">
        <v>0.161666</v>
      </c>
      <c r="H9" s="58">
        <v>0.109468</v>
      </c>
      <c r="I9" s="7">
        <v>3.798</v>
      </c>
      <c r="J9" s="1" t="s">
        <v>379</v>
      </c>
      <c r="K9" s="1" t="s">
        <v>379</v>
      </c>
      <c r="L9" s="1" t="s">
        <v>379</v>
      </c>
      <c r="M9" s="58">
        <v>0.42317500000000002</v>
      </c>
      <c r="N9" s="58">
        <v>0.28403600000000001</v>
      </c>
      <c r="O9" s="58">
        <v>0.19553699999999999</v>
      </c>
      <c r="P9" s="58">
        <v>0.13264200000000001</v>
      </c>
      <c r="Q9" s="7">
        <v>60</v>
      </c>
      <c r="R9" s="5">
        <f>IF($M9=0,0,20-INDEX({0,1,2,3,4,5,6,7,8,9,10,11,12,13,14,15,16,17,18,19,20},IFERROR(MATCH($M9,$D$136:$D$156,-1),0)+1))</f>
        <v>6</v>
      </c>
      <c r="S9" s="7">
        <v>19</v>
      </c>
      <c r="T9" s="5"/>
      <c r="U9" s="5">
        <f t="shared" si="0"/>
        <v>85</v>
      </c>
      <c r="V9" s="5"/>
    </row>
    <row r="10" spans="1:22" ht="15.75" customHeight="1">
      <c r="A10" s="20" t="s">
        <v>24</v>
      </c>
      <c r="B10" s="20" t="s">
        <v>19</v>
      </c>
      <c r="C10" s="20">
        <v>111511059</v>
      </c>
      <c r="D10" s="7">
        <v>0</v>
      </c>
      <c r="E10" s="58">
        <v>0</v>
      </c>
      <c r="F10" s="58">
        <v>0</v>
      </c>
      <c r="G10" s="58">
        <v>0</v>
      </c>
      <c r="H10" s="58">
        <v>0</v>
      </c>
      <c r="I10" s="7">
        <v>0</v>
      </c>
      <c r="J10" s="1" t="s">
        <v>380</v>
      </c>
      <c r="K10" s="1" t="s">
        <v>380</v>
      </c>
      <c r="L10" s="1" t="s">
        <v>380</v>
      </c>
      <c r="M10" s="58">
        <v>0</v>
      </c>
      <c r="N10" s="58">
        <v>0</v>
      </c>
      <c r="O10" s="58">
        <v>0</v>
      </c>
      <c r="P10" s="58">
        <v>0</v>
      </c>
      <c r="Q10" s="7">
        <v>0</v>
      </c>
      <c r="R10" s="5">
        <f>IF($M10=0,0,20-INDEX({0,1,2,3,4,5,6,7,8,9,10,11,12,13,14,15,16,17,18,19,20},IFERROR(MATCH($M10,$D$136:$D$156,-1),0)+1))</f>
        <v>0</v>
      </c>
      <c r="S10" s="7">
        <v>0</v>
      </c>
      <c r="T10" s="5"/>
      <c r="U10" s="5">
        <f t="shared" si="0"/>
        <v>0</v>
      </c>
      <c r="V10" s="26" t="s">
        <v>324</v>
      </c>
    </row>
    <row r="11" spans="1:22" ht="15.75" customHeight="1">
      <c r="A11" s="20" t="s">
        <v>25</v>
      </c>
      <c r="B11" s="20" t="s">
        <v>19</v>
      </c>
      <c r="C11" s="20">
        <v>111511093</v>
      </c>
      <c r="D11" s="7">
        <v>28709.96</v>
      </c>
      <c r="E11" s="58">
        <v>0.47151500000000002</v>
      </c>
      <c r="F11" s="58">
        <v>0.33878799999999998</v>
      </c>
      <c r="G11" s="58">
        <v>0.23671400000000001</v>
      </c>
      <c r="H11" s="58">
        <v>0.16597999999999999</v>
      </c>
      <c r="I11" s="7">
        <v>20.951000000000001</v>
      </c>
      <c r="J11" s="1" t="s">
        <v>379</v>
      </c>
      <c r="K11" s="1" t="s">
        <v>379</v>
      </c>
      <c r="L11" s="1" t="s">
        <v>379</v>
      </c>
      <c r="M11" s="58">
        <v>0.51520100000000002</v>
      </c>
      <c r="N11" s="58">
        <v>0.39044499999999999</v>
      </c>
      <c r="O11" s="58">
        <v>0.29160599999999998</v>
      </c>
      <c r="P11" s="58">
        <v>0.216779</v>
      </c>
      <c r="Q11" s="7">
        <v>60</v>
      </c>
      <c r="R11" s="5">
        <f>IF($M11=0,0,20-INDEX({0,1,2,3,4,5,6,7,8,9,10,11,12,13,14,15,16,17,18,19,20},IFERROR(MATCH($M11,$D$136:$D$156,-1),0)+1))</f>
        <v>18</v>
      </c>
      <c r="S11" s="7">
        <v>17</v>
      </c>
      <c r="T11" s="5"/>
      <c r="U11" s="5">
        <f t="shared" si="0"/>
        <v>95</v>
      </c>
      <c r="V11" s="5"/>
    </row>
    <row r="12" spans="1:22" ht="15.75" customHeight="1">
      <c r="A12" s="20" t="s">
        <v>26</v>
      </c>
      <c r="B12" s="20" t="s">
        <v>19</v>
      </c>
      <c r="C12" s="20">
        <v>111511095</v>
      </c>
      <c r="D12" s="7">
        <v>23970.12</v>
      </c>
      <c r="E12" s="58">
        <v>0.36197499999999999</v>
      </c>
      <c r="F12" s="58">
        <v>0.222668</v>
      </c>
      <c r="G12" s="58">
        <v>0.14394799999999999</v>
      </c>
      <c r="H12" s="58">
        <v>8.9755000000000001E-2</v>
      </c>
      <c r="I12" s="7">
        <v>2.2130000000000001</v>
      </c>
      <c r="J12" s="1" t="s">
        <v>379</v>
      </c>
      <c r="K12" s="1" t="s">
        <v>379</v>
      </c>
      <c r="L12" s="1" t="s">
        <v>379</v>
      </c>
      <c r="M12" s="58">
        <v>0.38944600000000001</v>
      </c>
      <c r="N12" s="58">
        <v>0.253187</v>
      </c>
      <c r="O12" s="58">
        <v>0.15923699999999999</v>
      </c>
      <c r="P12" s="58">
        <v>0.106518</v>
      </c>
      <c r="Q12" s="7">
        <v>60</v>
      </c>
      <c r="R12" s="5">
        <f>IF($M12=0,0,20-INDEX({0,1,2,3,4,5,6,7,8,9,10,11,12,13,14,15,16,17,18,19,20},IFERROR(MATCH($M12,$D$136:$D$156,-1),0)+1))</f>
        <v>4</v>
      </c>
      <c r="S12" s="7">
        <v>14</v>
      </c>
      <c r="T12" s="5"/>
      <c r="U12" s="5">
        <f t="shared" si="0"/>
        <v>78</v>
      </c>
      <c r="V12" s="5"/>
    </row>
    <row r="13" spans="1:22" ht="15.75" customHeight="1">
      <c r="A13" s="20" t="s">
        <v>27</v>
      </c>
      <c r="B13" s="20" t="s">
        <v>19</v>
      </c>
      <c r="C13" s="20">
        <v>111511099</v>
      </c>
      <c r="D13" s="7">
        <v>27656.52</v>
      </c>
      <c r="E13" s="58">
        <v>0.41688199999999997</v>
      </c>
      <c r="F13" s="58">
        <v>0.28486699999999998</v>
      </c>
      <c r="G13" s="58">
        <v>0.19955300000000001</v>
      </c>
      <c r="H13" s="58">
        <v>0.13675899999999999</v>
      </c>
      <c r="I13" s="7">
        <v>28.791</v>
      </c>
      <c r="J13" s="1" t="s">
        <v>379</v>
      </c>
      <c r="K13" s="1" t="s">
        <v>379</v>
      </c>
      <c r="L13" s="1" t="s">
        <v>379</v>
      </c>
      <c r="M13" s="58">
        <v>0.46820200000000001</v>
      </c>
      <c r="N13" s="58">
        <v>0.33883000000000002</v>
      </c>
      <c r="O13" s="58">
        <v>0.235985</v>
      </c>
      <c r="P13" s="58">
        <v>0.15562899999999999</v>
      </c>
      <c r="Q13" s="7">
        <v>60</v>
      </c>
      <c r="R13" s="5">
        <f>IF($M13=0,0,20-INDEX({0,1,2,3,4,5,6,7,8,9,10,11,12,13,14,15,16,17,18,19,20},IFERROR(MATCH($M13,$D$136:$D$156,-1),0)+1))</f>
        <v>9</v>
      </c>
      <c r="S13" s="7">
        <v>18</v>
      </c>
      <c r="T13" s="5"/>
      <c r="U13" s="5">
        <f t="shared" si="0"/>
        <v>87</v>
      </c>
      <c r="V13" s="5"/>
    </row>
    <row r="14" spans="1:22" ht="15.75" customHeight="1">
      <c r="A14" s="20" t="s">
        <v>28</v>
      </c>
      <c r="B14" s="20" t="s">
        <v>19</v>
      </c>
      <c r="C14" s="20">
        <v>111511158</v>
      </c>
      <c r="D14" s="7">
        <v>30826.82</v>
      </c>
      <c r="E14" s="58">
        <v>0.36978</v>
      </c>
      <c r="F14" s="58">
        <v>0.232905</v>
      </c>
      <c r="G14" s="58">
        <v>0.14865900000000001</v>
      </c>
      <c r="H14" s="58">
        <v>9.8144999999999996E-2</v>
      </c>
      <c r="I14" s="7">
        <v>69.837999999999994</v>
      </c>
      <c r="J14" s="1" t="s">
        <v>379</v>
      </c>
      <c r="K14" s="1" t="s">
        <v>379</v>
      </c>
      <c r="L14" s="1" t="s">
        <v>379</v>
      </c>
      <c r="M14" s="58">
        <v>0.411215</v>
      </c>
      <c r="N14" s="58">
        <v>0.28255200000000003</v>
      </c>
      <c r="O14" s="58">
        <v>0.190834</v>
      </c>
      <c r="P14" s="58">
        <v>0.126829</v>
      </c>
      <c r="Q14" s="7">
        <v>60</v>
      </c>
      <c r="R14" s="5">
        <f>IF($M14=0,0,20-INDEX({0,1,2,3,4,5,6,7,8,9,10,11,12,13,14,15,16,17,18,19,20},IFERROR(MATCH($M14,$D$136:$D$156,-1),0)+1))</f>
        <v>5</v>
      </c>
      <c r="S14" s="7">
        <v>20</v>
      </c>
      <c r="T14" s="5"/>
      <c r="U14" s="5">
        <f t="shared" si="0"/>
        <v>85</v>
      </c>
      <c r="V14" s="5"/>
    </row>
    <row r="15" spans="1:22" ht="15.75" customHeight="1">
      <c r="A15" s="20" t="s">
        <v>29</v>
      </c>
      <c r="B15" s="20" t="s">
        <v>19</v>
      </c>
      <c r="C15" s="20">
        <v>111511163</v>
      </c>
      <c r="D15" s="7">
        <v>69964.100000000006</v>
      </c>
      <c r="E15" s="58">
        <v>0.39836199999999999</v>
      </c>
      <c r="F15" s="58">
        <v>0.25243199999999999</v>
      </c>
      <c r="G15" s="58">
        <v>0.17303399999999999</v>
      </c>
      <c r="H15" s="58">
        <v>0.116574</v>
      </c>
      <c r="I15" s="7">
        <v>3.1669999999999998</v>
      </c>
      <c r="J15" s="1" t="s">
        <v>379</v>
      </c>
      <c r="K15" s="1" t="s">
        <v>379</v>
      </c>
      <c r="L15" s="1" t="s">
        <v>379</v>
      </c>
      <c r="M15" s="58">
        <v>0.44924900000000001</v>
      </c>
      <c r="N15" s="58">
        <v>0.30981900000000001</v>
      </c>
      <c r="O15" s="58">
        <v>0.22022900000000001</v>
      </c>
      <c r="P15" s="58">
        <v>0.15790599999999999</v>
      </c>
      <c r="Q15" s="7">
        <v>60</v>
      </c>
      <c r="R15" s="5">
        <f>IF($M15=0,0,20-INDEX({0,1,2,3,4,5,6,7,8,9,10,11,12,13,14,15,16,17,18,19,20},IFERROR(MATCH($M15,$D$136:$D$156,-1),0)+1))</f>
        <v>8</v>
      </c>
      <c r="S15" s="7">
        <v>19</v>
      </c>
      <c r="T15" s="5"/>
      <c r="U15" s="5">
        <f t="shared" si="0"/>
        <v>87</v>
      </c>
      <c r="V15" s="5"/>
    </row>
    <row r="16" spans="1:22" ht="15.75" customHeight="1">
      <c r="A16" s="20" t="s">
        <v>30</v>
      </c>
      <c r="B16" s="20" t="s">
        <v>19</v>
      </c>
      <c r="C16" s="20">
        <v>111511186</v>
      </c>
      <c r="D16" s="7">
        <v>84678.98</v>
      </c>
      <c r="E16" s="58">
        <v>0.46044499999999999</v>
      </c>
      <c r="F16" s="58">
        <v>0.32147199999999998</v>
      </c>
      <c r="G16" s="58">
        <v>0.23166500000000001</v>
      </c>
      <c r="H16" s="58">
        <v>0.14685200000000001</v>
      </c>
      <c r="I16" s="7">
        <v>26.457999999999998</v>
      </c>
      <c r="J16" s="1" t="s">
        <v>379</v>
      </c>
      <c r="K16" s="1" t="s">
        <v>379</v>
      </c>
      <c r="L16" s="1" t="s">
        <v>379</v>
      </c>
      <c r="M16" s="58">
        <v>0.51125699999999996</v>
      </c>
      <c r="N16" s="58">
        <v>0.38133</v>
      </c>
      <c r="O16" s="58">
        <v>0.27945199999999998</v>
      </c>
      <c r="P16" s="58">
        <v>0.20285800000000001</v>
      </c>
      <c r="Q16" s="7">
        <v>60</v>
      </c>
      <c r="R16" s="5">
        <f>IF($M16=0,0,20-INDEX({0,1,2,3,4,5,6,7,8,9,10,11,12,13,14,15,16,17,18,19,20},IFERROR(MATCH($M16,$D$136:$D$156,-1),0)+1))</f>
        <v>18</v>
      </c>
      <c r="S16" s="7">
        <v>17</v>
      </c>
      <c r="T16" s="5"/>
      <c r="U16" s="5">
        <f t="shared" si="0"/>
        <v>95</v>
      </c>
      <c r="V16" s="5"/>
    </row>
    <row r="17" spans="1:22" ht="15.75" customHeight="1">
      <c r="A17" s="20" t="s">
        <v>31</v>
      </c>
      <c r="B17" s="20" t="s">
        <v>19</v>
      </c>
      <c r="C17" s="20">
        <v>111511208</v>
      </c>
      <c r="D17" s="7">
        <v>19552</v>
      </c>
      <c r="E17" s="58">
        <v>0.45333499999999999</v>
      </c>
      <c r="F17" s="58">
        <v>0.32024000000000002</v>
      </c>
      <c r="G17" s="58">
        <v>0.22767699999999999</v>
      </c>
      <c r="H17" s="58">
        <v>0.153362</v>
      </c>
      <c r="I17" s="7">
        <v>40.725999999999999</v>
      </c>
      <c r="J17" s="1" t="s">
        <v>379</v>
      </c>
      <c r="K17" s="1" t="s">
        <v>379</v>
      </c>
      <c r="L17" s="1" t="s">
        <v>379</v>
      </c>
      <c r="M17" s="58">
        <v>0.49685499999999999</v>
      </c>
      <c r="N17" s="58">
        <v>0.36611100000000002</v>
      </c>
      <c r="O17" s="58">
        <v>0.245556</v>
      </c>
      <c r="P17" s="58">
        <v>0.16811899999999999</v>
      </c>
      <c r="Q17" s="7">
        <v>60</v>
      </c>
      <c r="R17" s="5">
        <f>IF($M17=0,0,20-INDEX({0,1,2,3,4,5,6,7,8,9,10,11,12,13,14,15,16,17,18,19,20},IFERROR(MATCH($M17,$D$136:$D$156,-1),0)+1))</f>
        <v>15</v>
      </c>
      <c r="S17" s="7">
        <v>17</v>
      </c>
      <c r="T17" s="5"/>
      <c r="U17" s="5">
        <f t="shared" si="0"/>
        <v>92</v>
      </c>
      <c r="V17" s="5"/>
    </row>
    <row r="18" spans="1:22" ht="15.75" customHeight="1">
      <c r="A18" s="20" t="s">
        <v>32</v>
      </c>
      <c r="B18" s="20" t="s">
        <v>19</v>
      </c>
      <c r="C18" s="20">
        <v>111511211</v>
      </c>
      <c r="D18" s="7">
        <v>23441.22</v>
      </c>
      <c r="E18" s="58">
        <v>0.45858500000000002</v>
      </c>
      <c r="F18" s="58">
        <v>0.318164</v>
      </c>
      <c r="G18" s="58">
        <v>0.23904300000000001</v>
      </c>
      <c r="H18" s="58">
        <v>0.16811599999999999</v>
      </c>
      <c r="I18" s="7">
        <v>2.948</v>
      </c>
      <c r="J18" s="1" t="s">
        <v>379</v>
      </c>
      <c r="K18" s="1" t="s">
        <v>379</v>
      </c>
      <c r="L18" s="1" t="s">
        <v>379</v>
      </c>
      <c r="M18" s="58">
        <v>0.488979</v>
      </c>
      <c r="N18" s="58">
        <v>0.36605900000000002</v>
      </c>
      <c r="O18" s="58">
        <v>0.27591399999999999</v>
      </c>
      <c r="P18" s="58">
        <v>0.20869399999999999</v>
      </c>
      <c r="Q18" s="7">
        <v>60</v>
      </c>
      <c r="R18" s="5">
        <f>IF($M18=0,0,20-INDEX({0,1,2,3,4,5,6,7,8,9,10,11,12,13,14,15,16,17,18,19,20},IFERROR(MATCH($M18,$D$136:$D$156,-1),0)+1))</f>
        <v>13</v>
      </c>
      <c r="S18" s="7">
        <v>15</v>
      </c>
      <c r="T18" s="5"/>
      <c r="U18" s="5">
        <f t="shared" si="0"/>
        <v>88</v>
      </c>
      <c r="V18" s="5"/>
    </row>
    <row r="19" spans="1:22" ht="15.75" customHeight="1">
      <c r="A19" s="20" t="s">
        <v>33</v>
      </c>
      <c r="B19" s="20" t="s">
        <v>19</v>
      </c>
      <c r="C19" s="20">
        <v>111511240</v>
      </c>
      <c r="D19" s="7">
        <v>82426.179999999993</v>
      </c>
      <c r="E19" s="58">
        <v>0.451019</v>
      </c>
      <c r="F19" s="58">
        <v>0.30730299999999999</v>
      </c>
      <c r="G19" s="58">
        <v>0.22452</v>
      </c>
      <c r="H19" s="58">
        <v>0.15686900000000001</v>
      </c>
      <c r="I19" s="7">
        <v>29.751999999999999</v>
      </c>
      <c r="J19" s="1" t="s">
        <v>379</v>
      </c>
      <c r="K19" s="1" t="s">
        <v>379</v>
      </c>
      <c r="L19" s="1" t="s">
        <v>379</v>
      </c>
      <c r="M19" s="58">
        <v>0.48345500000000002</v>
      </c>
      <c r="N19" s="58">
        <v>0.35172199999999998</v>
      </c>
      <c r="O19" s="58">
        <v>0.26478000000000002</v>
      </c>
      <c r="P19" s="58">
        <v>0.181837</v>
      </c>
      <c r="Q19" s="7">
        <v>60</v>
      </c>
      <c r="R19" s="5">
        <f>IF($M19=0,0,20-INDEX({0,1,2,3,4,5,6,7,8,9,10,11,12,13,14,15,16,17,18,19,20},IFERROR(MATCH($M19,$D$136:$D$156,-1),0)+1))</f>
        <v>12</v>
      </c>
      <c r="S19" s="7">
        <v>17</v>
      </c>
      <c r="T19" s="5"/>
      <c r="U19" s="5">
        <f t="shared" si="0"/>
        <v>89</v>
      </c>
      <c r="V19" s="5"/>
    </row>
    <row r="20" spans="1:22" ht="15.75" customHeight="1">
      <c r="A20" s="20" t="s">
        <v>34</v>
      </c>
      <c r="B20" s="20" t="s">
        <v>19</v>
      </c>
      <c r="C20" s="20">
        <v>111511247</v>
      </c>
      <c r="D20" s="7">
        <v>12001.6</v>
      </c>
      <c r="E20" s="58">
        <v>0.42601600000000001</v>
      </c>
      <c r="F20" s="58">
        <v>0.28592699999999999</v>
      </c>
      <c r="G20" s="58">
        <v>0.20196900000000001</v>
      </c>
      <c r="H20" s="58">
        <v>0.14624300000000001</v>
      </c>
      <c r="I20" s="7">
        <v>3.63</v>
      </c>
      <c r="J20" s="1" t="s">
        <v>379</v>
      </c>
      <c r="K20" s="1" t="s">
        <v>379</v>
      </c>
      <c r="L20" s="1" t="s">
        <v>379</v>
      </c>
      <c r="M20" s="58">
        <v>0.479578</v>
      </c>
      <c r="N20" s="58">
        <v>0.34301300000000001</v>
      </c>
      <c r="O20" s="58">
        <v>0.244833</v>
      </c>
      <c r="P20" s="58">
        <v>0.174928</v>
      </c>
      <c r="Q20" s="7">
        <v>60</v>
      </c>
      <c r="R20" s="5">
        <f>IF($M20=0,0,20-INDEX({0,1,2,3,4,5,6,7,8,9,10,11,12,13,14,15,16,17,18,19,20},IFERROR(MATCH($M20,$D$136:$D$156,-1),0)+1))</f>
        <v>11</v>
      </c>
      <c r="S20" s="7">
        <v>15</v>
      </c>
      <c r="T20" s="5"/>
      <c r="U20" s="5">
        <f t="shared" si="0"/>
        <v>86</v>
      </c>
      <c r="V20" s="5"/>
    </row>
    <row r="21" spans="1:22" ht="15.75" customHeight="1">
      <c r="A21" s="20" t="s">
        <v>35</v>
      </c>
      <c r="B21" s="20" t="s">
        <v>19</v>
      </c>
      <c r="C21" s="20">
        <v>111511249</v>
      </c>
      <c r="D21" s="7">
        <v>8635.3919999999998</v>
      </c>
      <c r="E21" s="58">
        <v>0.480267</v>
      </c>
      <c r="F21" s="58">
        <v>0.34612500000000002</v>
      </c>
      <c r="G21" s="58">
        <v>0.246424</v>
      </c>
      <c r="H21" s="58">
        <v>0.184502</v>
      </c>
      <c r="I21" s="7">
        <v>4.2990000000000004</v>
      </c>
      <c r="J21" s="1" t="s">
        <v>379</v>
      </c>
      <c r="K21" s="1" t="s">
        <v>379</v>
      </c>
      <c r="L21" s="1" t="s">
        <v>379</v>
      </c>
      <c r="M21" s="58">
        <v>0.51292300000000002</v>
      </c>
      <c r="N21" s="58">
        <v>0.39331500000000003</v>
      </c>
      <c r="O21" s="58">
        <v>0.29583700000000002</v>
      </c>
      <c r="P21" s="58">
        <v>0.22415299999999999</v>
      </c>
      <c r="Q21" s="7">
        <v>60</v>
      </c>
      <c r="R21" s="5">
        <f>IF($M21=0,0,20-INDEX({0,1,2,3,4,5,6,7,8,9,10,11,12,13,14,15,16,17,18,19,20},IFERROR(MATCH($M21,$D$136:$D$156,-1),0)+1))</f>
        <v>18</v>
      </c>
      <c r="S21" s="7">
        <v>17</v>
      </c>
      <c r="T21" s="5"/>
      <c r="U21" s="5">
        <f t="shared" si="0"/>
        <v>95</v>
      </c>
      <c r="V21" s="5"/>
    </row>
    <row r="22" spans="1:22" ht="15.75" customHeight="1">
      <c r="A22" s="20" t="s">
        <v>36</v>
      </c>
      <c r="B22" s="20" t="s">
        <v>19</v>
      </c>
      <c r="C22" s="20">
        <v>111511253</v>
      </c>
      <c r="D22" s="7">
        <v>35811.839999999997</v>
      </c>
      <c r="E22" s="58">
        <v>0.39845799999999998</v>
      </c>
      <c r="F22" s="58">
        <v>0.25600099999999998</v>
      </c>
      <c r="G22" s="58">
        <v>0.16659499999999999</v>
      </c>
      <c r="H22" s="58">
        <v>0.117504</v>
      </c>
      <c r="I22" s="7">
        <v>4.28</v>
      </c>
      <c r="J22" s="1" t="s">
        <v>379</v>
      </c>
      <c r="K22" s="1" t="s">
        <v>379</v>
      </c>
      <c r="L22" s="1" t="s">
        <v>379</v>
      </c>
      <c r="M22" s="58">
        <v>0.43917099999999998</v>
      </c>
      <c r="N22" s="58">
        <v>0.30263400000000001</v>
      </c>
      <c r="O22" s="58">
        <v>0.201906</v>
      </c>
      <c r="P22" s="58">
        <v>0.123875</v>
      </c>
      <c r="Q22" s="7">
        <v>60</v>
      </c>
      <c r="R22" s="5">
        <f>IF($M22=0,0,20-INDEX({0,1,2,3,4,5,6,7,8,9,10,11,12,13,14,15,16,17,18,19,20},IFERROR(MATCH($M22,$D$136:$D$156,-1),0)+1))</f>
        <v>7</v>
      </c>
      <c r="S22" s="7">
        <v>15</v>
      </c>
      <c r="T22" s="5">
        <v>-5</v>
      </c>
      <c r="U22" s="5">
        <f t="shared" si="0"/>
        <v>77</v>
      </c>
      <c r="V22" s="5"/>
    </row>
    <row r="23" spans="1:22" ht="15.75" customHeight="1">
      <c r="A23" s="20" t="s">
        <v>37</v>
      </c>
      <c r="B23" s="20" t="s">
        <v>19</v>
      </c>
      <c r="C23" s="20">
        <v>111511260</v>
      </c>
      <c r="D23" s="7">
        <v>26067.78</v>
      </c>
      <c r="E23" s="58">
        <v>0.38712600000000003</v>
      </c>
      <c r="F23" s="58">
        <v>0.243842</v>
      </c>
      <c r="G23" s="58">
        <v>0.15522</v>
      </c>
      <c r="H23" s="58">
        <v>9.7319000000000003E-2</v>
      </c>
      <c r="I23" s="7">
        <v>2.8109999999999999</v>
      </c>
      <c r="J23" s="1" t="s">
        <v>379</v>
      </c>
      <c r="K23" s="1" t="s">
        <v>379</v>
      </c>
      <c r="L23" s="1" t="s">
        <v>379</v>
      </c>
      <c r="M23" s="58">
        <v>0.40748299999999998</v>
      </c>
      <c r="N23" s="58">
        <v>0.27634500000000001</v>
      </c>
      <c r="O23" s="58">
        <v>0.198458</v>
      </c>
      <c r="P23" s="58">
        <v>0.13993800000000001</v>
      </c>
      <c r="Q23" s="7">
        <v>60</v>
      </c>
      <c r="R23" s="5">
        <f>IF($M23=0,0,20-INDEX({0,1,2,3,4,5,6,7,8,9,10,11,12,13,14,15,16,17,18,19,20},IFERROR(MATCH($M23,$D$136:$D$156,-1),0)+1))</f>
        <v>4</v>
      </c>
      <c r="S23" s="7">
        <v>16</v>
      </c>
      <c r="T23" s="5"/>
      <c r="U23" s="5">
        <f t="shared" si="0"/>
        <v>80</v>
      </c>
      <c r="V23" s="5"/>
    </row>
    <row r="24" spans="1:22" ht="15.75" customHeight="1">
      <c r="A24" s="20" t="s">
        <v>38</v>
      </c>
      <c r="B24" s="20" t="s">
        <v>19</v>
      </c>
      <c r="C24" s="20">
        <v>111511263</v>
      </c>
      <c r="D24" s="7">
        <v>96233.54</v>
      </c>
      <c r="E24" s="58">
        <v>0.44445400000000002</v>
      </c>
      <c r="F24" s="58">
        <v>0.29353499999999999</v>
      </c>
      <c r="G24" s="58">
        <v>0.21656400000000001</v>
      </c>
      <c r="H24" s="58">
        <v>0.14224100000000001</v>
      </c>
      <c r="I24" s="7">
        <v>3.5859999999999999</v>
      </c>
      <c r="J24" s="1" t="s">
        <v>379</v>
      </c>
      <c r="K24" s="1" t="s">
        <v>379</v>
      </c>
      <c r="L24" s="1" t="s">
        <v>379</v>
      </c>
      <c r="M24" s="58">
        <v>0.48622700000000002</v>
      </c>
      <c r="N24" s="58">
        <v>0.348472</v>
      </c>
      <c r="O24" s="58">
        <v>0.24540999999999999</v>
      </c>
      <c r="P24" s="58">
        <v>0.16495499999999999</v>
      </c>
      <c r="Q24" s="7">
        <v>60</v>
      </c>
      <c r="R24" s="5">
        <f>IF($M24=0,0,20-INDEX({0,1,2,3,4,5,6,7,8,9,10,11,12,13,14,15,16,17,18,19,20},IFERROR(MATCH($M24,$D$136:$D$156,-1),0)+1))</f>
        <v>13</v>
      </c>
      <c r="S24" s="7">
        <v>15</v>
      </c>
      <c r="T24" s="5"/>
      <c r="U24" s="5">
        <f t="shared" si="0"/>
        <v>88</v>
      </c>
      <c r="V24" s="5"/>
    </row>
    <row r="25" spans="1:22" ht="15.75" customHeight="1">
      <c r="A25" s="20" t="s">
        <v>39</v>
      </c>
      <c r="B25" s="20" t="s">
        <v>19</v>
      </c>
      <c r="C25" s="20">
        <v>111511273</v>
      </c>
      <c r="D25" s="7">
        <v>62607.68</v>
      </c>
      <c r="E25" s="58">
        <v>0.37556400000000001</v>
      </c>
      <c r="F25" s="58">
        <v>0.239264</v>
      </c>
      <c r="G25" s="58">
        <v>0.15443999999999999</v>
      </c>
      <c r="H25" s="58">
        <v>0.102211</v>
      </c>
      <c r="I25" s="7">
        <v>3.9910000000000001</v>
      </c>
      <c r="J25" s="1" t="s">
        <v>379</v>
      </c>
      <c r="K25" s="1" t="s">
        <v>379</v>
      </c>
      <c r="L25" s="1" t="s">
        <v>379</v>
      </c>
      <c r="M25" s="58">
        <v>0.37087500000000001</v>
      </c>
      <c r="N25" s="58">
        <v>0.24517800000000001</v>
      </c>
      <c r="O25" s="58">
        <v>0.15229999999999999</v>
      </c>
      <c r="P25" s="58">
        <v>0.103892</v>
      </c>
      <c r="Q25" s="7">
        <v>60</v>
      </c>
      <c r="R25" s="5">
        <f>IF($M25=0,0,20-INDEX({0,1,2,3,4,5,6,7,8,9,10,11,12,13,14,15,16,17,18,19,20},IFERROR(MATCH($M25,$D$136:$D$156,-1),0)+1))</f>
        <v>3</v>
      </c>
      <c r="S25" s="7">
        <v>14</v>
      </c>
      <c r="T25" s="5"/>
      <c r="U25" s="5">
        <f t="shared" si="0"/>
        <v>77</v>
      </c>
      <c r="V25" s="5"/>
    </row>
    <row r="26" spans="1:22" ht="15.75" customHeight="1">
      <c r="A26" s="20" t="s">
        <v>40</v>
      </c>
      <c r="B26" s="20" t="s">
        <v>19</v>
      </c>
      <c r="C26" s="20">
        <v>111511306</v>
      </c>
      <c r="D26" s="7">
        <v>27644.23</v>
      </c>
      <c r="E26" s="58">
        <v>0.41826099999999999</v>
      </c>
      <c r="F26" s="58">
        <v>0.27756500000000001</v>
      </c>
      <c r="G26" s="58">
        <v>0.19459699999999999</v>
      </c>
      <c r="H26" s="58">
        <v>0.12990099999999999</v>
      </c>
      <c r="I26" s="7">
        <v>4.6479999999999997</v>
      </c>
      <c r="J26" s="1" t="s">
        <v>379</v>
      </c>
      <c r="K26" s="1" t="s">
        <v>379</v>
      </c>
      <c r="L26" s="1" t="s">
        <v>379</v>
      </c>
      <c r="M26" s="58">
        <v>0.47182099999999999</v>
      </c>
      <c r="N26" s="58">
        <v>0.33783400000000002</v>
      </c>
      <c r="O26" s="58">
        <v>0.24252099999999999</v>
      </c>
      <c r="P26" s="58">
        <v>0.17100799999999999</v>
      </c>
      <c r="Q26" s="7">
        <v>60</v>
      </c>
      <c r="R26" s="5">
        <f>IF($M26=0,0,20-INDEX({0,1,2,3,4,5,6,7,8,9,10,11,12,13,14,15,16,17,18,19,20},IFERROR(MATCH($M26,$D$136:$D$156,-1),0)+1))</f>
        <v>10</v>
      </c>
      <c r="S26" s="7">
        <v>15</v>
      </c>
      <c r="T26" s="5"/>
      <c r="U26" s="5">
        <f t="shared" si="0"/>
        <v>85</v>
      </c>
      <c r="V26" s="5"/>
    </row>
    <row r="27" spans="1:22" ht="15.75" customHeight="1">
      <c r="A27" s="20" t="s">
        <v>41</v>
      </c>
      <c r="B27" s="20" t="s">
        <v>19</v>
      </c>
      <c r="C27" s="20">
        <v>111511307</v>
      </c>
      <c r="D27" s="7">
        <v>27656.52</v>
      </c>
      <c r="E27" s="58">
        <v>0.32035799999999998</v>
      </c>
      <c r="F27" s="58">
        <v>0.19583500000000001</v>
      </c>
      <c r="G27" s="58">
        <v>0.13542999999999999</v>
      </c>
      <c r="H27" s="58">
        <v>8.1031000000000006E-2</v>
      </c>
      <c r="I27" s="7">
        <v>5.4569999999999999</v>
      </c>
      <c r="J27" s="1" t="s">
        <v>379</v>
      </c>
      <c r="K27" s="1" t="s">
        <v>379</v>
      </c>
      <c r="L27" s="1" t="s">
        <v>379</v>
      </c>
      <c r="M27" s="58">
        <v>0.33723500000000001</v>
      </c>
      <c r="N27" s="58">
        <v>0.20782800000000001</v>
      </c>
      <c r="O27" s="58">
        <v>0.13028200000000001</v>
      </c>
      <c r="P27" s="58">
        <v>8.9333999999999997E-2</v>
      </c>
      <c r="Q27" s="7">
        <v>60</v>
      </c>
      <c r="R27" s="5">
        <f>IF($M27=0,0,20-INDEX({0,1,2,3,4,5,6,7,8,9,10,11,12,13,14,15,16,17,18,19,20},IFERROR(MATCH($M27,$D$136:$D$156,-1),0)+1))</f>
        <v>2</v>
      </c>
      <c r="S27" s="7">
        <v>15</v>
      </c>
      <c r="T27" s="5"/>
      <c r="U27" s="5">
        <f t="shared" si="0"/>
        <v>77</v>
      </c>
      <c r="V27" s="5"/>
    </row>
    <row r="28" spans="1:22" ht="15.75" customHeight="1">
      <c r="A28" s="20" t="s">
        <v>42</v>
      </c>
      <c r="B28" s="20" t="s">
        <v>19</v>
      </c>
      <c r="C28" s="20">
        <v>111511308</v>
      </c>
      <c r="D28" s="7">
        <v>33980.74</v>
      </c>
      <c r="E28" s="58">
        <v>0.455951</v>
      </c>
      <c r="F28" s="58">
        <v>0.319799</v>
      </c>
      <c r="G28" s="58">
        <v>0.233043</v>
      </c>
      <c r="H28" s="58">
        <v>0.163578</v>
      </c>
      <c r="I28" s="7">
        <v>12.866</v>
      </c>
      <c r="J28" s="1" t="s">
        <v>379</v>
      </c>
      <c r="K28" s="1" t="s">
        <v>379</v>
      </c>
      <c r="L28" s="1" t="s">
        <v>379</v>
      </c>
      <c r="M28" s="58">
        <v>0.49355500000000002</v>
      </c>
      <c r="N28" s="58">
        <v>0.36398999999999998</v>
      </c>
      <c r="O28" s="58">
        <v>0.26487300000000003</v>
      </c>
      <c r="P28" s="58">
        <v>0.194213</v>
      </c>
      <c r="Q28" s="7">
        <f>60*0.7</f>
        <v>42</v>
      </c>
      <c r="R28" s="5">
        <f>IF($M28=0,0,20-INDEX({0,1,2,3,4,5,6,7,8,9,10,11,12,13,14,15,16,17,18,19,20},IFERROR(MATCH($M28,$D$136:$D$156,-1),0)+1))</f>
        <v>14</v>
      </c>
      <c r="S28" s="7">
        <v>18</v>
      </c>
      <c r="T28" s="5"/>
      <c r="U28" s="5">
        <f t="shared" si="0"/>
        <v>74</v>
      </c>
      <c r="V28" s="5" t="s">
        <v>381</v>
      </c>
    </row>
    <row r="29" spans="1:22" ht="15.75" customHeight="1">
      <c r="A29" s="20" t="s">
        <v>43</v>
      </c>
      <c r="B29" s="20" t="s">
        <v>19</v>
      </c>
      <c r="C29" s="20">
        <v>111610032</v>
      </c>
      <c r="D29" s="7">
        <v>55251.27</v>
      </c>
      <c r="E29" s="58">
        <v>0.45933400000000002</v>
      </c>
      <c r="F29" s="58">
        <v>0.318691</v>
      </c>
      <c r="G29" s="58">
        <v>0.23991599999999999</v>
      </c>
      <c r="H29" s="58">
        <v>0.17580599999999999</v>
      </c>
      <c r="I29" s="7">
        <v>3.0390000000000001</v>
      </c>
      <c r="J29" s="1" t="s">
        <v>379</v>
      </c>
      <c r="K29" s="1" t="s">
        <v>379</v>
      </c>
      <c r="L29" s="1" t="s">
        <v>379</v>
      </c>
      <c r="M29" s="58">
        <v>0.50752200000000003</v>
      </c>
      <c r="N29" s="58">
        <v>0.37337599999999999</v>
      </c>
      <c r="O29" s="58">
        <v>0.28016099999999999</v>
      </c>
      <c r="P29" s="58">
        <v>0.194271</v>
      </c>
      <c r="Q29" s="7">
        <v>60</v>
      </c>
      <c r="R29" s="5">
        <f>IF($M29=0,0,20-INDEX({0,1,2,3,4,5,6,7,8,9,10,11,12,13,14,15,16,17,18,19,20},IFERROR(MATCH($M29,$D$136:$D$156,-1),0)+1))</f>
        <v>17</v>
      </c>
      <c r="S29" s="7">
        <v>16</v>
      </c>
      <c r="T29" s="5"/>
      <c r="U29" s="5">
        <f t="shared" si="0"/>
        <v>93</v>
      </c>
      <c r="V29" s="5"/>
    </row>
    <row r="30" spans="1:22" ht="15.75" customHeight="1">
      <c r="A30" s="20" t="s">
        <v>44</v>
      </c>
      <c r="B30" s="20" t="s">
        <v>19</v>
      </c>
      <c r="C30" s="20">
        <v>111611088</v>
      </c>
      <c r="D30" s="7">
        <v>84676.93</v>
      </c>
      <c r="E30" s="58">
        <v>0.40834999999999999</v>
      </c>
      <c r="F30" s="58">
        <v>0.26960000000000001</v>
      </c>
      <c r="G30" s="58">
        <v>0.18015999999999999</v>
      </c>
      <c r="H30" s="58">
        <v>0.12740599999999999</v>
      </c>
      <c r="I30" s="7">
        <v>24.649000000000001</v>
      </c>
      <c r="J30" s="1" t="s">
        <v>379</v>
      </c>
      <c r="K30" s="1" t="s">
        <v>379</v>
      </c>
      <c r="L30" s="1" t="s">
        <v>379</v>
      </c>
      <c r="M30" s="58">
        <v>0.49310300000000001</v>
      </c>
      <c r="N30" s="58">
        <v>0.36324899999999999</v>
      </c>
      <c r="O30" s="58">
        <v>0.26344099999999998</v>
      </c>
      <c r="P30" s="58">
        <v>0.192079</v>
      </c>
      <c r="Q30" s="7">
        <v>60</v>
      </c>
      <c r="R30" s="5">
        <f>IF($M30=0,0,20-INDEX({0,1,2,3,4,5,6,7,8,9,10,11,12,13,14,15,16,17,18,19,20},IFERROR(MATCH($M30,$D$136:$D$156,-1),0)+1))</f>
        <v>14</v>
      </c>
      <c r="S30" s="7">
        <v>16</v>
      </c>
      <c r="T30" s="5"/>
      <c r="U30" s="5">
        <f t="shared" si="0"/>
        <v>90</v>
      </c>
      <c r="V30" s="5"/>
    </row>
    <row r="31" spans="1:22" ht="15.75" customHeight="1">
      <c r="A31" s="20" t="s">
        <v>45</v>
      </c>
      <c r="B31" s="20" t="s">
        <v>19</v>
      </c>
      <c r="C31" s="20">
        <v>111651009</v>
      </c>
      <c r="D31" s="7">
        <v>44221.25</v>
      </c>
      <c r="E31" s="58">
        <v>0.44580399999999998</v>
      </c>
      <c r="F31" s="58">
        <v>0.31346000000000002</v>
      </c>
      <c r="G31" s="58">
        <v>0.222603</v>
      </c>
      <c r="H31" s="58">
        <v>0.15004600000000001</v>
      </c>
      <c r="I31" s="7">
        <v>1.401</v>
      </c>
      <c r="J31" s="1" t="s">
        <v>379</v>
      </c>
      <c r="K31" s="1" t="s">
        <v>379</v>
      </c>
      <c r="L31" s="1" t="s">
        <v>379</v>
      </c>
      <c r="M31" s="58">
        <v>0.50331599999999999</v>
      </c>
      <c r="N31" s="58">
        <v>0.37487300000000001</v>
      </c>
      <c r="O31" s="58">
        <v>0.276148</v>
      </c>
      <c r="P31" s="58">
        <v>0.213974</v>
      </c>
      <c r="Q31" s="7">
        <v>60</v>
      </c>
      <c r="R31" s="5">
        <f>IF($M31=0,0,20-INDEX({0,1,2,3,4,5,6,7,8,9,10,11,12,13,14,15,16,17,18,19,20},IFERROR(MATCH($M31,$D$136:$D$156,-1),0)+1))</f>
        <v>16</v>
      </c>
      <c r="S31" s="7">
        <v>19</v>
      </c>
      <c r="T31" s="5"/>
      <c r="U31" s="5">
        <f t="shared" si="0"/>
        <v>95</v>
      </c>
      <c r="V31" s="5"/>
    </row>
    <row r="32" spans="1:22" ht="15.75" customHeight="1">
      <c r="A32" s="20" t="s">
        <v>46</v>
      </c>
      <c r="B32" s="20" t="s">
        <v>47</v>
      </c>
      <c r="C32" s="20">
        <v>111652031</v>
      </c>
      <c r="D32" s="7">
        <v>84676.93</v>
      </c>
      <c r="E32" s="58">
        <v>0.44716</v>
      </c>
      <c r="F32" s="58">
        <v>0.30563299999999999</v>
      </c>
      <c r="G32" s="58">
        <v>0.21907499999999999</v>
      </c>
      <c r="H32" s="58">
        <v>0.14984900000000001</v>
      </c>
      <c r="I32" s="7">
        <v>12.664999999999999</v>
      </c>
      <c r="J32" s="1" t="s">
        <v>379</v>
      </c>
      <c r="K32" s="1" t="s">
        <v>379</v>
      </c>
      <c r="L32" s="1" t="s">
        <v>379</v>
      </c>
      <c r="M32" s="58">
        <v>0.49028100000000002</v>
      </c>
      <c r="N32" s="58">
        <v>0.36395300000000003</v>
      </c>
      <c r="O32" s="58">
        <v>0.257193</v>
      </c>
      <c r="P32" s="58">
        <v>0.19087999999999999</v>
      </c>
      <c r="Q32" s="7">
        <f>60*0.7</f>
        <v>42</v>
      </c>
      <c r="R32" s="5">
        <f>IF($M32=0,0,20-INDEX({0,1,2,3,4,5,6,7,8,9,10,11,12,13,14,15,16,17,18,19,20},IFERROR(MATCH($M32,$D$136:$D$156,-1),0)+1))</f>
        <v>14</v>
      </c>
      <c r="S32" s="7">
        <v>15</v>
      </c>
      <c r="T32" s="5"/>
      <c r="U32" s="5">
        <f t="shared" si="0"/>
        <v>71</v>
      </c>
      <c r="V32" s="5" t="s">
        <v>381</v>
      </c>
    </row>
    <row r="33" spans="1:22" ht="15.75" customHeight="1">
      <c r="A33" s="20" t="s">
        <v>48</v>
      </c>
      <c r="B33" s="20" t="s">
        <v>19</v>
      </c>
      <c r="C33" s="20">
        <v>112511152</v>
      </c>
      <c r="D33" s="7">
        <v>63828.62</v>
      </c>
      <c r="E33" s="58">
        <v>0.33015099999999997</v>
      </c>
      <c r="F33" s="58">
        <v>0.198717</v>
      </c>
      <c r="G33" s="58">
        <v>0.11575199999999999</v>
      </c>
      <c r="H33" s="58">
        <v>7.2685E-2</v>
      </c>
      <c r="I33" s="7">
        <v>2.0379999999999998</v>
      </c>
      <c r="J33" s="1" t="s">
        <v>379</v>
      </c>
      <c r="K33" s="1" t="s">
        <v>379</v>
      </c>
      <c r="L33" s="1" t="s">
        <v>379</v>
      </c>
      <c r="M33" s="58">
        <v>0.36103600000000002</v>
      </c>
      <c r="N33" s="58">
        <v>0.22947600000000001</v>
      </c>
      <c r="O33" s="58">
        <v>0.15252499999999999</v>
      </c>
      <c r="P33" s="58">
        <v>9.9573999999999996E-2</v>
      </c>
      <c r="Q33" s="7">
        <v>60</v>
      </c>
      <c r="R33" s="5">
        <f>IF($M33=0,0,20-INDEX({0,1,2,3,4,5,6,7,8,9,10,11,12,13,14,15,16,17,18,19,20},IFERROR(MATCH($M33,$D$136:$D$156,-1),0)+1))</f>
        <v>3</v>
      </c>
      <c r="S33" s="7">
        <v>14</v>
      </c>
      <c r="T33" s="5"/>
      <c r="U33" s="5">
        <f t="shared" si="0"/>
        <v>77</v>
      </c>
      <c r="V33" s="5"/>
    </row>
    <row r="34" spans="1:22" ht="15.75" customHeight="1">
      <c r="A34" s="20" t="s">
        <v>49</v>
      </c>
      <c r="B34" s="20" t="s">
        <v>50</v>
      </c>
      <c r="C34" s="20">
        <v>311510190</v>
      </c>
      <c r="D34" s="7">
        <v>87230.79</v>
      </c>
      <c r="E34" s="58">
        <v>0.41114099999999998</v>
      </c>
      <c r="F34" s="58">
        <v>0.26544800000000002</v>
      </c>
      <c r="G34" s="58">
        <v>0.18260999999999999</v>
      </c>
      <c r="H34" s="58">
        <v>0.13023100000000001</v>
      </c>
      <c r="I34" s="7">
        <v>3.6459999999999999</v>
      </c>
      <c r="J34" s="1" t="s">
        <v>379</v>
      </c>
      <c r="K34" s="1" t="s">
        <v>379</v>
      </c>
      <c r="L34" s="1" t="s">
        <v>379</v>
      </c>
      <c r="M34" s="58">
        <v>0.45805800000000002</v>
      </c>
      <c r="N34" s="58">
        <v>0.32669700000000002</v>
      </c>
      <c r="O34" s="58">
        <v>0.242455</v>
      </c>
      <c r="P34" s="58">
        <v>0.16494900000000001</v>
      </c>
      <c r="Q34" s="7">
        <v>60</v>
      </c>
      <c r="R34" s="5">
        <f>IF($M34=0,0,20-INDEX({0,1,2,3,4,5,6,7,8,9,10,11,12,13,14,15,16,17,18,19,20},IFERROR(MATCH($M34,$D$136:$D$156,-1),0)+1))</f>
        <v>9</v>
      </c>
      <c r="S34" s="7">
        <v>14</v>
      </c>
      <c r="T34" s="5"/>
      <c r="U34" s="5">
        <f t="shared" si="0"/>
        <v>83</v>
      </c>
      <c r="V34" s="5"/>
    </row>
    <row r="35" spans="1:22" ht="15.75" customHeight="1">
      <c r="A35" s="20" t="s">
        <v>51</v>
      </c>
      <c r="B35" s="20" t="s">
        <v>52</v>
      </c>
      <c r="C35" s="20">
        <v>311515050</v>
      </c>
      <c r="D35" s="7">
        <v>25813.32</v>
      </c>
      <c r="E35" s="58">
        <v>0.36406500000000003</v>
      </c>
      <c r="F35" s="58">
        <v>0.20636199999999999</v>
      </c>
      <c r="G35" s="58">
        <v>0.121694</v>
      </c>
      <c r="H35" s="58">
        <v>7.7699000000000004E-2</v>
      </c>
      <c r="I35" s="7">
        <v>2.7050000000000001</v>
      </c>
      <c r="J35" s="1" t="s">
        <v>379</v>
      </c>
      <c r="K35" s="1" t="s">
        <v>379</v>
      </c>
      <c r="L35" s="1" t="s">
        <v>379</v>
      </c>
      <c r="M35" s="58">
        <v>0.39191100000000001</v>
      </c>
      <c r="N35" s="58">
        <v>0.25259799999999999</v>
      </c>
      <c r="O35" s="58">
        <v>0.15581500000000001</v>
      </c>
      <c r="P35" s="58">
        <v>0.10149</v>
      </c>
      <c r="Q35" s="7">
        <v>60</v>
      </c>
      <c r="R35" s="5">
        <f>IF($M35=0,0,20-INDEX({0,1,2,3,4,5,6,7,8,9,10,11,12,13,14,15,16,17,18,19,20},IFERROR(MATCH($M35,$D$136:$D$156,-1),0)+1))</f>
        <v>4</v>
      </c>
      <c r="S35" s="7">
        <v>17</v>
      </c>
      <c r="T35" s="5"/>
      <c r="U35" s="5">
        <f t="shared" ref="U35:U66" si="1">Q35+R35+S35+T35</f>
        <v>81</v>
      </c>
      <c r="V35" s="5"/>
    </row>
    <row r="36" spans="1:22" ht="15.75" customHeight="1">
      <c r="A36" s="20" t="s">
        <v>53</v>
      </c>
      <c r="B36" s="20" t="s">
        <v>50</v>
      </c>
      <c r="C36" s="20">
        <v>312510067</v>
      </c>
      <c r="D36" s="7">
        <v>62607.68</v>
      </c>
      <c r="E36" s="58">
        <v>0.39390799999999998</v>
      </c>
      <c r="F36" s="58">
        <v>0.26142199999999999</v>
      </c>
      <c r="G36" s="58">
        <v>0.178421</v>
      </c>
      <c r="H36" s="58">
        <v>0.125525</v>
      </c>
      <c r="I36" s="7">
        <v>10.423</v>
      </c>
      <c r="J36" s="1" t="s">
        <v>379</v>
      </c>
      <c r="K36" s="1" t="s">
        <v>379</v>
      </c>
      <c r="L36" s="1" t="s">
        <v>379</v>
      </c>
      <c r="M36" s="58">
        <v>0.43942399999999998</v>
      </c>
      <c r="N36" s="58">
        <v>0.30379400000000001</v>
      </c>
      <c r="O36" s="58">
        <v>0.205758</v>
      </c>
      <c r="P36" s="58">
        <v>0.13742099999999999</v>
      </c>
      <c r="Q36" s="7">
        <v>60</v>
      </c>
      <c r="R36" s="5">
        <f>IF($M36=0,0,20-INDEX({0,1,2,3,4,5,6,7,8,9,10,11,12,13,14,15,16,17,18,19,20},IFERROR(MATCH($M36,$D$136:$D$156,-1),0)+1))</f>
        <v>7</v>
      </c>
      <c r="S36" s="7">
        <v>16</v>
      </c>
      <c r="T36" s="5">
        <v>-5</v>
      </c>
      <c r="U36" s="5">
        <f t="shared" si="1"/>
        <v>78</v>
      </c>
      <c r="V36" s="5"/>
    </row>
    <row r="37" spans="1:22" ht="16.149999999999999" customHeight="1">
      <c r="A37" s="20" t="s">
        <v>54</v>
      </c>
      <c r="B37" s="20" t="s">
        <v>50</v>
      </c>
      <c r="C37" s="20">
        <v>312510123</v>
      </c>
      <c r="D37" s="7">
        <v>82389.320000000007</v>
      </c>
      <c r="E37" s="58">
        <v>0.43175599999999997</v>
      </c>
      <c r="F37" s="58">
        <v>0.28945500000000002</v>
      </c>
      <c r="G37" s="58">
        <v>0.208396</v>
      </c>
      <c r="H37" s="58">
        <v>0.142294</v>
      </c>
      <c r="I37" s="7">
        <v>17.164000000000001</v>
      </c>
      <c r="J37" s="1" t="s">
        <v>379</v>
      </c>
      <c r="K37" s="1" t="s">
        <v>379</v>
      </c>
      <c r="L37" s="1" t="s">
        <v>379</v>
      </c>
      <c r="M37" s="58">
        <v>0.478468</v>
      </c>
      <c r="N37" s="58">
        <v>0.34182899999999999</v>
      </c>
      <c r="O37" s="58">
        <v>0.24393599999999999</v>
      </c>
      <c r="P37" s="58">
        <v>0.17058899999999999</v>
      </c>
      <c r="Q37" s="7">
        <v>60</v>
      </c>
      <c r="R37" s="5">
        <f>IF($M37=0,0,20-INDEX({0,1,2,3,4,5,6,7,8,9,10,11,12,13,14,15,16,17,18,19,20},IFERROR(MATCH($M37,$D$136:$D$156,-1),0)+1))</f>
        <v>11</v>
      </c>
      <c r="S37" s="7">
        <v>19</v>
      </c>
      <c r="T37" s="5"/>
      <c r="U37" s="5">
        <f t="shared" si="1"/>
        <v>90</v>
      </c>
      <c r="V37" s="5"/>
    </row>
    <row r="38" spans="1:22" ht="16.149999999999999" customHeight="1">
      <c r="A38" s="20" t="s">
        <v>55</v>
      </c>
      <c r="B38" s="20" t="s">
        <v>56</v>
      </c>
      <c r="C38" s="20">
        <v>312511041</v>
      </c>
      <c r="D38" s="7">
        <v>84676.93</v>
      </c>
      <c r="E38" s="58">
        <v>0.36680200000000002</v>
      </c>
      <c r="F38" s="58">
        <v>0.21893699999999999</v>
      </c>
      <c r="G38" s="58">
        <v>0.14097599999999999</v>
      </c>
      <c r="H38" s="58">
        <v>8.1936999999999996E-2</v>
      </c>
      <c r="I38" s="7">
        <v>4.2069999999999999</v>
      </c>
      <c r="J38" s="1" t="s">
        <v>379</v>
      </c>
      <c r="K38" s="1" t="s">
        <v>379</v>
      </c>
      <c r="L38" s="1" t="s">
        <v>379</v>
      </c>
      <c r="M38" s="58">
        <v>0.41248499999999999</v>
      </c>
      <c r="N38" s="58">
        <v>0.26142399999999999</v>
      </c>
      <c r="O38" s="58">
        <v>0.174348</v>
      </c>
      <c r="P38" s="58">
        <v>0.114554</v>
      </c>
      <c r="Q38" s="7">
        <v>60</v>
      </c>
      <c r="R38" s="5">
        <f>IF($M38=0,0,20-INDEX({0,1,2,3,4,5,6,7,8,9,10,11,12,13,14,15,16,17,18,19,20},IFERROR(MATCH($M38,$D$136:$D$156,-1),0)+1))</f>
        <v>5</v>
      </c>
      <c r="S38" s="7">
        <v>15</v>
      </c>
      <c r="T38" s="5"/>
      <c r="U38" s="5">
        <f t="shared" si="1"/>
        <v>80</v>
      </c>
      <c r="V38" s="5"/>
    </row>
    <row r="39" spans="1:22" ht="16.149999999999999" customHeight="1">
      <c r="A39" s="20" t="s">
        <v>57</v>
      </c>
      <c r="B39" s="20" t="s">
        <v>52</v>
      </c>
      <c r="C39" s="20">
        <v>312580021</v>
      </c>
      <c r="D39" s="7">
        <v>55064.58</v>
      </c>
      <c r="E39" s="58">
        <v>0.43795200000000001</v>
      </c>
      <c r="F39" s="58">
        <v>0.29243400000000003</v>
      </c>
      <c r="G39" s="58">
        <v>0.208367</v>
      </c>
      <c r="H39" s="58">
        <v>0.136877</v>
      </c>
      <c r="I39" s="7">
        <v>54.320999999999998</v>
      </c>
      <c r="J39" s="1" t="s">
        <v>379</v>
      </c>
      <c r="K39" s="1" t="s">
        <v>379</v>
      </c>
      <c r="L39" s="1" t="s">
        <v>379</v>
      </c>
      <c r="M39" s="58">
        <v>0.48774699999999999</v>
      </c>
      <c r="N39" s="58">
        <v>0.35403099999999998</v>
      </c>
      <c r="O39" s="58">
        <v>0.25523299999999999</v>
      </c>
      <c r="P39" s="58">
        <v>0.16562099999999999</v>
      </c>
      <c r="Q39" s="7">
        <v>60</v>
      </c>
      <c r="R39" s="5">
        <f>IF($M39=0,0,20-INDEX({0,1,2,3,4,5,6,7,8,9,10,11,12,13,14,15,16,17,18,19,20},IFERROR(MATCH($M39,$D$136:$D$156,-1),0)+1))</f>
        <v>13</v>
      </c>
      <c r="S39" s="7">
        <v>15</v>
      </c>
      <c r="T39" s="5"/>
      <c r="U39" s="5">
        <f t="shared" si="1"/>
        <v>88</v>
      </c>
      <c r="V39" s="5"/>
    </row>
    <row r="40" spans="1:22" ht="16.149999999999999" customHeight="1">
      <c r="A40" s="20" t="s">
        <v>58</v>
      </c>
      <c r="B40" s="20" t="s">
        <v>56</v>
      </c>
      <c r="C40" s="20">
        <v>312580041</v>
      </c>
      <c r="D40" s="7">
        <v>56310.080000000002</v>
      </c>
      <c r="E40" s="58">
        <v>0.44616499999999998</v>
      </c>
      <c r="F40" s="58">
        <v>0.31037300000000001</v>
      </c>
      <c r="G40" s="58">
        <v>0.22642300000000001</v>
      </c>
      <c r="H40" s="58">
        <v>0.155282</v>
      </c>
      <c r="I40" s="7">
        <v>29.841999999999999</v>
      </c>
      <c r="J40" s="1" t="s">
        <v>379</v>
      </c>
      <c r="K40" s="1" t="s">
        <v>379</v>
      </c>
      <c r="L40" s="1" t="s">
        <v>379</v>
      </c>
      <c r="M40" s="58">
        <v>0.49304300000000001</v>
      </c>
      <c r="N40" s="58">
        <v>0.367363</v>
      </c>
      <c r="O40" s="58">
        <v>0.27554400000000001</v>
      </c>
      <c r="P40" s="58">
        <v>0.19858200000000001</v>
      </c>
      <c r="Q40" s="7">
        <v>60</v>
      </c>
      <c r="R40" s="5">
        <f>IF($M40=0,0,20-INDEX({0,1,2,3,4,5,6,7,8,9,10,11,12,13,14,15,16,17,18,19,20},IFERROR(MATCH($M40,$D$136:$D$156,-1),0)+1))</f>
        <v>14</v>
      </c>
      <c r="S40" s="7">
        <v>17</v>
      </c>
      <c r="T40" s="5"/>
      <c r="U40" s="5">
        <f t="shared" si="1"/>
        <v>91</v>
      </c>
      <c r="V40" s="5"/>
    </row>
    <row r="41" spans="1:22" ht="16.149999999999999" customHeight="1">
      <c r="A41" s="20" t="s">
        <v>59</v>
      </c>
      <c r="B41" s="20" t="s">
        <v>60</v>
      </c>
      <c r="C41" s="20">
        <v>312580072</v>
      </c>
      <c r="D41" s="7">
        <v>0</v>
      </c>
      <c r="E41" s="58">
        <v>0</v>
      </c>
      <c r="F41" s="58">
        <v>0</v>
      </c>
      <c r="G41" s="58">
        <v>0</v>
      </c>
      <c r="H41" s="58">
        <v>0</v>
      </c>
      <c r="I41" s="7">
        <v>0</v>
      </c>
      <c r="J41" s="1" t="s">
        <v>380</v>
      </c>
      <c r="K41" s="1" t="s">
        <v>380</v>
      </c>
      <c r="L41" s="1" t="s">
        <v>380</v>
      </c>
      <c r="M41" s="58">
        <v>0</v>
      </c>
      <c r="N41" s="58">
        <v>0</v>
      </c>
      <c r="O41" s="58">
        <v>0</v>
      </c>
      <c r="P41" s="58">
        <v>0</v>
      </c>
      <c r="Q41" s="7">
        <v>0</v>
      </c>
      <c r="R41" s="5">
        <f>IF($M41=0,0,20-INDEX({0,1,2,3,4,5,6,7,8,9,10,11,12,13,14,15,16,17,18,19,20},IFERROR(MATCH($M41,$D$136:$D$156,-1),0)+1))</f>
        <v>0</v>
      </c>
      <c r="S41" s="7">
        <v>0</v>
      </c>
      <c r="T41" s="5"/>
      <c r="U41" s="5">
        <f t="shared" si="1"/>
        <v>0</v>
      </c>
      <c r="V41" s="5" t="s">
        <v>324</v>
      </c>
    </row>
    <row r="42" spans="1:22" ht="16.149999999999999" customHeight="1">
      <c r="A42" s="20" t="s">
        <v>61</v>
      </c>
      <c r="B42" s="20" t="s">
        <v>62</v>
      </c>
      <c r="C42" s="20">
        <v>312591041</v>
      </c>
      <c r="D42" s="7">
        <v>84676.93</v>
      </c>
      <c r="E42" s="58">
        <v>0.27359899999999998</v>
      </c>
      <c r="F42" s="58">
        <v>0.145925</v>
      </c>
      <c r="G42" s="58">
        <v>7.9272999999999996E-2</v>
      </c>
      <c r="H42" s="58">
        <v>3.9716000000000001E-2</v>
      </c>
      <c r="I42" s="7">
        <v>6.5060000000000002</v>
      </c>
      <c r="J42" s="1" t="s">
        <v>379</v>
      </c>
      <c r="K42" s="1" t="s">
        <v>379</v>
      </c>
      <c r="L42" s="1" t="s">
        <v>379</v>
      </c>
      <c r="M42" s="58">
        <v>0.298147</v>
      </c>
      <c r="N42" s="58">
        <v>0.14904800000000001</v>
      </c>
      <c r="O42" s="58">
        <v>7.8674999999999995E-2</v>
      </c>
      <c r="P42" s="58">
        <v>3.7435000000000003E-2</v>
      </c>
      <c r="Q42" s="7">
        <v>60</v>
      </c>
      <c r="R42" s="5">
        <f>IF($M42=0,0,20-INDEX({0,1,2,3,4,5,6,7,8,9,10,11,12,13,14,15,16,17,18,19,20},IFERROR(MATCH($M42,$D$136:$D$156,-1),0)+1))</f>
        <v>1</v>
      </c>
      <c r="S42" s="7">
        <v>15</v>
      </c>
      <c r="T42" s="5"/>
      <c r="U42" s="5">
        <f t="shared" si="1"/>
        <v>76</v>
      </c>
      <c r="V42" s="5"/>
    </row>
    <row r="43" spans="1:22" ht="16.149999999999999" customHeight="1">
      <c r="A43" s="20" t="s">
        <v>63</v>
      </c>
      <c r="B43" s="20" t="s">
        <v>64</v>
      </c>
      <c r="C43" s="20">
        <v>313505013</v>
      </c>
      <c r="D43" s="7">
        <v>89435.08</v>
      </c>
      <c r="E43" s="58">
        <v>0.393148</v>
      </c>
      <c r="F43" s="58">
        <v>0.25508500000000001</v>
      </c>
      <c r="G43" s="58">
        <v>0.180421</v>
      </c>
      <c r="H43" s="58">
        <v>0.13275300000000001</v>
      </c>
      <c r="I43" s="7">
        <v>3.226</v>
      </c>
      <c r="J43" s="1" t="s">
        <v>379</v>
      </c>
      <c r="K43" s="1" t="s">
        <v>379</v>
      </c>
      <c r="L43" s="1" t="s">
        <v>379</v>
      </c>
      <c r="M43" s="58">
        <v>0.43451699999999999</v>
      </c>
      <c r="N43" s="58">
        <v>0.290211</v>
      </c>
      <c r="O43" s="58">
        <v>0.20355599999999999</v>
      </c>
      <c r="P43" s="58">
        <v>0.14857799999999999</v>
      </c>
      <c r="Q43" s="7">
        <v>60</v>
      </c>
      <c r="R43" s="5">
        <f>IF($M43=0,0,20-INDEX({0,1,2,3,4,5,6,7,8,9,10,11,12,13,14,15,16,17,18,19,20},IFERROR(MATCH($M43,$D$136:$D$156,-1),0)+1))</f>
        <v>7</v>
      </c>
      <c r="S43" s="7">
        <v>15</v>
      </c>
      <c r="T43" s="5"/>
      <c r="U43" s="5">
        <f t="shared" si="1"/>
        <v>82</v>
      </c>
      <c r="V43" s="5"/>
    </row>
    <row r="44" spans="1:22" ht="16.149999999999999" customHeight="1">
      <c r="A44" s="20" t="s">
        <v>65</v>
      </c>
      <c r="B44" s="20" t="s">
        <v>50</v>
      </c>
      <c r="C44" s="20">
        <v>313510001</v>
      </c>
      <c r="D44" s="7">
        <v>20233.54</v>
      </c>
      <c r="E44" s="58">
        <v>0.45144699999999999</v>
      </c>
      <c r="F44" s="58">
        <v>0.31848100000000001</v>
      </c>
      <c r="G44" s="58">
        <v>0.223055</v>
      </c>
      <c r="H44" s="58">
        <v>0.15380199999999999</v>
      </c>
      <c r="I44" s="7">
        <v>3.746</v>
      </c>
      <c r="J44" s="1" t="s">
        <v>379</v>
      </c>
      <c r="K44" s="1" t="s">
        <v>379</v>
      </c>
      <c r="L44" s="1" t="s">
        <v>379</v>
      </c>
      <c r="M44" s="58">
        <v>0.50131300000000001</v>
      </c>
      <c r="N44" s="58">
        <v>0.37066199999999999</v>
      </c>
      <c r="O44" s="58">
        <v>0.26560099999999998</v>
      </c>
      <c r="P44" s="58">
        <v>0.18651899999999999</v>
      </c>
      <c r="Q44" s="7">
        <v>60</v>
      </c>
      <c r="R44" s="5">
        <f>IF($M44=0,0,20-INDEX({0,1,2,3,4,5,6,7,8,9,10,11,12,13,14,15,16,17,18,19,20},IFERROR(MATCH($M44,$D$136:$D$156,-1),0)+1))</f>
        <v>15</v>
      </c>
      <c r="S44" s="7">
        <v>15</v>
      </c>
      <c r="T44" s="5"/>
      <c r="U44" s="5">
        <f t="shared" si="1"/>
        <v>90</v>
      </c>
      <c r="V44" s="5"/>
    </row>
    <row r="45" spans="1:22" ht="16.149999999999999" customHeight="1">
      <c r="A45" s="20" t="s">
        <v>66</v>
      </c>
      <c r="B45" s="20" t="s">
        <v>50</v>
      </c>
      <c r="C45" s="20">
        <v>313510134</v>
      </c>
      <c r="D45" s="7">
        <v>47894.85</v>
      </c>
      <c r="E45" s="58">
        <v>0.43064200000000002</v>
      </c>
      <c r="F45" s="58">
        <v>0.28093299999999999</v>
      </c>
      <c r="G45" s="58">
        <v>0.183447</v>
      </c>
      <c r="H45" s="58">
        <v>0.114317</v>
      </c>
      <c r="I45" s="7">
        <v>22.128</v>
      </c>
      <c r="J45" s="1" t="s">
        <v>379</v>
      </c>
      <c r="K45" s="1" t="s">
        <v>379</v>
      </c>
      <c r="L45" s="1" t="s">
        <v>379</v>
      </c>
      <c r="M45" s="58">
        <v>0.45997199999999999</v>
      </c>
      <c r="N45" s="58">
        <v>0.316942</v>
      </c>
      <c r="O45" s="58">
        <v>0.211261</v>
      </c>
      <c r="P45" s="58">
        <v>0.144869</v>
      </c>
      <c r="Q45" s="7">
        <v>60</v>
      </c>
      <c r="R45" s="5">
        <f>IF($M45=0,0,20-INDEX({0,1,2,3,4,5,6,7,8,9,10,11,12,13,14,15,16,17,18,19,20},IFERROR(MATCH($M45,$D$136:$D$156,-1),0)+1))</f>
        <v>9</v>
      </c>
      <c r="S45" s="7">
        <v>16</v>
      </c>
      <c r="T45" s="5">
        <v>-5</v>
      </c>
      <c r="U45" s="5">
        <f t="shared" si="1"/>
        <v>80</v>
      </c>
      <c r="V45" s="5"/>
    </row>
    <row r="46" spans="1:22" ht="16.149999999999999" customHeight="1">
      <c r="A46" s="20" t="s">
        <v>67</v>
      </c>
      <c r="B46" s="20" t="s">
        <v>50</v>
      </c>
      <c r="C46" s="20">
        <v>313510156</v>
      </c>
      <c r="D46" s="7">
        <v>24759.88</v>
      </c>
      <c r="E46" s="58">
        <v>0.46440700000000001</v>
      </c>
      <c r="F46" s="58">
        <v>0.32971099999999998</v>
      </c>
      <c r="G46" s="58">
        <v>0.24184900000000001</v>
      </c>
      <c r="H46" s="58">
        <v>0.17688499999999999</v>
      </c>
      <c r="I46" s="7">
        <v>7.2119999999999997</v>
      </c>
      <c r="J46" s="1" t="s">
        <v>379</v>
      </c>
      <c r="K46" s="1" t="s">
        <v>379</v>
      </c>
      <c r="L46" s="1" t="s">
        <v>379</v>
      </c>
      <c r="M46" s="58">
        <v>0.50875400000000004</v>
      </c>
      <c r="N46" s="58">
        <v>0.37088199999999999</v>
      </c>
      <c r="O46" s="58">
        <v>0.277555</v>
      </c>
      <c r="P46" s="58">
        <v>0.20250499999999999</v>
      </c>
      <c r="Q46" s="7">
        <v>60</v>
      </c>
      <c r="R46" s="5">
        <f>IF($M46=0,0,20-INDEX({0,1,2,3,4,5,6,7,8,9,10,11,12,13,14,15,16,17,18,19,20},IFERROR(MATCH($M46,$D$136:$D$156,-1),0)+1))</f>
        <v>17</v>
      </c>
      <c r="S46" s="7">
        <v>20</v>
      </c>
      <c r="T46" s="5"/>
      <c r="U46" s="5">
        <f t="shared" si="1"/>
        <v>97</v>
      </c>
      <c r="V46" s="5"/>
    </row>
    <row r="47" spans="1:22" ht="16.149999999999999" customHeight="1">
      <c r="A47" s="20" t="s">
        <v>68</v>
      </c>
      <c r="B47" s="20" t="s">
        <v>50</v>
      </c>
      <c r="C47" s="20">
        <v>313510159</v>
      </c>
      <c r="D47" s="7">
        <v>23970.12</v>
      </c>
      <c r="E47" s="58">
        <v>0.43918600000000002</v>
      </c>
      <c r="F47" s="58">
        <v>0.29783999999999999</v>
      </c>
      <c r="G47" s="58">
        <v>0.197163</v>
      </c>
      <c r="H47" s="58">
        <v>0.13700300000000001</v>
      </c>
      <c r="I47" s="7">
        <v>2.2349999999999999</v>
      </c>
      <c r="J47" s="1" t="s">
        <v>379</v>
      </c>
      <c r="K47" s="1" t="s">
        <v>379</v>
      </c>
      <c r="L47" s="1" t="s">
        <v>379</v>
      </c>
      <c r="M47" s="58">
        <v>0.49503000000000003</v>
      </c>
      <c r="N47" s="58">
        <v>0.372587</v>
      </c>
      <c r="O47" s="58">
        <v>0.26670700000000003</v>
      </c>
      <c r="P47" s="58">
        <v>0.20232900000000001</v>
      </c>
      <c r="Q47" s="7">
        <v>60</v>
      </c>
      <c r="R47" s="5">
        <f>IF($M47=0,0,20-INDEX({0,1,2,3,4,5,6,7,8,9,10,11,12,13,14,15,16,17,18,19,20},IFERROR(MATCH($M47,$D$136:$D$156,-1),0)+1))</f>
        <v>15</v>
      </c>
      <c r="S47" s="7">
        <v>15</v>
      </c>
      <c r="T47" s="5"/>
      <c r="U47" s="5">
        <f t="shared" si="1"/>
        <v>90</v>
      </c>
      <c r="V47" s="5"/>
    </row>
    <row r="48" spans="1:22" ht="16.149999999999999" customHeight="1">
      <c r="A48" s="20" t="s">
        <v>69</v>
      </c>
      <c r="B48" s="20" t="s">
        <v>50</v>
      </c>
      <c r="C48" s="20">
        <v>313510172</v>
      </c>
      <c r="D48" s="7">
        <v>69830.98</v>
      </c>
      <c r="E48" s="58">
        <v>0.42861199999999999</v>
      </c>
      <c r="F48" s="58">
        <v>0.30112699999999998</v>
      </c>
      <c r="G48" s="58">
        <v>0.22129099999999999</v>
      </c>
      <c r="H48" s="58">
        <v>0.16222800000000001</v>
      </c>
      <c r="I48" s="7">
        <v>7.14</v>
      </c>
      <c r="J48" s="1" t="s">
        <v>379</v>
      </c>
      <c r="K48" s="1" t="s">
        <v>379</v>
      </c>
      <c r="L48" s="1" t="s">
        <v>379</v>
      </c>
      <c r="M48" s="58">
        <v>0.48546600000000001</v>
      </c>
      <c r="N48" s="58">
        <v>0.36085299999999998</v>
      </c>
      <c r="O48" s="58">
        <v>0.25373699999999999</v>
      </c>
      <c r="P48" s="58">
        <v>0.17366699999999999</v>
      </c>
      <c r="Q48" s="7">
        <v>60</v>
      </c>
      <c r="R48" s="5">
        <f>IF($M48=0,0,20-INDEX({0,1,2,3,4,5,6,7,8,9,10,11,12,13,14,15,16,17,18,19,20},IFERROR(MATCH($M48,$D$136:$D$156,-1),0)+1))</f>
        <v>12</v>
      </c>
      <c r="S48" s="7">
        <v>18</v>
      </c>
      <c r="T48" s="5"/>
      <c r="U48" s="5">
        <f t="shared" si="1"/>
        <v>90</v>
      </c>
      <c r="V48" s="5"/>
    </row>
    <row r="49" spans="1:22" ht="16.149999999999999" customHeight="1">
      <c r="A49" s="20" t="s">
        <v>70</v>
      </c>
      <c r="B49" s="20" t="s">
        <v>50</v>
      </c>
      <c r="C49" s="20">
        <v>313510178</v>
      </c>
      <c r="D49" s="7">
        <v>62607.68</v>
      </c>
      <c r="E49" s="58">
        <v>0.415854</v>
      </c>
      <c r="F49" s="58">
        <v>0.27726400000000001</v>
      </c>
      <c r="G49" s="58">
        <v>0.196992</v>
      </c>
      <c r="H49" s="58">
        <v>0.141314</v>
      </c>
      <c r="I49" s="7">
        <v>3.5019999999999998</v>
      </c>
      <c r="J49" s="1" t="s">
        <v>379</v>
      </c>
      <c r="K49" s="1" t="s">
        <v>379</v>
      </c>
      <c r="L49" s="1" t="s">
        <v>379</v>
      </c>
      <c r="M49" s="58">
        <v>0.47304499999999999</v>
      </c>
      <c r="N49" s="58">
        <v>0.32667299999999999</v>
      </c>
      <c r="O49" s="58">
        <v>0.223663</v>
      </c>
      <c r="P49" s="58">
        <v>0.16233300000000001</v>
      </c>
      <c r="Q49" s="7">
        <v>60</v>
      </c>
      <c r="R49" s="5">
        <f>IF($M49=0,0,20-INDEX({0,1,2,3,4,5,6,7,8,9,10,11,12,13,14,15,16,17,18,19,20},IFERROR(MATCH($M49,$D$136:$D$156,-1),0)+1))</f>
        <v>10</v>
      </c>
      <c r="S49" s="7">
        <v>15</v>
      </c>
      <c r="T49" s="5"/>
      <c r="U49" s="5">
        <f t="shared" si="1"/>
        <v>85</v>
      </c>
      <c r="V49" s="5"/>
    </row>
    <row r="50" spans="1:22" ht="16.149999999999999" customHeight="1">
      <c r="A50" s="20" t="s">
        <v>71</v>
      </c>
      <c r="B50" s="20" t="s">
        <v>50</v>
      </c>
      <c r="C50" s="20">
        <v>313510194</v>
      </c>
      <c r="D50" s="7">
        <v>41447.75</v>
      </c>
      <c r="E50" s="58">
        <v>0.40128399999999997</v>
      </c>
      <c r="F50" s="58">
        <v>0.26088899999999998</v>
      </c>
      <c r="G50" s="58">
        <v>0.17020299999999999</v>
      </c>
      <c r="H50" s="58">
        <v>0.11301600000000001</v>
      </c>
      <c r="I50" s="7">
        <v>2.5270000000000001</v>
      </c>
      <c r="J50" s="1" t="s">
        <v>379</v>
      </c>
      <c r="K50" s="1" t="s">
        <v>379</v>
      </c>
      <c r="L50" s="1" t="s">
        <v>379</v>
      </c>
      <c r="M50" s="58">
        <v>0.43145800000000001</v>
      </c>
      <c r="N50" s="58">
        <v>0.300342</v>
      </c>
      <c r="O50" s="58">
        <v>0.20005999999999999</v>
      </c>
      <c r="P50" s="58">
        <v>0.13934299999999999</v>
      </c>
      <c r="Q50" s="7">
        <v>60</v>
      </c>
      <c r="R50" s="5">
        <f>IF($M50=0,0,20-INDEX({0,1,2,3,4,5,6,7,8,9,10,11,12,13,14,15,16,17,18,19,20},IFERROR(MATCH($M50,$D$136:$D$156,-1),0)+1))</f>
        <v>6</v>
      </c>
      <c r="S50" s="7">
        <v>16</v>
      </c>
      <c r="T50" s="5">
        <v>-5</v>
      </c>
      <c r="U50" s="5">
        <f t="shared" si="1"/>
        <v>77</v>
      </c>
      <c r="V50" s="5"/>
    </row>
    <row r="51" spans="1:22" ht="16.149999999999999" customHeight="1">
      <c r="A51" s="20" t="s">
        <v>72</v>
      </c>
      <c r="B51" s="20" t="s">
        <v>50</v>
      </c>
      <c r="C51" s="20">
        <v>313510196</v>
      </c>
      <c r="D51" s="7">
        <v>75202.880000000005</v>
      </c>
      <c r="E51" s="58">
        <v>0.337559</v>
      </c>
      <c r="F51" s="58">
        <v>0.200382</v>
      </c>
      <c r="G51" s="58">
        <v>0.135301</v>
      </c>
      <c r="H51" s="58">
        <v>9.7919999999999993E-2</v>
      </c>
      <c r="I51" s="7">
        <v>3.4910000000000001</v>
      </c>
      <c r="J51" s="1" t="s">
        <v>379</v>
      </c>
      <c r="K51" s="1" t="s">
        <v>379</v>
      </c>
      <c r="L51" s="1" t="s">
        <v>379</v>
      </c>
      <c r="M51" s="58">
        <v>0.37437100000000001</v>
      </c>
      <c r="N51" s="58">
        <v>0.247082</v>
      </c>
      <c r="O51" s="58">
        <v>0.164518</v>
      </c>
      <c r="P51" s="58">
        <v>0.102267</v>
      </c>
      <c r="Q51" s="7">
        <v>60</v>
      </c>
      <c r="R51" s="5">
        <f>IF($M51=0,0,20-INDEX({0,1,2,3,4,5,6,7,8,9,10,11,12,13,14,15,16,17,18,19,20},IFERROR(MATCH($M51,$D$136:$D$156,-1),0)+1))</f>
        <v>3</v>
      </c>
      <c r="S51" s="7">
        <v>15</v>
      </c>
      <c r="T51" s="5"/>
      <c r="U51" s="5">
        <f t="shared" si="1"/>
        <v>78</v>
      </c>
      <c r="V51" s="5"/>
    </row>
    <row r="52" spans="1:22" ht="16.149999999999999" customHeight="1">
      <c r="A52" s="20" t="s">
        <v>73</v>
      </c>
      <c r="B52" s="20" t="s">
        <v>50</v>
      </c>
      <c r="C52" s="20">
        <v>313510212</v>
      </c>
      <c r="D52" s="7">
        <v>0</v>
      </c>
      <c r="E52" s="58">
        <v>0</v>
      </c>
      <c r="F52" s="58">
        <v>0</v>
      </c>
      <c r="G52" s="58">
        <v>0</v>
      </c>
      <c r="H52" s="58">
        <v>0</v>
      </c>
      <c r="I52" s="7">
        <v>0</v>
      </c>
      <c r="J52" s="1" t="s">
        <v>380</v>
      </c>
      <c r="K52" s="1" t="s">
        <v>380</v>
      </c>
      <c r="L52" s="1" t="s">
        <v>380</v>
      </c>
      <c r="M52" s="58">
        <v>0</v>
      </c>
      <c r="N52" s="58">
        <v>0</v>
      </c>
      <c r="O52" s="58">
        <v>0</v>
      </c>
      <c r="P52" s="58">
        <v>0</v>
      </c>
      <c r="Q52" s="7">
        <v>0</v>
      </c>
      <c r="R52" s="5">
        <f>IF($M52=0,0,20-INDEX({0,1,2,3,4,5,6,7,8,9,10,11,12,13,14,15,16,17,18,19,20},IFERROR(MATCH($M52,$D$136:$D$156,-1),0)+1))</f>
        <v>0</v>
      </c>
      <c r="S52" s="7">
        <v>0</v>
      </c>
      <c r="T52" s="5"/>
      <c r="U52" s="5">
        <f t="shared" si="1"/>
        <v>0</v>
      </c>
      <c r="V52" s="5" t="s">
        <v>324</v>
      </c>
    </row>
    <row r="53" spans="1:22" ht="16.149999999999999" customHeight="1">
      <c r="A53" s="20" t="s">
        <v>74</v>
      </c>
      <c r="B53" s="20" t="s">
        <v>50</v>
      </c>
      <c r="C53" s="20">
        <v>313510214</v>
      </c>
      <c r="D53" s="7">
        <v>84685.119999999995</v>
      </c>
      <c r="E53" s="58">
        <v>0.47123399999999999</v>
      </c>
      <c r="F53" s="58">
        <v>0.33212000000000003</v>
      </c>
      <c r="G53" s="58">
        <v>0.24021999999999999</v>
      </c>
      <c r="H53" s="58">
        <v>0.165273</v>
      </c>
      <c r="I53" s="7">
        <v>125.364</v>
      </c>
      <c r="J53" s="1" t="s">
        <v>379</v>
      </c>
      <c r="K53" s="1" t="s">
        <v>379</v>
      </c>
      <c r="L53" s="1" t="s">
        <v>379</v>
      </c>
      <c r="M53" s="58">
        <v>0.53395899999999996</v>
      </c>
      <c r="N53" s="58">
        <v>0.41111999999999999</v>
      </c>
      <c r="O53" s="58">
        <v>0.31254300000000002</v>
      </c>
      <c r="P53" s="58">
        <v>0.24158099999999999</v>
      </c>
      <c r="Q53" s="7">
        <v>60</v>
      </c>
      <c r="R53" s="5">
        <f>IF($M53=0,0,20-INDEX({0,1,2,3,4,5,6,7,8,9,10,11,12,13,14,15,16,17,18,19,20},IFERROR(MATCH($M53,$D$136:$D$156,-1),0)+1))</f>
        <v>20</v>
      </c>
      <c r="S53" s="7">
        <v>18</v>
      </c>
      <c r="T53" s="5"/>
      <c r="U53" s="5">
        <f t="shared" si="1"/>
        <v>98</v>
      </c>
      <c r="V53" s="5"/>
    </row>
    <row r="54" spans="1:22" ht="16.149999999999999" customHeight="1">
      <c r="A54" s="20" t="s">
        <v>75</v>
      </c>
      <c r="B54" s="20" t="s">
        <v>50</v>
      </c>
      <c r="C54" s="20">
        <v>313510217</v>
      </c>
      <c r="D54" s="7">
        <v>22952.26</v>
      </c>
      <c r="E54" s="58">
        <v>0.43637100000000001</v>
      </c>
      <c r="F54" s="58">
        <v>0.30514599999999997</v>
      </c>
      <c r="G54" s="58">
        <v>0.21587700000000001</v>
      </c>
      <c r="H54" s="58">
        <v>0.15041499999999999</v>
      </c>
      <c r="I54" s="7">
        <v>15.275</v>
      </c>
      <c r="J54" s="1" t="s">
        <v>379</v>
      </c>
      <c r="K54" s="1" t="s">
        <v>379</v>
      </c>
      <c r="L54" s="1" t="s">
        <v>379</v>
      </c>
      <c r="M54" s="58">
        <v>0.47150799999999998</v>
      </c>
      <c r="N54" s="58">
        <v>0.334513</v>
      </c>
      <c r="O54" s="58">
        <v>0.232767</v>
      </c>
      <c r="P54" s="58">
        <v>0.18254600000000001</v>
      </c>
      <c r="Q54" s="7">
        <v>60</v>
      </c>
      <c r="R54" s="5">
        <f>IF($M54=0,0,20-INDEX({0,1,2,3,4,5,6,7,8,9,10,11,12,13,14,15,16,17,18,19,20},IFERROR(MATCH($M54,$D$136:$D$156,-1),0)+1))</f>
        <v>10</v>
      </c>
      <c r="S54" s="7">
        <v>18</v>
      </c>
      <c r="T54" s="5"/>
      <c r="U54" s="5">
        <f t="shared" si="1"/>
        <v>88</v>
      </c>
      <c r="V54" s="5"/>
    </row>
    <row r="55" spans="1:22" ht="16.149999999999999" customHeight="1">
      <c r="A55" s="20" t="s">
        <v>76</v>
      </c>
      <c r="B55" s="20" t="s">
        <v>50</v>
      </c>
      <c r="C55" s="20">
        <v>313510230</v>
      </c>
      <c r="D55" s="7">
        <v>62474.559999999998</v>
      </c>
      <c r="E55" s="58">
        <v>0.484707</v>
      </c>
      <c r="F55" s="58">
        <v>0.34715400000000002</v>
      </c>
      <c r="G55" s="58">
        <v>0.24989800000000001</v>
      </c>
      <c r="H55" s="58">
        <v>0.186942</v>
      </c>
      <c r="I55" s="7">
        <v>20.442</v>
      </c>
      <c r="J55" s="1" t="s">
        <v>379</v>
      </c>
      <c r="K55" s="1" t="s">
        <v>379</v>
      </c>
      <c r="L55" s="1" t="s">
        <v>379</v>
      </c>
      <c r="M55" s="58">
        <v>0.53514499999999998</v>
      </c>
      <c r="N55" s="58">
        <v>0.40652100000000002</v>
      </c>
      <c r="O55" s="58">
        <v>0.29300999999999999</v>
      </c>
      <c r="P55" s="58">
        <v>0.19519300000000001</v>
      </c>
      <c r="Q55" s="7">
        <v>60</v>
      </c>
      <c r="R55" s="5">
        <f>IF($M55=0,0,20-INDEX({0,1,2,3,4,5,6,7,8,9,10,11,12,13,14,15,16,17,18,19,20},IFERROR(MATCH($M55,$D$136:$D$156,-1),0)+1))</f>
        <v>20</v>
      </c>
      <c r="S55" s="7">
        <v>17</v>
      </c>
      <c r="T55" s="5">
        <v>-5</v>
      </c>
      <c r="U55" s="5">
        <f t="shared" si="1"/>
        <v>92</v>
      </c>
      <c r="V55" s="5"/>
    </row>
    <row r="56" spans="1:22" ht="16.149999999999999" customHeight="1">
      <c r="A56" s="20" t="s">
        <v>77</v>
      </c>
      <c r="B56" s="20" t="s">
        <v>50</v>
      </c>
      <c r="C56" s="20">
        <v>313510234</v>
      </c>
      <c r="D56" s="7">
        <v>35842.370000000003</v>
      </c>
      <c r="E56" s="58">
        <v>0.44472699999999998</v>
      </c>
      <c r="F56" s="58">
        <v>0.30128100000000002</v>
      </c>
      <c r="G56" s="58">
        <v>0.21803</v>
      </c>
      <c r="H56" s="58">
        <v>0.15593399999999999</v>
      </c>
      <c r="I56" s="7">
        <v>5.8949999999999996</v>
      </c>
      <c r="J56" s="1" t="s">
        <v>379</v>
      </c>
      <c r="K56" s="1" t="s">
        <v>379</v>
      </c>
      <c r="L56" s="1" t="s">
        <v>379</v>
      </c>
      <c r="M56" s="58">
        <v>0.49604199999999998</v>
      </c>
      <c r="N56" s="58">
        <v>0.35865999999999998</v>
      </c>
      <c r="O56" s="58">
        <v>0.25562400000000002</v>
      </c>
      <c r="P56" s="58">
        <v>0.169798</v>
      </c>
      <c r="Q56" s="7">
        <v>60</v>
      </c>
      <c r="R56" s="5">
        <f>IF($M56=0,0,20-INDEX({0,1,2,3,4,5,6,7,8,9,10,11,12,13,14,15,16,17,18,19,20},IFERROR(MATCH($M56,$D$136:$D$156,-1),0)+1))</f>
        <v>15</v>
      </c>
      <c r="S56" s="7">
        <v>16</v>
      </c>
      <c r="T56" s="5"/>
      <c r="U56" s="5">
        <f t="shared" si="1"/>
        <v>91</v>
      </c>
      <c r="V56" s="5"/>
    </row>
    <row r="57" spans="1:22" ht="16.149999999999999" customHeight="1">
      <c r="A57" s="20" t="s">
        <v>78</v>
      </c>
      <c r="B57" s="20" t="s">
        <v>50</v>
      </c>
      <c r="C57" s="20">
        <v>313510237</v>
      </c>
      <c r="D57" s="7">
        <v>99958.85</v>
      </c>
      <c r="E57" s="58">
        <v>0.45755699999999999</v>
      </c>
      <c r="F57" s="58">
        <v>0.31353799999999998</v>
      </c>
      <c r="G57" s="58">
        <v>0.226192</v>
      </c>
      <c r="H57" s="58">
        <v>0.15604799999999999</v>
      </c>
      <c r="I57" s="7">
        <v>45.246000000000002</v>
      </c>
      <c r="J57" s="1" t="s">
        <v>379</v>
      </c>
      <c r="K57" s="1" t="s">
        <v>379</v>
      </c>
      <c r="L57" s="1" t="s">
        <v>379</v>
      </c>
      <c r="M57" s="58">
        <v>0.49066799999999999</v>
      </c>
      <c r="N57" s="58">
        <v>0.35572399999999998</v>
      </c>
      <c r="O57" s="58">
        <v>0.264345</v>
      </c>
      <c r="P57" s="58">
        <v>0.18018799999999999</v>
      </c>
      <c r="Q57" s="7">
        <v>60</v>
      </c>
      <c r="R57" s="5">
        <f>IF($M57=0,0,20-INDEX({0,1,2,3,4,5,6,7,8,9,10,11,12,13,14,15,16,17,18,19,20},IFERROR(MATCH($M57,$D$136:$D$156,-1),0)+1))</f>
        <v>14</v>
      </c>
      <c r="S57" s="7">
        <v>16</v>
      </c>
      <c r="T57" s="5">
        <v>-5</v>
      </c>
      <c r="U57" s="5">
        <f t="shared" si="1"/>
        <v>85</v>
      </c>
      <c r="V57" s="5"/>
    </row>
    <row r="58" spans="1:22" ht="16.149999999999999" customHeight="1">
      <c r="A58" s="20" t="s">
        <v>79</v>
      </c>
      <c r="B58" s="20" t="s">
        <v>50</v>
      </c>
      <c r="C58" s="20">
        <v>313510244</v>
      </c>
      <c r="D58" s="7">
        <v>55066.62</v>
      </c>
      <c r="E58" s="58">
        <v>0.37282300000000002</v>
      </c>
      <c r="F58" s="58">
        <v>0.23665900000000001</v>
      </c>
      <c r="G58" s="58">
        <v>0.14951</v>
      </c>
      <c r="H58" s="58">
        <v>9.3373999999999999E-2</v>
      </c>
      <c r="I58" s="7">
        <v>14.981999999999999</v>
      </c>
      <c r="J58" s="1" t="s">
        <v>379</v>
      </c>
      <c r="K58" s="1" t="s">
        <v>379</v>
      </c>
      <c r="L58" s="1" t="s">
        <v>379</v>
      </c>
      <c r="M58" s="58">
        <v>0.42014600000000002</v>
      </c>
      <c r="N58" s="58">
        <v>0.280084</v>
      </c>
      <c r="O58" s="58">
        <v>0.194022</v>
      </c>
      <c r="P58" s="58">
        <v>0.13205500000000001</v>
      </c>
      <c r="Q58" s="7">
        <v>60</v>
      </c>
      <c r="R58" s="5">
        <f>IF($M58=0,0,20-INDEX({0,1,2,3,4,5,6,7,8,9,10,11,12,13,14,15,16,17,18,19,20},IFERROR(MATCH($M58,$D$136:$D$156,-1),0)+1))</f>
        <v>6</v>
      </c>
      <c r="S58" s="7">
        <v>19</v>
      </c>
      <c r="T58" s="5">
        <v>-5</v>
      </c>
      <c r="U58" s="5">
        <f t="shared" si="1"/>
        <v>80</v>
      </c>
      <c r="V58" s="5"/>
    </row>
    <row r="59" spans="1:22" ht="16.149999999999999" customHeight="1">
      <c r="A59" s="20" t="s">
        <v>80</v>
      </c>
      <c r="B59" s="20" t="s">
        <v>50</v>
      </c>
      <c r="C59" s="20">
        <v>313510245</v>
      </c>
      <c r="D59" s="7">
        <v>47571.07</v>
      </c>
      <c r="E59" s="58">
        <v>0.50969900000000001</v>
      </c>
      <c r="F59" s="58">
        <v>0.36472500000000002</v>
      </c>
      <c r="G59" s="58">
        <v>0.27664100000000003</v>
      </c>
      <c r="H59" s="58">
        <v>0.200604</v>
      </c>
      <c r="I59" s="7">
        <v>3.5</v>
      </c>
      <c r="J59" s="1" t="s">
        <v>379</v>
      </c>
      <c r="K59" s="1" t="s">
        <v>379</v>
      </c>
      <c r="L59" s="1" t="s">
        <v>379</v>
      </c>
      <c r="M59" s="58">
        <v>0.55564000000000002</v>
      </c>
      <c r="N59" s="58">
        <v>0.43270599999999998</v>
      </c>
      <c r="O59" s="58">
        <v>0.31567400000000001</v>
      </c>
      <c r="P59" s="58">
        <v>0.22087399999999999</v>
      </c>
      <c r="Q59" s="7">
        <v>60</v>
      </c>
      <c r="R59" s="5">
        <f>IF($M59=0,0,20-INDEX({0,1,2,3,4,5,6,7,8,9,10,11,12,13,14,15,16,17,18,19,20},IFERROR(MATCH($M59,$D$136:$D$156,-1),0)+1))</f>
        <v>20</v>
      </c>
      <c r="S59" s="7">
        <v>19</v>
      </c>
      <c r="T59" s="5"/>
      <c r="U59" s="5">
        <f t="shared" si="1"/>
        <v>99</v>
      </c>
      <c r="V59" s="5"/>
    </row>
    <row r="60" spans="1:22" ht="16.149999999999999" customHeight="1">
      <c r="A60" s="20" t="s">
        <v>81</v>
      </c>
      <c r="B60" s="20" t="s">
        <v>82</v>
      </c>
      <c r="C60" s="20">
        <v>313512061</v>
      </c>
      <c r="D60" s="7">
        <v>84516.86</v>
      </c>
      <c r="E60" s="58">
        <v>0.37456099999999998</v>
      </c>
      <c r="F60" s="58">
        <v>0.247281</v>
      </c>
      <c r="G60" s="58">
        <v>0.16303799999999999</v>
      </c>
      <c r="H60" s="58">
        <v>0.10227799999999999</v>
      </c>
      <c r="I60" s="7">
        <v>6.9560000000000004</v>
      </c>
      <c r="J60" s="1" t="s">
        <v>379</v>
      </c>
      <c r="K60" s="1" t="s">
        <v>379</v>
      </c>
      <c r="L60" s="1" t="s">
        <v>379</v>
      </c>
      <c r="M60" s="58">
        <v>0.41175400000000001</v>
      </c>
      <c r="N60" s="58">
        <v>0.27424100000000001</v>
      </c>
      <c r="O60" s="58">
        <v>0.184058</v>
      </c>
      <c r="P60" s="58">
        <v>0.118185</v>
      </c>
      <c r="Q60" s="7">
        <v>60</v>
      </c>
      <c r="R60" s="5">
        <f>IF($M60=0,0,20-INDEX({0,1,2,3,4,5,6,7,8,9,10,11,12,13,14,15,16,17,18,19,20},IFERROR(MATCH($M60,$D$136:$D$156,-1),0)+1))</f>
        <v>5</v>
      </c>
      <c r="S60" s="7">
        <v>15</v>
      </c>
      <c r="T60" s="5"/>
      <c r="U60" s="5">
        <f t="shared" si="1"/>
        <v>80</v>
      </c>
      <c r="V60" s="5"/>
    </row>
    <row r="61" spans="1:22" ht="16.149999999999999" customHeight="1">
      <c r="A61" s="20" t="s">
        <v>83</v>
      </c>
      <c r="B61" s="20" t="s">
        <v>84</v>
      </c>
      <c r="C61" s="20">
        <v>313513029</v>
      </c>
      <c r="D61" s="7">
        <v>69964.100000000006</v>
      </c>
      <c r="E61" s="58">
        <v>0.395617</v>
      </c>
      <c r="F61" s="58">
        <v>0.26225900000000002</v>
      </c>
      <c r="G61" s="58">
        <v>0.18190999999999999</v>
      </c>
      <c r="H61" s="58">
        <v>0.112137</v>
      </c>
      <c r="I61" s="7">
        <v>15.598000000000001</v>
      </c>
      <c r="J61" s="1" t="s">
        <v>379</v>
      </c>
      <c r="K61" s="1" t="s">
        <v>379</v>
      </c>
      <c r="L61" s="1" t="s">
        <v>379</v>
      </c>
      <c r="M61" s="58">
        <v>0.43645299999999998</v>
      </c>
      <c r="N61" s="58">
        <v>0.31100299999999997</v>
      </c>
      <c r="O61" s="58">
        <v>0.22392599999999999</v>
      </c>
      <c r="P61" s="58">
        <v>0.15287600000000001</v>
      </c>
      <c r="Q61" s="7">
        <v>60</v>
      </c>
      <c r="R61" s="5">
        <f>IF($M61=0,0,20-INDEX({0,1,2,3,4,5,6,7,8,9,10,11,12,13,14,15,16,17,18,19,20},IFERROR(MATCH($M61,$D$136:$D$156,-1),0)+1))</f>
        <v>7</v>
      </c>
      <c r="S61" s="7">
        <v>15</v>
      </c>
      <c r="T61" s="5"/>
      <c r="U61" s="5">
        <f t="shared" si="1"/>
        <v>82</v>
      </c>
      <c r="V61" s="5"/>
    </row>
    <row r="62" spans="1:22" ht="16.149999999999999" customHeight="1">
      <c r="A62" s="20" t="s">
        <v>85</v>
      </c>
      <c r="B62" s="20" t="s">
        <v>52</v>
      </c>
      <c r="C62" s="20">
        <v>313580015</v>
      </c>
      <c r="D62" s="7">
        <v>18361.34</v>
      </c>
      <c r="E62" s="58">
        <v>0.485682</v>
      </c>
      <c r="F62" s="58">
        <v>0.34517100000000001</v>
      </c>
      <c r="G62" s="58">
        <v>0.251583</v>
      </c>
      <c r="H62" s="58">
        <v>0.178566</v>
      </c>
      <c r="I62" s="7">
        <v>2.2280000000000002</v>
      </c>
      <c r="J62" s="1" t="s">
        <v>379</v>
      </c>
      <c r="K62" s="1" t="s">
        <v>379</v>
      </c>
      <c r="L62" s="1" t="s">
        <v>379</v>
      </c>
      <c r="M62" s="58">
        <v>0.52495099999999995</v>
      </c>
      <c r="N62" s="58">
        <v>0.39685999999999999</v>
      </c>
      <c r="O62" s="58">
        <v>0.28342400000000001</v>
      </c>
      <c r="P62" s="58">
        <v>0.215028</v>
      </c>
      <c r="Q62" s="7">
        <v>60</v>
      </c>
      <c r="R62" s="5">
        <f>IF($M62=0,0,20-INDEX({0,1,2,3,4,5,6,7,8,9,10,11,12,13,14,15,16,17,18,19,20},IFERROR(MATCH($M62,$D$136:$D$156,-1),0)+1))</f>
        <v>19</v>
      </c>
      <c r="S62" s="7">
        <v>18</v>
      </c>
      <c r="T62" s="5"/>
      <c r="U62" s="5">
        <f t="shared" si="1"/>
        <v>97</v>
      </c>
      <c r="V62" s="5"/>
    </row>
    <row r="63" spans="1:22" ht="16.149999999999999" customHeight="1">
      <c r="A63" s="20" t="s">
        <v>86</v>
      </c>
      <c r="B63" s="20" t="s">
        <v>60</v>
      </c>
      <c r="C63" s="20">
        <v>313580072</v>
      </c>
      <c r="D63" s="7">
        <v>35030.339999999997</v>
      </c>
      <c r="E63" s="58">
        <v>0.32491599999999998</v>
      </c>
      <c r="F63" s="58">
        <v>0.20580300000000001</v>
      </c>
      <c r="G63" s="58">
        <v>0.140649</v>
      </c>
      <c r="H63" s="58">
        <v>9.3725000000000003E-2</v>
      </c>
      <c r="I63" s="7">
        <v>87.629000000000005</v>
      </c>
      <c r="J63" s="1" t="s">
        <v>379</v>
      </c>
      <c r="K63" s="1" t="s">
        <v>379</v>
      </c>
      <c r="L63" s="1" t="s">
        <v>379</v>
      </c>
      <c r="M63" s="58">
        <v>0.33155499999999999</v>
      </c>
      <c r="N63" s="58">
        <v>0.20813400000000001</v>
      </c>
      <c r="O63" s="58">
        <v>0.13636599999999999</v>
      </c>
      <c r="P63" s="58">
        <v>8.4211999999999995E-2</v>
      </c>
      <c r="Q63" s="7">
        <v>60</v>
      </c>
      <c r="R63" s="5">
        <f>IF($M63=0,0,20-INDEX({0,1,2,3,4,5,6,7,8,9,10,11,12,13,14,15,16,17,18,19,20},IFERROR(MATCH($M63,$D$136:$D$156,-1),0)+1))</f>
        <v>2</v>
      </c>
      <c r="S63" s="7">
        <v>18</v>
      </c>
      <c r="T63" s="5"/>
      <c r="U63" s="5">
        <f t="shared" si="1"/>
        <v>80</v>
      </c>
      <c r="V63" s="5"/>
    </row>
    <row r="64" spans="1:22" ht="16.149999999999999" customHeight="1">
      <c r="A64" s="20" t="s">
        <v>87</v>
      </c>
      <c r="B64" s="20" t="s">
        <v>88</v>
      </c>
      <c r="C64" s="20">
        <v>313605012</v>
      </c>
      <c r="D64" s="7">
        <v>92933.440000000002</v>
      </c>
      <c r="E64" s="58">
        <v>0.28589700000000001</v>
      </c>
      <c r="F64" s="58">
        <v>0.15595200000000001</v>
      </c>
      <c r="G64" s="58">
        <v>9.9765000000000006E-2</v>
      </c>
      <c r="H64" s="58">
        <v>5.4287000000000002E-2</v>
      </c>
      <c r="I64" s="7">
        <v>44.732999999999997</v>
      </c>
      <c r="J64" s="1" t="s">
        <v>379</v>
      </c>
      <c r="K64" s="1" t="s">
        <v>379</v>
      </c>
      <c r="L64" s="1" t="s">
        <v>379</v>
      </c>
      <c r="M64" s="58">
        <v>0.32525999999999999</v>
      </c>
      <c r="N64" s="58">
        <v>0.18223400000000001</v>
      </c>
      <c r="O64" s="58">
        <v>0.118521</v>
      </c>
      <c r="P64" s="58">
        <v>8.6550000000000002E-2</v>
      </c>
      <c r="Q64" s="7">
        <v>60</v>
      </c>
      <c r="R64" s="5">
        <f>IF($M64=0,0,20-INDEX({0,1,2,3,4,5,6,7,8,9,10,11,12,13,14,15,16,17,18,19,20},IFERROR(MATCH($M64,$D$136:$D$156,-1),0)+1))</f>
        <v>2</v>
      </c>
      <c r="S64" s="7">
        <v>15</v>
      </c>
      <c r="T64" s="5"/>
      <c r="U64" s="5">
        <f t="shared" si="1"/>
        <v>77</v>
      </c>
      <c r="V64" s="5"/>
    </row>
    <row r="65" spans="1:22" ht="16.149999999999999" customHeight="1">
      <c r="A65" s="20" t="s">
        <v>89</v>
      </c>
      <c r="B65" s="20" t="s">
        <v>64</v>
      </c>
      <c r="C65" s="20">
        <v>314505002</v>
      </c>
      <c r="D65" s="7">
        <v>69965.119999999995</v>
      </c>
      <c r="E65" s="58">
        <v>0.47144999999999998</v>
      </c>
      <c r="F65" s="58">
        <v>0.35109899999999999</v>
      </c>
      <c r="G65" s="58">
        <v>0.26558799999999999</v>
      </c>
      <c r="H65" s="58">
        <v>0.18742300000000001</v>
      </c>
      <c r="I65" s="7">
        <v>9.2070000000000007</v>
      </c>
      <c r="J65" s="1" t="s">
        <v>379</v>
      </c>
      <c r="K65" s="1" t="s">
        <v>379</v>
      </c>
      <c r="L65" s="1" t="s">
        <v>379</v>
      </c>
      <c r="M65" s="58">
        <v>0.52338700000000005</v>
      </c>
      <c r="N65" s="58">
        <v>0.386938</v>
      </c>
      <c r="O65" s="58">
        <v>0.28757700000000003</v>
      </c>
      <c r="P65" s="58">
        <v>0.212729</v>
      </c>
      <c r="Q65" s="7">
        <v>60</v>
      </c>
      <c r="R65" s="5">
        <f>IF($M65=0,0,20-INDEX({0,1,2,3,4,5,6,7,8,9,10,11,12,13,14,15,16,17,18,19,20},IFERROR(MATCH($M65,$D$136:$D$156,-1),0)+1))</f>
        <v>19</v>
      </c>
      <c r="S65" s="7">
        <v>18</v>
      </c>
      <c r="T65" s="5"/>
      <c r="U65" s="5">
        <f t="shared" si="1"/>
        <v>97</v>
      </c>
      <c r="V65" s="5"/>
    </row>
    <row r="66" spans="1:22" ht="16.149999999999999" customHeight="1">
      <c r="A66" s="20" t="s">
        <v>90</v>
      </c>
      <c r="B66" s="20" t="s">
        <v>64</v>
      </c>
      <c r="C66" s="20">
        <v>314505004</v>
      </c>
      <c r="D66" s="7">
        <v>43027.199999999997</v>
      </c>
      <c r="E66" s="58">
        <v>0.45296399999999998</v>
      </c>
      <c r="F66" s="58">
        <v>0.30424299999999999</v>
      </c>
      <c r="G66" s="58">
        <v>0.218087</v>
      </c>
      <c r="H66" s="58">
        <v>0.15326600000000001</v>
      </c>
      <c r="I66" s="7">
        <v>153.59299999999999</v>
      </c>
      <c r="J66" s="1" t="s">
        <v>379</v>
      </c>
      <c r="K66" s="1" t="s">
        <v>379</v>
      </c>
      <c r="L66" s="1" t="s">
        <v>379</v>
      </c>
      <c r="M66" s="58">
        <v>0.49233700000000002</v>
      </c>
      <c r="N66" s="58">
        <v>0.35731600000000002</v>
      </c>
      <c r="O66" s="58">
        <v>0.26640599999999998</v>
      </c>
      <c r="P66" s="58">
        <v>0.200991</v>
      </c>
      <c r="Q66" s="7">
        <f>60*0.7</f>
        <v>42</v>
      </c>
      <c r="R66" s="5">
        <f>IF($M66=0,0,20-INDEX({0,1,2,3,4,5,6,7,8,9,10,11,12,13,14,15,16,17,18,19,20},IFERROR(MATCH($M66,$D$136:$D$156,-1),0)+1))</f>
        <v>14</v>
      </c>
      <c r="S66" s="7">
        <v>17</v>
      </c>
      <c r="T66" s="5"/>
      <c r="U66" s="5">
        <f t="shared" si="1"/>
        <v>73</v>
      </c>
      <c r="V66" s="5" t="s">
        <v>381</v>
      </c>
    </row>
    <row r="67" spans="1:22" ht="16.149999999999999" customHeight="1">
      <c r="A67" s="20" t="s">
        <v>91</v>
      </c>
      <c r="B67" s="20" t="s">
        <v>64</v>
      </c>
      <c r="C67" s="20">
        <v>314505008</v>
      </c>
      <c r="D67" s="7">
        <v>62474.559999999998</v>
      </c>
      <c r="E67" s="58">
        <v>0.31727100000000003</v>
      </c>
      <c r="F67" s="58">
        <v>0.18781100000000001</v>
      </c>
      <c r="G67" s="58">
        <v>0.132882</v>
      </c>
      <c r="H67" s="58">
        <v>8.7466000000000002E-2</v>
      </c>
      <c r="I67" s="7">
        <v>19.274999999999999</v>
      </c>
      <c r="J67" s="1" t="s">
        <v>379</v>
      </c>
      <c r="K67" s="1" t="s">
        <v>379</v>
      </c>
      <c r="L67" s="1" t="s">
        <v>379</v>
      </c>
      <c r="M67" s="58">
        <v>0.31734299999999999</v>
      </c>
      <c r="N67" s="58">
        <v>0.18587699999999999</v>
      </c>
      <c r="O67" s="58">
        <v>0.113085</v>
      </c>
      <c r="P67" s="58">
        <v>7.4250999999999998E-2</v>
      </c>
      <c r="Q67" s="7">
        <v>60</v>
      </c>
      <c r="R67" s="5">
        <f>IF($M67=0,0,20-INDEX({0,1,2,3,4,5,6,7,8,9,10,11,12,13,14,15,16,17,18,19,20},IFERROR(MATCH($M67,$D$136:$D$156,-1),0)+1))</f>
        <v>1</v>
      </c>
      <c r="S67" s="7">
        <v>17</v>
      </c>
      <c r="T67" s="5"/>
      <c r="U67" s="5">
        <f t="shared" ref="U67:U98" si="2">Q67+R67+S67+T67</f>
        <v>78</v>
      </c>
      <c r="V67" s="5"/>
    </row>
    <row r="68" spans="1:22" ht="16.149999999999999" customHeight="1">
      <c r="A68" s="20" t="s">
        <v>92</v>
      </c>
      <c r="B68" s="20" t="s">
        <v>64</v>
      </c>
      <c r="C68" s="20">
        <v>314505011</v>
      </c>
      <c r="D68" s="7">
        <v>72830.28</v>
      </c>
      <c r="E68" s="58">
        <v>0.45669900000000002</v>
      </c>
      <c r="F68" s="58">
        <v>0.323658</v>
      </c>
      <c r="G68" s="58">
        <v>0.24413199999999999</v>
      </c>
      <c r="H68" s="58">
        <v>0.17654400000000001</v>
      </c>
      <c r="I68" s="7">
        <v>5.4320000000000004</v>
      </c>
      <c r="J68" s="1" t="s">
        <v>379</v>
      </c>
      <c r="K68" s="1" t="s">
        <v>379</v>
      </c>
      <c r="L68" s="1" t="s">
        <v>379</v>
      </c>
      <c r="M68" s="58">
        <v>0.509745</v>
      </c>
      <c r="N68" s="58">
        <v>0.38072299999999998</v>
      </c>
      <c r="O68" s="58">
        <v>0.273009</v>
      </c>
      <c r="P68" s="58">
        <v>0.17607300000000001</v>
      </c>
      <c r="Q68" s="7">
        <v>60</v>
      </c>
      <c r="R68" s="5">
        <f>IF($M68=0,0,20-INDEX({0,1,2,3,4,5,6,7,8,9,10,11,12,13,14,15,16,17,18,19,20},IFERROR(MATCH($M68,$D$136:$D$156,-1),0)+1))</f>
        <v>17</v>
      </c>
      <c r="S68" s="7">
        <v>17</v>
      </c>
      <c r="T68" s="5"/>
      <c r="U68" s="5">
        <f t="shared" si="2"/>
        <v>94</v>
      </c>
      <c r="V68" s="5"/>
    </row>
    <row r="69" spans="1:22" ht="16.149999999999999" customHeight="1">
      <c r="A69" s="20" t="s">
        <v>93</v>
      </c>
      <c r="B69" s="20" t="s">
        <v>50</v>
      </c>
      <c r="C69" s="20">
        <v>314510022</v>
      </c>
      <c r="D69" s="7">
        <v>84678.98</v>
      </c>
      <c r="E69" s="58">
        <v>0.26354100000000003</v>
      </c>
      <c r="F69" s="58">
        <v>0.139152</v>
      </c>
      <c r="G69" s="58">
        <v>7.3637999999999995E-2</v>
      </c>
      <c r="H69" s="58">
        <v>3.2214E-2</v>
      </c>
      <c r="I69" s="7">
        <v>5.2229999999999999</v>
      </c>
      <c r="J69" s="1" t="s">
        <v>379</v>
      </c>
      <c r="K69" s="1" t="s">
        <v>379</v>
      </c>
      <c r="L69" s="1" t="s">
        <v>379</v>
      </c>
      <c r="M69" s="58">
        <v>0.28955700000000001</v>
      </c>
      <c r="N69" s="58">
        <v>0.16294500000000001</v>
      </c>
      <c r="O69" s="58">
        <v>0.10451199999999999</v>
      </c>
      <c r="P69" s="58">
        <v>5.4607999999999997E-2</v>
      </c>
      <c r="Q69" s="7">
        <v>60</v>
      </c>
      <c r="R69" s="5">
        <f>IF($M69=0,0,20-INDEX({0,1,2,3,4,5,6,7,8,9,10,11,12,13,14,15,16,17,18,19,20},IFERROR(MATCH($M69,$D$136:$D$156,-1),0)+1))</f>
        <v>1</v>
      </c>
      <c r="S69" s="7">
        <v>15</v>
      </c>
      <c r="T69" s="5"/>
      <c r="U69" s="5">
        <f t="shared" si="2"/>
        <v>76</v>
      </c>
      <c r="V69" s="5"/>
    </row>
    <row r="70" spans="1:22" ht="16.149999999999999" customHeight="1">
      <c r="A70" s="20" t="s">
        <v>94</v>
      </c>
      <c r="B70" s="20" t="s">
        <v>50</v>
      </c>
      <c r="C70" s="20">
        <v>314510028</v>
      </c>
      <c r="D70" s="7">
        <v>62607.68</v>
      </c>
      <c r="E70" s="58">
        <v>0.42740600000000001</v>
      </c>
      <c r="F70" s="58">
        <v>0.28519299999999997</v>
      </c>
      <c r="G70" s="58">
        <v>0.191165</v>
      </c>
      <c r="H70" s="58">
        <v>0.13331699999999999</v>
      </c>
      <c r="I70" s="7">
        <v>2.633</v>
      </c>
      <c r="J70" s="1" t="s">
        <v>379</v>
      </c>
      <c r="K70" s="1" t="s">
        <v>379</v>
      </c>
      <c r="L70" s="1" t="s">
        <v>379</v>
      </c>
      <c r="M70" s="58">
        <v>0.47296300000000002</v>
      </c>
      <c r="N70" s="58">
        <v>0.331287</v>
      </c>
      <c r="O70" s="58">
        <v>0.23144200000000001</v>
      </c>
      <c r="P70" s="58">
        <v>0.16526099999999999</v>
      </c>
      <c r="Q70" s="7">
        <v>60</v>
      </c>
      <c r="R70" s="5">
        <f>IF($M70=0,0,20-INDEX({0,1,2,3,4,5,6,7,8,9,10,11,12,13,14,15,16,17,18,19,20},IFERROR(MATCH($M70,$D$136:$D$156,-1),0)+1))</f>
        <v>10</v>
      </c>
      <c r="S70" s="7">
        <v>16</v>
      </c>
      <c r="T70" s="5"/>
      <c r="U70" s="5">
        <f t="shared" si="2"/>
        <v>86</v>
      </c>
      <c r="V70" s="5"/>
    </row>
    <row r="71" spans="1:22" ht="16.149999999999999" customHeight="1">
      <c r="A71" s="20" t="s">
        <v>95</v>
      </c>
      <c r="B71" s="20" t="s">
        <v>50</v>
      </c>
      <c r="C71" s="20">
        <v>314510034</v>
      </c>
      <c r="D71" s="7">
        <v>35811.839999999997</v>
      </c>
      <c r="E71" s="58">
        <v>0.40060200000000001</v>
      </c>
      <c r="F71" s="58">
        <v>0.25944699999999998</v>
      </c>
      <c r="G71" s="58">
        <v>0.17699799999999999</v>
      </c>
      <c r="H71" s="58">
        <v>0.11233</v>
      </c>
      <c r="I71" s="7">
        <v>13.891999999999999</v>
      </c>
      <c r="J71" s="1" t="s">
        <v>379</v>
      </c>
      <c r="K71" s="1" t="s">
        <v>379</v>
      </c>
      <c r="L71" s="1" t="s">
        <v>379</v>
      </c>
      <c r="M71" s="58">
        <v>0.43897999999999998</v>
      </c>
      <c r="N71" s="58">
        <v>0.30003299999999999</v>
      </c>
      <c r="O71" s="58">
        <v>0.21240000000000001</v>
      </c>
      <c r="P71" s="58">
        <v>0.157696</v>
      </c>
      <c r="Q71" s="7">
        <v>60</v>
      </c>
      <c r="R71" s="5">
        <f>IF($M71=0,0,20-INDEX({0,1,2,3,4,5,6,7,8,9,10,11,12,13,14,15,16,17,18,19,20},IFERROR(MATCH($M71,$D$136:$D$156,-1),0)+1))</f>
        <v>7</v>
      </c>
      <c r="S71" s="7">
        <v>16</v>
      </c>
      <c r="T71" s="5">
        <v>-5</v>
      </c>
      <c r="U71" s="5">
        <f t="shared" si="2"/>
        <v>78</v>
      </c>
      <c r="V71" s="5"/>
    </row>
    <row r="72" spans="1:22" ht="16.149999999999999" customHeight="1">
      <c r="A72" s="20" t="s">
        <v>96</v>
      </c>
      <c r="B72" s="20" t="s">
        <v>50</v>
      </c>
      <c r="C72" s="20">
        <v>314510042</v>
      </c>
      <c r="D72" s="7">
        <v>46956.87</v>
      </c>
      <c r="E72" s="58">
        <v>0.37206600000000001</v>
      </c>
      <c r="F72" s="58">
        <v>0.22289100000000001</v>
      </c>
      <c r="G72" s="58">
        <v>0.147786</v>
      </c>
      <c r="H72" s="58">
        <v>0.104731</v>
      </c>
      <c r="I72" s="7">
        <v>2.6709999999999998</v>
      </c>
      <c r="J72" s="1" t="s">
        <v>379</v>
      </c>
      <c r="K72" s="1" t="s">
        <v>379</v>
      </c>
      <c r="L72" s="1" t="s">
        <v>379</v>
      </c>
      <c r="M72" s="58">
        <v>0.414381</v>
      </c>
      <c r="N72" s="58">
        <v>0.28728199999999998</v>
      </c>
      <c r="O72" s="58">
        <v>0.195242</v>
      </c>
      <c r="P72" s="58">
        <v>0.116115</v>
      </c>
      <c r="Q72" s="7">
        <v>60</v>
      </c>
      <c r="R72" s="5">
        <f>IF($M72=0,0,20-INDEX({0,1,2,3,4,5,6,7,8,9,10,11,12,13,14,15,16,17,18,19,20},IFERROR(MATCH($M72,$D$136:$D$156,-1),0)+1))</f>
        <v>5</v>
      </c>
      <c r="S72" s="7">
        <v>13</v>
      </c>
      <c r="T72" s="5">
        <v>-5</v>
      </c>
      <c r="U72" s="5">
        <f t="shared" si="2"/>
        <v>73</v>
      </c>
      <c r="V72" s="5"/>
    </row>
    <row r="73" spans="1:22" ht="16.149999999999999" customHeight="1">
      <c r="A73" s="20" t="s">
        <v>97</v>
      </c>
      <c r="B73" s="20" t="s">
        <v>50</v>
      </c>
      <c r="C73" s="20">
        <v>314510044</v>
      </c>
      <c r="D73" s="7">
        <v>46956.87</v>
      </c>
      <c r="E73" s="58">
        <v>0.46385900000000002</v>
      </c>
      <c r="F73" s="58">
        <v>0.32072899999999999</v>
      </c>
      <c r="G73" s="58">
        <v>0.233732</v>
      </c>
      <c r="H73" s="58">
        <v>0.16256300000000001</v>
      </c>
      <c r="I73" s="7">
        <v>3.887</v>
      </c>
      <c r="J73" s="1" t="s">
        <v>379</v>
      </c>
      <c r="K73" s="1" t="s">
        <v>379</v>
      </c>
      <c r="L73" s="1" t="s">
        <v>379</v>
      </c>
      <c r="M73" s="58">
        <v>0.520648</v>
      </c>
      <c r="N73" s="58">
        <v>0.38966499999999998</v>
      </c>
      <c r="O73" s="58">
        <v>0.28497600000000001</v>
      </c>
      <c r="P73" s="58">
        <v>0.20915700000000001</v>
      </c>
      <c r="Q73" s="7">
        <v>60</v>
      </c>
      <c r="R73" s="5">
        <f>IF($M73=0,0,20-INDEX({0,1,2,3,4,5,6,7,8,9,10,11,12,13,14,15,16,17,18,19,20},IFERROR(MATCH($M73,$D$136:$D$156,-1),0)+1))</f>
        <v>19</v>
      </c>
      <c r="S73" s="7">
        <v>20</v>
      </c>
      <c r="T73" s="5"/>
      <c r="U73" s="5">
        <f t="shared" si="2"/>
        <v>99</v>
      </c>
      <c r="V73" s="5"/>
    </row>
    <row r="74" spans="1:22" ht="16.149999999999999" customHeight="1">
      <c r="A74" s="20" t="s">
        <v>98</v>
      </c>
      <c r="B74" s="20" t="s">
        <v>50</v>
      </c>
      <c r="C74" s="20">
        <v>314510067</v>
      </c>
      <c r="D74" s="7">
        <v>69964.100000000006</v>
      </c>
      <c r="E74" s="58">
        <v>0.4083</v>
      </c>
      <c r="F74" s="58">
        <v>0.26788699999999999</v>
      </c>
      <c r="G74" s="58">
        <v>0.186061</v>
      </c>
      <c r="H74" s="58">
        <v>0.11504200000000001</v>
      </c>
      <c r="I74" s="7">
        <v>3.129</v>
      </c>
      <c r="J74" s="1" t="s">
        <v>379</v>
      </c>
      <c r="K74" s="1" t="s">
        <v>379</v>
      </c>
      <c r="L74" s="1" t="s">
        <v>379</v>
      </c>
      <c r="M74" s="58">
        <v>0.46586300000000003</v>
      </c>
      <c r="N74" s="58">
        <v>0.333233</v>
      </c>
      <c r="O74" s="58">
        <v>0.23779700000000001</v>
      </c>
      <c r="P74" s="58">
        <v>0.18054700000000001</v>
      </c>
      <c r="Q74" s="7">
        <v>60</v>
      </c>
      <c r="R74" s="5">
        <f>IF($M74=0,0,20-INDEX({0,1,2,3,4,5,6,7,8,9,10,11,12,13,14,15,16,17,18,19,20},IFERROR(MATCH($M74,$D$136:$D$156,-1),0)+1))</f>
        <v>9</v>
      </c>
      <c r="S74" s="7">
        <v>13</v>
      </c>
      <c r="T74" s="5"/>
      <c r="U74" s="5">
        <f t="shared" si="2"/>
        <v>82</v>
      </c>
      <c r="V74" s="5"/>
    </row>
    <row r="75" spans="1:22" ht="16.149999999999999" customHeight="1">
      <c r="A75" s="20" t="s">
        <v>99</v>
      </c>
      <c r="B75" s="20" t="s">
        <v>50</v>
      </c>
      <c r="C75" s="20">
        <v>314510072</v>
      </c>
      <c r="D75" s="7">
        <v>25813.32</v>
      </c>
      <c r="E75" s="58">
        <v>0.39604400000000001</v>
      </c>
      <c r="F75" s="58">
        <v>0.26736199999999999</v>
      </c>
      <c r="G75" s="58">
        <v>0.180198</v>
      </c>
      <c r="H75" s="58">
        <v>0.118767</v>
      </c>
      <c r="I75" s="7">
        <v>2.4900000000000002</v>
      </c>
      <c r="J75" s="1" t="s">
        <v>379</v>
      </c>
      <c r="K75" s="1" t="s">
        <v>379</v>
      </c>
      <c r="L75" s="1" t="s">
        <v>379</v>
      </c>
      <c r="M75" s="58">
        <v>0.43947199999999997</v>
      </c>
      <c r="N75" s="58">
        <v>0.31324299999999999</v>
      </c>
      <c r="O75" s="58">
        <v>0.217857</v>
      </c>
      <c r="P75" s="58">
        <v>0.150584</v>
      </c>
      <c r="Q75" s="7">
        <v>60</v>
      </c>
      <c r="R75" s="5">
        <f>IF($M75=0,0,20-INDEX({0,1,2,3,4,5,6,7,8,9,10,11,12,13,14,15,16,17,18,19,20},IFERROR(MATCH($M75,$D$136:$D$156,-1),0)+1))</f>
        <v>7</v>
      </c>
      <c r="S75" s="7">
        <v>15</v>
      </c>
      <c r="T75" s="5"/>
      <c r="U75" s="5">
        <f t="shared" si="2"/>
        <v>82</v>
      </c>
      <c r="V75" s="5"/>
    </row>
    <row r="76" spans="1:22" ht="16.149999999999999" customHeight="1">
      <c r="A76" s="20" t="s">
        <v>100</v>
      </c>
      <c r="B76" s="20" t="s">
        <v>50</v>
      </c>
      <c r="C76" s="20">
        <v>314510094</v>
      </c>
      <c r="D76" s="7">
        <v>69964.100000000006</v>
      </c>
      <c r="E76" s="58">
        <v>0.42749300000000001</v>
      </c>
      <c r="F76" s="58">
        <v>0.27249000000000001</v>
      </c>
      <c r="G76" s="58">
        <v>0.18925</v>
      </c>
      <c r="H76" s="58">
        <v>0.12562000000000001</v>
      </c>
      <c r="I76" s="7">
        <v>3.4420000000000002</v>
      </c>
      <c r="J76" s="1" t="s">
        <v>379</v>
      </c>
      <c r="K76" s="1" t="s">
        <v>379</v>
      </c>
      <c r="L76" s="1" t="s">
        <v>379</v>
      </c>
      <c r="M76" s="58">
        <v>0.47714699999999999</v>
      </c>
      <c r="N76" s="58">
        <v>0.350327</v>
      </c>
      <c r="O76" s="58">
        <v>0.257193</v>
      </c>
      <c r="P76" s="58">
        <v>0.186559</v>
      </c>
      <c r="Q76" s="7">
        <v>60</v>
      </c>
      <c r="R76" s="5">
        <f>IF($M76=0,0,20-INDEX({0,1,2,3,4,5,6,7,8,9,10,11,12,13,14,15,16,17,18,19,20},IFERROR(MATCH($M76,$D$136:$D$156,-1),0)+1))</f>
        <v>11</v>
      </c>
      <c r="S76" s="7">
        <v>14</v>
      </c>
      <c r="T76" s="5">
        <v>-5</v>
      </c>
      <c r="U76" s="5">
        <f t="shared" si="2"/>
        <v>80</v>
      </c>
      <c r="V76" s="5"/>
    </row>
    <row r="77" spans="1:22" ht="16.149999999999999" customHeight="1">
      <c r="A77" s="20" t="s">
        <v>101</v>
      </c>
      <c r="B77" s="20" t="s">
        <v>50</v>
      </c>
      <c r="C77" s="20">
        <v>314510103</v>
      </c>
      <c r="D77" s="7">
        <v>27644.23</v>
      </c>
      <c r="E77" s="58">
        <v>0.33971499999999999</v>
      </c>
      <c r="F77" s="58">
        <v>0.19878299999999999</v>
      </c>
      <c r="G77" s="58">
        <v>0.122264</v>
      </c>
      <c r="H77" s="58">
        <v>7.8014E-2</v>
      </c>
      <c r="I77" s="7">
        <v>61.722999999999999</v>
      </c>
      <c r="J77" s="1" t="s">
        <v>379</v>
      </c>
      <c r="K77" s="1" t="s">
        <v>379</v>
      </c>
      <c r="L77" s="1" t="s">
        <v>379</v>
      </c>
      <c r="M77" s="58">
        <v>0.40510099999999999</v>
      </c>
      <c r="N77" s="58">
        <v>0.28076699999999999</v>
      </c>
      <c r="O77" s="58">
        <v>0.185166</v>
      </c>
      <c r="P77" s="58">
        <v>0.13392100000000001</v>
      </c>
      <c r="Q77" s="7">
        <v>60</v>
      </c>
      <c r="R77" s="5">
        <f>IF($M77=0,0,20-INDEX({0,1,2,3,4,5,6,7,8,9,10,11,12,13,14,15,16,17,18,19,20},IFERROR(MATCH($M77,$D$136:$D$156,-1),0)+1))</f>
        <v>4</v>
      </c>
      <c r="S77" s="7">
        <v>14</v>
      </c>
      <c r="T77" s="5"/>
      <c r="U77" s="5">
        <f t="shared" si="2"/>
        <v>78</v>
      </c>
      <c r="V77" s="5"/>
    </row>
    <row r="78" spans="1:22" ht="16.149999999999999" customHeight="1">
      <c r="A78" s="20" t="s">
        <v>102</v>
      </c>
      <c r="B78" s="20" t="s">
        <v>50</v>
      </c>
      <c r="C78" s="20">
        <v>314510114</v>
      </c>
      <c r="D78" s="7">
        <v>16785.41</v>
      </c>
      <c r="E78" s="58">
        <v>0.38678099999999999</v>
      </c>
      <c r="F78" s="58">
        <v>0.23792099999999999</v>
      </c>
      <c r="G78" s="58">
        <v>0.14619099999999999</v>
      </c>
      <c r="H78" s="58">
        <v>8.8511000000000006E-2</v>
      </c>
      <c r="I78" s="7">
        <v>2.54</v>
      </c>
      <c r="J78" s="1" t="s">
        <v>379</v>
      </c>
      <c r="K78" s="1" t="s">
        <v>379</v>
      </c>
      <c r="L78" s="1" t="s">
        <v>379</v>
      </c>
      <c r="M78" s="58">
        <v>0.42091800000000001</v>
      </c>
      <c r="N78" s="58">
        <v>0.27999299999999999</v>
      </c>
      <c r="O78" s="58">
        <v>0.192716</v>
      </c>
      <c r="P78" s="58">
        <v>0.141625</v>
      </c>
      <c r="Q78" s="7">
        <v>60</v>
      </c>
      <c r="R78" s="5">
        <f>IF($M78=0,0,20-INDEX({0,1,2,3,4,5,6,7,8,9,10,11,12,13,14,15,16,17,18,19,20},IFERROR(MATCH($M78,$D$136:$D$156,-1),0)+1))</f>
        <v>6</v>
      </c>
      <c r="S78" s="7">
        <v>15</v>
      </c>
      <c r="T78" s="5"/>
      <c r="U78" s="5">
        <f t="shared" si="2"/>
        <v>81</v>
      </c>
      <c r="V78" s="5"/>
    </row>
    <row r="79" spans="1:22" ht="16.149999999999999" customHeight="1">
      <c r="A79" s="20" t="s">
        <v>103</v>
      </c>
      <c r="B79" s="20" t="s">
        <v>50</v>
      </c>
      <c r="C79" s="20">
        <v>314510120</v>
      </c>
      <c r="D79" s="7">
        <v>59455.3</v>
      </c>
      <c r="E79" s="58">
        <v>0.45545400000000003</v>
      </c>
      <c r="F79" s="58">
        <v>0.31780799999999998</v>
      </c>
      <c r="G79" s="58">
        <v>0.22525100000000001</v>
      </c>
      <c r="H79" s="58">
        <v>0.165603</v>
      </c>
      <c r="I79" s="7">
        <v>2.476</v>
      </c>
      <c r="J79" s="1" t="s">
        <v>379</v>
      </c>
      <c r="K79" s="1" t="s">
        <v>379</v>
      </c>
      <c r="L79" s="1" t="s">
        <v>379</v>
      </c>
      <c r="M79" s="58">
        <v>0.52529400000000004</v>
      </c>
      <c r="N79" s="58">
        <v>0.39472299999999999</v>
      </c>
      <c r="O79" s="58">
        <v>0.281194</v>
      </c>
      <c r="P79" s="58">
        <v>0.20763599999999999</v>
      </c>
      <c r="Q79" s="7">
        <v>60</v>
      </c>
      <c r="R79" s="5">
        <f>IF($M79=0,0,20-INDEX({0,1,2,3,4,5,6,7,8,9,10,11,12,13,14,15,16,17,18,19,20},IFERROR(MATCH($M79,$D$136:$D$156,-1),0)+1))</f>
        <v>19</v>
      </c>
      <c r="S79" s="7">
        <v>17</v>
      </c>
      <c r="T79" s="5"/>
      <c r="U79" s="5">
        <f t="shared" si="2"/>
        <v>96</v>
      </c>
      <c r="V79" s="5"/>
    </row>
    <row r="80" spans="1:22" ht="16.149999999999999" customHeight="1">
      <c r="A80" s="20" t="s">
        <v>104</v>
      </c>
      <c r="B80" s="20" t="s">
        <v>50</v>
      </c>
      <c r="C80" s="20">
        <v>314510123</v>
      </c>
      <c r="D80" s="7">
        <v>46673.919999999998</v>
      </c>
      <c r="E80" s="58">
        <v>0.45803500000000003</v>
      </c>
      <c r="F80" s="58">
        <v>0.31687900000000002</v>
      </c>
      <c r="G80" s="58">
        <v>0.22139900000000001</v>
      </c>
      <c r="H80" s="58">
        <v>0.14058499999999999</v>
      </c>
      <c r="I80" s="7">
        <v>9.7970000000000006</v>
      </c>
      <c r="J80" s="1" t="s">
        <v>379</v>
      </c>
      <c r="K80" s="1" t="s">
        <v>379</v>
      </c>
      <c r="L80" s="1" t="s">
        <v>379</v>
      </c>
      <c r="M80" s="58">
        <v>0.52093199999999995</v>
      </c>
      <c r="N80" s="58">
        <v>0.38091799999999998</v>
      </c>
      <c r="O80" s="58">
        <v>0.27668399999999999</v>
      </c>
      <c r="P80" s="58">
        <v>0.221362</v>
      </c>
      <c r="Q80" s="7">
        <v>60</v>
      </c>
      <c r="R80" s="5">
        <f>IF($M80=0,0,20-INDEX({0,1,2,3,4,5,6,7,8,9,10,11,12,13,14,15,16,17,18,19,20},IFERROR(MATCH($M80,$D$136:$D$156,-1),0)+1))</f>
        <v>19</v>
      </c>
      <c r="S80" s="7">
        <v>15</v>
      </c>
      <c r="T80" s="5"/>
      <c r="U80" s="5">
        <f t="shared" si="2"/>
        <v>94</v>
      </c>
      <c r="V80" s="5"/>
    </row>
    <row r="81" spans="1:22" ht="16.149999999999999" customHeight="1">
      <c r="A81" s="20" t="s">
        <v>105</v>
      </c>
      <c r="B81" s="20" t="s">
        <v>50</v>
      </c>
      <c r="C81" s="20">
        <v>314510126</v>
      </c>
      <c r="D81" s="7">
        <v>11346.24</v>
      </c>
      <c r="E81" s="58">
        <v>0.40704899999999999</v>
      </c>
      <c r="F81" s="58">
        <v>0.264594</v>
      </c>
      <c r="G81" s="58">
        <v>0.173794</v>
      </c>
      <c r="H81" s="58">
        <v>0.115838</v>
      </c>
      <c r="I81" s="7">
        <v>2.153</v>
      </c>
      <c r="J81" s="1" t="s">
        <v>379</v>
      </c>
      <c r="K81" s="1" t="s">
        <v>379</v>
      </c>
      <c r="L81" s="1" t="s">
        <v>379</v>
      </c>
      <c r="M81" s="58">
        <v>0.45314199999999999</v>
      </c>
      <c r="N81" s="58">
        <v>0.31943500000000002</v>
      </c>
      <c r="O81" s="58">
        <v>0.23827699999999999</v>
      </c>
      <c r="P81" s="58">
        <v>0.167189</v>
      </c>
      <c r="Q81" s="7">
        <v>60</v>
      </c>
      <c r="R81" s="5">
        <f>IF($M81=0,0,20-INDEX({0,1,2,3,4,5,6,7,8,9,10,11,12,13,14,15,16,17,18,19,20},IFERROR(MATCH($M81,$D$136:$D$156,-1),0)+1))</f>
        <v>8</v>
      </c>
      <c r="S81" s="7">
        <v>16</v>
      </c>
      <c r="T81" s="5"/>
      <c r="U81" s="5">
        <f t="shared" si="2"/>
        <v>84</v>
      </c>
      <c r="V81" s="5"/>
    </row>
    <row r="82" spans="1:22" ht="16.149999999999999" customHeight="1">
      <c r="A82" s="20" t="s">
        <v>106</v>
      </c>
      <c r="B82" s="20" t="s">
        <v>50</v>
      </c>
      <c r="C82" s="20">
        <v>314510130</v>
      </c>
      <c r="D82" s="7">
        <v>25556.29</v>
      </c>
      <c r="E82" s="58">
        <v>0.42963400000000002</v>
      </c>
      <c r="F82" s="58">
        <v>0.29179100000000002</v>
      </c>
      <c r="G82" s="58">
        <v>0.20555200000000001</v>
      </c>
      <c r="H82" s="58">
        <v>0.13789999999999999</v>
      </c>
      <c r="I82" s="7">
        <v>22.396000000000001</v>
      </c>
      <c r="J82" s="1" t="s">
        <v>379</v>
      </c>
      <c r="K82" s="1" t="s">
        <v>379</v>
      </c>
      <c r="L82" s="1" t="s">
        <v>379</v>
      </c>
      <c r="M82" s="58">
        <v>0.47102899999999998</v>
      </c>
      <c r="N82" s="58">
        <v>0.348028</v>
      </c>
      <c r="O82" s="58">
        <v>0.259822</v>
      </c>
      <c r="P82" s="58">
        <v>0.19605</v>
      </c>
      <c r="Q82" s="7">
        <v>60</v>
      </c>
      <c r="R82" s="5">
        <f>IF($M82=0,0,20-INDEX({0,1,2,3,4,5,6,7,8,9,10,11,12,13,14,15,16,17,18,19,20},IFERROR(MATCH($M82,$D$136:$D$156,-1),0)+1))</f>
        <v>10</v>
      </c>
      <c r="S82" s="7">
        <v>15</v>
      </c>
      <c r="T82" s="5"/>
      <c r="U82" s="5">
        <f t="shared" si="2"/>
        <v>85</v>
      </c>
      <c r="V82" s="5"/>
    </row>
    <row r="83" spans="1:22" ht="16.149999999999999" customHeight="1">
      <c r="A83" s="20" t="s">
        <v>107</v>
      </c>
      <c r="B83" s="20" t="s">
        <v>50</v>
      </c>
      <c r="C83" s="20">
        <v>314510131</v>
      </c>
      <c r="D83" s="7">
        <v>84676.93</v>
      </c>
      <c r="E83" s="58">
        <v>0.42525099999999999</v>
      </c>
      <c r="F83" s="58">
        <v>0.27944000000000002</v>
      </c>
      <c r="G83" s="58">
        <v>0.19591600000000001</v>
      </c>
      <c r="H83" s="58">
        <v>0.13582900000000001</v>
      </c>
      <c r="I83" s="7">
        <v>123.929</v>
      </c>
      <c r="J83" s="1" t="s">
        <v>379</v>
      </c>
      <c r="K83" s="1" t="s">
        <v>379</v>
      </c>
      <c r="L83" s="1" t="s">
        <v>379</v>
      </c>
      <c r="M83" s="58">
        <v>0.47581499999999999</v>
      </c>
      <c r="N83" s="58">
        <v>0.34351599999999999</v>
      </c>
      <c r="O83" s="58">
        <v>0.24141299999999999</v>
      </c>
      <c r="P83" s="58">
        <v>0.155141</v>
      </c>
      <c r="Q83" s="7">
        <v>60</v>
      </c>
      <c r="R83" s="5">
        <f>IF($M83=0,0,20-INDEX({0,1,2,3,4,5,6,7,8,9,10,11,12,13,14,15,16,17,18,19,20},IFERROR(MATCH($M83,$D$136:$D$156,-1),0)+1))</f>
        <v>10</v>
      </c>
      <c r="S83" s="7">
        <v>16</v>
      </c>
      <c r="T83" s="5"/>
      <c r="U83" s="5">
        <f t="shared" si="2"/>
        <v>86</v>
      </c>
      <c r="V83" s="5"/>
    </row>
    <row r="84" spans="1:22" ht="16.149999999999999" customHeight="1">
      <c r="A84" s="20" t="s">
        <v>108</v>
      </c>
      <c r="B84" s="20" t="s">
        <v>50</v>
      </c>
      <c r="C84" s="20">
        <v>314510133</v>
      </c>
      <c r="D84" s="7">
        <v>25546.05</v>
      </c>
      <c r="E84" s="58">
        <v>0.470198</v>
      </c>
      <c r="F84" s="58">
        <v>0.33950900000000001</v>
      </c>
      <c r="G84" s="58">
        <v>0.25373200000000001</v>
      </c>
      <c r="H84" s="58">
        <v>0.173489</v>
      </c>
      <c r="I84" s="7">
        <v>4.4370000000000003</v>
      </c>
      <c r="J84" s="1" t="s">
        <v>379</v>
      </c>
      <c r="K84" s="1" t="s">
        <v>379</v>
      </c>
      <c r="L84" s="1" t="s">
        <v>379</v>
      </c>
      <c r="M84" s="58">
        <v>0.51089099999999998</v>
      </c>
      <c r="N84" s="58">
        <v>0.37887799999999999</v>
      </c>
      <c r="O84" s="58">
        <v>0.28404099999999999</v>
      </c>
      <c r="P84" s="58">
        <v>0.18970799999999999</v>
      </c>
      <c r="Q84" s="7">
        <v>60</v>
      </c>
      <c r="R84" s="5">
        <f>IF($M84=0,0,20-INDEX({0,1,2,3,4,5,6,7,8,9,10,11,12,13,14,15,16,17,18,19,20},IFERROR(MATCH($M84,$D$136:$D$156,-1),0)+1))</f>
        <v>17</v>
      </c>
      <c r="S84" s="7">
        <v>16</v>
      </c>
      <c r="T84" s="5"/>
      <c r="U84" s="5">
        <f t="shared" si="2"/>
        <v>93</v>
      </c>
      <c r="V84" s="5"/>
    </row>
    <row r="85" spans="1:22" ht="16.149999999999999" customHeight="1">
      <c r="A85" s="20" t="s">
        <v>109</v>
      </c>
      <c r="B85" s="20" t="s">
        <v>50</v>
      </c>
      <c r="C85" s="20">
        <v>314510134</v>
      </c>
      <c r="D85" s="7">
        <v>20234.560000000001</v>
      </c>
      <c r="E85" s="58">
        <v>0.44728299999999999</v>
      </c>
      <c r="F85" s="58">
        <v>0.316662</v>
      </c>
      <c r="G85" s="58">
        <v>0.22015299999999999</v>
      </c>
      <c r="H85" s="58">
        <v>0.14987500000000001</v>
      </c>
      <c r="I85" s="7">
        <v>73.585999999999999</v>
      </c>
      <c r="J85" s="1" t="s">
        <v>379</v>
      </c>
      <c r="K85" s="1" t="s">
        <v>379</v>
      </c>
      <c r="L85" s="1" t="s">
        <v>379</v>
      </c>
      <c r="M85" s="58">
        <v>0.50433899999999998</v>
      </c>
      <c r="N85" s="58">
        <v>0.37858399999999998</v>
      </c>
      <c r="O85" s="58">
        <v>0.27823999999999999</v>
      </c>
      <c r="P85" s="58">
        <v>0.212001</v>
      </c>
      <c r="Q85" s="7">
        <v>60</v>
      </c>
      <c r="R85" s="5">
        <f>IF($M85=0,0,20-INDEX({0,1,2,3,4,5,6,7,8,9,10,11,12,13,14,15,16,17,18,19,20},IFERROR(MATCH($M85,$D$136:$D$156,-1),0)+1))</f>
        <v>16</v>
      </c>
      <c r="S85" s="7">
        <v>17</v>
      </c>
      <c r="T85" s="5"/>
      <c r="U85" s="5">
        <f t="shared" si="2"/>
        <v>93</v>
      </c>
      <c r="V85" s="5"/>
    </row>
    <row r="86" spans="1:22" ht="16.149999999999999" customHeight="1">
      <c r="A86" s="20" t="s">
        <v>110</v>
      </c>
      <c r="B86" s="20" t="s">
        <v>50</v>
      </c>
      <c r="C86" s="20">
        <v>314510147</v>
      </c>
      <c r="D86" s="7">
        <v>69964.100000000006</v>
      </c>
      <c r="E86" s="58">
        <v>0.30663200000000002</v>
      </c>
      <c r="F86" s="58">
        <v>0.17333999999999999</v>
      </c>
      <c r="G86" s="58">
        <v>0.1012</v>
      </c>
      <c r="H86" s="58">
        <v>6.3897999999999996E-2</v>
      </c>
      <c r="I86" s="7">
        <v>4.8659999999999997</v>
      </c>
      <c r="J86" s="1" t="s">
        <v>379</v>
      </c>
      <c r="K86" s="1" t="s">
        <v>379</v>
      </c>
      <c r="L86" s="1" t="s">
        <v>379</v>
      </c>
      <c r="M86" s="58">
        <v>0.32344299999999998</v>
      </c>
      <c r="N86" s="58">
        <v>0.17585999999999999</v>
      </c>
      <c r="O86" s="58">
        <v>0.102633</v>
      </c>
      <c r="P86" s="58">
        <v>5.1812999999999998E-2</v>
      </c>
      <c r="Q86" s="7">
        <v>60</v>
      </c>
      <c r="R86" s="5">
        <f>IF($M86=0,0,20-INDEX({0,1,2,3,4,5,6,7,8,9,10,11,12,13,14,15,16,17,18,19,20},IFERROR(MATCH($M86,$D$136:$D$156,-1),0)+1))</f>
        <v>2</v>
      </c>
      <c r="S86" s="7">
        <v>15</v>
      </c>
      <c r="T86" s="5"/>
      <c r="U86" s="5">
        <f t="shared" si="2"/>
        <v>77</v>
      </c>
      <c r="V86" s="5"/>
    </row>
    <row r="87" spans="1:22" ht="16.149999999999999" customHeight="1">
      <c r="A87" s="20" t="s">
        <v>111</v>
      </c>
      <c r="B87" s="20" t="s">
        <v>50</v>
      </c>
      <c r="C87" s="20">
        <v>314510149</v>
      </c>
      <c r="D87" s="7">
        <v>11880.77</v>
      </c>
      <c r="E87" s="58">
        <v>0.42099799999999998</v>
      </c>
      <c r="F87" s="58">
        <v>0.27560899999999999</v>
      </c>
      <c r="G87" s="58">
        <v>0.17488999999999999</v>
      </c>
      <c r="H87" s="58">
        <v>0.119364</v>
      </c>
      <c r="I87" s="7">
        <v>4.6529999999999996</v>
      </c>
      <c r="J87" s="1" t="s">
        <v>379</v>
      </c>
      <c r="K87" s="1" t="s">
        <v>379</v>
      </c>
      <c r="L87" s="1" t="s">
        <v>379</v>
      </c>
      <c r="M87" s="58">
        <v>0.47828599999999999</v>
      </c>
      <c r="N87" s="58">
        <v>0.34511900000000001</v>
      </c>
      <c r="O87" s="58">
        <v>0.256382</v>
      </c>
      <c r="P87" s="58">
        <v>0.182723</v>
      </c>
      <c r="Q87" s="7">
        <v>60</v>
      </c>
      <c r="R87" s="5">
        <f>IF($M87=0,0,20-INDEX({0,1,2,3,4,5,6,7,8,9,10,11,12,13,14,15,16,17,18,19,20},IFERROR(MATCH($M87,$D$136:$D$156,-1),0)+1))</f>
        <v>11</v>
      </c>
      <c r="S87" s="7">
        <v>14</v>
      </c>
      <c r="T87" s="5">
        <v>-5</v>
      </c>
      <c r="U87" s="5">
        <f t="shared" si="2"/>
        <v>80</v>
      </c>
      <c r="V87" s="5"/>
    </row>
    <row r="88" spans="1:22" ht="16.149999999999999" customHeight="1">
      <c r="A88" s="20" t="s">
        <v>112</v>
      </c>
      <c r="B88" s="20" t="s">
        <v>50</v>
      </c>
      <c r="C88" s="20">
        <v>314510151</v>
      </c>
      <c r="D88" s="7">
        <v>42820.42</v>
      </c>
      <c r="E88" s="58">
        <v>0.447376</v>
      </c>
      <c r="F88" s="58">
        <v>0.31151099999999998</v>
      </c>
      <c r="G88" s="58">
        <v>0.218171</v>
      </c>
      <c r="H88" s="58">
        <v>0.161825</v>
      </c>
      <c r="I88" s="7">
        <v>2.2890000000000001</v>
      </c>
      <c r="J88" s="1" t="s">
        <v>379</v>
      </c>
      <c r="K88" s="1" t="s">
        <v>379</v>
      </c>
      <c r="L88" s="1" t="s">
        <v>379</v>
      </c>
      <c r="M88" s="58">
        <v>0.51077600000000001</v>
      </c>
      <c r="N88" s="58">
        <v>0.37760100000000002</v>
      </c>
      <c r="O88" s="58">
        <v>0.27457100000000001</v>
      </c>
      <c r="P88" s="58">
        <v>0.21346599999999999</v>
      </c>
      <c r="Q88" s="7">
        <v>60</v>
      </c>
      <c r="R88" s="5">
        <f>IF($M88=0,0,20-INDEX({0,1,2,3,4,5,6,7,8,9,10,11,12,13,14,15,16,17,18,19,20},IFERROR(MATCH($M88,$D$136:$D$156,-1),0)+1))</f>
        <v>17</v>
      </c>
      <c r="S88" s="7">
        <v>15</v>
      </c>
      <c r="T88" s="5"/>
      <c r="U88" s="5">
        <f t="shared" si="2"/>
        <v>92</v>
      </c>
      <c r="V88" s="5"/>
    </row>
    <row r="89" spans="1:22" ht="16.149999999999999" customHeight="1">
      <c r="A89" s="20" t="s">
        <v>113</v>
      </c>
      <c r="B89" s="20" t="s">
        <v>50</v>
      </c>
      <c r="C89" s="20">
        <v>314510152</v>
      </c>
      <c r="D89" s="7">
        <v>24238.400000000001</v>
      </c>
      <c r="E89" s="58">
        <v>0.48100700000000002</v>
      </c>
      <c r="F89" s="58">
        <v>0.34216000000000002</v>
      </c>
      <c r="G89" s="58">
        <v>0.24965999999999999</v>
      </c>
      <c r="H89" s="58">
        <v>0.183804</v>
      </c>
      <c r="I89" s="7">
        <v>7.19</v>
      </c>
      <c r="J89" s="1" t="s">
        <v>379</v>
      </c>
      <c r="K89" s="1" t="s">
        <v>379</v>
      </c>
      <c r="L89" s="1" t="s">
        <v>379</v>
      </c>
      <c r="M89" s="58">
        <v>0.50522999999999996</v>
      </c>
      <c r="N89" s="58">
        <v>0.37027500000000002</v>
      </c>
      <c r="O89" s="58">
        <v>0.28085399999999999</v>
      </c>
      <c r="P89" s="58">
        <v>0.208619</v>
      </c>
      <c r="Q89" s="7">
        <v>60</v>
      </c>
      <c r="R89" s="5">
        <f>IF($M89=0,0,20-INDEX({0,1,2,3,4,5,6,7,8,9,10,11,12,13,14,15,16,17,18,19,20},IFERROR(MATCH($M89,$D$136:$D$156,-1),0)+1))</f>
        <v>16</v>
      </c>
      <c r="S89" s="7">
        <v>15</v>
      </c>
      <c r="T89" s="5"/>
      <c r="U89" s="5">
        <f t="shared" si="2"/>
        <v>91</v>
      </c>
      <c r="V89" s="5"/>
    </row>
    <row r="90" spans="1:22" ht="16.149999999999999" customHeight="1">
      <c r="A90" s="20" t="s">
        <v>114</v>
      </c>
      <c r="B90" s="20" t="s">
        <v>50</v>
      </c>
      <c r="C90" s="20">
        <v>314510153</v>
      </c>
      <c r="D90" s="7">
        <v>69804.03</v>
      </c>
      <c r="E90" s="58">
        <v>0.45147500000000002</v>
      </c>
      <c r="F90" s="58">
        <v>0.31205100000000002</v>
      </c>
      <c r="G90" s="58">
        <v>0.228019</v>
      </c>
      <c r="H90" s="58">
        <v>0.14267099999999999</v>
      </c>
      <c r="I90" s="7">
        <v>27.027000000000001</v>
      </c>
      <c r="J90" s="1" t="s">
        <v>379</v>
      </c>
      <c r="K90" s="1" t="s">
        <v>379</v>
      </c>
      <c r="L90" s="1" t="s">
        <v>379</v>
      </c>
      <c r="M90" s="58">
        <v>0.48450199999999999</v>
      </c>
      <c r="N90" s="58">
        <v>0.34731099999999998</v>
      </c>
      <c r="O90" s="58">
        <v>0.25486399999999998</v>
      </c>
      <c r="P90" s="58">
        <v>0.19671</v>
      </c>
      <c r="Q90" s="7">
        <v>60</v>
      </c>
      <c r="R90" s="5">
        <f>IF($M90=0,0,20-INDEX({0,1,2,3,4,5,6,7,8,9,10,11,12,13,14,15,16,17,18,19,20},IFERROR(MATCH($M90,$D$136:$D$156,-1),0)+1))</f>
        <v>12</v>
      </c>
      <c r="S90" s="7">
        <v>15</v>
      </c>
      <c r="T90" s="5">
        <v>-5</v>
      </c>
      <c r="U90" s="5">
        <f t="shared" si="2"/>
        <v>82</v>
      </c>
      <c r="V90" s="5"/>
    </row>
    <row r="91" spans="1:22" ht="16.149999999999999" customHeight="1">
      <c r="A91" s="20" t="s">
        <v>115</v>
      </c>
      <c r="B91" s="20" t="s">
        <v>50</v>
      </c>
      <c r="C91" s="20">
        <v>314510157</v>
      </c>
      <c r="D91" s="7">
        <v>27656.52</v>
      </c>
      <c r="E91" s="58">
        <v>0.43507200000000001</v>
      </c>
      <c r="F91" s="58">
        <v>0.30464599999999997</v>
      </c>
      <c r="G91" s="58">
        <v>0.232963</v>
      </c>
      <c r="H91" s="58">
        <v>0.16772799999999999</v>
      </c>
      <c r="I91" s="7">
        <v>2.8849999999999998</v>
      </c>
      <c r="J91" s="1" t="s">
        <v>379</v>
      </c>
      <c r="K91" s="1" t="s">
        <v>379</v>
      </c>
      <c r="L91" s="1" t="s">
        <v>379</v>
      </c>
      <c r="M91" s="58">
        <v>0.48674499999999998</v>
      </c>
      <c r="N91" s="58">
        <v>0.354188</v>
      </c>
      <c r="O91" s="58">
        <v>0.26551999999999998</v>
      </c>
      <c r="P91" s="58">
        <v>0.183727</v>
      </c>
      <c r="Q91" s="7">
        <v>60</v>
      </c>
      <c r="R91" s="5">
        <f>IF($M91=0,0,20-INDEX({0,1,2,3,4,5,6,7,8,9,10,11,12,13,14,15,16,17,18,19,20},IFERROR(MATCH($M91,$D$136:$D$156,-1),0)+1))</f>
        <v>13</v>
      </c>
      <c r="S91" s="7">
        <v>14</v>
      </c>
      <c r="T91" s="5"/>
      <c r="U91" s="5">
        <f t="shared" si="2"/>
        <v>87</v>
      </c>
      <c r="V91" s="5"/>
    </row>
    <row r="92" spans="1:22" ht="16.149999999999999" customHeight="1">
      <c r="A92" s="20" t="s">
        <v>116</v>
      </c>
      <c r="B92" s="20" t="s">
        <v>50</v>
      </c>
      <c r="C92" s="20">
        <v>314510166</v>
      </c>
      <c r="D92" s="7">
        <v>28057.34</v>
      </c>
      <c r="E92" s="58">
        <v>0.434722</v>
      </c>
      <c r="F92" s="58">
        <v>0.28704200000000002</v>
      </c>
      <c r="G92" s="58">
        <v>0.20988599999999999</v>
      </c>
      <c r="H92" s="58">
        <v>0.14834600000000001</v>
      </c>
      <c r="I92" s="7">
        <v>2.82</v>
      </c>
      <c r="J92" s="1" t="s">
        <v>379</v>
      </c>
      <c r="K92" s="1" t="s">
        <v>379</v>
      </c>
      <c r="L92" s="1" t="s">
        <v>379</v>
      </c>
      <c r="M92" s="58">
        <v>0.488126</v>
      </c>
      <c r="N92" s="58">
        <v>0.352352</v>
      </c>
      <c r="O92" s="58">
        <v>0.25063600000000003</v>
      </c>
      <c r="P92" s="58">
        <v>0.16947999999999999</v>
      </c>
      <c r="Q92" s="7">
        <v>60</v>
      </c>
      <c r="R92" s="5">
        <f>IF($M92=0,0,20-INDEX({0,1,2,3,4,5,6,7,8,9,10,11,12,13,14,15,16,17,18,19,20},IFERROR(MATCH($M92,$D$136:$D$156,-1),0)+1))</f>
        <v>13</v>
      </c>
      <c r="S92" s="7">
        <v>14</v>
      </c>
      <c r="T92" s="5"/>
      <c r="U92" s="5">
        <f t="shared" si="2"/>
        <v>87</v>
      </c>
      <c r="V92" s="5"/>
    </row>
    <row r="93" spans="1:22" ht="16.149999999999999" customHeight="1">
      <c r="A93" s="20" t="s">
        <v>117</v>
      </c>
      <c r="B93" s="20" t="s">
        <v>50</v>
      </c>
      <c r="C93" s="20">
        <v>314510173</v>
      </c>
      <c r="D93" s="7">
        <v>84676.93</v>
      </c>
      <c r="E93" s="58">
        <v>0.46716400000000002</v>
      </c>
      <c r="F93" s="58">
        <v>0.33344600000000002</v>
      </c>
      <c r="G93" s="58">
        <v>0.246557</v>
      </c>
      <c r="H93" s="58">
        <v>0.174626</v>
      </c>
      <c r="I93" s="7">
        <v>20.724</v>
      </c>
      <c r="J93" s="1" t="s">
        <v>379</v>
      </c>
      <c r="K93" s="1" t="s">
        <v>379</v>
      </c>
      <c r="L93" s="1" t="s">
        <v>379</v>
      </c>
      <c r="M93" s="58">
        <v>0.49306499999999998</v>
      </c>
      <c r="N93" s="58">
        <v>0.35743799999999998</v>
      </c>
      <c r="O93" s="58">
        <v>0.25941199999999998</v>
      </c>
      <c r="P93" s="58">
        <v>0.17497499999999999</v>
      </c>
      <c r="Q93" s="7">
        <v>60</v>
      </c>
      <c r="R93" s="5">
        <f>IF($M93=0,0,20-INDEX({0,1,2,3,4,5,6,7,8,9,10,11,12,13,14,15,16,17,18,19,20},IFERROR(MATCH($M93,$D$136:$D$156,-1),0)+1))</f>
        <v>14</v>
      </c>
      <c r="S93" s="7">
        <v>14</v>
      </c>
      <c r="T93" s="5"/>
      <c r="U93" s="5">
        <f t="shared" si="2"/>
        <v>88</v>
      </c>
      <c r="V93" s="5"/>
    </row>
    <row r="94" spans="1:22" ht="16.149999999999999" customHeight="1">
      <c r="A94" s="20" t="s">
        <v>118</v>
      </c>
      <c r="B94" s="20" t="s">
        <v>50</v>
      </c>
      <c r="C94" s="20">
        <v>314510174</v>
      </c>
      <c r="D94" s="7">
        <v>20204.54</v>
      </c>
      <c r="E94" s="58">
        <v>0.354935</v>
      </c>
      <c r="F94" s="58">
        <v>0.220022</v>
      </c>
      <c r="G94" s="58">
        <v>0.14963799999999999</v>
      </c>
      <c r="H94" s="58">
        <v>8.9730000000000004E-2</v>
      </c>
      <c r="I94" s="7">
        <v>6.0789999999999997</v>
      </c>
      <c r="J94" s="1" t="s">
        <v>379</v>
      </c>
      <c r="K94" s="1" t="s">
        <v>379</v>
      </c>
      <c r="L94" s="1" t="s">
        <v>379</v>
      </c>
      <c r="M94" s="58">
        <v>0.399698</v>
      </c>
      <c r="N94" s="58">
        <v>0.26371899999999998</v>
      </c>
      <c r="O94" s="58">
        <v>0.16611500000000001</v>
      </c>
      <c r="P94" s="58">
        <v>0.112745</v>
      </c>
      <c r="Q94" s="7">
        <v>60</v>
      </c>
      <c r="R94" s="5">
        <f>IF($M94=0,0,20-INDEX({0,1,2,3,4,5,6,7,8,9,10,11,12,13,14,15,16,17,18,19,20},IFERROR(MATCH($M94,$D$136:$D$156,-1),0)+1))</f>
        <v>4</v>
      </c>
      <c r="S94" s="7">
        <v>15</v>
      </c>
      <c r="T94" s="5"/>
      <c r="U94" s="5">
        <f t="shared" si="2"/>
        <v>79</v>
      </c>
      <c r="V94" s="5"/>
    </row>
    <row r="95" spans="1:22" ht="16.149999999999999" customHeight="1">
      <c r="A95" s="20" t="s">
        <v>119</v>
      </c>
      <c r="B95" s="20" t="s">
        <v>50</v>
      </c>
      <c r="C95" s="20">
        <v>314510186</v>
      </c>
      <c r="D95" s="7">
        <v>62607.68</v>
      </c>
      <c r="E95" s="58">
        <v>0.400399</v>
      </c>
      <c r="F95" s="58">
        <v>0.25409999999999999</v>
      </c>
      <c r="G95" s="58">
        <v>0.17017399999999999</v>
      </c>
      <c r="H95" s="58">
        <v>0.10610700000000001</v>
      </c>
      <c r="I95" s="7">
        <v>15.551</v>
      </c>
      <c r="J95" s="1" t="s">
        <v>379</v>
      </c>
      <c r="K95" s="1" t="s">
        <v>379</v>
      </c>
      <c r="L95" s="1" t="s">
        <v>379</v>
      </c>
      <c r="M95" s="58">
        <v>0.410138</v>
      </c>
      <c r="N95" s="58">
        <v>0.27821699999999999</v>
      </c>
      <c r="O95" s="58">
        <v>0.19236200000000001</v>
      </c>
      <c r="P95" s="58">
        <v>0.115554</v>
      </c>
      <c r="Q95" s="7">
        <v>60</v>
      </c>
      <c r="R95" s="5">
        <f>IF($M95=0,0,20-INDEX({0,1,2,3,4,5,6,7,8,9,10,11,12,13,14,15,16,17,18,19,20},IFERROR(MATCH($M95,$D$136:$D$156,-1),0)+1))</f>
        <v>5</v>
      </c>
      <c r="S95" s="7">
        <v>15</v>
      </c>
      <c r="T95" s="5"/>
      <c r="U95" s="5">
        <f t="shared" si="2"/>
        <v>80</v>
      </c>
      <c r="V95" s="5"/>
    </row>
    <row r="96" spans="1:22" ht="16.149999999999999" customHeight="1">
      <c r="A96" s="20" t="s">
        <v>120</v>
      </c>
      <c r="B96" s="20" t="s">
        <v>50</v>
      </c>
      <c r="C96" s="20">
        <v>314510188</v>
      </c>
      <c r="D96" s="7">
        <v>69964.100000000006</v>
      </c>
      <c r="E96" s="58">
        <v>0.28906500000000002</v>
      </c>
      <c r="F96" s="58">
        <v>0.16089000000000001</v>
      </c>
      <c r="G96" s="58">
        <v>8.9323E-2</v>
      </c>
      <c r="H96" s="58">
        <v>4.2842999999999999E-2</v>
      </c>
      <c r="I96" s="7">
        <v>31.081</v>
      </c>
      <c r="J96" s="1" t="s">
        <v>379</v>
      </c>
      <c r="K96" s="1" t="s">
        <v>379</v>
      </c>
      <c r="L96" s="1" t="s">
        <v>379</v>
      </c>
      <c r="M96" s="58">
        <v>0.314998</v>
      </c>
      <c r="N96" s="58">
        <v>0.182893</v>
      </c>
      <c r="O96" s="58">
        <v>9.5443E-2</v>
      </c>
      <c r="P96" s="58">
        <v>5.8622E-2</v>
      </c>
      <c r="Q96" s="7">
        <v>60</v>
      </c>
      <c r="R96" s="5">
        <f>IF($M96=0,0,20-INDEX({0,1,2,3,4,5,6,7,8,9,10,11,12,13,14,15,16,17,18,19,20},IFERROR(MATCH($M96,$D$136:$D$156,-1),0)+1))</f>
        <v>1</v>
      </c>
      <c r="S96" s="7">
        <v>15</v>
      </c>
      <c r="T96" s="5">
        <v>-5</v>
      </c>
      <c r="U96" s="5">
        <f t="shared" si="2"/>
        <v>71</v>
      </c>
      <c r="V96" s="5"/>
    </row>
    <row r="97" spans="1:22" ht="16.149999999999999" customHeight="1">
      <c r="A97" s="20" t="s">
        <v>121</v>
      </c>
      <c r="B97" s="20" t="s">
        <v>50</v>
      </c>
      <c r="C97" s="20">
        <v>314510189</v>
      </c>
      <c r="D97" s="7">
        <v>84676.93</v>
      </c>
      <c r="E97" s="58">
        <v>0.36734299999999998</v>
      </c>
      <c r="F97" s="58">
        <v>0.22098100000000001</v>
      </c>
      <c r="G97" s="58">
        <v>0.13691999999999999</v>
      </c>
      <c r="H97" s="58">
        <v>8.5267999999999997E-2</v>
      </c>
      <c r="I97" s="7">
        <v>60.372</v>
      </c>
      <c r="J97" s="1" t="s">
        <v>379</v>
      </c>
      <c r="K97" s="1" t="s">
        <v>379</v>
      </c>
      <c r="L97" s="1" t="s">
        <v>379</v>
      </c>
      <c r="M97" s="58">
        <v>0.42374699999999998</v>
      </c>
      <c r="N97" s="58">
        <v>0.29448800000000003</v>
      </c>
      <c r="O97" s="58">
        <v>0.20433299999999999</v>
      </c>
      <c r="P97" s="58">
        <v>0.132578</v>
      </c>
      <c r="Q97" s="7">
        <v>60</v>
      </c>
      <c r="R97" s="5">
        <f>IF($M97=0,0,20-INDEX({0,1,2,3,4,5,6,7,8,9,10,11,12,13,14,15,16,17,18,19,20},IFERROR(MATCH($M97,$D$136:$D$156,-1),0)+1))</f>
        <v>6</v>
      </c>
      <c r="S97" s="7">
        <v>14</v>
      </c>
      <c r="T97" s="5"/>
      <c r="U97" s="5">
        <f t="shared" si="2"/>
        <v>80</v>
      </c>
      <c r="V97" s="5"/>
    </row>
    <row r="98" spans="1:22" ht="16.149999999999999" customHeight="1">
      <c r="A98" s="20" t="s">
        <v>122</v>
      </c>
      <c r="B98" s="20" t="s">
        <v>50</v>
      </c>
      <c r="C98" s="20">
        <v>314510192</v>
      </c>
      <c r="D98" s="7">
        <v>84677.96</v>
      </c>
      <c r="E98" s="58">
        <v>0.42669499999999999</v>
      </c>
      <c r="F98" s="58">
        <v>0.281194</v>
      </c>
      <c r="G98" s="58">
        <v>0.20649000000000001</v>
      </c>
      <c r="H98" s="58">
        <v>0.14704500000000001</v>
      </c>
      <c r="I98" s="7">
        <v>5.3659999999999997</v>
      </c>
      <c r="J98" s="1" t="s">
        <v>379</v>
      </c>
      <c r="K98" s="1" t="s">
        <v>379</v>
      </c>
      <c r="L98" s="1" t="s">
        <v>379</v>
      </c>
      <c r="M98" s="58">
        <v>0.49421300000000001</v>
      </c>
      <c r="N98" s="58">
        <v>0.365421</v>
      </c>
      <c r="O98" s="58">
        <v>0.26981699999999997</v>
      </c>
      <c r="P98" s="58">
        <v>0.18462200000000001</v>
      </c>
      <c r="Q98" s="7">
        <v>60</v>
      </c>
      <c r="R98" s="5">
        <f>IF($M98=0,0,20-INDEX({0,1,2,3,4,5,6,7,8,9,10,11,12,13,14,15,16,17,18,19,20},IFERROR(MATCH($M98,$D$136:$D$156,-1),0)+1))</f>
        <v>14</v>
      </c>
      <c r="S98" s="7">
        <v>14</v>
      </c>
      <c r="T98" s="5"/>
      <c r="U98" s="5">
        <f t="shared" si="2"/>
        <v>88</v>
      </c>
      <c r="V98" s="5"/>
    </row>
    <row r="99" spans="1:22" ht="16.149999999999999" customHeight="1">
      <c r="A99" s="20" t="s">
        <v>123</v>
      </c>
      <c r="B99" s="20" t="s">
        <v>50</v>
      </c>
      <c r="C99" s="20">
        <v>314510195</v>
      </c>
      <c r="D99" s="7">
        <v>84676.93</v>
      </c>
      <c r="E99" s="58">
        <v>0.34189199999999997</v>
      </c>
      <c r="F99" s="58">
        <v>0.21016399999999999</v>
      </c>
      <c r="G99" s="58">
        <v>0.14918699999999999</v>
      </c>
      <c r="H99" s="58">
        <v>9.7013000000000002E-2</v>
      </c>
      <c r="I99" s="7">
        <v>83.376999999999995</v>
      </c>
      <c r="J99" s="1" t="s">
        <v>379</v>
      </c>
      <c r="K99" s="1" t="s">
        <v>379</v>
      </c>
      <c r="L99" s="1" t="s">
        <v>379</v>
      </c>
      <c r="M99" s="58">
        <v>0.37470300000000001</v>
      </c>
      <c r="N99" s="58">
        <v>0.23333300000000001</v>
      </c>
      <c r="O99" s="58">
        <v>0.14959500000000001</v>
      </c>
      <c r="P99" s="58">
        <v>0.11132599999999999</v>
      </c>
      <c r="Q99" s="7">
        <v>60</v>
      </c>
      <c r="R99" s="5">
        <f>IF($M99=0,0,20-INDEX({0,1,2,3,4,5,6,7,8,9,10,11,12,13,14,15,16,17,18,19,20},IFERROR(MATCH($M99,$D$136:$D$156,-1),0)+1))</f>
        <v>3</v>
      </c>
      <c r="S99" s="7">
        <v>16</v>
      </c>
      <c r="T99" s="5"/>
      <c r="U99" s="5">
        <f t="shared" ref="U99:U130" si="3">Q99+R99+S99+T99</f>
        <v>79</v>
      </c>
      <c r="V99" s="5"/>
    </row>
    <row r="100" spans="1:22" ht="16.149999999999999" customHeight="1">
      <c r="A100" s="20" t="s">
        <v>124</v>
      </c>
      <c r="B100" s="20" t="s">
        <v>50</v>
      </c>
      <c r="C100" s="20">
        <v>314510196</v>
      </c>
      <c r="D100" s="7">
        <v>25814.34</v>
      </c>
      <c r="E100" s="58">
        <v>0.45283099999999998</v>
      </c>
      <c r="F100" s="58">
        <v>0.31602400000000003</v>
      </c>
      <c r="G100" s="58">
        <v>0.22204499999999999</v>
      </c>
      <c r="H100" s="58">
        <v>0.148007</v>
      </c>
      <c r="I100" s="7">
        <v>34.125999999999998</v>
      </c>
      <c r="J100" s="1" t="s">
        <v>379</v>
      </c>
      <c r="K100" s="1" t="s">
        <v>379</v>
      </c>
      <c r="L100" s="1" t="s">
        <v>379</v>
      </c>
      <c r="M100" s="58">
        <v>0.49795</v>
      </c>
      <c r="N100" s="58">
        <v>0.36590899999999998</v>
      </c>
      <c r="O100" s="58">
        <v>0.265042</v>
      </c>
      <c r="P100" s="58">
        <v>0.19542599999999999</v>
      </c>
      <c r="Q100" s="7">
        <v>60</v>
      </c>
      <c r="R100" s="5">
        <f>IF($M100=0,0,20-INDEX({0,1,2,3,4,5,6,7,8,9,10,11,12,13,14,15,16,17,18,19,20},IFERROR(MATCH($M100,$D$136:$D$156,-1),0)+1))</f>
        <v>15</v>
      </c>
      <c r="S100" s="7">
        <v>16</v>
      </c>
      <c r="T100" s="5">
        <v>-5</v>
      </c>
      <c r="U100" s="5">
        <f t="shared" si="3"/>
        <v>86</v>
      </c>
      <c r="V100" s="5"/>
    </row>
    <row r="101" spans="1:22" ht="16.149999999999999" customHeight="1">
      <c r="A101" s="20" t="s">
        <v>125</v>
      </c>
      <c r="B101" s="20" t="s">
        <v>50</v>
      </c>
      <c r="C101" s="20">
        <v>314510199</v>
      </c>
      <c r="D101" s="7">
        <v>27644.23</v>
      </c>
      <c r="E101" s="58">
        <v>0.28240300000000002</v>
      </c>
      <c r="F101" s="58">
        <v>0.143954</v>
      </c>
      <c r="G101" s="58">
        <v>7.5628000000000001E-2</v>
      </c>
      <c r="H101" s="58">
        <v>3.0464000000000001E-2</v>
      </c>
      <c r="I101" s="7">
        <v>2.7839999999999998</v>
      </c>
      <c r="J101" s="1" t="s">
        <v>379</v>
      </c>
      <c r="K101" s="1" t="s">
        <v>379</v>
      </c>
      <c r="L101" s="1" t="s">
        <v>379</v>
      </c>
      <c r="M101" s="58">
        <v>0.30553999999999998</v>
      </c>
      <c r="N101" s="58">
        <v>0.161548</v>
      </c>
      <c r="O101" s="58">
        <v>8.9581999999999995E-2</v>
      </c>
      <c r="P101" s="58">
        <v>4.7050000000000002E-2</v>
      </c>
      <c r="Q101" s="7">
        <v>60</v>
      </c>
      <c r="R101" s="5">
        <f>IF($M101=0,0,20-INDEX({0,1,2,3,4,5,6,7,8,9,10,11,12,13,14,15,16,17,18,19,20},IFERROR(MATCH($M101,$D$136:$D$156,-1),0)+1))</f>
        <v>1</v>
      </c>
      <c r="S101" s="7">
        <v>15</v>
      </c>
      <c r="T101" s="5"/>
      <c r="U101" s="5">
        <f t="shared" si="3"/>
        <v>76</v>
      </c>
      <c r="V101" s="5"/>
    </row>
    <row r="102" spans="1:22" ht="16.149999999999999" customHeight="1">
      <c r="A102" s="20" t="s">
        <v>126</v>
      </c>
      <c r="B102" s="20" t="s">
        <v>50</v>
      </c>
      <c r="C102" s="20">
        <v>314510201</v>
      </c>
      <c r="D102" s="7">
        <v>69964.100000000006</v>
      </c>
      <c r="E102" s="58">
        <v>0.41517999999999999</v>
      </c>
      <c r="F102" s="58">
        <v>0.27716800000000003</v>
      </c>
      <c r="G102" s="58">
        <v>0.18693799999999999</v>
      </c>
      <c r="H102" s="58">
        <v>0.1139</v>
      </c>
      <c r="I102" s="7">
        <v>3.81</v>
      </c>
      <c r="J102" s="1" t="s">
        <v>379</v>
      </c>
      <c r="K102" s="1" t="s">
        <v>379</v>
      </c>
      <c r="L102" s="1" t="s">
        <v>379</v>
      </c>
      <c r="M102" s="58">
        <v>0.437691</v>
      </c>
      <c r="N102" s="58">
        <v>0.30510500000000002</v>
      </c>
      <c r="O102" s="58">
        <v>0.20438999999999999</v>
      </c>
      <c r="P102" s="58">
        <v>0.14524300000000001</v>
      </c>
      <c r="Q102" s="7">
        <v>60</v>
      </c>
      <c r="R102" s="5">
        <f>IF($M102=0,0,20-INDEX({0,1,2,3,4,5,6,7,8,9,10,11,12,13,14,15,16,17,18,19,20},IFERROR(MATCH($M102,$D$136:$D$156,-1),0)+1))</f>
        <v>7</v>
      </c>
      <c r="S102" s="7">
        <v>15</v>
      </c>
      <c r="T102" s="5"/>
      <c r="U102" s="5">
        <f t="shared" si="3"/>
        <v>82</v>
      </c>
      <c r="V102" s="5"/>
    </row>
    <row r="103" spans="1:22" ht="16.149999999999999" customHeight="1">
      <c r="A103" s="20" t="s">
        <v>127</v>
      </c>
      <c r="B103" s="20" t="s">
        <v>50</v>
      </c>
      <c r="C103" s="20">
        <v>314510202</v>
      </c>
      <c r="D103" s="7">
        <v>31859.01</v>
      </c>
      <c r="E103" s="58">
        <v>0.43901899999999999</v>
      </c>
      <c r="F103" s="58">
        <v>0.30547400000000002</v>
      </c>
      <c r="G103" s="58">
        <v>0.22003600000000001</v>
      </c>
      <c r="H103" s="58">
        <v>0.15685299999999999</v>
      </c>
      <c r="I103" s="7">
        <v>17.399000000000001</v>
      </c>
      <c r="J103" s="1" t="s">
        <v>379</v>
      </c>
      <c r="K103" s="1" t="s">
        <v>379</v>
      </c>
      <c r="L103" s="1" t="s">
        <v>379</v>
      </c>
      <c r="M103" s="58">
        <v>0.48080600000000001</v>
      </c>
      <c r="N103" s="58">
        <v>0.35053000000000001</v>
      </c>
      <c r="O103" s="58">
        <v>0.243676</v>
      </c>
      <c r="P103" s="58">
        <v>0.18797</v>
      </c>
      <c r="Q103" s="7">
        <v>60</v>
      </c>
      <c r="R103" s="5">
        <f>IF($M103=0,0,20-INDEX({0,1,2,3,4,5,6,7,8,9,10,11,12,13,14,15,16,17,18,19,20},IFERROR(MATCH($M103,$D$136:$D$156,-1),0)+1))</f>
        <v>11</v>
      </c>
      <c r="S103" s="7">
        <v>16</v>
      </c>
      <c r="T103" s="5"/>
      <c r="U103" s="5">
        <f t="shared" si="3"/>
        <v>87</v>
      </c>
      <c r="V103" s="5"/>
    </row>
    <row r="104" spans="1:22" ht="16.149999999999999" customHeight="1">
      <c r="A104" s="20" t="s">
        <v>128</v>
      </c>
      <c r="B104" s="20" t="s">
        <v>50</v>
      </c>
      <c r="C104" s="20">
        <v>314510209</v>
      </c>
      <c r="D104" s="7">
        <v>97272.13</v>
      </c>
      <c r="E104" s="58">
        <v>0.45979900000000001</v>
      </c>
      <c r="F104" s="58">
        <v>0.32049100000000003</v>
      </c>
      <c r="G104" s="58">
        <v>0.23985899999999999</v>
      </c>
      <c r="H104" s="58">
        <v>0.15932099999999999</v>
      </c>
      <c r="I104" s="7">
        <v>23.722999999999999</v>
      </c>
      <c r="J104" s="1" t="s">
        <v>379</v>
      </c>
      <c r="K104" s="1" t="s">
        <v>379</v>
      </c>
      <c r="L104" s="1" t="s">
        <v>379</v>
      </c>
      <c r="M104" s="58">
        <v>0.52168400000000004</v>
      </c>
      <c r="N104" s="58">
        <v>0.39507700000000001</v>
      </c>
      <c r="O104" s="58">
        <v>0.28869499999999998</v>
      </c>
      <c r="P104" s="58">
        <v>0.21848699999999999</v>
      </c>
      <c r="Q104" s="7">
        <v>60</v>
      </c>
      <c r="R104" s="5">
        <f>IF($M104=0,0,20-INDEX({0,1,2,3,4,5,6,7,8,9,10,11,12,13,14,15,16,17,18,19,20},IFERROR(MATCH($M104,$D$136:$D$156,-1),0)+1))</f>
        <v>19</v>
      </c>
      <c r="S104" s="7">
        <v>15</v>
      </c>
      <c r="T104" s="5"/>
      <c r="U104" s="5">
        <f t="shared" si="3"/>
        <v>94</v>
      </c>
      <c r="V104" s="5"/>
    </row>
    <row r="105" spans="1:22" ht="16.149999999999999" customHeight="1">
      <c r="A105" s="20" t="s">
        <v>129</v>
      </c>
      <c r="B105" s="20" t="s">
        <v>50</v>
      </c>
      <c r="C105" s="20">
        <v>314510214</v>
      </c>
      <c r="D105" s="7">
        <v>25555.27</v>
      </c>
      <c r="E105" s="58">
        <v>0.43044199999999999</v>
      </c>
      <c r="F105" s="58">
        <v>0.29795500000000003</v>
      </c>
      <c r="G105" s="58">
        <v>0.21010999999999999</v>
      </c>
      <c r="H105" s="58">
        <v>0.14308100000000001</v>
      </c>
      <c r="I105" s="7">
        <v>3.1779999999999999</v>
      </c>
      <c r="J105" s="1" t="s">
        <v>379</v>
      </c>
      <c r="K105" s="1" t="s">
        <v>379</v>
      </c>
      <c r="L105" s="1" t="s">
        <v>379</v>
      </c>
      <c r="M105" s="58">
        <v>0.46222400000000002</v>
      </c>
      <c r="N105" s="58">
        <v>0.32294</v>
      </c>
      <c r="O105" s="58">
        <v>0.213009</v>
      </c>
      <c r="P105" s="58">
        <v>0.15015600000000001</v>
      </c>
      <c r="Q105" s="7">
        <v>60</v>
      </c>
      <c r="R105" s="5">
        <f>IF($M105=0,0,20-INDEX({0,1,2,3,4,5,6,7,8,9,10,11,12,13,14,15,16,17,18,19,20},IFERROR(MATCH($M105,$D$136:$D$156,-1),0)+1))</f>
        <v>9</v>
      </c>
      <c r="S105" s="7">
        <v>15</v>
      </c>
      <c r="T105" s="5"/>
      <c r="U105" s="5">
        <f t="shared" si="3"/>
        <v>84</v>
      </c>
      <c r="V105" s="5"/>
    </row>
    <row r="106" spans="1:22" ht="16.149999999999999" customHeight="1">
      <c r="A106" s="20" t="s">
        <v>130</v>
      </c>
      <c r="B106" s="20" t="s">
        <v>50</v>
      </c>
      <c r="C106" s="20">
        <v>314510218</v>
      </c>
      <c r="D106" s="7">
        <v>84678.98</v>
      </c>
      <c r="E106" s="58">
        <v>0.39472699999999999</v>
      </c>
      <c r="F106" s="58">
        <v>0.25681799999999999</v>
      </c>
      <c r="G106" s="58">
        <v>0.16822899999999999</v>
      </c>
      <c r="H106" s="58">
        <v>0.10963100000000001</v>
      </c>
      <c r="I106" s="7">
        <v>5.4089999999999998</v>
      </c>
      <c r="J106" s="1" t="s">
        <v>379</v>
      </c>
      <c r="K106" s="1" t="s">
        <v>379</v>
      </c>
      <c r="L106" s="1" t="s">
        <v>379</v>
      </c>
      <c r="M106" s="58">
        <v>0.45344200000000001</v>
      </c>
      <c r="N106" s="58">
        <v>0.31437999999999999</v>
      </c>
      <c r="O106" s="58">
        <v>0.22259899999999999</v>
      </c>
      <c r="P106" s="58">
        <v>0.15484899999999999</v>
      </c>
      <c r="Q106" s="7">
        <v>60</v>
      </c>
      <c r="R106" s="5">
        <f>IF($M106=0,0,20-INDEX({0,1,2,3,4,5,6,7,8,9,10,11,12,13,14,15,16,17,18,19,20},IFERROR(MATCH($M106,$D$136:$D$156,-1),0)+1))</f>
        <v>8</v>
      </c>
      <c r="S106" s="7">
        <v>18</v>
      </c>
      <c r="T106" s="5"/>
      <c r="U106" s="5">
        <f t="shared" si="3"/>
        <v>86</v>
      </c>
      <c r="V106" s="5"/>
    </row>
    <row r="107" spans="1:22" ht="16.149999999999999" customHeight="1">
      <c r="A107" s="20" t="s">
        <v>131</v>
      </c>
      <c r="B107" s="20" t="s">
        <v>50</v>
      </c>
      <c r="C107" s="20">
        <v>314510222</v>
      </c>
      <c r="D107" s="7">
        <v>66811.72</v>
      </c>
      <c r="E107" s="58">
        <v>0.45291300000000001</v>
      </c>
      <c r="F107" s="59">
        <v>0.31900499999999998</v>
      </c>
      <c r="G107" s="58">
        <v>0.23307600000000001</v>
      </c>
      <c r="H107" s="58">
        <v>0.161797</v>
      </c>
      <c r="I107" s="7">
        <v>139.68600000000001</v>
      </c>
      <c r="J107" s="1" t="s">
        <v>379</v>
      </c>
      <c r="K107" s="1" t="s">
        <v>379</v>
      </c>
      <c r="L107" s="1" t="s">
        <v>379</v>
      </c>
      <c r="M107" s="59">
        <v>0.50937299999999996</v>
      </c>
      <c r="N107" s="58">
        <v>0.38196799999999997</v>
      </c>
      <c r="O107" s="58">
        <v>0.28388400000000003</v>
      </c>
      <c r="P107" s="58">
        <v>0.20481099999999999</v>
      </c>
      <c r="Q107" s="7">
        <v>60</v>
      </c>
      <c r="R107" s="5">
        <f>IF($M107=0,0,20-INDEX({0,1,2,3,4,5,6,7,8,9,10,11,12,13,14,15,16,17,18,19,20},IFERROR(MATCH($M107,$D$136:$D$156,-1),0)+1))</f>
        <v>17</v>
      </c>
      <c r="S107" s="7">
        <v>14</v>
      </c>
      <c r="T107" s="5"/>
      <c r="U107" s="5">
        <f t="shared" si="3"/>
        <v>91</v>
      </c>
      <c r="V107" s="5" t="s">
        <v>382</v>
      </c>
    </row>
    <row r="108" spans="1:22" ht="16.149999999999999" customHeight="1">
      <c r="A108" s="20" t="s">
        <v>132</v>
      </c>
      <c r="B108" s="20" t="s">
        <v>50</v>
      </c>
      <c r="C108" s="20">
        <v>314510224</v>
      </c>
      <c r="D108" s="7">
        <v>69801.98</v>
      </c>
      <c r="E108" s="58">
        <v>0.404032</v>
      </c>
      <c r="F108" s="58">
        <v>0.25841500000000001</v>
      </c>
      <c r="G108" s="58">
        <v>0.17807799999999999</v>
      </c>
      <c r="H108" s="58">
        <v>0.11559999999999999</v>
      </c>
      <c r="I108" s="7">
        <v>5.7050000000000001</v>
      </c>
      <c r="J108" s="1" t="s">
        <v>379</v>
      </c>
      <c r="K108" s="1" t="s">
        <v>379</v>
      </c>
      <c r="L108" s="1" t="s">
        <v>379</v>
      </c>
      <c r="M108" s="58">
        <v>0.48374800000000001</v>
      </c>
      <c r="N108" s="58">
        <v>0.343999</v>
      </c>
      <c r="O108" s="58">
        <v>0.228243</v>
      </c>
      <c r="P108" s="58">
        <v>0.15290300000000001</v>
      </c>
      <c r="Q108" s="7">
        <v>60</v>
      </c>
      <c r="R108" s="5">
        <f>IF($M108=0,0,20-INDEX({0,1,2,3,4,5,6,7,8,9,10,11,12,13,14,15,16,17,18,19,20},IFERROR(MATCH($M108,$D$136:$D$156,-1),0)+1))</f>
        <v>12</v>
      </c>
      <c r="S108" s="7">
        <v>16</v>
      </c>
      <c r="T108" s="5"/>
      <c r="U108" s="5">
        <f t="shared" si="3"/>
        <v>88</v>
      </c>
      <c r="V108" s="5"/>
    </row>
    <row r="109" spans="1:22" ht="16.149999999999999" customHeight="1">
      <c r="A109" s="20" t="s">
        <v>133</v>
      </c>
      <c r="B109" s="20" t="s">
        <v>50</v>
      </c>
      <c r="C109" s="20">
        <v>314510225</v>
      </c>
      <c r="D109" s="7">
        <v>27656.52</v>
      </c>
      <c r="E109" s="58">
        <v>0.44353599999999999</v>
      </c>
      <c r="F109" s="58">
        <v>0.31034699999999998</v>
      </c>
      <c r="G109" s="58">
        <v>0.22211</v>
      </c>
      <c r="H109" s="58">
        <v>0.164747</v>
      </c>
      <c r="I109" s="7">
        <v>3.347</v>
      </c>
      <c r="J109" s="1" t="s">
        <v>379</v>
      </c>
      <c r="K109" s="1" t="s">
        <v>379</v>
      </c>
      <c r="L109" s="1" t="s">
        <v>379</v>
      </c>
      <c r="M109" s="58">
        <v>0.48816999999999999</v>
      </c>
      <c r="N109" s="58">
        <v>0.35930499999999999</v>
      </c>
      <c r="O109" s="58">
        <v>0.26687899999999998</v>
      </c>
      <c r="P109" s="58">
        <v>0.196963</v>
      </c>
      <c r="Q109" s="7">
        <v>60</v>
      </c>
      <c r="R109" s="5">
        <f>IF($M109=0,0,20-INDEX({0,1,2,3,4,5,6,7,8,9,10,11,12,13,14,15,16,17,18,19,20},IFERROR(MATCH($M109,$D$136:$D$156,-1),0)+1))</f>
        <v>13</v>
      </c>
      <c r="S109" s="7">
        <v>20</v>
      </c>
      <c r="T109" s="5">
        <v>-5</v>
      </c>
      <c r="U109" s="5">
        <f t="shared" si="3"/>
        <v>88</v>
      </c>
      <c r="V109" s="5"/>
    </row>
    <row r="110" spans="1:22" ht="16.149999999999999" customHeight="1">
      <c r="A110" s="20" t="s">
        <v>134</v>
      </c>
      <c r="B110" s="20" t="s">
        <v>50</v>
      </c>
      <c r="C110" s="20">
        <v>314510228</v>
      </c>
      <c r="D110" s="7">
        <v>27656.5</v>
      </c>
      <c r="E110" s="58">
        <v>0.45167000000000002</v>
      </c>
      <c r="F110" s="58">
        <v>0.30597000000000002</v>
      </c>
      <c r="G110" s="58">
        <v>0.21451000000000001</v>
      </c>
      <c r="H110" s="58">
        <v>0.15493999999999999</v>
      </c>
      <c r="I110" s="7">
        <v>11.231999999999999</v>
      </c>
      <c r="J110" s="1" t="s">
        <v>379</v>
      </c>
      <c r="K110" s="1" t="s">
        <v>379</v>
      </c>
      <c r="L110" s="1" t="s">
        <v>379</v>
      </c>
      <c r="M110" s="58">
        <v>0.50455000000000005</v>
      </c>
      <c r="N110" s="58">
        <v>0.36520999999999998</v>
      </c>
      <c r="O110" s="58">
        <v>0.27122000000000002</v>
      </c>
      <c r="P110" s="58">
        <v>0.21393999999999999</v>
      </c>
      <c r="Q110" s="7">
        <f>60*0.7</f>
        <v>42</v>
      </c>
      <c r="R110" s="5">
        <f>IF($M110=0,0,20-INDEX({0,1,2,3,4,5,6,7,8,9,10,11,12,13,14,15,16,17,18,19,20},IFERROR(MATCH($M110,$D$136:$D$156,-1),0)+1))</f>
        <v>16</v>
      </c>
      <c r="S110" s="7">
        <v>14</v>
      </c>
      <c r="T110" s="5">
        <v>-5</v>
      </c>
      <c r="U110" s="5">
        <f t="shared" si="3"/>
        <v>67</v>
      </c>
      <c r="V110" s="5" t="s">
        <v>381</v>
      </c>
    </row>
    <row r="111" spans="1:22" ht="16.149999999999999" customHeight="1">
      <c r="A111" s="20" t="s">
        <v>135</v>
      </c>
      <c r="B111" s="20" t="s">
        <v>50</v>
      </c>
      <c r="C111" s="20">
        <v>314510230</v>
      </c>
      <c r="D111" s="7">
        <v>62476.61</v>
      </c>
      <c r="E111" s="58">
        <v>0.41717799999999999</v>
      </c>
      <c r="F111" s="58">
        <v>0.28370299999999998</v>
      </c>
      <c r="G111" s="58">
        <v>0.191386</v>
      </c>
      <c r="H111" s="58">
        <v>0.112951</v>
      </c>
      <c r="I111" s="7">
        <v>78.442999999999998</v>
      </c>
      <c r="J111" s="1" t="s">
        <v>379</v>
      </c>
      <c r="K111" s="1" t="s">
        <v>379</v>
      </c>
      <c r="L111" s="1" t="s">
        <v>379</v>
      </c>
      <c r="M111" s="58">
        <v>0.47652</v>
      </c>
      <c r="N111" s="58">
        <v>0.34564</v>
      </c>
      <c r="O111" s="58">
        <v>0.241893</v>
      </c>
      <c r="P111" s="58">
        <v>0.16392300000000001</v>
      </c>
      <c r="Q111" s="7">
        <v>60</v>
      </c>
      <c r="R111" s="5">
        <f>IF($M111=0,0,20-INDEX({0,1,2,3,4,5,6,7,8,9,10,11,12,13,14,15,16,17,18,19,20},IFERROR(MATCH($M111,$D$136:$D$156,-1),0)+1))</f>
        <v>11</v>
      </c>
      <c r="S111" s="7">
        <v>15</v>
      </c>
      <c r="T111" s="5"/>
      <c r="U111" s="5">
        <f t="shared" si="3"/>
        <v>86</v>
      </c>
      <c r="V111" s="5" t="s">
        <v>382</v>
      </c>
    </row>
    <row r="112" spans="1:22" ht="16.149999999999999" customHeight="1">
      <c r="A112" s="20" t="s">
        <v>136</v>
      </c>
      <c r="B112" s="20" t="s">
        <v>50</v>
      </c>
      <c r="C112" s="20">
        <v>314510232</v>
      </c>
      <c r="D112" s="7">
        <v>0</v>
      </c>
      <c r="E112" s="58">
        <v>0</v>
      </c>
      <c r="F112" s="58">
        <v>0</v>
      </c>
      <c r="G112" s="58">
        <v>0</v>
      </c>
      <c r="H112" s="58">
        <v>0</v>
      </c>
      <c r="I112" s="7">
        <v>0</v>
      </c>
      <c r="J112" s="1" t="s">
        <v>380</v>
      </c>
      <c r="K112" s="1" t="s">
        <v>380</v>
      </c>
      <c r="L112" s="1" t="s">
        <v>380</v>
      </c>
      <c r="M112" s="58">
        <v>0</v>
      </c>
      <c r="N112" s="58">
        <v>0</v>
      </c>
      <c r="O112" s="58">
        <v>0</v>
      </c>
      <c r="P112" s="58">
        <v>0</v>
      </c>
      <c r="Q112" s="7">
        <v>0</v>
      </c>
      <c r="R112" s="5">
        <f>IF($M112=0,0,20-INDEX({0,1,2,3,4,5,6,7,8,9,10,11,12,13,14,15,16,17,18,19,20},IFERROR(MATCH($M112,$D$136:$D$156,-1),0)+1))</f>
        <v>0</v>
      </c>
      <c r="S112" s="7">
        <v>0</v>
      </c>
      <c r="T112" s="5"/>
      <c r="U112" s="5">
        <f t="shared" si="3"/>
        <v>0</v>
      </c>
      <c r="V112" s="5" t="s">
        <v>324</v>
      </c>
    </row>
    <row r="113" spans="1:22" ht="16.149999999999999" customHeight="1">
      <c r="A113" s="20" t="s">
        <v>137</v>
      </c>
      <c r="B113" s="20" t="s">
        <v>56</v>
      </c>
      <c r="C113" s="20">
        <v>314511038</v>
      </c>
      <c r="D113" s="7">
        <v>18361.34</v>
      </c>
      <c r="E113" s="58">
        <v>0.31753599999999998</v>
      </c>
      <c r="F113" s="58">
        <v>0.203009</v>
      </c>
      <c r="G113" s="58">
        <v>0.13636200000000001</v>
      </c>
      <c r="H113" s="58">
        <v>8.7609999999999993E-2</v>
      </c>
      <c r="I113" s="7">
        <v>21.484999999999999</v>
      </c>
      <c r="J113" s="1" t="s">
        <v>379</v>
      </c>
      <c r="K113" s="1" t="s">
        <v>379</v>
      </c>
      <c r="L113" s="1" t="s">
        <v>379</v>
      </c>
      <c r="M113" s="58">
        <v>0.33868799999999999</v>
      </c>
      <c r="N113" s="58">
        <v>0.23375299999999999</v>
      </c>
      <c r="O113" s="58">
        <v>0.15712100000000001</v>
      </c>
      <c r="P113" s="58">
        <v>9.4565999999999997E-2</v>
      </c>
      <c r="Q113" s="7">
        <v>60</v>
      </c>
      <c r="R113" s="5">
        <f>IF($M113=0,0,20-INDEX({0,1,2,3,4,5,6,7,8,9,10,11,12,13,14,15,16,17,18,19,20},IFERROR(MATCH($M113,$D$136:$D$156,-1),0)+1))</f>
        <v>2</v>
      </c>
      <c r="S113" s="7">
        <v>16</v>
      </c>
      <c r="T113" s="5"/>
      <c r="U113" s="5">
        <f t="shared" si="3"/>
        <v>78</v>
      </c>
      <c r="V113" s="5"/>
    </row>
    <row r="114" spans="1:22" ht="16.149999999999999" customHeight="1">
      <c r="A114" s="20" t="s">
        <v>138</v>
      </c>
      <c r="B114" s="20" t="s">
        <v>56</v>
      </c>
      <c r="C114" s="20">
        <v>314511040</v>
      </c>
      <c r="D114" s="7">
        <v>69964.100000000006</v>
      </c>
      <c r="E114" s="58">
        <v>0.313365</v>
      </c>
      <c r="F114" s="58">
        <v>0.19129399999999999</v>
      </c>
      <c r="G114" s="58">
        <v>0.118865</v>
      </c>
      <c r="H114" s="58">
        <v>7.1867E-2</v>
      </c>
      <c r="I114" s="7">
        <v>4.6449999999999996</v>
      </c>
      <c r="J114" s="1" t="s">
        <v>379</v>
      </c>
      <c r="K114" s="1" t="s">
        <v>379</v>
      </c>
      <c r="L114" s="1" t="s">
        <v>379</v>
      </c>
      <c r="M114" s="58">
        <v>0.33122099999999999</v>
      </c>
      <c r="N114" s="58">
        <v>0.20782100000000001</v>
      </c>
      <c r="O114" s="58">
        <v>0.12647900000000001</v>
      </c>
      <c r="P114" s="58">
        <v>7.3538000000000006E-2</v>
      </c>
      <c r="Q114" s="7">
        <v>60</v>
      </c>
      <c r="R114" s="5">
        <f>IF($M114=0,0,20-INDEX({0,1,2,3,4,5,6,7,8,9,10,11,12,13,14,15,16,17,18,19,20},IFERROR(MATCH($M114,$D$136:$D$156,-1),0)+1))</f>
        <v>2</v>
      </c>
      <c r="S114" s="7">
        <v>13</v>
      </c>
      <c r="T114" s="5">
        <v>-5</v>
      </c>
      <c r="U114" s="5">
        <f t="shared" si="3"/>
        <v>70</v>
      </c>
      <c r="V114" s="5"/>
    </row>
    <row r="115" spans="1:22" ht="16.149999999999999" customHeight="1">
      <c r="A115" s="20" t="s">
        <v>139</v>
      </c>
      <c r="B115" s="20" t="s">
        <v>56</v>
      </c>
      <c r="C115" s="20">
        <v>314511059</v>
      </c>
      <c r="D115" s="7">
        <v>69832</v>
      </c>
      <c r="E115" s="58">
        <v>0.43953399999999998</v>
      </c>
      <c r="F115" s="58">
        <v>0.29850199999999999</v>
      </c>
      <c r="G115" s="58">
        <v>0.20474500000000001</v>
      </c>
      <c r="H115" s="58">
        <v>0.12521599999999999</v>
      </c>
      <c r="I115" s="7">
        <v>27.602</v>
      </c>
      <c r="J115" s="1" t="s">
        <v>379</v>
      </c>
      <c r="K115" s="1" t="s">
        <v>379</v>
      </c>
      <c r="L115" s="1" t="s">
        <v>379</v>
      </c>
      <c r="M115" s="58">
        <v>0.50436499999999995</v>
      </c>
      <c r="N115" s="58">
        <v>0.37021599999999999</v>
      </c>
      <c r="O115" s="58">
        <v>0.26849299999999998</v>
      </c>
      <c r="P115" s="58">
        <v>0.201904</v>
      </c>
      <c r="Q115" s="7">
        <v>60</v>
      </c>
      <c r="R115" s="5">
        <f>IF($M115=0,0,20-INDEX({0,1,2,3,4,5,6,7,8,9,10,11,12,13,14,15,16,17,18,19,20},IFERROR(MATCH($M115,$D$136:$D$156,-1),0)+1))</f>
        <v>16</v>
      </c>
      <c r="S115" s="7">
        <v>16</v>
      </c>
      <c r="T115" s="5"/>
      <c r="U115" s="5">
        <f t="shared" si="3"/>
        <v>92</v>
      </c>
      <c r="V115" s="5"/>
    </row>
    <row r="116" spans="1:22" ht="16.149999999999999" customHeight="1">
      <c r="A116" s="20" t="s">
        <v>140</v>
      </c>
      <c r="B116" s="20" t="s">
        <v>82</v>
      </c>
      <c r="C116" s="20">
        <v>314512025</v>
      </c>
      <c r="D116" s="7">
        <v>84677.96</v>
      </c>
      <c r="E116" s="58">
        <v>0.44655899999999998</v>
      </c>
      <c r="F116" s="58">
        <v>0.30051299999999997</v>
      </c>
      <c r="G116" s="58">
        <v>0.21229700000000001</v>
      </c>
      <c r="H116" s="58">
        <v>0.14604400000000001</v>
      </c>
      <c r="I116" s="7">
        <v>14.146000000000001</v>
      </c>
      <c r="J116" s="1" t="s">
        <v>379</v>
      </c>
      <c r="K116" s="1" t="s">
        <v>379</v>
      </c>
      <c r="L116" s="1" t="s">
        <v>379</v>
      </c>
      <c r="M116" s="58">
        <v>0.49073499999999998</v>
      </c>
      <c r="N116" s="58">
        <v>0.35553400000000002</v>
      </c>
      <c r="O116" s="58">
        <v>0.26408100000000001</v>
      </c>
      <c r="P116" s="58">
        <v>0.185029</v>
      </c>
      <c r="Q116" s="7">
        <v>60</v>
      </c>
      <c r="R116" s="5">
        <f>IF($M116=0,0,20-INDEX({0,1,2,3,4,5,6,7,8,9,10,11,12,13,14,15,16,17,18,19,20},IFERROR(MATCH($M116,$D$136:$D$156,-1),0)+1))</f>
        <v>14</v>
      </c>
      <c r="S116" s="7">
        <v>15</v>
      </c>
      <c r="T116" s="5"/>
      <c r="U116" s="5">
        <f t="shared" si="3"/>
        <v>89</v>
      </c>
      <c r="V116" s="5"/>
    </row>
    <row r="117" spans="1:22" ht="16.149999999999999" customHeight="1">
      <c r="A117" s="20" t="s">
        <v>141</v>
      </c>
      <c r="B117" s="20" t="s">
        <v>84</v>
      </c>
      <c r="C117" s="20">
        <v>314513086</v>
      </c>
      <c r="D117" s="7">
        <v>61567.3</v>
      </c>
      <c r="E117" s="58">
        <v>0.44832</v>
      </c>
      <c r="F117" s="58">
        <v>0.31014000000000003</v>
      </c>
      <c r="G117" s="58">
        <v>0.234073</v>
      </c>
      <c r="H117" s="58">
        <v>0.164186</v>
      </c>
      <c r="I117" s="7">
        <v>13.571</v>
      </c>
      <c r="J117" s="1" t="s">
        <v>379</v>
      </c>
      <c r="K117" s="1" t="s">
        <v>379</v>
      </c>
      <c r="L117" s="1" t="s">
        <v>379</v>
      </c>
      <c r="M117" s="58">
        <v>0.513104</v>
      </c>
      <c r="N117" s="58">
        <v>0.37724800000000003</v>
      </c>
      <c r="O117" s="58">
        <v>0.28634599999999999</v>
      </c>
      <c r="P117" s="58">
        <v>0.210872</v>
      </c>
      <c r="Q117" s="7">
        <v>60</v>
      </c>
      <c r="R117" s="5">
        <f>IF($M117=0,0,20-INDEX({0,1,2,3,4,5,6,7,8,9,10,11,12,13,14,15,16,17,18,19,20},IFERROR(MATCH($M117,$D$136:$D$156,-1),0)+1))</f>
        <v>18</v>
      </c>
      <c r="S117" s="7">
        <v>15</v>
      </c>
      <c r="T117" s="5"/>
      <c r="U117" s="5">
        <f t="shared" si="3"/>
        <v>93</v>
      </c>
      <c r="V117" s="5"/>
    </row>
    <row r="118" spans="1:22" ht="16.149999999999999" customHeight="1">
      <c r="A118" s="20" t="s">
        <v>142</v>
      </c>
      <c r="B118" s="20" t="s">
        <v>60</v>
      </c>
      <c r="C118" s="20">
        <v>314580042</v>
      </c>
      <c r="D118" s="7">
        <v>27656.52</v>
      </c>
      <c r="E118" s="58">
        <v>0.47708800000000001</v>
      </c>
      <c r="F118" s="58">
        <v>0.33660899999999999</v>
      </c>
      <c r="G118" s="58">
        <v>0.245922</v>
      </c>
      <c r="H118" s="58">
        <v>0.17083000000000001</v>
      </c>
      <c r="I118" s="7">
        <v>7.194</v>
      </c>
      <c r="J118" s="1" t="s">
        <v>379</v>
      </c>
      <c r="K118" s="1" t="s">
        <v>379</v>
      </c>
      <c r="L118" s="1" t="s">
        <v>379</v>
      </c>
      <c r="M118" s="58">
        <v>0.53490499999999996</v>
      </c>
      <c r="N118" s="58">
        <v>0.40620699999999998</v>
      </c>
      <c r="O118" s="58">
        <v>0.31414900000000001</v>
      </c>
      <c r="P118" s="58">
        <v>0.239561</v>
      </c>
      <c r="Q118" s="7">
        <v>60</v>
      </c>
      <c r="R118" s="5">
        <f>IF($M118=0,0,20-INDEX({0,1,2,3,4,5,6,7,8,9,10,11,12,13,14,15,16,17,18,19,20},IFERROR(MATCH($M118,$D$136:$D$156,-1),0)+1))</f>
        <v>20</v>
      </c>
      <c r="S118" s="7">
        <v>18</v>
      </c>
      <c r="T118" s="5"/>
      <c r="U118" s="5">
        <f t="shared" si="3"/>
        <v>98</v>
      </c>
      <c r="V118" s="5"/>
    </row>
    <row r="119" spans="1:22" ht="16.149999999999999" customHeight="1">
      <c r="A119" s="20" t="s">
        <v>143</v>
      </c>
      <c r="B119" s="20" t="s">
        <v>60</v>
      </c>
      <c r="C119" s="20">
        <v>314580044</v>
      </c>
      <c r="D119" s="7">
        <v>82389.320000000007</v>
      </c>
      <c r="E119" s="58">
        <v>0.48216300000000001</v>
      </c>
      <c r="F119" s="58">
        <v>0.34503200000000001</v>
      </c>
      <c r="G119" s="58">
        <v>0.260967</v>
      </c>
      <c r="H119" s="58">
        <v>0.193769</v>
      </c>
      <c r="I119" s="7">
        <v>6.2009999999999996</v>
      </c>
      <c r="J119" s="1" t="s">
        <v>379</v>
      </c>
      <c r="K119" s="1" t="s">
        <v>379</v>
      </c>
      <c r="L119" s="1" t="s">
        <v>379</v>
      </c>
      <c r="M119" s="58">
        <v>0.51347399999999999</v>
      </c>
      <c r="N119" s="58">
        <v>0.389818</v>
      </c>
      <c r="O119" s="58">
        <v>0.28075499999999998</v>
      </c>
      <c r="P119" s="58">
        <v>0.19849700000000001</v>
      </c>
      <c r="Q119" s="7">
        <v>60</v>
      </c>
      <c r="R119" s="5">
        <f>IF($M119=0,0,20-INDEX({0,1,2,3,4,5,6,7,8,9,10,11,12,13,14,15,16,17,18,19,20},IFERROR(MATCH($M119,$D$136:$D$156,-1),0)+1))</f>
        <v>18</v>
      </c>
      <c r="S119" s="7">
        <v>15</v>
      </c>
      <c r="T119" s="5"/>
      <c r="U119" s="5">
        <f t="shared" si="3"/>
        <v>93</v>
      </c>
      <c r="V119" s="5"/>
    </row>
    <row r="120" spans="1:22" ht="16.149999999999999" customHeight="1">
      <c r="A120" s="20" t="s">
        <v>144</v>
      </c>
      <c r="B120" s="20" t="s">
        <v>60</v>
      </c>
      <c r="C120" s="20">
        <v>314580048</v>
      </c>
      <c r="D120" s="7">
        <v>8263.5040000000008</v>
      </c>
      <c r="E120" s="58">
        <v>0.488736</v>
      </c>
      <c r="F120" s="58">
        <v>0.35593900000000001</v>
      </c>
      <c r="G120" s="58">
        <v>0.25886900000000002</v>
      </c>
      <c r="H120" s="58">
        <v>0.18048900000000001</v>
      </c>
      <c r="I120" s="7">
        <v>4.9880000000000004</v>
      </c>
      <c r="J120" s="1" t="s">
        <v>379</v>
      </c>
      <c r="K120" s="1" t="s">
        <v>379</v>
      </c>
      <c r="L120" s="1" t="s">
        <v>379</v>
      </c>
      <c r="M120" s="58">
        <v>0.55062500000000003</v>
      </c>
      <c r="N120" s="58">
        <v>0.426535</v>
      </c>
      <c r="O120" s="58">
        <v>0.31896000000000002</v>
      </c>
      <c r="P120" s="58">
        <v>0.249305</v>
      </c>
      <c r="Q120" s="7">
        <v>60</v>
      </c>
      <c r="R120" s="5">
        <f>IF($M120=0,0,20-INDEX({0,1,2,3,4,5,6,7,8,9,10,11,12,13,14,15,16,17,18,19,20},IFERROR(MATCH($M120,$D$136:$D$156,-1),0)+1))</f>
        <v>20</v>
      </c>
      <c r="S120" s="7">
        <v>19</v>
      </c>
      <c r="T120" s="5"/>
      <c r="U120" s="5">
        <f t="shared" si="3"/>
        <v>99</v>
      </c>
      <c r="V120" s="5"/>
    </row>
    <row r="121" spans="1:22" ht="16.149999999999999" customHeight="1">
      <c r="A121" s="20" t="s">
        <v>145</v>
      </c>
      <c r="B121" s="20" t="s">
        <v>60</v>
      </c>
      <c r="C121" s="20">
        <v>314580052</v>
      </c>
      <c r="D121" s="7">
        <v>0</v>
      </c>
      <c r="E121" s="58">
        <v>0</v>
      </c>
      <c r="F121" s="58">
        <v>0</v>
      </c>
      <c r="G121" s="58">
        <v>0</v>
      </c>
      <c r="H121" s="58">
        <v>0</v>
      </c>
      <c r="I121" s="7">
        <v>0</v>
      </c>
      <c r="J121" s="1" t="s">
        <v>380</v>
      </c>
      <c r="K121" s="1" t="s">
        <v>380</v>
      </c>
      <c r="L121" s="1" t="s">
        <v>380</v>
      </c>
      <c r="M121" s="58">
        <v>0</v>
      </c>
      <c r="N121" s="58">
        <v>0</v>
      </c>
      <c r="O121" s="58">
        <v>0</v>
      </c>
      <c r="P121" s="58">
        <v>0</v>
      </c>
      <c r="Q121" s="7">
        <v>0</v>
      </c>
      <c r="R121" s="5">
        <f>IF($M121=0,0,20-INDEX({0,1,2,3,4,5,6,7,8,9,10,11,12,13,14,15,16,17,18,19,20},IFERROR(MATCH($M121,$D$136:$D$156,-1),0)+1))</f>
        <v>0</v>
      </c>
      <c r="S121" s="7">
        <v>0</v>
      </c>
      <c r="T121" s="5"/>
      <c r="U121" s="5">
        <f t="shared" si="3"/>
        <v>0</v>
      </c>
      <c r="V121" s="5" t="s">
        <v>324</v>
      </c>
    </row>
    <row r="122" spans="1:22" ht="16.149999999999999" customHeight="1">
      <c r="A122" s="20" t="s">
        <v>146</v>
      </c>
      <c r="B122" s="20" t="s">
        <v>147</v>
      </c>
      <c r="C122" s="20">
        <v>314581011</v>
      </c>
      <c r="D122" s="7">
        <v>48953.67</v>
      </c>
      <c r="E122" s="58">
        <v>0.38845099999999999</v>
      </c>
      <c r="F122" s="58">
        <v>0.24035400000000001</v>
      </c>
      <c r="G122" s="58">
        <v>0.15999099999999999</v>
      </c>
      <c r="H122" s="58">
        <v>0.10294200000000001</v>
      </c>
      <c r="I122" s="7">
        <v>6.92</v>
      </c>
      <c r="J122" s="1" t="s">
        <v>379</v>
      </c>
      <c r="K122" s="1" t="s">
        <v>379</v>
      </c>
      <c r="L122" s="1" t="s">
        <v>379</v>
      </c>
      <c r="M122" s="58">
        <v>0.41294799999999998</v>
      </c>
      <c r="N122" s="58">
        <v>0.27889999999999998</v>
      </c>
      <c r="O122" s="58">
        <v>0.18812000000000001</v>
      </c>
      <c r="P122" s="58">
        <v>0.130248</v>
      </c>
      <c r="Q122" s="7">
        <v>60</v>
      </c>
      <c r="R122" s="5">
        <f>IF($M122=0,0,20-INDEX({0,1,2,3,4,5,6,7,8,9,10,11,12,13,14,15,16,17,18,19,20},IFERROR(MATCH($M122,$D$136:$D$156,-1),0)+1))</f>
        <v>5</v>
      </c>
      <c r="S122" s="7">
        <v>15</v>
      </c>
      <c r="T122" s="5"/>
      <c r="U122" s="5">
        <f t="shared" si="3"/>
        <v>80</v>
      </c>
      <c r="V122" s="5"/>
    </row>
    <row r="123" spans="1:22" ht="16.149999999999999" customHeight="1">
      <c r="A123" s="20" t="s">
        <v>148</v>
      </c>
      <c r="B123" s="20" t="s">
        <v>147</v>
      </c>
      <c r="C123" s="20">
        <v>314581044</v>
      </c>
      <c r="D123" s="7">
        <v>65736.7</v>
      </c>
      <c r="E123" s="58">
        <v>0.48136400000000001</v>
      </c>
      <c r="F123" s="58">
        <v>0.347943</v>
      </c>
      <c r="G123" s="58">
        <v>0.25926900000000003</v>
      </c>
      <c r="H123" s="58">
        <v>0.179947</v>
      </c>
      <c r="I123" s="7">
        <v>8.6989999999999998</v>
      </c>
      <c r="J123" s="1" t="s">
        <v>379</v>
      </c>
      <c r="K123" s="1" t="s">
        <v>379</v>
      </c>
      <c r="L123" s="1" t="s">
        <v>379</v>
      </c>
      <c r="M123" s="58">
        <v>0.52825699999999998</v>
      </c>
      <c r="N123" s="58">
        <v>0.40582000000000001</v>
      </c>
      <c r="O123" s="58">
        <v>0.28569699999999998</v>
      </c>
      <c r="P123" s="58">
        <v>0.20553199999999999</v>
      </c>
      <c r="Q123" s="7">
        <f>60*0.7</f>
        <v>42</v>
      </c>
      <c r="R123" s="5">
        <f>IF($M123=0,0,20-INDEX({0,1,2,3,4,5,6,7,8,9,10,11,12,13,14,15,16,17,18,19,20},IFERROR(MATCH($M123,$D$136:$D$156,-1),0)+1))</f>
        <v>19</v>
      </c>
      <c r="S123" s="7">
        <v>15</v>
      </c>
      <c r="T123" s="5"/>
      <c r="U123" s="5">
        <f t="shared" si="3"/>
        <v>76</v>
      </c>
      <c r="V123" s="5" t="s">
        <v>383</v>
      </c>
    </row>
    <row r="124" spans="1:22" ht="16.149999999999999" customHeight="1">
      <c r="A124" s="20" t="s">
        <v>149</v>
      </c>
      <c r="B124" s="20" t="s">
        <v>62</v>
      </c>
      <c r="C124" s="20">
        <v>314591043</v>
      </c>
      <c r="D124" s="7">
        <v>45795.65</v>
      </c>
      <c r="E124" s="58">
        <v>0.39537</v>
      </c>
      <c r="F124" s="58">
        <v>0.252025</v>
      </c>
      <c r="G124" s="58">
        <v>0.15972700000000001</v>
      </c>
      <c r="H124" s="58">
        <v>0.101684</v>
      </c>
      <c r="I124" s="7">
        <v>11.85</v>
      </c>
      <c r="J124" s="1" t="s">
        <v>379</v>
      </c>
      <c r="K124" s="1" t="s">
        <v>379</v>
      </c>
      <c r="L124" s="1" t="s">
        <v>379</v>
      </c>
      <c r="M124" s="58">
        <v>0.43858599999999998</v>
      </c>
      <c r="N124" s="58">
        <v>0.306641</v>
      </c>
      <c r="O124" s="58">
        <v>0.20913599999999999</v>
      </c>
      <c r="P124" s="58">
        <v>0.13903699999999999</v>
      </c>
      <c r="Q124" s="7">
        <f>60*0.7</f>
        <v>42</v>
      </c>
      <c r="R124" s="5">
        <f>IF($M124=0,0,20-INDEX({0,1,2,3,4,5,6,7,8,9,10,11,12,13,14,15,16,17,18,19,20},IFERROR(MATCH($M124,$D$136:$D$156,-1),0)+1))</f>
        <v>7</v>
      </c>
      <c r="S124" s="7">
        <v>17</v>
      </c>
      <c r="T124" s="5"/>
      <c r="U124" s="5">
        <f t="shared" si="3"/>
        <v>66</v>
      </c>
      <c r="V124" s="5" t="s">
        <v>381</v>
      </c>
    </row>
    <row r="125" spans="1:22" ht="16.149999999999999" customHeight="1">
      <c r="A125" s="20" t="s">
        <v>150</v>
      </c>
      <c r="B125" s="20" t="s">
        <v>88</v>
      </c>
      <c r="C125" s="20">
        <v>314605003</v>
      </c>
      <c r="D125" s="7">
        <v>55251.27</v>
      </c>
      <c r="E125" s="58">
        <v>0.41979300000000003</v>
      </c>
      <c r="F125" s="58">
        <v>0.28655199999999997</v>
      </c>
      <c r="G125" s="58">
        <v>0.20560600000000001</v>
      </c>
      <c r="H125" s="58">
        <v>0.145255</v>
      </c>
      <c r="I125" s="7">
        <v>2.2069999999999999</v>
      </c>
      <c r="J125" s="1" t="s">
        <v>379</v>
      </c>
      <c r="K125" s="1" t="s">
        <v>379</v>
      </c>
      <c r="L125" s="1" t="s">
        <v>379</v>
      </c>
      <c r="M125" s="58">
        <v>0.474912</v>
      </c>
      <c r="N125" s="58">
        <v>0.34016600000000002</v>
      </c>
      <c r="O125" s="58">
        <v>0.24529300000000001</v>
      </c>
      <c r="P125" s="58">
        <v>0.16955000000000001</v>
      </c>
      <c r="Q125" s="7">
        <v>60</v>
      </c>
      <c r="R125" s="5">
        <f>IF($M125=0,0,20-INDEX({0,1,2,3,4,5,6,7,8,9,10,11,12,13,14,15,16,17,18,19,20},IFERROR(MATCH($M125,$D$136:$D$156,-1),0)+1))</f>
        <v>10</v>
      </c>
      <c r="S125" s="7">
        <v>16</v>
      </c>
      <c r="T125" s="5"/>
      <c r="U125" s="5">
        <f t="shared" si="3"/>
        <v>86</v>
      </c>
      <c r="V125" s="5"/>
    </row>
    <row r="126" spans="1:22" ht="16.149999999999999" customHeight="1">
      <c r="A126" s="20" t="s">
        <v>151</v>
      </c>
      <c r="B126" s="20" t="s">
        <v>88</v>
      </c>
      <c r="C126" s="20">
        <v>314605025</v>
      </c>
      <c r="D126" s="7">
        <v>25813.32</v>
      </c>
      <c r="E126" s="58">
        <v>0.41123799999999999</v>
      </c>
      <c r="F126" s="58">
        <v>0.27583400000000002</v>
      </c>
      <c r="G126" s="58">
        <v>0.175344</v>
      </c>
      <c r="H126" s="58">
        <v>0.11959400000000001</v>
      </c>
      <c r="I126" s="7">
        <v>8.0760000000000005</v>
      </c>
      <c r="J126" s="1" t="s">
        <v>379</v>
      </c>
      <c r="K126" s="1" t="s">
        <v>379</v>
      </c>
      <c r="L126" s="1" t="s">
        <v>379</v>
      </c>
      <c r="M126" s="58">
        <v>0.44574200000000003</v>
      </c>
      <c r="N126" s="58">
        <v>0.31020399999999998</v>
      </c>
      <c r="O126" s="58">
        <v>0.205092</v>
      </c>
      <c r="P126" s="58">
        <v>0.15618299999999999</v>
      </c>
      <c r="Q126" s="7">
        <v>60</v>
      </c>
      <c r="R126" s="5">
        <f>IF($M126=0,0,20-INDEX({0,1,2,3,4,5,6,7,8,9,10,11,12,13,14,15,16,17,18,19,20},IFERROR(MATCH($M126,$D$136:$D$156,-1),0)+1))</f>
        <v>8</v>
      </c>
      <c r="S126" s="7">
        <v>14</v>
      </c>
      <c r="T126" s="5">
        <v>-5</v>
      </c>
      <c r="U126" s="5">
        <f t="shared" si="3"/>
        <v>77</v>
      </c>
      <c r="V126" s="5"/>
    </row>
    <row r="127" spans="1:22" ht="16.149999999999999" customHeight="1">
      <c r="A127" s="20" t="s">
        <v>152</v>
      </c>
      <c r="B127" s="20" t="s">
        <v>52</v>
      </c>
      <c r="C127" s="20">
        <v>413510023</v>
      </c>
      <c r="D127" s="7">
        <v>82389.320000000007</v>
      </c>
      <c r="E127" s="58">
        <v>0.256685</v>
      </c>
      <c r="F127" s="58">
        <v>0.13487199999999999</v>
      </c>
      <c r="G127" s="58">
        <v>7.3008000000000003E-2</v>
      </c>
      <c r="H127" s="58">
        <v>3.5887000000000002E-2</v>
      </c>
      <c r="I127" s="7">
        <v>19.623999999999999</v>
      </c>
      <c r="J127" s="1" t="s">
        <v>379</v>
      </c>
      <c r="K127" s="1" t="s">
        <v>379</v>
      </c>
      <c r="L127" s="1" t="s">
        <v>379</v>
      </c>
      <c r="M127" s="58">
        <v>0.28169</v>
      </c>
      <c r="N127" s="58">
        <v>0.15240999999999999</v>
      </c>
      <c r="O127" s="58">
        <v>9.5448000000000005E-2</v>
      </c>
      <c r="P127" s="58">
        <v>5.1357E-2</v>
      </c>
      <c r="Q127" s="7">
        <f>60*0.7</f>
        <v>42</v>
      </c>
      <c r="R127" s="5">
        <f>IF($M127=0,0,20-INDEX({0,1,2,3,4,5,6,7,8,9,10,11,12,13,14,15,16,17,18,19,20},IFERROR(MATCH($M127,$D$136:$D$156,-1),0)+1))</f>
        <v>1</v>
      </c>
      <c r="S127" s="7">
        <v>17</v>
      </c>
      <c r="T127" s="5"/>
      <c r="U127" s="5">
        <f t="shared" si="3"/>
        <v>60</v>
      </c>
      <c r="V127" s="5" t="s">
        <v>381</v>
      </c>
    </row>
    <row r="128" spans="1:22" ht="16.149999999999999" customHeight="1">
      <c r="A128" s="20" t="s">
        <v>153</v>
      </c>
      <c r="B128" s="20" t="s">
        <v>154</v>
      </c>
      <c r="C128" s="20" t="s">
        <v>155</v>
      </c>
      <c r="D128" s="7">
        <v>84678.98</v>
      </c>
      <c r="E128" s="58">
        <v>0.415796</v>
      </c>
      <c r="F128" s="58">
        <v>0.28813499999999997</v>
      </c>
      <c r="G128" s="58">
        <v>0.19232399999999999</v>
      </c>
      <c r="H128" s="58">
        <v>0.12378400000000001</v>
      </c>
      <c r="I128" s="7">
        <v>5.1449999999999996</v>
      </c>
      <c r="J128" s="1" t="s">
        <v>379</v>
      </c>
      <c r="K128" s="1" t="s">
        <v>379</v>
      </c>
      <c r="L128" s="1" t="s">
        <v>379</v>
      </c>
      <c r="M128" s="58">
        <v>0.44815300000000002</v>
      </c>
      <c r="N128" s="58">
        <v>0.322934</v>
      </c>
      <c r="O128" s="58">
        <v>0.218275</v>
      </c>
      <c r="P128" s="58">
        <v>0.15459500000000001</v>
      </c>
      <c r="Q128" s="7">
        <v>60</v>
      </c>
      <c r="R128" s="5">
        <f>IF($M128=0,0,20-INDEX({0,1,2,3,4,5,6,7,8,9,10,11,12,13,14,15,16,17,18,19,20},IFERROR(MATCH($M128,$D$136:$D$156,-1),0)+1))</f>
        <v>8</v>
      </c>
      <c r="S128" s="7">
        <v>14</v>
      </c>
      <c r="T128" s="5"/>
      <c r="U128" s="5">
        <f t="shared" si="3"/>
        <v>82</v>
      </c>
      <c r="V128" s="5"/>
    </row>
    <row r="129" spans="1:22" ht="16.149999999999999" customHeight="1">
      <c r="A129" s="20" t="s">
        <v>156</v>
      </c>
      <c r="B129" s="20" t="s">
        <v>154</v>
      </c>
      <c r="C129" s="20" t="s">
        <v>157</v>
      </c>
      <c r="D129" s="7">
        <v>69964.100000000006</v>
      </c>
      <c r="E129" s="58">
        <v>0.32598100000000002</v>
      </c>
      <c r="F129" s="58">
        <v>0.18481300000000001</v>
      </c>
      <c r="G129" s="58">
        <v>0.113575</v>
      </c>
      <c r="H129" s="58">
        <v>7.0460999999999996E-2</v>
      </c>
      <c r="I129" s="7">
        <v>43.164000000000001</v>
      </c>
      <c r="J129" s="1" t="s">
        <v>379</v>
      </c>
      <c r="K129" s="1" t="s">
        <v>379</v>
      </c>
      <c r="L129" s="1" t="s">
        <v>379</v>
      </c>
      <c r="M129" s="58">
        <v>0.350134</v>
      </c>
      <c r="N129" s="58">
        <v>0.220916</v>
      </c>
      <c r="O129" s="58">
        <v>0.144844</v>
      </c>
      <c r="P129" s="58">
        <v>0.101744</v>
      </c>
      <c r="Q129" s="7">
        <v>60</v>
      </c>
      <c r="R129" s="5">
        <f>IF($M129=0,0,20-INDEX({0,1,2,3,4,5,6,7,8,9,10,11,12,13,14,15,16,17,18,19,20},IFERROR(MATCH($M129,$D$136:$D$156,-1),0)+1))</f>
        <v>3</v>
      </c>
      <c r="S129" s="7">
        <v>15</v>
      </c>
      <c r="T129" s="5"/>
      <c r="U129" s="5">
        <f t="shared" si="3"/>
        <v>78</v>
      </c>
      <c r="V129" s="5"/>
    </row>
    <row r="130" spans="1:22" ht="16.149999999999999" customHeight="1">
      <c r="A130" s="20" t="s">
        <v>158</v>
      </c>
      <c r="B130" s="20" t="s">
        <v>154</v>
      </c>
      <c r="C130" s="20" t="s">
        <v>159</v>
      </c>
      <c r="D130" s="7">
        <v>18390.34</v>
      </c>
      <c r="E130" s="58">
        <v>0.46996100000000002</v>
      </c>
      <c r="F130" s="58">
        <v>0.326372</v>
      </c>
      <c r="G130" s="58">
        <v>0.23031399999999999</v>
      </c>
      <c r="H130" s="58">
        <v>0.16511999999999999</v>
      </c>
      <c r="I130" s="7">
        <v>2.4390000000000001</v>
      </c>
      <c r="J130" s="1" t="s">
        <v>379</v>
      </c>
      <c r="K130" s="1" t="s">
        <v>379</v>
      </c>
      <c r="L130" s="1" t="s">
        <v>379</v>
      </c>
      <c r="M130" s="58">
        <v>0.52584500000000001</v>
      </c>
      <c r="N130" s="58">
        <v>0.400115</v>
      </c>
      <c r="O130" s="58">
        <v>0.28742400000000001</v>
      </c>
      <c r="P130" s="58">
        <v>0.203569</v>
      </c>
      <c r="Q130" s="7">
        <v>60</v>
      </c>
      <c r="R130" s="5">
        <f>IF($M130=0,0,20-INDEX({0,1,2,3,4,5,6,7,8,9,10,11,12,13,14,15,16,17,18,19,20},IFERROR(MATCH($M130,$D$136:$D$156,-1),0)+1))</f>
        <v>19</v>
      </c>
      <c r="S130" s="7">
        <v>16</v>
      </c>
      <c r="T130" s="5"/>
      <c r="U130" s="5">
        <f t="shared" si="3"/>
        <v>95</v>
      </c>
      <c r="V130" s="5"/>
    </row>
    <row r="131" spans="1:22" ht="16.149999999999999" customHeight="1">
      <c r="A131" s="30" t="s">
        <v>160</v>
      </c>
      <c r="B131" s="30" t="s">
        <v>154</v>
      </c>
      <c r="C131" s="30" t="s">
        <v>161</v>
      </c>
      <c r="D131" s="7">
        <v>55064.58</v>
      </c>
      <c r="E131" s="58">
        <v>0.43006499999999998</v>
      </c>
      <c r="F131" s="58">
        <v>0.288495</v>
      </c>
      <c r="G131" s="58">
        <v>0.20886399999999999</v>
      </c>
      <c r="H131" s="58">
        <v>0.142375</v>
      </c>
      <c r="I131" s="7">
        <v>10.756</v>
      </c>
      <c r="J131" s="1" t="s">
        <v>379</v>
      </c>
      <c r="K131" s="1" t="s">
        <v>379</v>
      </c>
      <c r="L131" s="1" t="s">
        <v>379</v>
      </c>
      <c r="M131" s="58">
        <v>0.48442299999999999</v>
      </c>
      <c r="N131" s="58">
        <v>0.34262900000000002</v>
      </c>
      <c r="O131" s="58">
        <v>0.23888699999999999</v>
      </c>
      <c r="P131" s="58">
        <v>0.150338</v>
      </c>
      <c r="Q131" s="7">
        <v>60</v>
      </c>
      <c r="R131" s="5">
        <f>IF($M131=0,0,20-INDEX({0,1,2,3,4,5,6,7,8,9,10,11,12,13,14,15,16,17,18,19,20},IFERROR(MATCH($M131,$D$136:$D$156,-1),0)+1))</f>
        <v>12</v>
      </c>
      <c r="S131" s="7">
        <v>15</v>
      </c>
      <c r="T131" s="5">
        <v>-5</v>
      </c>
      <c r="U131" s="5">
        <f t="shared" ref="U131" si="4">Q131+R131+S131+T131</f>
        <v>82</v>
      </c>
      <c r="V131" s="5"/>
    </row>
    <row r="132" spans="1:22" ht="16.149999999999999" customHeight="1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5"/>
      <c r="S132" s="1"/>
      <c r="T132" s="5"/>
      <c r="U132" s="5"/>
      <c r="V132" s="5"/>
    </row>
    <row r="133" spans="1:22" ht="16.149999999999999" customHeight="1">
      <c r="C133" s="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 t="s">
        <v>384</v>
      </c>
      <c r="Q133" s="59">
        <f>AVERAGEIF(Q3:Q131,"&lt;&gt;0")</f>
        <v>58.958677685950413</v>
      </c>
      <c r="R133" s="60">
        <f>AVERAGEIF(R3:R131,"&lt;&gt;0")</f>
        <v>10.595041322314049</v>
      </c>
      <c r="S133" s="59">
        <f>AVERAGEIF(S3:S131,"&lt;&gt;0")</f>
        <v>15.892561983471074</v>
      </c>
      <c r="T133" s="5"/>
      <c r="U133" s="60">
        <f>AVERAGEIF(U3:U131,"&lt;&gt;0")</f>
        <v>84.661157024793383</v>
      </c>
      <c r="V133" s="5"/>
    </row>
    <row r="134" spans="1:22" ht="15.4" customHeight="1"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S134" s="61"/>
      <c r="V134" s="5"/>
    </row>
    <row r="135" spans="1:22" ht="16.149999999999999" customHeight="1">
      <c r="D135" s="62" t="s">
        <v>377</v>
      </c>
      <c r="E135" s="63" t="s">
        <v>385</v>
      </c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S135" s="61"/>
      <c r="V135" s="5"/>
    </row>
    <row r="136" spans="1:22" ht="16.149999999999999" customHeight="1">
      <c r="D136" s="64">
        <v>0.53</v>
      </c>
      <c r="E136" s="65">
        <v>20</v>
      </c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S136" s="61"/>
      <c r="V136" s="5"/>
    </row>
    <row r="137" spans="1:22" ht="16.149999999999999" customHeight="1">
      <c r="D137" s="64">
        <v>0.52</v>
      </c>
      <c r="E137" s="65">
        <v>19</v>
      </c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S137" s="61"/>
      <c r="V137" s="5"/>
    </row>
    <row r="138" spans="1:22" ht="16.149999999999999" customHeight="1">
      <c r="D138" s="64">
        <v>0.51100000000000001</v>
      </c>
      <c r="E138" s="65">
        <v>18</v>
      </c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S138" s="61"/>
      <c r="V138" s="5"/>
    </row>
    <row r="139" spans="1:22" ht="16.149999999999999" customHeight="1">
      <c r="D139" s="64">
        <v>0.50600000000000001</v>
      </c>
      <c r="E139" s="65">
        <v>17</v>
      </c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S139" s="61"/>
      <c r="V139" s="5"/>
    </row>
    <row r="140" spans="1:22" ht="16.149999999999999" customHeight="1">
      <c r="D140" s="64">
        <v>0.502</v>
      </c>
      <c r="E140" s="65">
        <v>16</v>
      </c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S140" s="61"/>
      <c r="V140" s="5"/>
    </row>
    <row r="141" spans="1:22" ht="16.149999999999999" customHeight="1">
      <c r="D141" s="64">
        <v>0.495</v>
      </c>
      <c r="E141" s="65">
        <v>15</v>
      </c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S141" s="61"/>
      <c r="V141" s="5"/>
    </row>
    <row r="142" spans="1:22" ht="16.149999999999999" customHeight="1">
      <c r="D142" s="64">
        <v>0.49</v>
      </c>
      <c r="E142" s="65">
        <v>14</v>
      </c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S142" s="61"/>
      <c r="V142" s="5"/>
    </row>
    <row r="143" spans="1:22" ht="16.149999999999999" customHeight="1">
      <c r="D143" s="64">
        <v>0.48599999999999999</v>
      </c>
      <c r="E143" s="65">
        <v>13</v>
      </c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S143" s="61"/>
      <c r="V143" s="5"/>
    </row>
    <row r="144" spans="1:22" ht="16.149999999999999" customHeight="1">
      <c r="D144" s="64">
        <v>0.48199999999999998</v>
      </c>
      <c r="E144" s="65">
        <v>12</v>
      </c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S144" s="61"/>
      <c r="V144" s="5"/>
    </row>
    <row r="145" spans="4:22" ht="16.149999999999999" customHeight="1">
      <c r="D145" s="64">
        <v>0.47599999999999998</v>
      </c>
      <c r="E145" s="65">
        <v>11</v>
      </c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S145" s="61"/>
      <c r="V145" s="5"/>
    </row>
    <row r="146" spans="4:22" ht="16.149999999999999" customHeight="1">
      <c r="D146" s="64">
        <v>0.47</v>
      </c>
      <c r="E146" s="65">
        <v>10</v>
      </c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S146" s="61"/>
      <c r="V146" s="5"/>
    </row>
    <row r="147" spans="4:22" ht="16.149999999999999" customHeight="1">
      <c r="D147" s="64">
        <v>0.45500000000000002</v>
      </c>
      <c r="E147" s="65">
        <v>9</v>
      </c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S147" s="61"/>
      <c r="V147" s="5"/>
    </row>
    <row r="148" spans="4:22" ht="16.149999999999999" customHeight="1">
      <c r="D148" s="64">
        <v>0.44</v>
      </c>
      <c r="E148" s="65">
        <v>8</v>
      </c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S148" s="61"/>
      <c r="V148" s="5"/>
    </row>
    <row r="149" spans="4:22" ht="16.149999999999999" customHeight="1">
      <c r="D149" s="64">
        <v>0.433</v>
      </c>
      <c r="E149" s="65">
        <v>7</v>
      </c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S149" s="61"/>
      <c r="V149" s="5"/>
    </row>
    <row r="150" spans="4:22" ht="16.149999999999999" customHeight="1">
      <c r="D150" s="64">
        <v>0.42</v>
      </c>
      <c r="E150" s="65">
        <v>6</v>
      </c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S150" s="61"/>
      <c r="V150" s="5"/>
    </row>
    <row r="151" spans="4:22" ht="16.149999999999999" customHeight="1">
      <c r="D151" s="64">
        <v>0.41</v>
      </c>
      <c r="E151" s="65">
        <v>5</v>
      </c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S151" s="61"/>
      <c r="V151" s="5"/>
    </row>
    <row r="152" spans="4:22" ht="16.149999999999999" customHeight="1">
      <c r="D152" s="64">
        <v>0.38</v>
      </c>
      <c r="E152" s="65">
        <v>4</v>
      </c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S152" s="61"/>
      <c r="V152" s="5"/>
    </row>
    <row r="153" spans="4:22" ht="16.149999999999999" customHeight="1">
      <c r="D153" s="64">
        <v>0.35</v>
      </c>
      <c r="E153" s="65">
        <v>3</v>
      </c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S153" s="61"/>
      <c r="V153" s="5"/>
    </row>
    <row r="154" spans="4:22" ht="16.149999999999999" customHeight="1">
      <c r="D154" s="64">
        <v>0.32</v>
      </c>
      <c r="E154" s="65">
        <v>2</v>
      </c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S154" s="61"/>
      <c r="V154" s="5"/>
    </row>
    <row r="155" spans="4:22" ht="16.149999999999999" customHeight="1">
      <c r="D155" s="64">
        <v>0.25</v>
      </c>
      <c r="E155" s="65">
        <v>1</v>
      </c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S155" s="61"/>
      <c r="V155" s="5"/>
    </row>
    <row r="156" spans="4:22" ht="16.149999999999999" customHeight="1">
      <c r="D156" s="66">
        <v>0</v>
      </c>
      <c r="E156" s="67">
        <v>0</v>
      </c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S156" s="61"/>
      <c r="V156" s="5"/>
    </row>
    <row r="157" spans="4:22" ht="15.4" customHeight="1"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S157" s="61"/>
      <c r="V157" s="5"/>
    </row>
    <row r="158" spans="4:22" ht="15.4" customHeight="1"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S158" s="61"/>
      <c r="V158" s="5"/>
    </row>
    <row r="159" spans="4:22" ht="15.4" customHeight="1"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S159" s="61"/>
      <c r="V159" s="5"/>
    </row>
    <row r="160" spans="4:22" ht="15.4" customHeight="1"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S160" s="61"/>
      <c r="V160" s="5"/>
    </row>
    <row r="161" spans="4:22" ht="15.4" customHeight="1"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S161" s="61"/>
      <c r="V161" s="5"/>
    </row>
    <row r="162" spans="4:22" ht="15" customHeight="1">
      <c r="V162" s="5"/>
    </row>
    <row r="163" spans="4:22" ht="15" customHeight="1">
      <c r="V163" s="5"/>
    </row>
    <row r="164" spans="4:22" ht="15" customHeight="1">
      <c r="V164" s="5"/>
    </row>
    <row r="165" spans="4:22" ht="15" customHeight="1">
      <c r="V165" s="5"/>
    </row>
    <row r="166" spans="4:22" ht="15" customHeight="1">
      <c r="V166" s="5"/>
    </row>
    <row r="167" spans="4:22" ht="15" customHeight="1">
      <c r="V167" s="5"/>
    </row>
    <row r="168" spans="4:22" ht="15" customHeight="1">
      <c r="V168" s="5"/>
    </row>
    <row r="169" spans="4:22" ht="15" customHeight="1">
      <c r="V169" s="5"/>
    </row>
    <row r="170" spans="4:22" ht="15" customHeight="1">
      <c r="V170" s="5"/>
    </row>
    <row r="171" spans="4:22" ht="15" customHeight="1">
      <c r="V171" s="5"/>
    </row>
    <row r="172" spans="4:22" ht="15" customHeight="1">
      <c r="V172" s="5"/>
    </row>
    <row r="173" spans="4:22" ht="15" customHeight="1">
      <c r="V173" s="5"/>
    </row>
    <row r="174" spans="4:22" ht="15" customHeight="1">
      <c r="V174" s="5"/>
    </row>
    <row r="175" spans="4:22" ht="15" customHeight="1">
      <c r="V175" s="5"/>
    </row>
    <row r="176" spans="4:22" ht="15" customHeight="1">
      <c r="V176" s="5"/>
    </row>
    <row r="177" spans="22:22" ht="15" customHeight="1">
      <c r="V177" s="5"/>
    </row>
    <row r="178" spans="22:22" ht="15" customHeight="1">
      <c r="V178" s="5"/>
    </row>
    <row r="179" spans="22:22" ht="15" customHeight="1">
      <c r="V179" s="5"/>
    </row>
    <row r="180" spans="22:22" ht="15" customHeight="1">
      <c r="V180" s="5"/>
    </row>
    <row r="181" spans="22:22" ht="15" customHeight="1">
      <c r="V181" s="5"/>
    </row>
    <row r="182" spans="22:22" ht="15" customHeight="1">
      <c r="V182" s="5"/>
    </row>
    <row r="183" spans="22:22" ht="15" customHeight="1">
      <c r="V183" s="5"/>
    </row>
    <row r="184" spans="22:22" ht="15" customHeight="1">
      <c r="V184" s="5"/>
    </row>
    <row r="185" spans="22:22" ht="15" customHeight="1">
      <c r="V185" s="5"/>
    </row>
    <row r="186" spans="22:22" ht="15" customHeight="1">
      <c r="V186" s="5"/>
    </row>
    <row r="187" spans="22:22" ht="15" customHeight="1">
      <c r="V187" s="5"/>
    </row>
    <row r="188" spans="22:22" ht="15" customHeight="1">
      <c r="V188" s="5"/>
    </row>
    <row r="189" spans="22:22" ht="15" customHeight="1">
      <c r="V189" s="5"/>
    </row>
    <row r="190" spans="22:22" ht="15" customHeight="1">
      <c r="V190" s="5"/>
    </row>
    <row r="191" spans="22:22" ht="15" customHeight="1">
      <c r="V191" s="5"/>
    </row>
    <row r="192" spans="22:22" ht="15" customHeight="1">
      <c r="V192" s="5"/>
    </row>
    <row r="193" spans="22:22" ht="15" customHeight="1">
      <c r="V193" s="5"/>
    </row>
    <row r="194" spans="22:22" ht="15" customHeight="1">
      <c r="V194" s="5"/>
    </row>
    <row r="195" spans="22:22" ht="15" customHeight="1">
      <c r="V195" s="5"/>
    </row>
    <row r="196" spans="22:22" ht="15" customHeight="1">
      <c r="V196" s="5"/>
    </row>
    <row r="197" spans="22:22" ht="15" customHeight="1">
      <c r="V197" s="5"/>
    </row>
    <row r="198" spans="22:22" ht="15" customHeight="1">
      <c r="V198" s="5"/>
    </row>
    <row r="199" spans="22:22" ht="15" customHeight="1">
      <c r="V199" s="5"/>
    </row>
    <row r="200" spans="22:22" ht="15" customHeight="1">
      <c r="V200" s="5"/>
    </row>
    <row r="201" spans="22:22" ht="15" customHeight="1">
      <c r="V201" s="5"/>
    </row>
    <row r="202" spans="22:22" ht="15" customHeight="1">
      <c r="V202" s="5"/>
    </row>
    <row r="203" spans="22:22" ht="15" customHeight="1">
      <c r="V203" s="5"/>
    </row>
    <row r="204" spans="22:22" ht="15" customHeight="1">
      <c r="V204" s="5"/>
    </row>
    <row r="205" spans="22:22" ht="15" customHeight="1">
      <c r="V205" s="5"/>
    </row>
    <row r="206" spans="22:22" ht="15" customHeight="1">
      <c r="V206" s="5"/>
    </row>
    <row r="207" spans="22:22" ht="15" customHeight="1">
      <c r="V207" s="5"/>
    </row>
    <row r="208" spans="22:22" ht="15" customHeight="1">
      <c r="V208" s="5"/>
    </row>
    <row r="209" spans="22:22" ht="15" customHeight="1">
      <c r="V209" s="5"/>
    </row>
    <row r="210" spans="22:22" ht="15" customHeight="1">
      <c r="V210" s="5"/>
    </row>
    <row r="211" spans="22:22" ht="15" customHeight="1">
      <c r="V211" s="5"/>
    </row>
    <row r="212" spans="22:22" ht="15" customHeight="1">
      <c r="V212" s="5"/>
    </row>
    <row r="213" spans="22:22" ht="15" customHeight="1">
      <c r="V213" s="5"/>
    </row>
    <row r="214" spans="22:22" ht="15" customHeight="1">
      <c r="V214" s="5"/>
    </row>
    <row r="215" spans="22:22" ht="15" customHeight="1">
      <c r="V215" s="5"/>
    </row>
    <row r="216" spans="22:22" ht="15" customHeight="1">
      <c r="V216" s="5"/>
    </row>
    <row r="217" spans="22:22" ht="15" customHeight="1">
      <c r="V217" s="5"/>
    </row>
    <row r="218" spans="22:22" ht="15" customHeight="1">
      <c r="V218" s="5"/>
    </row>
    <row r="219" spans="22:22" ht="15" customHeight="1">
      <c r="V219" s="5"/>
    </row>
    <row r="220" spans="22:22" ht="15" customHeight="1">
      <c r="V220" s="5"/>
    </row>
    <row r="221" spans="22:22" ht="15" customHeight="1">
      <c r="V221" s="5"/>
    </row>
    <row r="222" spans="22:22" ht="15" customHeight="1">
      <c r="V222" s="5"/>
    </row>
    <row r="223" spans="22:22" ht="15" customHeight="1">
      <c r="V223" s="5"/>
    </row>
    <row r="224" spans="22:22" ht="15" customHeight="1">
      <c r="V224" s="5"/>
    </row>
    <row r="225" spans="22:22" ht="15" customHeight="1">
      <c r="V225" s="5"/>
    </row>
    <row r="226" spans="22:22" ht="15" customHeight="1">
      <c r="V226" s="5"/>
    </row>
    <row r="227" spans="22:22" ht="15" customHeight="1">
      <c r="V227" s="5"/>
    </row>
    <row r="228" spans="22:22" ht="15" customHeight="1">
      <c r="V228" s="5"/>
    </row>
    <row r="229" spans="22:22" ht="15" customHeight="1">
      <c r="V229" s="5"/>
    </row>
    <row r="230" spans="22:22" ht="15" customHeight="1">
      <c r="V230" s="5"/>
    </row>
    <row r="231" spans="22:22" ht="15" customHeight="1">
      <c r="V231" s="5"/>
    </row>
    <row r="232" spans="22:22" ht="15" customHeight="1">
      <c r="V232" s="5"/>
    </row>
    <row r="233" spans="22:22" ht="15" customHeight="1">
      <c r="V233" s="5"/>
    </row>
    <row r="234" spans="22:22" ht="15" customHeight="1">
      <c r="V234" s="5"/>
    </row>
    <row r="235" spans="22:22" ht="15" customHeight="1">
      <c r="V235" s="5"/>
    </row>
    <row r="236" spans="22:22" ht="15" customHeight="1">
      <c r="V236" s="5"/>
    </row>
    <row r="237" spans="22:22" ht="15" customHeight="1">
      <c r="V237" s="5"/>
    </row>
    <row r="238" spans="22:22" ht="15" customHeight="1">
      <c r="V238" s="5"/>
    </row>
    <row r="239" spans="22:22" ht="15" customHeight="1">
      <c r="V239" s="5"/>
    </row>
    <row r="240" spans="22:22" ht="15" customHeight="1">
      <c r="V240" s="5"/>
    </row>
    <row r="241" spans="22:22" ht="15" customHeight="1">
      <c r="V241" s="5"/>
    </row>
    <row r="242" spans="22:22" ht="15" customHeight="1">
      <c r="V242" s="5"/>
    </row>
    <row r="243" spans="22:22" ht="15" customHeight="1">
      <c r="V243" s="5"/>
    </row>
    <row r="244" spans="22:22" ht="15" customHeight="1">
      <c r="V244" s="5"/>
    </row>
    <row r="245" spans="22:22" ht="15" customHeight="1">
      <c r="V245" s="5"/>
    </row>
    <row r="246" spans="22:22" ht="15" customHeight="1">
      <c r="V246" s="5"/>
    </row>
    <row r="247" spans="22:22" ht="15" customHeight="1">
      <c r="V247" s="5"/>
    </row>
    <row r="248" spans="22:22" ht="15" customHeight="1">
      <c r="V248" s="5"/>
    </row>
    <row r="249" spans="22:22" ht="15" customHeight="1">
      <c r="V249" s="5"/>
    </row>
    <row r="250" spans="22:22" ht="15" customHeight="1">
      <c r="V250" s="5"/>
    </row>
    <row r="251" spans="22:22" ht="15" customHeight="1">
      <c r="V251" s="5"/>
    </row>
    <row r="252" spans="22:22" ht="15" customHeight="1">
      <c r="V252" s="5"/>
    </row>
    <row r="253" spans="22:22" ht="15" customHeight="1">
      <c r="V253" s="5"/>
    </row>
    <row r="254" spans="22:22" ht="15" customHeight="1">
      <c r="V254" s="5"/>
    </row>
    <row r="255" spans="22:22" ht="15" customHeight="1">
      <c r="V255" s="5"/>
    </row>
    <row r="256" spans="22:22" ht="15" customHeight="1">
      <c r="V256" s="5"/>
    </row>
    <row r="257" spans="22:22" ht="15" customHeight="1">
      <c r="V257" s="5"/>
    </row>
    <row r="258" spans="22:22" ht="15" customHeight="1">
      <c r="V258" s="5"/>
    </row>
    <row r="259" spans="22:22" ht="15" customHeight="1">
      <c r="V259" s="5"/>
    </row>
    <row r="260" spans="22:22" ht="15" customHeight="1">
      <c r="V260" s="5"/>
    </row>
    <row r="261" spans="22:22" ht="15" customHeight="1">
      <c r="V261" s="5"/>
    </row>
    <row r="262" spans="22:22" ht="15" customHeight="1">
      <c r="V262" s="5"/>
    </row>
    <row r="263" spans="22:22" ht="15" customHeight="1">
      <c r="V263" s="5"/>
    </row>
    <row r="264" spans="22:22" ht="15" customHeight="1">
      <c r="V264" s="5"/>
    </row>
    <row r="265" spans="22:22" ht="15" customHeight="1">
      <c r="V265" s="5"/>
    </row>
    <row r="266" spans="22:22" ht="15" customHeight="1">
      <c r="V266" s="5"/>
    </row>
    <row r="267" spans="22:22" ht="15" customHeight="1">
      <c r="V267" s="5"/>
    </row>
    <row r="268" spans="22:22" ht="15" customHeight="1">
      <c r="V268" s="5"/>
    </row>
    <row r="269" spans="22:22" ht="15" customHeight="1">
      <c r="V269" s="5"/>
    </row>
    <row r="270" spans="22:22" ht="15" customHeight="1">
      <c r="V270" s="5"/>
    </row>
    <row r="271" spans="22:22" ht="15" customHeight="1">
      <c r="V271" s="5"/>
    </row>
    <row r="272" spans="22:22" ht="15" customHeight="1">
      <c r="V272" s="5"/>
    </row>
    <row r="273" spans="22:22" ht="15" customHeight="1">
      <c r="V273" s="5"/>
    </row>
    <row r="274" spans="22:22" ht="15" customHeight="1">
      <c r="V274" s="5"/>
    </row>
    <row r="275" spans="22:22" ht="15" customHeight="1">
      <c r="V275" s="5"/>
    </row>
    <row r="276" spans="22:22" ht="15" customHeight="1">
      <c r="V276" s="5"/>
    </row>
    <row r="277" spans="22:22" ht="15" customHeight="1">
      <c r="V277" s="5"/>
    </row>
    <row r="278" spans="22:22" ht="15" customHeight="1">
      <c r="V278" s="5"/>
    </row>
    <row r="279" spans="22:22" ht="15" customHeight="1">
      <c r="V279" s="5"/>
    </row>
    <row r="280" spans="22:22" ht="15" customHeight="1">
      <c r="V280" s="5"/>
    </row>
    <row r="281" spans="22:22" ht="15" customHeight="1">
      <c r="V281" s="5"/>
    </row>
    <row r="282" spans="22:22" ht="15" customHeight="1">
      <c r="V282" s="5"/>
    </row>
    <row r="283" spans="22:22" ht="15" customHeight="1">
      <c r="V283" s="5"/>
    </row>
    <row r="284" spans="22:22" ht="15" customHeight="1">
      <c r="V284" s="5"/>
    </row>
    <row r="285" spans="22:22" ht="15" customHeight="1">
      <c r="V285" s="5"/>
    </row>
    <row r="286" spans="22:22" ht="15" customHeight="1">
      <c r="V286" s="5"/>
    </row>
    <row r="287" spans="22:22" ht="15" customHeight="1">
      <c r="V287" s="5"/>
    </row>
    <row r="288" spans="22:22" ht="15" customHeight="1">
      <c r="V288" s="5"/>
    </row>
    <row r="289" spans="22:22" ht="15" customHeight="1">
      <c r="V289" s="5"/>
    </row>
    <row r="290" spans="22:22" ht="15" customHeight="1">
      <c r="V290" s="5"/>
    </row>
    <row r="291" spans="22:22" ht="15" customHeight="1">
      <c r="V291" s="5"/>
    </row>
    <row r="292" spans="22:22" ht="15" customHeight="1">
      <c r="V292" s="5"/>
    </row>
    <row r="293" spans="22:22" ht="15" customHeight="1">
      <c r="V293" s="5"/>
    </row>
    <row r="294" spans="22:22" ht="15" customHeight="1">
      <c r="V294" s="5"/>
    </row>
    <row r="295" spans="22:22" ht="15" customHeight="1">
      <c r="V295" s="5"/>
    </row>
    <row r="296" spans="22:22" ht="15" customHeight="1">
      <c r="V296" s="5"/>
    </row>
    <row r="297" spans="22:22" ht="15" customHeight="1">
      <c r="V297" s="5"/>
    </row>
    <row r="298" spans="22:22" ht="15" customHeight="1">
      <c r="V298" s="5"/>
    </row>
    <row r="299" spans="22:22" ht="15" customHeight="1">
      <c r="V299" s="5"/>
    </row>
    <row r="300" spans="22:22" ht="15" customHeight="1">
      <c r="V300" s="5"/>
    </row>
    <row r="301" spans="22:22" ht="15" customHeight="1">
      <c r="V301" s="5"/>
    </row>
    <row r="302" spans="22:22" ht="15" customHeight="1">
      <c r="V302" s="5"/>
    </row>
    <row r="303" spans="22:22" ht="15" customHeight="1">
      <c r="V303" s="5"/>
    </row>
    <row r="304" spans="22:22" ht="15" customHeight="1">
      <c r="V304" s="5"/>
    </row>
    <row r="305" spans="22:22" ht="15" customHeight="1">
      <c r="V305" s="5"/>
    </row>
    <row r="306" spans="22:22" ht="15" customHeight="1">
      <c r="V306" s="5"/>
    </row>
    <row r="307" spans="22:22" ht="15" customHeight="1">
      <c r="V307" s="5"/>
    </row>
    <row r="308" spans="22:22" ht="15" customHeight="1">
      <c r="V308" s="5"/>
    </row>
    <row r="309" spans="22:22" ht="15" customHeight="1">
      <c r="V309" s="5"/>
    </row>
    <row r="310" spans="22:22" ht="15" customHeight="1">
      <c r="V310" s="5"/>
    </row>
    <row r="311" spans="22:22" ht="15" customHeight="1">
      <c r="V311" s="5"/>
    </row>
    <row r="312" spans="22:22" ht="15" customHeight="1">
      <c r="V312" s="5"/>
    </row>
    <row r="313" spans="22:22" ht="15" customHeight="1">
      <c r="V313" s="5"/>
    </row>
    <row r="314" spans="22:22" ht="15" customHeight="1">
      <c r="V314" s="5"/>
    </row>
    <row r="315" spans="22:22" ht="15" customHeight="1">
      <c r="V315" s="5"/>
    </row>
    <row r="316" spans="22:22" ht="15" customHeight="1">
      <c r="V316" s="5"/>
    </row>
    <row r="317" spans="22:22" ht="15" customHeight="1">
      <c r="V317" s="5"/>
    </row>
    <row r="318" spans="22:22" ht="15" customHeight="1">
      <c r="V318" s="5"/>
    </row>
    <row r="319" spans="22:22" ht="15" customHeight="1">
      <c r="V319" s="5"/>
    </row>
    <row r="320" spans="22:22" ht="15" customHeight="1">
      <c r="V320" s="5"/>
    </row>
    <row r="321" spans="22:22" ht="15" customHeight="1">
      <c r="V321" s="5"/>
    </row>
    <row r="322" spans="22:22" ht="15" customHeight="1">
      <c r="V322" s="5"/>
    </row>
    <row r="323" spans="22:22" ht="15" customHeight="1">
      <c r="V323" s="5"/>
    </row>
    <row r="324" spans="22:22" ht="15" customHeight="1">
      <c r="V324" s="5"/>
    </row>
    <row r="325" spans="22:22" ht="15" customHeight="1">
      <c r="V325" s="5"/>
    </row>
    <row r="326" spans="22:22" ht="15" customHeight="1">
      <c r="V326" s="5"/>
    </row>
    <row r="327" spans="22:22" ht="15" customHeight="1">
      <c r="V327" s="5"/>
    </row>
    <row r="328" spans="22:22" ht="15" customHeight="1">
      <c r="V328" s="5"/>
    </row>
    <row r="329" spans="22:22" ht="15" customHeight="1">
      <c r="V329" s="5"/>
    </row>
    <row r="330" spans="22:22" ht="15" customHeight="1">
      <c r="V330" s="5"/>
    </row>
    <row r="331" spans="22:22" ht="15" customHeight="1">
      <c r="V331" s="5"/>
    </row>
    <row r="332" spans="22:22" ht="15" customHeight="1">
      <c r="V332" s="5"/>
    </row>
    <row r="333" spans="22:22" ht="15" customHeight="1">
      <c r="V333" s="5"/>
    </row>
    <row r="334" spans="22:22" ht="15" customHeight="1">
      <c r="V334" s="5"/>
    </row>
    <row r="335" spans="22:22" ht="15" customHeight="1">
      <c r="V335" s="5"/>
    </row>
    <row r="336" spans="22:22" ht="15" customHeight="1">
      <c r="V336" s="5"/>
    </row>
    <row r="337" spans="22:22" ht="15" customHeight="1">
      <c r="V337" s="5"/>
    </row>
    <row r="338" spans="22:22" ht="15" customHeight="1">
      <c r="V338" s="5"/>
    </row>
    <row r="339" spans="22:22" ht="15" customHeight="1">
      <c r="V339" s="5"/>
    </row>
    <row r="340" spans="22:22" ht="15" customHeight="1">
      <c r="V340" s="5"/>
    </row>
    <row r="341" spans="22:22" ht="15" customHeight="1">
      <c r="V341" s="5"/>
    </row>
    <row r="342" spans="22:22" ht="15" customHeight="1">
      <c r="V342" s="5"/>
    </row>
    <row r="343" spans="22:22" ht="15" customHeight="1">
      <c r="V343" s="5"/>
    </row>
    <row r="344" spans="22:22" ht="15" customHeight="1">
      <c r="V344" s="5"/>
    </row>
    <row r="345" spans="22:22" ht="15" customHeight="1">
      <c r="V345" s="5"/>
    </row>
    <row r="346" spans="22:22" ht="15" customHeight="1">
      <c r="V346" s="5"/>
    </row>
    <row r="347" spans="22:22" ht="15" customHeight="1">
      <c r="V347" s="5"/>
    </row>
    <row r="348" spans="22:22" ht="15" customHeight="1">
      <c r="V348" s="5"/>
    </row>
    <row r="349" spans="22:22" ht="15" customHeight="1">
      <c r="V349" s="5"/>
    </row>
    <row r="350" spans="22:22" ht="15" customHeight="1">
      <c r="V350" s="5"/>
    </row>
    <row r="351" spans="22:22" ht="15" customHeight="1">
      <c r="V351" s="5"/>
    </row>
    <row r="352" spans="22:22" ht="15" customHeight="1">
      <c r="V352" s="5"/>
    </row>
    <row r="353" spans="22:22" ht="15" customHeight="1">
      <c r="V353" s="5"/>
    </row>
    <row r="354" spans="22:22" ht="15" customHeight="1">
      <c r="V354" s="5"/>
    </row>
    <row r="355" spans="22:22" ht="15" customHeight="1">
      <c r="V355" s="5"/>
    </row>
    <row r="356" spans="22:22" ht="15" customHeight="1">
      <c r="V356" s="5"/>
    </row>
    <row r="357" spans="22:22" ht="15" customHeight="1">
      <c r="V357" s="5"/>
    </row>
    <row r="358" spans="22:22" ht="15" customHeight="1">
      <c r="V358" s="5"/>
    </row>
    <row r="359" spans="22:22" ht="15" customHeight="1">
      <c r="V359" s="5"/>
    </row>
    <row r="360" spans="22:22" ht="15" customHeight="1">
      <c r="V360" s="5"/>
    </row>
    <row r="361" spans="22:22" ht="15" customHeight="1">
      <c r="V361" s="5"/>
    </row>
    <row r="362" spans="22:22" ht="15" customHeight="1">
      <c r="V362" s="5"/>
    </row>
    <row r="363" spans="22:22" ht="15" customHeight="1">
      <c r="V363" s="5"/>
    </row>
    <row r="364" spans="22:22" ht="15" customHeight="1">
      <c r="V364" s="5"/>
    </row>
    <row r="365" spans="22:22" ht="15" customHeight="1">
      <c r="V365" s="5"/>
    </row>
    <row r="366" spans="22:22" ht="15" customHeight="1">
      <c r="V366" s="5"/>
    </row>
    <row r="367" spans="22:22" ht="15" customHeight="1">
      <c r="V367" s="5"/>
    </row>
    <row r="368" spans="22:22" ht="15" customHeight="1">
      <c r="V368" s="5"/>
    </row>
    <row r="369" spans="22:22" ht="15" customHeight="1">
      <c r="V369" s="5"/>
    </row>
    <row r="370" spans="22:22" ht="15" customHeight="1">
      <c r="V370" s="5"/>
    </row>
    <row r="371" spans="22:22" ht="15" customHeight="1">
      <c r="V371" s="5"/>
    </row>
    <row r="372" spans="22:22" ht="15" customHeight="1">
      <c r="V372" s="5"/>
    </row>
    <row r="373" spans="22:22" ht="15" customHeight="1">
      <c r="V373" s="5"/>
    </row>
    <row r="374" spans="22:22" ht="15" customHeight="1">
      <c r="V374" s="5"/>
    </row>
    <row r="375" spans="22:22" ht="15" customHeight="1">
      <c r="V375" s="5"/>
    </row>
    <row r="376" spans="22:22" ht="15" customHeight="1">
      <c r="V376" s="5"/>
    </row>
    <row r="377" spans="22:22" ht="15" customHeight="1">
      <c r="V377" s="5"/>
    </row>
    <row r="378" spans="22:22" ht="15" customHeight="1">
      <c r="V378" s="5"/>
    </row>
    <row r="379" spans="22:22" ht="15" customHeight="1">
      <c r="V379" s="5"/>
    </row>
    <row r="380" spans="22:22" ht="15" customHeight="1">
      <c r="V380" s="5"/>
    </row>
    <row r="381" spans="22:22" ht="15" customHeight="1">
      <c r="V381" s="5"/>
    </row>
    <row r="382" spans="22:22" ht="15" customHeight="1">
      <c r="V382" s="5"/>
    </row>
    <row r="383" spans="22:22" ht="15" customHeight="1">
      <c r="V383" s="5"/>
    </row>
    <row r="384" spans="22:22" ht="15" customHeight="1">
      <c r="V384" s="5"/>
    </row>
    <row r="385" spans="22:22" ht="15" customHeight="1">
      <c r="V385" s="5"/>
    </row>
    <row r="386" spans="22:22" ht="15" customHeight="1">
      <c r="V386" s="5"/>
    </row>
    <row r="387" spans="22:22" ht="15" customHeight="1">
      <c r="V387" s="5"/>
    </row>
    <row r="388" spans="22:22" ht="15" customHeight="1">
      <c r="V388" s="5"/>
    </row>
    <row r="389" spans="22:22" ht="15" customHeight="1">
      <c r="V389" s="5"/>
    </row>
    <row r="390" spans="22:22" ht="15" customHeight="1">
      <c r="V390" s="5"/>
    </row>
    <row r="391" spans="22:22" ht="15" customHeight="1">
      <c r="V391" s="5"/>
    </row>
    <row r="392" spans="22:22" ht="15" customHeight="1">
      <c r="V392" s="5"/>
    </row>
    <row r="393" spans="22:22" ht="15" customHeight="1">
      <c r="V393" s="5"/>
    </row>
    <row r="394" spans="22:22" ht="15" customHeight="1">
      <c r="V394" s="5"/>
    </row>
    <row r="395" spans="22:22" ht="15" customHeight="1">
      <c r="V395" s="5"/>
    </row>
    <row r="396" spans="22:22" ht="15" customHeight="1">
      <c r="V396" s="5"/>
    </row>
    <row r="397" spans="22:22" ht="15" customHeight="1">
      <c r="V397" s="5"/>
    </row>
    <row r="398" spans="22:22" ht="15" customHeight="1">
      <c r="V398" s="5"/>
    </row>
    <row r="399" spans="22:22" ht="15" customHeight="1">
      <c r="V399" s="5"/>
    </row>
    <row r="400" spans="22:22" ht="15" customHeight="1">
      <c r="V400" s="5"/>
    </row>
    <row r="401" spans="22:22" ht="15" customHeight="1">
      <c r="V401" s="5"/>
    </row>
    <row r="402" spans="22:22" ht="15" customHeight="1">
      <c r="V402" s="5"/>
    </row>
    <row r="403" spans="22:22" ht="15" customHeight="1">
      <c r="V403" s="5"/>
    </row>
    <row r="404" spans="22:22" ht="15" customHeight="1">
      <c r="V404" s="5"/>
    </row>
    <row r="405" spans="22:22" ht="15" customHeight="1">
      <c r="V405" s="5"/>
    </row>
    <row r="406" spans="22:22" ht="15" customHeight="1">
      <c r="V406" s="5"/>
    </row>
    <row r="407" spans="22:22" ht="15" customHeight="1">
      <c r="V407" s="5"/>
    </row>
    <row r="408" spans="22:22" ht="15" customHeight="1">
      <c r="V408" s="5"/>
    </row>
    <row r="409" spans="22:22" ht="15" customHeight="1">
      <c r="V409" s="5"/>
    </row>
    <row r="410" spans="22:22" ht="15" customHeight="1">
      <c r="V410" s="5"/>
    </row>
    <row r="411" spans="22:22" ht="15" customHeight="1">
      <c r="V411" s="5"/>
    </row>
    <row r="412" spans="22:22" ht="15" customHeight="1">
      <c r="V412" s="5"/>
    </row>
    <row r="413" spans="22:22" ht="15" customHeight="1">
      <c r="V413" s="5"/>
    </row>
    <row r="414" spans="22:22" ht="15" customHeight="1">
      <c r="V414" s="5"/>
    </row>
    <row r="415" spans="22:22" ht="15" customHeight="1">
      <c r="V415" s="5"/>
    </row>
    <row r="416" spans="22:22" ht="15" customHeight="1">
      <c r="V416" s="5"/>
    </row>
    <row r="417" spans="22:22" ht="15" customHeight="1">
      <c r="V417" s="5"/>
    </row>
    <row r="418" spans="22:22" ht="15" customHeight="1">
      <c r="V418" s="5"/>
    </row>
    <row r="419" spans="22:22" ht="15" customHeight="1">
      <c r="V419" s="5"/>
    </row>
    <row r="420" spans="22:22" ht="15" customHeight="1">
      <c r="V420" s="5"/>
    </row>
    <row r="421" spans="22:22" ht="15" customHeight="1">
      <c r="V421" s="5"/>
    </row>
    <row r="422" spans="22:22" ht="15" customHeight="1">
      <c r="V422" s="5"/>
    </row>
    <row r="423" spans="22:22" ht="15" customHeight="1">
      <c r="V423" s="5"/>
    </row>
    <row r="424" spans="22:22" ht="15" customHeight="1">
      <c r="V424" s="5"/>
    </row>
    <row r="425" spans="22:22" ht="15" customHeight="1">
      <c r="V425" s="5"/>
    </row>
    <row r="426" spans="22:22" ht="15" customHeight="1">
      <c r="V426" s="5"/>
    </row>
    <row r="427" spans="22:22" ht="15" customHeight="1">
      <c r="V427" s="5"/>
    </row>
    <row r="428" spans="22:22" ht="15" customHeight="1">
      <c r="V428" s="5"/>
    </row>
    <row r="429" spans="22:22" ht="15" customHeight="1">
      <c r="V429" s="5"/>
    </row>
    <row r="430" spans="22:22" ht="15" customHeight="1">
      <c r="V430" s="5"/>
    </row>
    <row r="431" spans="22:22" ht="15" customHeight="1">
      <c r="V431" s="5"/>
    </row>
    <row r="432" spans="22:22" ht="15" customHeight="1">
      <c r="V432" s="5"/>
    </row>
    <row r="433" spans="22:22" ht="15" customHeight="1">
      <c r="V433" s="5"/>
    </row>
    <row r="434" spans="22:22" ht="15" customHeight="1">
      <c r="V434" s="5"/>
    </row>
    <row r="435" spans="22:22" ht="15" customHeight="1">
      <c r="V435" s="5"/>
    </row>
    <row r="436" spans="22:22" ht="15" customHeight="1">
      <c r="V436" s="5"/>
    </row>
    <row r="437" spans="22:22" ht="15" customHeight="1">
      <c r="V437" s="5"/>
    </row>
    <row r="438" spans="22:22" ht="15" customHeight="1">
      <c r="V438" s="5"/>
    </row>
    <row r="439" spans="22:22" ht="15" customHeight="1">
      <c r="V439" s="5"/>
    </row>
    <row r="440" spans="22:22" ht="15" customHeight="1">
      <c r="V440" s="5"/>
    </row>
    <row r="441" spans="22:22" ht="15" customHeight="1">
      <c r="V441" s="5"/>
    </row>
    <row r="442" spans="22:22" ht="15" customHeight="1">
      <c r="V442" s="5"/>
    </row>
    <row r="443" spans="22:22" ht="15" customHeight="1">
      <c r="V443" s="5"/>
    </row>
    <row r="444" spans="22:22" ht="15" customHeight="1">
      <c r="V444" s="5"/>
    </row>
    <row r="445" spans="22:22" ht="15" customHeight="1">
      <c r="V445" s="5"/>
    </row>
    <row r="446" spans="22:22" ht="15" customHeight="1">
      <c r="V446" s="5"/>
    </row>
    <row r="447" spans="22:22" ht="15" customHeight="1">
      <c r="V447" s="5"/>
    </row>
    <row r="448" spans="22:22" ht="15" customHeight="1">
      <c r="V448" s="5"/>
    </row>
    <row r="449" spans="22:22" ht="15" customHeight="1">
      <c r="V449" s="5"/>
    </row>
    <row r="450" spans="22:22" ht="15" customHeight="1">
      <c r="V450" s="5"/>
    </row>
    <row r="451" spans="22:22" ht="15" customHeight="1">
      <c r="V451" s="5"/>
    </row>
    <row r="452" spans="22:22" ht="15" customHeight="1">
      <c r="V452" s="5"/>
    </row>
    <row r="453" spans="22:22" ht="15" customHeight="1">
      <c r="V453" s="5"/>
    </row>
    <row r="454" spans="22:22" ht="15" customHeight="1">
      <c r="V454" s="5"/>
    </row>
    <row r="455" spans="22:22" ht="15" customHeight="1">
      <c r="V455" s="5"/>
    </row>
    <row r="456" spans="22:22" ht="15" customHeight="1">
      <c r="V456" s="5"/>
    </row>
    <row r="457" spans="22:22" ht="15" customHeight="1">
      <c r="V457" s="5"/>
    </row>
    <row r="458" spans="22:22" ht="15" customHeight="1">
      <c r="V458" s="5"/>
    </row>
    <row r="459" spans="22:22" ht="15" customHeight="1">
      <c r="V459" s="5"/>
    </row>
    <row r="460" spans="22:22" ht="15" customHeight="1">
      <c r="V460" s="5"/>
    </row>
    <row r="461" spans="22:22" ht="15" customHeight="1">
      <c r="V461" s="5"/>
    </row>
    <row r="462" spans="22:22" ht="15" customHeight="1">
      <c r="V462" s="5"/>
    </row>
    <row r="463" spans="22:22" ht="15" customHeight="1">
      <c r="V463" s="5"/>
    </row>
    <row r="464" spans="22:22" ht="15" customHeight="1">
      <c r="V464" s="5"/>
    </row>
    <row r="465" spans="22:22" ht="15" customHeight="1">
      <c r="V465" s="5"/>
    </row>
    <row r="466" spans="22:22" ht="15" customHeight="1">
      <c r="V466" s="5"/>
    </row>
    <row r="467" spans="22:22" ht="15" customHeight="1">
      <c r="V467" s="5"/>
    </row>
    <row r="468" spans="22:22" ht="15" customHeight="1">
      <c r="V468" s="5"/>
    </row>
    <row r="469" spans="22:22" ht="15" customHeight="1">
      <c r="V469" s="5"/>
    </row>
    <row r="470" spans="22:22" ht="15" customHeight="1">
      <c r="V470" s="5"/>
    </row>
    <row r="471" spans="22:22" ht="15" customHeight="1">
      <c r="V471" s="5"/>
    </row>
    <row r="472" spans="22:22" ht="15" customHeight="1">
      <c r="V472" s="5"/>
    </row>
    <row r="473" spans="22:22" ht="15" customHeight="1">
      <c r="V473" s="5"/>
    </row>
    <row r="474" spans="22:22" ht="15" customHeight="1">
      <c r="V474" s="5"/>
    </row>
    <row r="475" spans="22:22" ht="15" customHeight="1">
      <c r="V475" s="5"/>
    </row>
    <row r="476" spans="22:22" ht="15" customHeight="1">
      <c r="V476" s="5"/>
    </row>
    <row r="477" spans="22:22" ht="15" customHeight="1">
      <c r="V477" s="5"/>
    </row>
    <row r="478" spans="22:22" ht="15" customHeight="1">
      <c r="V478" s="5"/>
    </row>
    <row r="479" spans="22:22" ht="15" customHeight="1">
      <c r="V479" s="5"/>
    </row>
    <row r="480" spans="22:22" ht="15" customHeight="1">
      <c r="V480" s="5"/>
    </row>
    <row r="481" spans="22:22" ht="15" customHeight="1">
      <c r="V481" s="5"/>
    </row>
    <row r="482" spans="22:22" ht="15" customHeight="1">
      <c r="V482" s="5"/>
    </row>
    <row r="483" spans="22:22" ht="15" customHeight="1">
      <c r="V483" s="5"/>
    </row>
    <row r="484" spans="22:22" ht="15" customHeight="1">
      <c r="V484" s="5"/>
    </row>
    <row r="485" spans="22:22" ht="15" customHeight="1">
      <c r="V485" s="5"/>
    </row>
    <row r="486" spans="22:22" ht="15" customHeight="1">
      <c r="V486" s="5"/>
    </row>
    <row r="487" spans="22:22" ht="15" customHeight="1">
      <c r="V487" s="5"/>
    </row>
    <row r="488" spans="22:22" ht="15" customHeight="1">
      <c r="V488" s="5"/>
    </row>
    <row r="489" spans="22:22" ht="15" customHeight="1">
      <c r="V489" s="5"/>
    </row>
    <row r="490" spans="22:22" ht="15" customHeight="1">
      <c r="V490" s="5"/>
    </row>
    <row r="491" spans="22:22" ht="15" customHeight="1">
      <c r="V491" s="5"/>
    </row>
    <row r="492" spans="22:22" ht="15" customHeight="1">
      <c r="V492" s="5"/>
    </row>
    <row r="493" spans="22:22" ht="15" customHeight="1">
      <c r="V493" s="5"/>
    </row>
    <row r="494" spans="22:22" ht="15" customHeight="1">
      <c r="V494" s="5"/>
    </row>
    <row r="495" spans="22:22" ht="15" customHeight="1">
      <c r="V495" s="5"/>
    </row>
    <row r="496" spans="22:22" ht="15" customHeight="1">
      <c r="V496" s="5"/>
    </row>
    <row r="497" spans="22:22" ht="15" customHeight="1">
      <c r="V497" s="5"/>
    </row>
    <row r="498" spans="22:22" ht="15" customHeight="1">
      <c r="V498" s="5"/>
    </row>
    <row r="499" spans="22:22" ht="15" customHeight="1">
      <c r="V499" s="5"/>
    </row>
    <row r="500" spans="22:22" ht="15" customHeight="1">
      <c r="V500" s="5"/>
    </row>
    <row r="501" spans="22:22" ht="15" customHeight="1">
      <c r="V501" s="5"/>
    </row>
    <row r="502" spans="22:22" ht="15" customHeight="1">
      <c r="V502" s="5"/>
    </row>
    <row r="503" spans="22:22" ht="15" customHeight="1">
      <c r="V503" s="5"/>
    </row>
    <row r="504" spans="22:22" ht="15" customHeight="1">
      <c r="V504" s="5"/>
    </row>
    <row r="505" spans="22:22" ht="15" customHeight="1">
      <c r="V505" s="5"/>
    </row>
    <row r="506" spans="22:22" ht="15" customHeight="1">
      <c r="V506" s="5"/>
    </row>
    <row r="507" spans="22:22" ht="15" customHeight="1">
      <c r="V507" s="5"/>
    </row>
    <row r="508" spans="22:22" ht="15" customHeight="1">
      <c r="V508" s="5"/>
    </row>
    <row r="509" spans="22:22" ht="15" customHeight="1">
      <c r="V509" s="5"/>
    </row>
    <row r="510" spans="22:22" ht="15" customHeight="1">
      <c r="V510" s="5"/>
    </row>
    <row r="511" spans="22:22" ht="15" customHeight="1">
      <c r="V511" s="5"/>
    </row>
    <row r="512" spans="22:22" ht="15" customHeight="1">
      <c r="V512" s="5"/>
    </row>
    <row r="513" spans="22:22" ht="15" customHeight="1">
      <c r="V513" s="5"/>
    </row>
    <row r="514" spans="22:22" ht="15" customHeight="1">
      <c r="V514" s="5"/>
    </row>
    <row r="515" spans="22:22" ht="15" customHeight="1">
      <c r="V515" s="5"/>
    </row>
    <row r="516" spans="22:22" ht="15" customHeight="1">
      <c r="V516" s="5"/>
    </row>
    <row r="517" spans="22:22" ht="15" customHeight="1">
      <c r="V517" s="5"/>
    </row>
    <row r="518" spans="22:22" ht="15" customHeight="1">
      <c r="V518" s="5"/>
    </row>
    <row r="519" spans="22:22" ht="15" customHeight="1">
      <c r="V519" s="5"/>
    </row>
    <row r="520" spans="22:22" ht="15" customHeight="1">
      <c r="V520" s="5"/>
    </row>
    <row r="521" spans="22:22" ht="15" customHeight="1">
      <c r="V521" s="5"/>
    </row>
    <row r="522" spans="22:22" ht="15" customHeight="1">
      <c r="V522" s="5"/>
    </row>
    <row r="523" spans="22:22" ht="15" customHeight="1">
      <c r="V523" s="5"/>
    </row>
    <row r="524" spans="22:22" ht="15" customHeight="1">
      <c r="V524" s="5"/>
    </row>
    <row r="525" spans="22:22" ht="15" customHeight="1">
      <c r="V525" s="5"/>
    </row>
    <row r="526" spans="22:22" ht="15" customHeight="1">
      <c r="V526" s="5"/>
    </row>
    <row r="527" spans="22:22" ht="15" customHeight="1">
      <c r="V527" s="5"/>
    </row>
    <row r="528" spans="22:22" ht="15" customHeight="1">
      <c r="V528" s="5"/>
    </row>
    <row r="529" spans="22:22" ht="15" customHeight="1">
      <c r="V529" s="5"/>
    </row>
    <row r="530" spans="22:22" ht="15" customHeight="1">
      <c r="V530" s="5"/>
    </row>
    <row r="531" spans="22:22" ht="15" customHeight="1">
      <c r="V531" s="5"/>
    </row>
    <row r="532" spans="22:22" ht="15" customHeight="1">
      <c r="V532" s="5"/>
    </row>
    <row r="533" spans="22:22" ht="15" customHeight="1">
      <c r="V533" s="5"/>
    </row>
    <row r="534" spans="22:22" ht="15" customHeight="1">
      <c r="V534" s="5"/>
    </row>
    <row r="535" spans="22:22" ht="15" customHeight="1">
      <c r="V535" s="5"/>
    </row>
    <row r="536" spans="22:22" ht="15" customHeight="1">
      <c r="V536" s="5"/>
    </row>
    <row r="537" spans="22:22" ht="15" customHeight="1">
      <c r="V537" s="5"/>
    </row>
    <row r="538" spans="22:22" ht="15" customHeight="1">
      <c r="V538" s="5"/>
    </row>
    <row r="539" spans="22:22" ht="15" customHeight="1">
      <c r="V539" s="5"/>
    </row>
    <row r="540" spans="22:22" ht="15" customHeight="1">
      <c r="V540" s="5"/>
    </row>
    <row r="541" spans="22:22" ht="15" customHeight="1">
      <c r="V541" s="5"/>
    </row>
    <row r="542" spans="22:22" ht="15" customHeight="1">
      <c r="V542" s="5"/>
    </row>
    <row r="543" spans="22:22" ht="15" customHeight="1">
      <c r="V543" s="5"/>
    </row>
    <row r="544" spans="22:22" ht="15" customHeight="1">
      <c r="V544" s="5"/>
    </row>
    <row r="545" spans="22:22" ht="15" customHeight="1">
      <c r="V545" s="5"/>
    </row>
    <row r="546" spans="22:22" ht="15" customHeight="1">
      <c r="V546" s="5"/>
    </row>
    <row r="547" spans="22:22" ht="15" customHeight="1">
      <c r="V547" s="5"/>
    </row>
    <row r="548" spans="22:22" ht="15" customHeight="1">
      <c r="V548" s="5"/>
    </row>
    <row r="549" spans="22:22" ht="15" customHeight="1">
      <c r="V549" s="5"/>
    </row>
    <row r="550" spans="22:22" ht="15" customHeight="1">
      <c r="V550" s="5"/>
    </row>
    <row r="551" spans="22:22" ht="15" customHeight="1">
      <c r="V551" s="5"/>
    </row>
    <row r="552" spans="22:22" ht="15" customHeight="1">
      <c r="V552" s="5"/>
    </row>
    <row r="553" spans="22:22" ht="15" customHeight="1">
      <c r="V553" s="5"/>
    </row>
    <row r="554" spans="22:22" ht="15" customHeight="1">
      <c r="V554" s="5"/>
    </row>
    <row r="555" spans="22:22" ht="15" customHeight="1">
      <c r="V555" s="5"/>
    </row>
    <row r="556" spans="22:22" ht="15" customHeight="1">
      <c r="V556" s="5"/>
    </row>
    <row r="557" spans="22:22" ht="15" customHeight="1">
      <c r="V557" s="5"/>
    </row>
    <row r="558" spans="22:22" ht="15" customHeight="1">
      <c r="V558" s="5"/>
    </row>
    <row r="559" spans="22:22" ht="15" customHeight="1">
      <c r="V559" s="5"/>
    </row>
    <row r="560" spans="22:22" ht="15" customHeight="1">
      <c r="V560" s="5"/>
    </row>
    <row r="561" spans="22:22" ht="15" customHeight="1">
      <c r="V561" s="5"/>
    </row>
    <row r="562" spans="22:22" ht="15" customHeight="1">
      <c r="V562" s="5"/>
    </row>
    <row r="563" spans="22:22" ht="15" customHeight="1">
      <c r="V563" s="5"/>
    </row>
    <row r="564" spans="22:22" ht="15" customHeight="1">
      <c r="V564" s="5"/>
    </row>
    <row r="565" spans="22:22" ht="15" customHeight="1">
      <c r="V565" s="5"/>
    </row>
    <row r="566" spans="22:22" ht="15" customHeight="1">
      <c r="V566" s="5"/>
    </row>
    <row r="567" spans="22:22" ht="15" customHeight="1">
      <c r="V567" s="5"/>
    </row>
    <row r="568" spans="22:22" ht="15" customHeight="1">
      <c r="V568" s="5"/>
    </row>
    <row r="569" spans="22:22" ht="15" customHeight="1">
      <c r="V569" s="5"/>
    </row>
    <row r="570" spans="22:22" ht="15" customHeight="1">
      <c r="V570" s="5"/>
    </row>
    <row r="571" spans="22:22" ht="15" customHeight="1">
      <c r="V571" s="5"/>
    </row>
    <row r="572" spans="22:22" ht="15" customHeight="1">
      <c r="V572" s="5"/>
    </row>
    <row r="573" spans="22:22" ht="15" customHeight="1">
      <c r="V573" s="5"/>
    </row>
    <row r="574" spans="22:22" ht="15" customHeight="1">
      <c r="V574" s="5"/>
    </row>
    <row r="575" spans="22:22" ht="15" customHeight="1">
      <c r="V575" s="5"/>
    </row>
    <row r="576" spans="22:22" ht="15" customHeight="1">
      <c r="V576" s="5"/>
    </row>
    <row r="577" spans="22:22" ht="15" customHeight="1">
      <c r="V577" s="5"/>
    </row>
    <row r="578" spans="22:22" ht="15" customHeight="1">
      <c r="V578" s="5"/>
    </row>
    <row r="579" spans="22:22" ht="15" customHeight="1">
      <c r="V579" s="5"/>
    </row>
    <row r="580" spans="22:22" ht="15" customHeight="1">
      <c r="V580" s="5"/>
    </row>
    <row r="581" spans="22:22" ht="15" customHeight="1">
      <c r="V581" s="5"/>
    </row>
    <row r="582" spans="22:22" ht="15" customHeight="1">
      <c r="V582" s="5"/>
    </row>
    <row r="583" spans="22:22" ht="15" customHeight="1">
      <c r="V583" s="5"/>
    </row>
    <row r="584" spans="22:22" ht="15" customHeight="1">
      <c r="V584" s="5"/>
    </row>
    <row r="585" spans="22:22" ht="15" customHeight="1">
      <c r="V585" s="5"/>
    </row>
    <row r="586" spans="22:22" ht="15" customHeight="1">
      <c r="V586" s="5"/>
    </row>
    <row r="587" spans="22:22" ht="15" customHeight="1">
      <c r="V587" s="5"/>
    </row>
    <row r="588" spans="22:22" ht="15" customHeight="1">
      <c r="V588" s="5"/>
    </row>
    <row r="589" spans="22:22" ht="15" customHeight="1">
      <c r="V589" s="5"/>
    </row>
    <row r="590" spans="22:22" ht="15" customHeight="1">
      <c r="V590" s="5"/>
    </row>
    <row r="591" spans="22:22" ht="15" customHeight="1">
      <c r="V591" s="5"/>
    </row>
    <row r="592" spans="22:22" ht="15" customHeight="1">
      <c r="V592" s="5"/>
    </row>
    <row r="593" spans="22:22" ht="15" customHeight="1">
      <c r="V593" s="5"/>
    </row>
    <row r="594" spans="22:22" ht="15" customHeight="1">
      <c r="V594" s="5"/>
    </row>
    <row r="595" spans="22:22" ht="15" customHeight="1">
      <c r="V595" s="5"/>
    </row>
    <row r="596" spans="22:22" ht="15" customHeight="1">
      <c r="V596" s="5"/>
    </row>
    <row r="597" spans="22:22" ht="15" customHeight="1">
      <c r="V597" s="5"/>
    </row>
    <row r="598" spans="22:22" ht="15" customHeight="1">
      <c r="V598" s="5"/>
    </row>
    <row r="599" spans="22:22" ht="15" customHeight="1">
      <c r="V599" s="5"/>
    </row>
    <row r="600" spans="22:22" ht="15" customHeight="1">
      <c r="V600" s="5"/>
    </row>
    <row r="601" spans="22:22" ht="15" customHeight="1">
      <c r="V601" s="5"/>
    </row>
    <row r="602" spans="22:22" ht="15" customHeight="1">
      <c r="V602" s="5"/>
    </row>
    <row r="603" spans="22:22" ht="15" customHeight="1">
      <c r="V603" s="5"/>
    </row>
    <row r="604" spans="22:22" ht="15" customHeight="1">
      <c r="V604" s="5"/>
    </row>
    <row r="605" spans="22:22" ht="15" customHeight="1">
      <c r="V605" s="5"/>
    </row>
    <row r="606" spans="22:22" ht="15" customHeight="1">
      <c r="V606" s="5"/>
    </row>
    <row r="607" spans="22:22" ht="15" customHeight="1">
      <c r="V607" s="5"/>
    </row>
    <row r="608" spans="22:22" ht="15" customHeight="1">
      <c r="V608" s="5"/>
    </row>
    <row r="609" spans="22:22" ht="15" customHeight="1">
      <c r="V609" s="5"/>
    </row>
    <row r="610" spans="22:22" ht="15" customHeight="1">
      <c r="V610" s="5"/>
    </row>
    <row r="611" spans="22:22" ht="15" customHeight="1">
      <c r="V611" s="5"/>
    </row>
    <row r="612" spans="22:22" ht="15" customHeight="1">
      <c r="V612" s="5"/>
    </row>
    <row r="613" spans="22:22" ht="15" customHeight="1">
      <c r="V613" s="5"/>
    </row>
    <row r="614" spans="22:22" ht="15" customHeight="1">
      <c r="V614" s="5"/>
    </row>
    <row r="615" spans="22:22" ht="15" customHeight="1">
      <c r="V615" s="5"/>
    </row>
    <row r="616" spans="22:22" ht="15" customHeight="1">
      <c r="V616" s="5"/>
    </row>
    <row r="617" spans="22:22" ht="15" customHeight="1">
      <c r="V617" s="5"/>
    </row>
    <row r="618" spans="22:22" ht="15" customHeight="1">
      <c r="V618" s="5"/>
    </row>
    <row r="619" spans="22:22" ht="15" customHeight="1">
      <c r="V619" s="5"/>
    </row>
    <row r="620" spans="22:22" ht="15" customHeight="1">
      <c r="V620" s="5"/>
    </row>
    <row r="621" spans="22:22" ht="15" customHeight="1">
      <c r="V621" s="5"/>
    </row>
    <row r="622" spans="22:22" ht="15" customHeight="1">
      <c r="V622" s="5"/>
    </row>
    <row r="623" spans="22:22" ht="15" customHeight="1">
      <c r="V623" s="5"/>
    </row>
    <row r="624" spans="22:22" ht="15" customHeight="1">
      <c r="V624" s="5"/>
    </row>
    <row r="625" spans="22:22" ht="15" customHeight="1">
      <c r="V625" s="5"/>
    </row>
    <row r="626" spans="22:22" ht="15" customHeight="1">
      <c r="V626" s="5"/>
    </row>
    <row r="627" spans="22:22" ht="15" customHeight="1">
      <c r="V627" s="5"/>
    </row>
    <row r="628" spans="22:22" ht="15" customHeight="1">
      <c r="V628" s="5"/>
    </row>
    <row r="629" spans="22:22" ht="15" customHeight="1">
      <c r="V629" s="5"/>
    </row>
    <row r="630" spans="22:22" ht="15" customHeight="1">
      <c r="V630" s="5"/>
    </row>
    <row r="631" spans="22:22" ht="15" customHeight="1">
      <c r="V631" s="5"/>
    </row>
    <row r="632" spans="22:22" ht="15" customHeight="1">
      <c r="V632" s="5"/>
    </row>
    <row r="633" spans="22:22" ht="15" customHeight="1">
      <c r="V633" s="5"/>
    </row>
    <row r="634" spans="22:22" ht="15" customHeight="1">
      <c r="V634" s="5"/>
    </row>
    <row r="635" spans="22:22" ht="15" customHeight="1">
      <c r="V635" s="5"/>
    </row>
    <row r="636" spans="22:22" ht="15" customHeight="1">
      <c r="V636" s="5"/>
    </row>
    <row r="637" spans="22:22" ht="15" customHeight="1">
      <c r="V637" s="5"/>
    </row>
    <row r="638" spans="22:22" ht="15" customHeight="1">
      <c r="V638" s="5"/>
    </row>
    <row r="639" spans="22:22" ht="15" customHeight="1">
      <c r="V639" s="5"/>
    </row>
    <row r="640" spans="22:22" ht="15" customHeight="1">
      <c r="V640" s="5"/>
    </row>
    <row r="641" spans="22:22" ht="15" customHeight="1">
      <c r="V641" s="5"/>
    </row>
    <row r="642" spans="22:22" ht="15" customHeight="1">
      <c r="V642" s="5"/>
    </row>
    <row r="643" spans="22:22" ht="15" customHeight="1">
      <c r="V643" s="5"/>
    </row>
    <row r="644" spans="22:22" ht="15" customHeight="1">
      <c r="V644" s="5"/>
    </row>
    <row r="645" spans="22:22" ht="15" customHeight="1">
      <c r="V645" s="5"/>
    </row>
    <row r="646" spans="22:22" ht="15" customHeight="1">
      <c r="V646" s="5"/>
    </row>
    <row r="647" spans="22:22" ht="15" customHeight="1">
      <c r="V647" s="5"/>
    </row>
    <row r="648" spans="22:22" ht="15" customHeight="1">
      <c r="V648" s="5"/>
    </row>
    <row r="649" spans="22:22" ht="15" customHeight="1">
      <c r="V649" s="5"/>
    </row>
    <row r="650" spans="22:22" ht="15" customHeight="1">
      <c r="V650" s="5"/>
    </row>
    <row r="651" spans="22:22" ht="15" customHeight="1">
      <c r="V651" s="5"/>
    </row>
    <row r="652" spans="22:22" ht="15" customHeight="1">
      <c r="V652" s="5"/>
    </row>
    <row r="653" spans="22:22" ht="15" customHeight="1">
      <c r="V653" s="5"/>
    </row>
    <row r="654" spans="22:22" ht="15" customHeight="1">
      <c r="V654" s="5"/>
    </row>
    <row r="655" spans="22:22" ht="15" customHeight="1">
      <c r="V655" s="5"/>
    </row>
    <row r="656" spans="22:22" ht="15" customHeight="1">
      <c r="V656" s="5"/>
    </row>
    <row r="657" spans="22:22" ht="15" customHeight="1">
      <c r="V657" s="5"/>
    </row>
    <row r="658" spans="22:22" ht="15" customHeight="1">
      <c r="V658" s="5"/>
    </row>
    <row r="659" spans="22:22" ht="15" customHeight="1">
      <c r="V659" s="5"/>
    </row>
    <row r="660" spans="22:22" ht="15" customHeight="1">
      <c r="V660" s="5"/>
    </row>
    <row r="661" spans="22:22" ht="15" customHeight="1">
      <c r="V661" s="5"/>
    </row>
    <row r="662" spans="22:22" ht="15" customHeight="1">
      <c r="V662" s="5"/>
    </row>
    <row r="663" spans="22:22" ht="15" customHeight="1">
      <c r="V663" s="5"/>
    </row>
    <row r="664" spans="22:22" ht="15" customHeight="1">
      <c r="V664" s="5"/>
    </row>
    <row r="665" spans="22:22" ht="15" customHeight="1">
      <c r="V665" s="5"/>
    </row>
    <row r="666" spans="22:22" ht="15" customHeight="1">
      <c r="V666" s="5"/>
    </row>
    <row r="667" spans="22:22" ht="15" customHeight="1">
      <c r="V667" s="5"/>
    </row>
    <row r="668" spans="22:22" ht="15" customHeight="1">
      <c r="V668" s="5"/>
    </row>
    <row r="669" spans="22:22" ht="15" customHeight="1">
      <c r="V669" s="5"/>
    </row>
    <row r="670" spans="22:22" ht="15" customHeight="1">
      <c r="V670" s="5"/>
    </row>
    <row r="671" spans="22:22" ht="15" customHeight="1">
      <c r="V671" s="5"/>
    </row>
    <row r="672" spans="22:22" ht="15" customHeight="1">
      <c r="V672" s="5"/>
    </row>
    <row r="673" spans="22:22" ht="15" customHeight="1">
      <c r="V673" s="5"/>
    </row>
    <row r="674" spans="22:22" ht="15" customHeight="1">
      <c r="V674" s="5"/>
    </row>
    <row r="675" spans="22:22" ht="15" customHeight="1">
      <c r="V675" s="5"/>
    </row>
    <row r="676" spans="22:22" ht="15" customHeight="1">
      <c r="V676" s="5"/>
    </row>
    <row r="677" spans="22:22" ht="15" customHeight="1">
      <c r="V677" s="5"/>
    </row>
    <row r="678" spans="22:22" ht="15" customHeight="1">
      <c r="V678" s="5"/>
    </row>
    <row r="679" spans="22:22" ht="15" customHeight="1">
      <c r="V679" s="5"/>
    </row>
    <row r="680" spans="22:22" ht="15" customHeight="1">
      <c r="V680" s="5"/>
    </row>
    <row r="681" spans="22:22" ht="15" customHeight="1">
      <c r="V681" s="5"/>
    </row>
    <row r="682" spans="22:22" ht="15" customHeight="1">
      <c r="V682" s="5"/>
    </row>
    <row r="683" spans="22:22" ht="15" customHeight="1">
      <c r="V683" s="5"/>
    </row>
    <row r="684" spans="22:22" ht="15" customHeight="1">
      <c r="V684" s="5"/>
    </row>
    <row r="685" spans="22:22" ht="15" customHeight="1">
      <c r="V685" s="5"/>
    </row>
    <row r="686" spans="22:22" ht="15" customHeight="1">
      <c r="V686" s="5"/>
    </row>
    <row r="687" spans="22:22" ht="15" customHeight="1">
      <c r="V687" s="5"/>
    </row>
    <row r="688" spans="22:22" ht="15" customHeight="1">
      <c r="V688" s="5"/>
    </row>
    <row r="689" spans="22:22" ht="15" customHeight="1">
      <c r="V689" s="5"/>
    </row>
    <row r="690" spans="22:22" ht="15" customHeight="1">
      <c r="V690" s="5"/>
    </row>
    <row r="691" spans="22:22" ht="15" customHeight="1">
      <c r="V691" s="5"/>
    </row>
    <row r="692" spans="22:22" ht="15" customHeight="1">
      <c r="V692" s="5"/>
    </row>
    <row r="693" spans="22:22" ht="15" customHeight="1">
      <c r="V693" s="5"/>
    </row>
    <row r="694" spans="22:22" ht="15" customHeight="1">
      <c r="V694" s="5"/>
    </row>
    <row r="695" spans="22:22" ht="15" customHeight="1">
      <c r="V695" s="5"/>
    </row>
    <row r="696" spans="22:22" ht="15" customHeight="1">
      <c r="V696" s="5"/>
    </row>
    <row r="697" spans="22:22" ht="15" customHeight="1">
      <c r="V697" s="5"/>
    </row>
    <row r="698" spans="22:22" ht="15" customHeight="1">
      <c r="V698" s="5"/>
    </row>
    <row r="699" spans="22:22" ht="15" customHeight="1">
      <c r="V699" s="5"/>
    </row>
    <row r="700" spans="22:22" ht="15" customHeight="1">
      <c r="V700" s="5"/>
    </row>
    <row r="701" spans="22:22" ht="15" customHeight="1">
      <c r="V701" s="5"/>
    </row>
    <row r="702" spans="22:22" ht="15" customHeight="1">
      <c r="V702" s="5"/>
    </row>
    <row r="703" spans="22:22" ht="15" customHeight="1">
      <c r="V703" s="5"/>
    </row>
    <row r="704" spans="22:22" ht="15" customHeight="1">
      <c r="V704" s="5"/>
    </row>
    <row r="705" spans="22:22" ht="15" customHeight="1">
      <c r="V705" s="5"/>
    </row>
    <row r="706" spans="22:22" ht="15" customHeight="1">
      <c r="V706" s="5"/>
    </row>
    <row r="707" spans="22:22" ht="15" customHeight="1">
      <c r="V707" s="5"/>
    </row>
    <row r="708" spans="22:22" ht="15" customHeight="1">
      <c r="V708" s="5"/>
    </row>
    <row r="709" spans="22:22" ht="15" customHeight="1">
      <c r="V709" s="5"/>
    </row>
    <row r="710" spans="22:22" ht="15" customHeight="1">
      <c r="V710" s="5"/>
    </row>
    <row r="711" spans="22:22" ht="15" customHeight="1">
      <c r="V711" s="5"/>
    </row>
    <row r="712" spans="22:22" ht="15" customHeight="1">
      <c r="V712" s="5"/>
    </row>
    <row r="713" spans="22:22" ht="15" customHeight="1">
      <c r="V713" s="5"/>
    </row>
    <row r="714" spans="22:22" ht="15" customHeight="1">
      <c r="V714" s="5"/>
    </row>
    <row r="715" spans="22:22" ht="15" customHeight="1">
      <c r="V715" s="5"/>
    </row>
    <row r="716" spans="22:22" ht="15" customHeight="1">
      <c r="V716" s="5"/>
    </row>
    <row r="717" spans="22:22" ht="15" customHeight="1">
      <c r="V717" s="5"/>
    </row>
    <row r="718" spans="22:22" ht="15" customHeight="1">
      <c r="V718" s="5"/>
    </row>
    <row r="719" spans="22:22" ht="15" customHeight="1">
      <c r="V719" s="5"/>
    </row>
    <row r="720" spans="22:22" ht="15" customHeight="1">
      <c r="V720" s="5"/>
    </row>
    <row r="721" spans="22:22" ht="15" customHeight="1">
      <c r="V721" s="5"/>
    </row>
    <row r="722" spans="22:22" ht="15" customHeight="1">
      <c r="V722" s="5"/>
    </row>
    <row r="723" spans="22:22" ht="15" customHeight="1">
      <c r="V723" s="5"/>
    </row>
    <row r="724" spans="22:22" ht="15" customHeight="1">
      <c r="V724" s="5"/>
    </row>
    <row r="725" spans="22:22" ht="15" customHeight="1">
      <c r="V725" s="5"/>
    </row>
    <row r="726" spans="22:22" ht="15" customHeight="1">
      <c r="V726" s="5"/>
    </row>
    <row r="727" spans="22:22" ht="15" customHeight="1">
      <c r="V727" s="5"/>
    </row>
    <row r="728" spans="22:22" ht="15" customHeight="1">
      <c r="V728" s="5"/>
    </row>
    <row r="729" spans="22:22" ht="15" customHeight="1">
      <c r="V729" s="5"/>
    </row>
    <row r="730" spans="22:22" ht="15" customHeight="1">
      <c r="V730" s="5"/>
    </row>
    <row r="731" spans="22:22" ht="15" customHeight="1">
      <c r="V731" s="5"/>
    </row>
    <row r="732" spans="22:22" ht="15" customHeight="1">
      <c r="V732" s="5"/>
    </row>
    <row r="733" spans="22:22" ht="15" customHeight="1">
      <c r="V733" s="5"/>
    </row>
    <row r="734" spans="22:22" ht="15" customHeight="1">
      <c r="V734" s="5"/>
    </row>
    <row r="735" spans="22:22" ht="15" customHeight="1">
      <c r="V735" s="5"/>
    </row>
    <row r="736" spans="22:22" ht="15" customHeight="1">
      <c r="V736" s="5"/>
    </row>
    <row r="737" spans="22:22" ht="15" customHeight="1">
      <c r="V737" s="5"/>
    </row>
    <row r="738" spans="22:22" ht="15" customHeight="1">
      <c r="V738" s="5"/>
    </row>
    <row r="739" spans="22:22" ht="15" customHeight="1">
      <c r="V739" s="5"/>
    </row>
    <row r="740" spans="22:22" ht="15" customHeight="1">
      <c r="V740" s="5"/>
    </row>
    <row r="741" spans="22:22" ht="15" customHeight="1">
      <c r="V741" s="5"/>
    </row>
    <row r="742" spans="22:22" ht="15" customHeight="1">
      <c r="V742" s="5"/>
    </row>
    <row r="743" spans="22:22" ht="15" customHeight="1">
      <c r="V743" s="5"/>
    </row>
    <row r="744" spans="22:22" ht="15" customHeight="1">
      <c r="V744" s="5"/>
    </row>
    <row r="745" spans="22:22" ht="15" customHeight="1">
      <c r="V745" s="5"/>
    </row>
    <row r="746" spans="22:22" ht="15" customHeight="1">
      <c r="V746" s="5"/>
    </row>
    <row r="747" spans="22:22" ht="15" customHeight="1">
      <c r="V747" s="5"/>
    </row>
    <row r="748" spans="22:22" ht="15" customHeight="1">
      <c r="V748" s="5"/>
    </row>
    <row r="749" spans="22:22" ht="15" customHeight="1">
      <c r="V749" s="5"/>
    </row>
    <row r="750" spans="22:22" ht="15" customHeight="1">
      <c r="V750" s="5"/>
    </row>
    <row r="751" spans="22:22" ht="15" customHeight="1">
      <c r="V751" s="5"/>
    </row>
    <row r="752" spans="22:22" ht="15" customHeight="1">
      <c r="V752" s="5"/>
    </row>
    <row r="753" spans="22:22" ht="15" customHeight="1">
      <c r="V753" s="5"/>
    </row>
    <row r="754" spans="22:22" ht="15" customHeight="1">
      <c r="V754" s="5"/>
    </row>
    <row r="755" spans="22:22" ht="15" customHeight="1">
      <c r="V755" s="5"/>
    </row>
    <row r="756" spans="22:22" ht="15" customHeight="1">
      <c r="V756" s="5"/>
    </row>
    <row r="757" spans="22:22" ht="15" customHeight="1">
      <c r="V757" s="5"/>
    </row>
    <row r="758" spans="22:22" ht="15" customHeight="1">
      <c r="V758" s="5"/>
    </row>
    <row r="759" spans="22:22" ht="15" customHeight="1">
      <c r="V759" s="5"/>
    </row>
    <row r="760" spans="22:22" ht="15" customHeight="1">
      <c r="V760" s="5"/>
    </row>
    <row r="761" spans="22:22" ht="15" customHeight="1">
      <c r="V761" s="5"/>
    </row>
    <row r="762" spans="22:22" ht="15" customHeight="1">
      <c r="V762" s="5"/>
    </row>
    <row r="763" spans="22:22" ht="15" customHeight="1">
      <c r="V763" s="5"/>
    </row>
    <row r="764" spans="22:22" ht="15" customHeight="1">
      <c r="V764" s="5"/>
    </row>
    <row r="765" spans="22:22" ht="15" customHeight="1">
      <c r="V765" s="5"/>
    </row>
    <row r="766" spans="22:22" ht="15" customHeight="1">
      <c r="V766" s="5"/>
    </row>
    <row r="767" spans="22:22" ht="15" customHeight="1">
      <c r="V767" s="5"/>
    </row>
    <row r="768" spans="22:22" ht="15" customHeight="1">
      <c r="V768" s="5"/>
    </row>
    <row r="769" spans="22:22" ht="15" customHeight="1">
      <c r="V769" s="5"/>
    </row>
    <row r="770" spans="22:22" ht="15" customHeight="1">
      <c r="V770" s="5"/>
    </row>
    <row r="771" spans="22:22" ht="15" customHeight="1">
      <c r="V771" s="5"/>
    </row>
    <row r="772" spans="22:22" ht="15" customHeight="1">
      <c r="V772" s="5"/>
    </row>
    <row r="773" spans="22:22" ht="15" customHeight="1">
      <c r="V773" s="5"/>
    </row>
    <row r="774" spans="22:22" ht="15" customHeight="1">
      <c r="V774" s="5"/>
    </row>
    <row r="775" spans="22:22" ht="15" customHeight="1">
      <c r="V775" s="5"/>
    </row>
    <row r="776" spans="22:22" ht="15" customHeight="1">
      <c r="V776" s="5"/>
    </row>
    <row r="777" spans="22:22" ht="15" customHeight="1">
      <c r="V777" s="5"/>
    </row>
    <row r="778" spans="22:22" ht="15" customHeight="1">
      <c r="V778" s="5"/>
    </row>
    <row r="779" spans="22:22" ht="15" customHeight="1">
      <c r="V779" s="5"/>
    </row>
    <row r="780" spans="22:22" ht="15" customHeight="1">
      <c r="V780" s="5"/>
    </row>
    <row r="781" spans="22:22" ht="15" customHeight="1">
      <c r="V781" s="5"/>
    </row>
    <row r="782" spans="22:22" ht="15" customHeight="1">
      <c r="V782" s="5"/>
    </row>
    <row r="783" spans="22:22" ht="15" customHeight="1">
      <c r="V783" s="5"/>
    </row>
    <row r="784" spans="22:22" ht="15" customHeight="1">
      <c r="V784" s="5"/>
    </row>
    <row r="785" spans="22:22" ht="15" customHeight="1">
      <c r="V785" s="5"/>
    </row>
    <row r="786" spans="22:22" ht="15" customHeight="1">
      <c r="V786" s="5"/>
    </row>
    <row r="787" spans="22:22" ht="15" customHeight="1">
      <c r="V787" s="5"/>
    </row>
    <row r="788" spans="22:22" ht="15" customHeight="1">
      <c r="V788" s="5"/>
    </row>
    <row r="789" spans="22:22" ht="15" customHeight="1">
      <c r="V789" s="5"/>
    </row>
    <row r="790" spans="22:22" ht="15" customHeight="1">
      <c r="V790" s="5"/>
    </row>
    <row r="791" spans="22:22" ht="15" customHeight="1">
      <c r="V791" s="5"/>
    </row>
    <row r="792" spans="22:22" ht="15" customHeight="1">
      <c r="V792" s="5"/>
    </row>
    <row r="793" spans="22:22" ht="15" customHeight="1">
      <c r="V793" s="5"/>
    </row>
    <row r="794" spans="22:22" ht="15" customHeight="1">
      <c r="V794" s="5"/>
    </row>
    <row r="795" spans="22:22" ht="15" customHeight="1">
      <c r="V795" s="5"/>
    </row>
    <row r="796" spans="22:22" ht="15" customHeight="1">
      <c r="V796" s="5"/>
    </row>
    <row r="797" spans="22:22" ht="15" customHeight="1">
      <c r="V797" s="5"/>
    </row>
    <row r="798" spans="22:22" ht="15" customHeight="1">
      <c r="V798" s="5"/>
    </row>
    <row r="799" spans="22:22" ht="15" customHeight="1">
      <c r="V799" s="5"/>
    </row>
    <row r="800" spans="22:22" ht="15" customHeight="1">
      <c r="V800" s="5"/>
    </row>
    <row r="801" spans="22:22" ht="15" customHeight="1">
      <c r="V801" s="5"/>
    </row>
    <row r="802" spans="22:22" ht="15" customHeight="1">
      <c r="V802" s="5"/>
    </row>
    <row r="803" spans="22:22" ht="15" customHeight="1">
      <c r="V803" s="5"/>
    </row>
    <row r="804" spans="22:22" ht="15" customHeight="1">
      <c r="V804" s="5"/>
    </row>
    <row r="805" spans="22:22" ht="15" customHeight="1">
      <c r="V805" s="5"/>
    </row>
    <row r="806" spans="22:22" ht="15" customHeight="1">
      <c r="V806" s="5"/>
    </row>
    <row r="807" spans="22:22" ht="15" customHeight="1">
      <c r="V807" s="5"/>
    </row>
    <row r="808" spans="22:22" ht="15" customHeight="1">
      <c r="V808" s="5"/>
    </row>
    <row r="809" spans="22:22" ht="15" customHeight="1">
      <c r="V809" s="5"/>
    </row>
    <row r="810" spans="22:22" ht="15" customHeight="1">
      <c r="V810" s="5"/>
    </row>
    <row r="811" spans="22:22" ht="15" customHeight="1">
      <c r="V811" s="5"/>
    </row>
    <row r="812" spans="22:22" ht="15" customHeight="1">
      <c r="V812" s="5"/>
    </row>
    <row r="813" spans="22:22" ht="15" customHeight="1">
      <c r="V813" s="5"/>
    </row>
    <row r="814" spans="22:22" ht="15" customHeight="1">
      <c r="V814" s="5"/>
    </row>
    <row r="815" spans="22:22" ht="15" customHeight="1">
      <c r="V815" s="5"/>
    </row>
    <row r="816" spans="22:22" ht="15" customHeight="1">
      <c r="V816" s="5"/>
    </row>
    <row r="817" spans="22:22" ht="15" customHeight="1">
      <c r="V817" s="5"/>
    </row>
    <row r="818" spans="22:22" ht="15" customHeight="1">
      <c r="V818" s="5"/>
    </row>
    <row r="819" spans="22:22" ht="15" customHeight="1">
      <c r="V819" s="5"/>
    </row>
    <row r="820" spans="22:22" ht="15" customHeight="1">
      <c r="V820" s="5"/>
    </row>
    <row r="821" spans="22:22" ht="15" customHeight="1">
      <c r="V821" s="5"/>
    </row>
    <row r="822" spans="22:22" ht="15" customHeight="1">
      <c r="V822" s="5"/>
    </row>
    <row r="823" spans="22:22" ht="15" customHeight="1">
      <c r="V823" s="5"/>
    </row>
    <row r="824" spans="22:22" ht="15" customHeight="1">
      <c r="V824" s="5"/>
    </row>
    <row r="825" spans="22:22" ht="15" customHeight="1">
      <c r="V825" s="5"/>
    </row>
    <row r="826" spans="22:22" ht="15" customHeight="1">
      <c r="V826" s="5"/>
    </row>
    <row r="827" spans="22:22" ht="15" customHeight="1">
      <c r="V827" s="5"/>
    </row>
    <row r="828" spans="22:22" ht="15" customHeight="1">
      <c r="V828" s="5"/>
    </row>
    <row r="829" spans="22:22" ht="15" customHeight="1">
      <c r="V829" s="5"/>
    </row>
    <row r="830" spans="22:22" ht="15" customHeight="1">
      <c r="V830" s="5"/>
    </row>
    <row r="831" spans="22:22" ht="15" customHeight="1">
      <c r="V831" s="5"/>
    </row>
    <row r="832" spans="22:22" ht="15" customHeight="1">
      <c r="V832" s="5"/>
    </row>
    <row r="833" spans="22:22" ht="15" customHeight="1">
      <c r="V833" s="5"/>
    </row>
    <row r="834" spans="22:22" ht="15" customHeight="1">
      <c r="V834" s="5"/>
    </row>
    <row r="835" spans="22:22" ht="15" customHeight="1">
      <c r="V835" s="5"/>
    </row>
    <row r="836" spans="22:22" ht="15" customHeight="1">
      <c r="V836" s="5"/>
    </row>
    <row r="837" spans="22:22" ht="15" customHeight="1">
      <c r="V837" s="5"/>
    </row>
    <row r="838" spans="22:22" ht="15" customHeight="1">
      <c r="V838" s="5"/>
    </row>
    <row r="839" spans="22:22" ht="15" customHeight="1">
      <c r="V839" s="5"/>
    </row>
    <row r="840" spans="22:22" ht="15" customHeight="1">
      <c r="V840" s="5"/>
    </row>
    <row r="841" spans="22:22" ht="15" customHeight="1">
      <c r="V841" s="5"/>
    </row>
    <row r="842" spans="22:22" ht="15" customHeight="1">
      <c r="V842" s="5"/>
    </row>
    <row r="843" spans="22:22" ht="15" customHeight="1">
      <c r="V843" s="5"/>
    </row>
    <row r="844" spans="22:22" ht="15" customHeight="1">
      <c r="V844" s="5"/>
    </row>
    <row r="845" spans="22:22" ht="15" customHeight="1">
      <c r="V845" s="5"/>
    </row>
    <row r="846" spans="22:22" ht="15" customHeight="1">
      <c r="V846" s="5"/>
    </row>
    <row r="847" spans="22:22" ht="15" customHeight="1">
      <c r="V847" s="5"/>
    </row>
    <row r="848" spans="22:22" ht="15" customHeight="1">
      <c r="V848" s="5"/>
    </row>
    <row r="849" spans="22:22" ht="15" customHeight="1">
      <c r="V849" s="5"/>
    </row>
    <row r="850" spans="22:22" ht="15" customHeight="1">
      <c r="V850" s="5"/>
    </row>
    <row r="851" spans="22:22" ht="15" customHeight="1">
      <c r="V851" s="5"/>
    </row>
    <row r="852" spans="22:22" ht="15" customHeight="1">
      <c r="V852" s="5"/>
    </row>
    <row r="853" spans="22:22" ht="15" customHeight="1">
      <c r="V853" s="5"/>
    </row>
    <row r="854" spans="22:22" ht="15" customHeight="1">
      <c r="V854" s="5"/>
    </row>
    <row r="855" spans="22:22" ht="15" customHeight="1">
      <c r="V855" s="5"/>
    </row>
    <row r="856" spans="22:22" ht="15" customHeight="1">
      <c r="V856" s="5"/>
    </row>
    <row r="857" spans="22:22" ht="15" customHeight="1">
      <c r="V857" s="5"/>
    </row>
    <row r="858" spans="22:22" ht="15" customHeight="1">
      <c r="V858" s="5"/>
    </row>
    <row r="859" spans="22:22" ht="15" customHeight="1">
      <c r="V859" s="5"/>
    </row>
    <row r="860" spans="22:22" ht="15" customHeight="1">
      <c r="V860" s="5"/>
    </row>
    <row r="861" spans="22:22" ht="15" customHeight="1">
      <c r="V861" s="5"/>
    </row>
    <row r="862" spans="22:22" ht="15" customHeight="1">
      <c r="V862" s="5"/>
    </row>
    <row r="863" spans="22:22" ht="15" customHeight="1">
      <c r="V863" s="5"/>
    </row>
    <row r="864" spans="22:22" ht="15" customHeight="1">
      <c r="V864" s="5"/>
    </row>
    <row r="865" spans="22:22" ht="15" customHeight="1">
      <c r="V865" s="5"/>
    </row>
    <row r="866" spans="22:22" ht="15" customHeight="1">
      <c r="V866" s="5"/>
    </row>
    <row r="867" spans="22:22" ht="15" customHeight="1">
      <c r="V867" s="5"/>
    </row>
    <row r="868" spans="22:22" ht="15" customHeight="1">
      <c r="V868" s="5"/>
    </row>
    <row r="869" spans="22:22" ht="15" customHeight="1">
      <c r="V869" s="5"/>
    </row>
    <row r="870" spans="22:22" ht="15" customHeight="1">
      <c r="V870" s="5"/>
    </row>
    <row r="871" spans="22:22" ht="15" customHeight="1">
      <c r="V871" s="5"/>
    </row>
    <row r="872" spans="22:22" ht="15" customHeight="1">
      <c r="V872" s="5"/>
    </row>
    <row r="873" spans="22:22" ht="15" customHeight="1">
      <c r="V873" s="5"/>
    </row>
    <row r="874" spans="22:22" ht="15" customHeight="1">
      <c r="V874" s="5"/>
    </row>
    <row r="875" spans="22:22" ht="15" customHeight="1">
      <c r="V875" s="5"/>
    </row>
    <row r="876" spans="22:22" ht="15" customHeight="1">
      <c r="V876" s="5"/>
    </row>
    <row r="877" spans="22:22" ht="15" customHeight="1">
      <c r="V877" s="5"/>
    </row>
    <row r="878" spans="22:22" ht="15" customHeight="1">
      <c r="V878" s="5"/>
    </row>
    <row r="879" spans="22:22" ht="15" customHeight="1">
      <c r="V879" s="5"/>
    </row>
    <row r="880" spans="22:22" ht="15" customHeight="1">
      <c r="V880" s="5"/>
    </row>
    <row r="881" spans="22:22" ht="15" customHeight="1">
      <c r="V881" s="5"/>
    </row>
    <row r="882" spans="22:22" ht="15" customHeight="1">
      <c r="V882" s="5"/>
    </row>
    <row r="883" spans="22:22" ht="15" customHeight="1">
      <c r="V883" s="5"/>
    </row>
    <row r="884" spans="22:22" ht="15" customHeight="1">
      <c r="V884" s="5"/>
    </row>
    <row r="885" spans="22:22" ht="15" customHeight="1">
      <c r="V885" s="5"/>
    </row>
    <row r="886" spans="22:22" ht="15" customHeight="1">
      <c r="V886" s="5"/>
    </row>
    <row r="887" spans="22:22" ht="15" customHeight="1">
      <c r="V887" s="5"/>
    </row>
    <row r="888" spans="22:22" ht="15" customHeight="1">
      <c r="V888" s="5"/>
    </row>
    <row r="889" spans="22:22" ht="15" customHeight="1">
      <c r="V889" s="5"/>
    </row>
    <row r="890" spans="22:22" ht="15" customHeight="1">
      <c r="V890" s="5"/>
    </row>
    <row r="891" spans="22:22" ht="15" customHeight="1">
      <c r="V891" s="5"/>
    </row>
    <row r="892" spans="22:22" ht="15" customHeight="1">
      <c r="V892" s="5"/>
    </row>
    <row r="893" spans="22:22" ht="15" customHeight="1">
      <c r="V893" s="5"/>
    </row>
    <row r="894" spans="22:22" ht="15" customHeight="1">
      <c r="V894" s="5"/>
    </row>
    <row r="895" spans="22:22" ht="15" customHeight="1">
      <c r="V895" s="5"/>
    </row>
    <row r="896" spans="22:22" ht="15" customHeight="1">
      <c r="V896" s="5"/>
    </row>
    <row r="897" spans="22:22" ht="15" customHeight="1">
      <c r="V897" s="5"/>
    </row>
    <row r="898" spans="22:22" ht="15" customHeight="1">
      <c r="V898" s="5"/>
    </row>
    <row r="899" spans="22:22" ht="15" customHeight="1">
      <c r="V899" s="5"/>
    </row>
    <row r="900" spans="22:22" ht="15" customHeight="1">
      <c r="V900" s="5"/>
    </row>
    <row r="901" spans="22:22" ht="15" customHeight="1">
      <c r="V901" s="5"/>
    </row>
    <row r="902" spans="22:22" ht="15" customHeight="1">
      <c r="V902" s="5"/>
    </row>
    <row r="903" spans="22:22" ht="15" customHeight="1">
      <c r="V903" s="5"/>
    </row>
    <row r="904" spans="22:22" ht="15" customHeight="1">
      <c r="V904" s="5"/>
    </row>
    <row r="905" spans="22:22" ht="15" customHeight="1">
      <c r="V905" s="5"/>
    </row>
    <row r="906" spans="22:22" ht="15" customHeight="1">
      <c r="V906" s="5"/>
    </row>
    <row r="907" spans="22:22" ht="15" customHeight="1">
      <c r="V907" s="5"/>
    </row>
    <row r="908" spans="22:22" ht="15" customHeight="1">
      <c r="V908" s="5"/>
    </row>
    <row r="909" spans="22:22" ht="15" customHeight="1">
      <c r="V909" s="5"/>
    </row>
    <row r="910" spans="22:22" ht="15" customHeight="1">
      <c r="V910" s="5"/>
    </row>
    <row r="911" spans="22:22" ht="15" customHeight="1">
      <c r="V911" s="5"/>
    </row>
    <row r="912" spans="22:22" ht="15" customHeight="1">
      <c r="V912" s="5"/>
    </row>
    <row r="913" spans="22:22" ht="15" customHeight="1">
      <c r="V913" s="5"/>
    </row>
    <row r="914" spans="22:22" ht="15" customHeight="1">
      <c r="V914" s="5"/>
    </row>
    <row r="915" spans="22:22" ht="15" customHeight="1">
      <c r="V915" s="5"/>
    </row>
    <row r="916" spans="22:22" ht="15" customHeight="1">
      <c r="V916" s="5"/>
    </row>
    <row r="917" spans="22:22" ht="15" customHeight="1">
      <c r="V917" s="5"/>
    </row>
    <row r="918" spans="22:22" ht="15" customHeight="1">
      <c r="V918" s="5"/>
    </row>
    <row r="919" spans="22:22" ht="15" customHeight="1">
      <c r="V919" s="5"/>
    </row>
    <row r="920" spans="22:22" ht="15" customHeight="1">
      <c r="V920" s="5"/>
    </row>
    <row r="921" spans="22:22" ht="15" customHeight="1">
      <c r="V921" s="5"/>
    </row>
    <row r="922" spans="22:22" ht="15" customHeight="1">
      <c r="V922" s="5"/>
    </row>
    <row r="923" spans="22:22" ht="15" customHeight="1">
      <c r="V923" s="5"/>
    </row>
    <row r="924" spans="22:22" ht="15" customHeight="1">
      <c r="V924" s="5"/>
    </row>
    <row r="925" spans="22:22" ht="15" customHeight="1">
      <c r="V925" s="5"/>
    </row>
    <row r="926" spans="22:22" ht="15" customHeight="1">
      <c r="V926" s="5"/>
    </row>
    <row r="927" spans="22:22" ht="15" customHeight="1">
      <c r="V927" s="5"/>
    </row>
    <row r="928" spans="22:22" ht="15" customHeight="1">
      <c r="V928" s="5"/>
    </row>
    <row r="929" spans="22:22" ht="15" customHeight="1">
      <c r="V929" s="5"/>
    </row>
    <row r="930" spans="22:22" ht="15" customHeight="1">
      <c r="V930" s="5"/>
    </row>
    <row r="931" spans="22:22" ht="15" customHeight="1">
      <c r="V931" s="5"/>
    </row>
    <row r="932" spans="22:22" ht="15" customHeight="1">
      <c r="V932" s="5"/>
    </row>
    <row r="933" spans="22:22" ht="15" customHeight="1">
      <c r="V933" s="5"/>
    </row>
    <row r="934" spans="22:22" ht="15" customHeight="1">
      <c r="V934" s="5"/>
    </row>
    <row r="935" spans="22:22" ht="15" customHeight="1">
      <c r="V935" s="5"/>
    </row>
    <row r="936" spans="22:22" ht="15" customHeight="1">
      <c r="V936" s="5"/>
    </row>
    <row r="937" spans="22:22" ht="15" customHeight="1">
      <c r="V937" s="5"/>
    </row>
    <row r="938" spans="22:22" ht="15" customHeight="1">
      <c r="V938" s="5"/>
    </row>
    <row r="939" spans="22:22" ht="15" customHeight="1">
      <c r="V939" s="5"/>
    </row>
    <row r="940" spans="22:22" ht="15" customHeight="1">
      <c r="V940" s="5"/>
    </row>
    <row r="941" spans="22:22" ht="15" customHeight="1">
      <c r="V941" s="5"/>
    </row>
    <row r="942" spans="22:22" ht="15" customHeight="1">
      <c r="V942" s="5"/>
    </row>
    <row r="943" spans="22:22" ht="15" customHeight="1">
      <c r="V943" s="5"/>
    </row>
    <row r="944" spans="22:22" ht="15" customHeight="1">
      <c r="V944" s="5"/>
    </row>
    <row r="945" spans="22:22" ht="15" customHeight="1">
      <c r="V945" s="5"/>
    </row>
    <row r="946" spans="22:22" ht="15" customHeight="1">
      <c r="V946" s="5"/>
    </row>
    <row r="947" spans="22:22" ht="15" customHeight="1">
      <c r="V947" s="5"/>
    </row>
    <row r="948" spans="22:22" ht="15" customHeight="1">
      <c r="V948" s="5"/>
    </row>
    <row r="949" spans="22:22" ht="15" customHeight="1">
      <c r="V949" s="5"/>
    </row>
    <row r="950" spans="22:22" ht="15" customHeight="1">
      <c r="V950" s="5"/>
    </row>
    <row r="951" spans="22:22" ht="15" customHeight="1">
      <c r="V951" s="5"/>
    </row>
    <row r="952" spans="22:22" ht="15" customHeight="1">
      <c r="V952" s="5"/>
    </row>
    <row r="953" spans="22:22" ht="15" customHeight="1">
      <c r="V953" s="5"/>
    </row>
    <row r="954" spans="22:22" ht="15" customHeight="1">
      <c r="V954" s="5"/>
    </row>
    <row r="955" spans="22:22" ht="15" customHeight="1">
      <c r="V955" s="5"/>
    </row>
    <row r="956" spans="22:22" ht="15" customHeight="1">
      <c r="V956" s="5"/>
    </row>
    <row r="957" spans="22:22" ht="15" customHeight="1">
      <c r="V957" s="5"/>
    </row>
    <row r="958" spans="22:22" ht="15" customHeight="1">
      <c r="V958" s="5"/>
    </row>
    <row r="959" spans="22:22" ht="15" customHeight="1">
      <c r="V959" s="5"/>
    </row>
    <row r="960" spans="22:22" ht="15" customHeight="1">
      <c r="V960" s="5"/>
    </row>
    <row r="961" spans="22:22" ht="15" customHeight="1">
      <c r="V961" s="5"/>
    </row>
    <row r="962" spans="22:22" ht="15" customHeight="1">
      <c r="V962" s="5"/>
    </row>
    <row r="963" spans="22:22" ht="15" customHeight="1">
      <c r="V963" s="5"/>
    </row>
    <row r="964" spans="22:22" ht="15" customHeight="1">
      <c r="V964" s="5"/>
    </row>
    <row r="965" spans="22:22" ht="15" customHeight="1">
      <c r="V965" s="5"/>
    </row>
    <row r="966" spans="22:22" ht="15" customHeight="1">
      <c r="V966" s="5"/>
    </row>
    <row r="967" spans="22:22" ht="15" customHeight="1">
      <c r="V967" s="5"/>
    </row>
    <row r="968" spans="22:22" ht="15" customHeight="1">
      <c r="V968" s="5"/>
    </row>
    <row r="969" spans="22:22" ht="15" customHeight="1">
      <c r="V969" s="5"/>
    </row>
    <row r="970" spans="22:22" ht="15" customHeight="1">
      <c r="V970" s="5"/>
    </row>
    <row r="971" spans="22:22" ht="15" customHeight="1">
      <c r="V971" s="5"/>
    </row>
    <row r="972" spans="22:22" ht="15" customHeight="1">
      <c r="V972" s="5"/>
    </row>
    <row r="973" spans="22:22" ht="15" customHeight="1">
      <c r="V973" s="5"/>
    </row>
    <row r="974" spans="22:22" ht="15" customHeight="1">
      <c r="V974" s="5"/>
    </row>
    <row r="975" spans="22:22" ht="15" customHeight="1">
      <c r="V975" s="5"/>
    </row>
    <row r="976" spans="22:22" ht="15" customHeight="1">
      <c r="V976" s="5"/>
    </row>
    <row r="977" spans="22:22" ht="15" customHeight="1">
      <c r="V977" s="5"/>
    </row>
    <row r="978" spans="22:22" ht="15" customHeight="1">
      <c r="V978" s="5"/>
    </row>
    <row r="979" spans="22:22" ht="15" customHeight="1">
      <c r="V979" s="5"/>
    </row>
    <row r="980" spans="22:22" ht="15" customHeight="1">
      <c r="V980" s="5"/>
    </row>
    <row r="981" spans="22:22" ht="15" customHeight="1">
      <c r="V981" s="5"/>
    </row>
    <row r="982" spans="22:22" ht="15" customHeight="1">
      <c r="V982" s="5"/>
    </row>
    <row r="983" spans="22:22" ht="15" customHeight="1">
      <c r="V983" s="5"/>
    </row>
    <row r="984" spans="22:22" ht="15" customHeight="1">
      <c r="V984" s="5"/>
    </row>
    <row r="985" spans="22:22" ht="15" customHeight="1">
      <c r="V985" s="5"/>
    </row>
    <row r="986" spans="22:22" ht="15" customHeight="1">
      <c r="V986" s="5"/>
    </row>
    <row r="987" spans="22:22" ht="15" customHeight="1">
      <c r="V987" s="5"/>
    </row>
    <row r="988" spans="22:22" ht="15" customHeight="1">
      <c r="V988" s="5"/>
    </row>
    <row r="989" spans="22:22" ht="15" customHeight="1">
      <c r="V989" s="5"/>
    </row>
    <row r="990" spans="22:22" ht="15" customHeight="1">
      <c r="V990" s="5"/>
    </row>
    <row r="991" spans="22:22" ht="15" customHeight="1">
      <c r="V991" s="5"/>
    </row>
    <row r="992" spans="22:22" ht="15" customHeight="1">
      <c r="V992" s="5"/>
    </row>
    <row r="993" spans="22:22" ht="15" customHeight="1">
      <c r="V993" s="5"/>
    </row>
    <row r="994" spans="22:22" ht="15" customHeight="1">
      <c r="V994" s="5"/>
    </row>
    <row r="995" spans="22:22" ht="15" customHeight="1">
      <c r="V995" s="5"/>
    </row>
    <row r="996" spans="22:22" ht="15" customHeight="1">
      <c r="V996" s="5"/>
    </row>
    <row r="997" spans="22:22" ht="15" customHeight="1">
      <c r="V997" s="5"/>
    </row>
    <row r="998" spans="22:22" ht="15" customHeight="1">
      <c r="V998" s="5"/>
    </row>
    <row r="999" spans="22:22" ht="15" customHeight="1">
      <c r="V999" s="5"/>
    </row>
    <row r="1000" spans="22:22" ht="15" customHeight="1">
      <c r="V1000" s="5"/>
    </row>
    <row r="1001" spans="22:22" ht="15" customHeight="1">
      <c r="V1001" s="5"/>
    </row>
  </sheetData>
  <mergeCells count="14">
    <mergeCell ref="A1:A2"/>
    <mergeCell ref="T1:T2"/>
    <mergeCell ref="Q1:Q2"/>
    <mergeCell ref="B1:B2"/>
    <mergeCell ref="D1:D2"/>
    <mergeCell ref="C1:C2"/>
    <mergeCell ref="V1:V2"/>
    <mergeCell ref="E1:H1"/>
    <mergeCell ref="I1:I2"/>
    <mergeCell ref="R1:R2"/>
    <mergeCell ref="U1:U2"/>
    <mergeCell ref="J1:L1"/>
    <mergeCell ref="M1:P1"/>
    <mergeCell ref="S1:S2"/>
  </mergeCells>
  <phoneticPr fontId="25" type="noConversion"/>
  <conditionalFormatting sqref="A3:V131">
    <cfRule type="expression" dxfId="15" priority="1">
      <formula>$V3="No submission"</formula>
    </cfRule>
  </conditionalFormatting>
  <conditionalFormatting sqref="J3:L131">
    <cfRule type="containsText" dxfId="14" priority="2" operator="containsText" text="PASS">
      <formula>NOT(ISERROR(SEARCH(("PASS"),(J3))))</formula>
    </cfRule>
    <cfRule type="containsText" dxfId="13" priority="3" operator="containsText" text="FAIL">
      <formula>NOT(ISERROR(SEARCH(("FAIL"),(J3))))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pane xSplit="2" ySplit="2" topLeftCell="C108" activePane="bottomRight" state="frozen"/>
      <selection pane="topRight" activeCell="C1" sqref="C1"/>
      <selection pane="bottomLeft" activeCell="A3" sqref="A3"/>
      <selection pane="bottomRight" activeCell="A118" sqref="A118:XFD118"/>
    </sheetView>
  </sheetViews>
  <sheetFormatPr defaultColWidth="12.59765625" defaultRowHeight="15.75" customHeight="1"/>
  <cols>
    <col min="1" max="1" width="11" customWidth="1"/>
    <col min="2" max="2" width="8.59765625" customWidth="1"/>
  </cols>
  <sheetData>
    <row r="1" spans="1:20" ht="15.75" customHeight="1">
      <c r="A1" s="141" t="s">
        <v>386</v>
      </c>
      <c r="B1" s="141" t="s">
        <v>387</v>
      </c>
      <c r="C1" s="141" t="s">
        <v>388</v>
      </c>
      <c r="D1" s="141" t="s">
        <v>389</v>
      </c>
      <c r="E1" s="141" t="s">
        <v>390</v>
      </c>
      <c r="F1" s="137"/>
      <c r="G1" s="137"/>
      <c r="H1" s="137"/>
      <c r="I1" s="137"/>
      <c r="J1" s="137"/>
      <c r="K1" s="137"/>
      <c r="L1" s="57" t="s">
        <v>391</v>
      </c>
      <c r="M1" s="141" t="s">
        <v>392</v>
      </c>
      <c r="N1" s="137"/>
      <c r="O1" s="137"/>
      <c r="P1" s="137"/>
      <c r="Q1" s="137"/>
      <c r="R1" s="137"/>
      <c r="S1" s="141" t="s">
        <v>393</v>
      </c>
      <c r="T1" s="142" t="s">
        <v>312</v>
      </c>
    </row>
    <row r="2" spans="1:20" ht="15.75" customHeight="1">
      <c r="A2" s="137"/>
      <c r="B2" s="137"/>
      <c r="C2" s="137"/>
      <c r="D2" s="137"/>
      <c r="E2" s="57" t="s">
        <v>394</v>
      </c>
      <c r="F2" s="57" t="s">
        <v>395</v>
      </c>
      <c r="G2" s="57" t="s">
        <v>396</v>
      </c>
      <c r="H2" s="57" t="s">
        <v>397</v>
      </c>
      <c r="I2" s="57" t="s">
        <v>398</v>
      </c>
      <c r="J2" s="57" t="s">
        <v>399</v>
      </c>
      <c r="K2" s="57" t="s">
        <v>400</v>
      </c>
      <c r="L2" s="57" t="s">
        <v>399</v>
      </c>
      <c r="M2" s="57" t="s">
        <v>394</v>
      </c>
      <c r="N2" s="57" t="s">
        <v>395</v>
      </c>
      <c r="O2" s="57" t="s">
        <v>396</v>
      </c>
      <c r="P2" s="57" t="s">
        <v>398</v>
      </c>
      <c r="Q2" s="57" t="s">
        <v>399</v>
      </c>
      <c r="R2" s="57" t="s">
        <v>400</v>
      </c>
      <c r="S2" s="137"/>
      <c r="T2" s="137"/>
    </row>
    <row r="3" spans="1:20" ht="15.75" customHeight="1">
      <c r="A3" s="57">
        <v>811254</v>
      </c>
      <c r="B3" s="57" t="s">
        <v>13</v>
      </c>
      <c r="C3" s="57">
        <v>33</v>
      </c>
      <c r="D3" s="57" t="s">
        <v>401</v>
      </c>
      <c r="E3" s="57" t="s">
        <v>402</v>
      </c>
      <c r="F3" s="57" t="s">
        <v>402</v>
      </c>
      <c r="G3" s="68">
        <v>0.90680000000000005</v>
      </c>
      <c r="H3" s="68">
        <v>0.74939999999999996</v>
      </c>
      <c r="I3" s="57" t="s">
        <v>403</v>
      </c>
      <c r="J3" s="57">
        <v>15</v>
      </c>
      <c r="K3" s="57">
        <v>2</v>
      </c>
      <c r="L3" s="57">
        <v>10</v>
      </c>
      <c r="M3" s="57" t="s">
        <v>402</v>
      </c>
      <c r="N3" s="57" t="s">
        <v>402</v>
      </c>
      <c r="O3" s="68">
        <v>0.91920000000000002</v>
      </c>
      <c r="P3" s="57" t="s">
        <v>403</v>
      </c>
      <c r="Q3" s="57">
        <v>15</v>
      </c>
      <c r="R3" s="57">
        <v>1</v>
      </c>
      <c r="S3" s="57">
        <v>76</v>
      </c>
      <c r="T3" s="69"/>
    </row>
    <row r="4" spans="1:20" ht="15.75" customHeight="1">
      <c r="A4" s="57">
        <v>111261022</v>
      </c>
      <c r="B4" s="57" t="s">
        <v>16</v>
      </c>
      <c r="C4" s="57">
        <v>0</v>
      </c>
      <c r="D4" s="57" t="s">
        <v>401</v>
      </c>
      <c r="E4" s="70" t="s">
        <v>404</v>
      </c>
      <c r="F4" s="57"/>
      <c r="G4" s="57"/>
      <c r="H4" s="57"/>
      <c r="I4" s="70" t="s">
        <v>404</v>
      </c>
      <c r="J4" s="57">
        <v>0</v>
      </c>
      <c r="K4" s="57">
        <v>0</v>
      </c>
      <c r="L4" s="57">
        <v>0</v>
      </c>
      <c r="M4" s="70" t="s">
        <v>404</v>
      </c>
      <c r="N4" s="57"/>
      <c r="O4" s="57"/>
      <c r="P4" s="70" t="s">
        <v>404</v>
      </c>
      <c r="Q4" s="57">
        <v>0</v>
      </c>
      <c r="R4" s="57">
        <v>0</v>
      </c>
      <c r="S4" s="57">
        <v>0</v>
      </c>
      <c r="T4" s="69"/>
    </row>
    <row r="5" spans="1:20" ht="15.75" customHeight="1">
      <c r="A5" s="57">
        <v>111511003</v>
      </c>
      <c r="B5" s="57" t="s">
        <v>18</v>
      </c>
      <c r="C5" s="57">
        <v>0</v>
      </c>
      <c r="D5" s="57" t="s">
        <v>401</v>
      </c>
      <c r="E5" s="70" t="s">
        <v>404</v>
      </c>
      <c r="F5" s="57"/>
      <c r="G5" s="57"/>
      <c r="H5" s="57"/>
      <c r="I5" s="70" t="s">
        <v>404</v>
      </c>
      <c r="J5" s="57">
        <v>0</v>
      </c>
      <c r="K5" s="57">
        <v>0</v>
      </c>
      <c r="L5" s="57">
        <v>0</v>
      </c>
      <c r="M5" s="70" t="s">
        <v>404</v>
      </c>
      <c r="N5" s="57"/>
      <c r="O5" s="57"/>
      <c r="P5" s="70" t="s">
        <v>404</v>
      </c>
      <c r="Q5" s="57">
        <v>0</v>
      </c>
      <c r="R5" s="57">
        <v>0</v>
      </c>
      <c r="S5" s="57">
        <v>0</v>
      </c>
      <c r="T5" s="69"/>
    </row>
    <row r="6" spans="1:20" ht="15.75" customHeight="1">
      <c r="A6" s="57">
        <v>111511005</v>
      </c>
      <c r="B6" s="57" t="s">
        <v>20</v>
      </c>
      <c r="C6" s="57">
        <v>0</v>
      </c>
      <c r="D6" s="57" t="s">
        <v>401</v>
      </c>
      <c r="E6" s="70" t="s">
        <v>404</v>
      </c>
      <c r="F6" s="57"/>
      <c r="G6" s="57"/>
      <c r="H6" s="57"/>
      <c r="I6" s="70" t="s">
        <v>404</v>
      </c>
      <c r="J6" s="57">
        <v>0</v>
      </c>
      <c r="K6" s="57">
        <v>0</v>
      </c>
      <c r="L6" s="57">
        <v>0</v>
      </c>
      <c r="M6" s="70" t="s">
        <v>404</v>
      </c>
      <c r="N6" s="57"/>
      <c r="O6" s="57"/>
      <c r="P6" s="70" t="s">
        <v>404</v>
      </c>
      <c r="Q6" s="57">
        <v>0</v>
      </c>
      <c r="R6" s="57">
        <v>0</v>
      </c>
      <c r="S6" s="57">
        <v>0</v>
      </c>
      <c r="T6" s="69"/>
    </row>
    <row r="7" spans="1:20" ht="15.75" customHeight="1">
      <c r="A7" s="57">
        <v>111511009</v>
      </c>
      <c r="B7" s="57" t="s">
        <v>21</v>
      </c>
      <c r="C7" s="57">
        <v>34</v>
      </c>
      <c r="D7" s="57" t="s">
        <v>401</v>
      </c>
      <c r="E7" s="57" t="s">
        <v>402</v>
      </c>
      <c r="F7" s="57" t="s">
        <v>402</v>
      </c>
      <c r="G7" s="68">
        <v>0.90039999999999998</v>
      </c>
      <c r="H7" s="68">
        <v>0.92849999999999999</v>
      </c>
      <c r="I7" s="57" t="s">
        <v>403</v>
      </c>
      <c r="J7" s="57">
        <v>15</v>
      </c>
      <c r="K7" s="57">
        <v>10</v>
      </c>
      <c r="L7" s="57">
        <v>10</v>
      </c>
      <c r="M7" s="57" t="s">
        <v>402</v>
      </c>
      <c r="N7" s="57" t="s">
        <v>402</v>
      </c>
      <c r="O7" s="68">
        <v>0.92559999999999998</v>
      </c>
      <c r="P7" s="57" t="s">
        <v>403</v>
      </c>
      <c r="Q7" s="57">
        <v>15</v>
      </c>
      <c r="R7" s="57">
        <v>9</v>
      </c>
      <c r="S7" s="57">
        <v>93</v>
      </c>
      <c r="T7" s="69"/>
    </row>
    <row r="8" spans="1:20" ht="15.75" customHeight="1">
      <c r="A8" s="57">
        <v>111511010</v>
      </c>
      <c r="B8" s="57" t="s">
        <v>22</v>
      </c>
      <c r="C8" s="57">
        <v>32</v>
      </c>
      <c r="D8" s="57" t="s">
        <v>401</v>
      </c>
      <c r="E8" s="57" t="s">
        <v>402</v>
      </c>
      <c r="F8" s="57" t="s">
        <v>402</v>
      </c>
      <c r="G8" s="68">
        <v>0.90059999999999996</v>
      </c>
      <c r="H8" s="68">
        <v>0.91</v>
      </c>
      <c r="I8" s="57" t="s">
        <v>403</v>
      </c>
      <c r="J8" s="57">
        <v>15</v>
      </c>
      <c r="K8" s="57">
        <v>9</v>
      </c>
      <c r="L8" s="57">
        <v>10</v>
      </c>
      <c r="M8" s="57" t="s">
        <v>402</v>
      </c>
      <c r="N8" s="57" t="s">
        <v>402</v>
      </c>
      <c r="O8" s="68">
        <v>0.92620000000000002</v>
      </c>
      <c r="P8" s="57" t="s">
        <v>403</v>
      </c>
      <c r="Q8" s="57">
        <v>15</v>
      </c>
      <c r="R8" s="57">
        <v>10</v>
      </c>
      <c r="S8" s="57">
        <v>91</v>
      </c>
      <c r="T8" s="69"/>
    </row>
    <row r="9" spans="1:20" ht="15.75" customHeight="1">
      <c r="A9" s="57">
        <v>111511057</v>
      </c>
      <c r="B9" s="57" t="s">
        <v>23</v>
      </c>
      <c r="C9" s="57">
        <v>33</v>
      </c>
      <c r="D9" s="57" t="s">
        <v>401</v>
      </c>
      <c r="E9" s="57" t="s">
        <v>402</v>
      </c>
      <c r="F9" s="57" t="s">
        <v>402</v>
      </c>
      <c r="G9" s="68">
        <v>0.90210000000000001</v>
      </c>
      <c r="H9" s="68">
        <v>0.82</v>
      </c>
      <c r="I9" s="57" t="s">
        <v>403</v>
      </c>
      <c r="J9" s="57">
        <v>15</v>
      </c>
      <c r="K9" s="57">
        <v>4</v>
      </c>
      <c r="L9" s="57">
        <v>10</v>
      </c>
      <c r="M9" s="57" t="s">
        <v>402</v>
      </c>
      <c r="N9" s="57" t="s">
        <v>402</v>
      </c>
      <c r="O9" s="68">
        <v>0.92330000000000001</v>
      </c>
      <c r="P9" s="57" t="s">
        <v>403</v>
      </c>
      <c r="Q9" s="57">
        <v>15</v>
      </c>
      <c r="R9" s="57">
        <v>2</v>
      </c>
      <c r="S9" s="57">
        <v>79</v>
      </c>
      <c r="T9" s="69"/>
    </row>
    <row r="10" spans="1:20" ht="15.75" customHeight="1">
      <c r="A10" s="57">
        <v>111511059</v>
      </c>
      <c r="B10" s="57" t="s">
        <v>24</v>
      </c>
      <c r="C10" s="57">
        <v>0</v>
      </c>
      <c r="D10" s="57" t="s">
        <v>401</v>
      </c>
      <c r="E10" s="70" t="s">
        <v>404</v>
      </c>
      <c r="F10" s="57"/>
      <c r="G10" s="57"/>
      <c r="H10" s="57"/>
      <c r="I10" s="70" t="s">
        <v>404</v>
      </c>
      <c r="J10" s="57">
        <v>0</v>
      </c>
      <c r="K10" s="57">
        <v>0</v>
      </c>
      <c r="L10" s="57">
        <v>0</v>
      </c>
      <c r="M10" s="70" t="s">
        <v>404</v>
      </c>
      <c r="N10" s="57"/>
      <c r="O10" s="57"/>
      <c r="P10" s="70" t="s">
        <v>404</v>
      </c>
      <c r="Q10" s="57">
        <v>0</v>
      </c>
      <c r="R10" s="57">
        <v>0</v>
      </c>
      <c r="S10" s="57">
        <v>0</v>
      </c>
      <c r="T10" s="69"/>
    </row>
    <row r="11" spans="1:20" ht="15.75" customHeight="1">
      <c r="A11" s="57">
        <v>111511093</v>
      </c>
      <c r="B11" s="57" t="s">
        <v>25</v>
      </c>
      <c r="C11" s="57">
        <v>36</v>
      </c>
      <c r="D11" s="57" t="s">
        <v>401</v>
      </c>
      <c r="E11" s="57" t="s">
        <v>402</v>
      </c>
      <c r="F11" s="57" t="s">
        <v>402</v>
      </c>
      <c r="G11" s="68">
        <v>0.90039999999999998</v>
      </c>
      <c r="H11" s="68">
        <v>0.88229999999999997</v>
      </c>
      <c r="I11" s="57" t="s">
        <v>403</v>
      </c>
      <c r="J11" s="57">
        <v>15</v>
      </c>
      <c r="K11" s="57">
        <v>6</v>
      </c>
      <c r="L11" s="57">
        <v>10</v>
      </c>
      <c r="M11" s="57" t="s">
        <v>402</v>
      </c>
      <c r="N11" s="57" t="s">
        <v>402</v>
      </c>
      <c r="O11" s="68">
        <v>0.92549999999999999</v>
      </c>
      <c r="P11" s="57" t="s">
        <v>403</v>
      </c>
      <c r="Q11" s="57">
        <v>15</v>
      </c>
      <c r="R11" s="57">
        <v>9</v>
      </c>
      <c r="S11" s="57">
        <v>91</v>
      </c>
      <c r="T11" s="69"/>
    </row>
    <row r="12" spans="1:20" ht="15.75" customHeight="1">
      <c r="A12" s="57">
        <v>111511095</v>
      </c>
      <c r="B12" s="57" t="s">
        <v>26</v>
      </c>
      <c r="C12" s="57">
        <v>32</v>
      </c>
      <c r="D12" s="57" t="s">
        <v>401</v>
      </c>
      <c r="E12" s="57" t="s">
        <v>402</v>
      </c>
      <c r="F12" s="57" t="s">
        <v>402</v>
      </c>
      <c r="G12" s="68">
        <v>0.90180000000000005</v>
      </c>
      <c r="H12" s="68">
        <v>0.83130000000000004</v>
      </c>
      <c r="I12" s="57" t="s">
        <v>403</v>
      </c>
      <c r="J12" s="57">
        <v>15</v>
      </c>
      <c r="K12" s="57">
        <v>4</v>
      </c>
      <c r="L12" s="57">
        <v>10</v>
      </c>
      <c r="M12" s="57" t="s">
        <v>402</v>
      </c>
      <c r="N12" s="57" t="s">
        <v>402</v>
      </c>
      <c r="O12" s="68">
        <v>0.92310000000000003</v>
      </c>
      <c r="P12" s="57" t="s">
        <v>403</v>
      </c>
      <c r="Q12" s="57">
        <v>15</v>
      </c>
      <c r="R12" s="57">
        <v>1</v>
      </c>
      <c r="S12" s="57">
        <v>77</v>
      </c>
      <c r="T12" s="69"/>
    </row>
    <row r="13" spans="1:20" ht="15.75" customHeight="1">
      <c r="A13" s="57">
        <v>111511099</v>
      </c>
      <c r="B13" s="57" t="s">
        <v>27</v>
      </c>
      <c r="C13" s="57">
        <v>35</v>
      </c>
      <c r="D13" s="57" t="s">
        <v>401</v>
      </c>
      <c r="E13" s="57" t="s">
        <v>402</v>
      </c>
      <c r="F13" s="57" t="s">
        <v>402</v>
      </c>
      <c r="G13" s="68">
        <v>0.90449999999999997</v>
      </c>
      <c r="H13" s="68">
        <v>0.90639999999999998</v>
      </c>
      <c r="I13" s="57" t="s">
        <v>403</v>
      </c>
      <c r="J13" s="57">
        <v>15</v>
      </c>
      <c r="K13" s="57">
        <v>8</v>
      </c>
      <c r="L13" s="57">
        <v>10</v>
      </c>
      <c r="M13" s="57" t="s">
        <v>402</v>
      </c>
      <c r="N13" s="57" t="s">
        <v>402</v>
      </c>
      <c r="O13" s="68">
        <v>0.92500000000000004</v>
      </c>
      <c r="P13" s="57" t="s">
        <v>403</v>
      </c>
      <c r="Q13" s="57">
        <v>15</v>
      </c>
      <c r="R13" s="57">
        <v>7</v>
      </c>
      <c r="S13" s="57">
        <v>90</v>
      </c>
      <c r="T13" s="69"/>
    </row>
    <row r="14" spans="1:20" ht="15.75" customHeight="1">
      <c r="A14" s="57">
        <v>111511158</v>
      </c>
      <c r="B14" s="57" t="s">
        <v>28</v>
      </c>
      <c r="C14" s="57">
        <v>30</v>
      </c>
      <c r="D14" s="57" t="s">
        <v>401</v>
      </c>
      <c r="E14" s="57" t="s">
        <v>402</v>
      </c>
      <c r="F14" s="57" t="s">
        <v>402</v>
      </c>
      <c r="G14" s="68">
        <v>0.90800000000000003</v>
      </c>
      <c r="H14" s="68">
        <v>0.75990000000000002</v>
      </c>
      <c r="I14" s="57" t="s">
        <v>403</v>
      </c>
      <c r="J14" s="57">
        <v>15</v>
      </c>
      <c r="K14" s="57">
        <v>2</v>
      </c>
      <c r="L14" s="57">
        <v>10</v>
      </c>
      <c r="M14" s="57" t="s">
        <v>402</v>
      </c>
      <c r="N14" s="57" t="s">
        <v>402</v>
      </c>
      <c r="O14" s="68">
        <v>0.92549999999999999</v>
      </c>
      <c r="P14" s="57" t="s">
        <v>403</v>
      </c>
      <c r="Q14" s="57">
        <v>15</v>
      </c>
      <c r="R14" s="57">
        <v>9</v>
      </c>
      <c r="S14" s="57">
        <v>81</v>
      </c>
      <c r="T14" s="69"/>
    </row>
    <row r="15" spans="1:20" ht="15.75" customHeight="1">
      <c r="A15" s="57">
        <v>111511163</v>
      </c>
      <c r="B15" s="57" t="s">
        <v>29</v>
      </c>
      <c r="C15" s="57">
        <v>34</v>
      </c>
      <c r="D15" s="57" t="s">
        <v>401</v>
      </c>
      <c r="E15" s="57" t="s">
        <v>402</v>
      </c>
      <c r="F15" s="57" t="s">
        <v>402</v>
      </c>
      <c r="G15" s="68">
        <v>0.90100000000000002</v>
      </c>
      <c r="H15" s="68">
        <v>0.7702</v>
      </c>
      <c r="I15" s="57" t="s">
        <v>403</v>
      </c>
      <c r="J15" s="57">
        <v>15</v>
      </c>
      <c r="K15" s="57">
        <v>2</v>
      </c>
      <c r="L15" s="57">
        <v>10</v>
      </c>
      <c r="M15" s="57" t="s">
        <v>402</v>
      </c>
      <c r="N15" s="57" t="s">
        <v>402</v>
      </c>
      <c r="O15" s="68">
        <v>0.92390000000000005</v>
      </c>
      <c r="P15" s="57" t="s">
        <v>403</v>
      </c>
      <c r="Q15" s="57">
        <v>15</v>
      </c>
      <c r="R15" s="57">
        <v>3</v>
      </c>
      <c r="S15" s="57">
        <v>74</v>
      </c>
      <c r="T15" s="69" t="s">
        <v>405</v>
      </c>
    </row>
    <row r="16" spans="1:20" ht="15.75" customHeight="1">
      <c r="A16" s="57">
        <v>111511186</v>
      </c>
      <c r="B16" s="57" t="s">
        <v>30</v>
      </c>
      <c r="C16" s="57">
        <v>33</v>
      </c>
      <c r="D16" s="57" t="s">
        <v>401</v>
      </c>
      <c r="E16" s="57" t="s">
        <v>402</v>
      </c>
      <c r="F16" s="57" t="s">
        <v>402</v>
      </c>
      <c r="G16" s="68">
        <v>0.90339999999999998</v>
      </c>
      <c r="H16" s="68">
        <v>0.91</v>
      </c>
      <c r="I16" s="57" t="s">
        <v>403</v>
      </c>
      <c r="J16" s="57">
        <v>15</v>
      </c>
      <c r="K16" s="57">
        <v>9</v>
      </c>
      <c r="L16" s="57">
        <v>10</v>
      </c>
      <c r="M16" s="57" t="s">
        <v>402</v>
      </c>
      <c r="N16" s="57" t="s">
        <v>402</v>
      </c>
      <c r="O16" s="68">
        <v>0.92379999999999995</v>
      </c>
      <c r="P16" s="57" t="s">
        <v>403</v>
      </c>
      <c r="Q16" s="57">
        <v>15</v>
      </c>
      <c r="R16" s="57">
        <v>3</v>
      </c>
      <c r="S16" s="57">
        <v>85</v>
      </c>
      <c r="T16" s="69"/>
    </row>
    <row r="17" spans="1:20" ht="15.75" customHeight="1">
      <c r="A17" s="57">
        <v>111511208</v>
      </c>
      <c r="B17" s="57" t="s">
        <v>31</v>
      </c>
      <c r="C17" s="57">
        <v>33</v>
      </c>
      <c r="D17" s="57" t="s">
        <v>401</v>
      </c>
      <c r="E17" s="57" t="s">
        <v>402</v>
      </c>
      <c r="F17" s="57" t="s">
        <v>402</v>
      </c>
      <c r="G17" s="68">
        <v>0.9002</v>
      </c>
      <c r="H17" s="68">
        <v>0.93630000000000002</v>
      </c>
      <c r="I17" s="57" t="s">
        <v>403</v>
      </c>
      <c r="J17" s="57">
        <v>15</v>
      </c>
      <c r="K17" s="57">
        <v>10</v>
      </c>
      <c r="L17" s="57">
        <v>10</v>
      </c>
      <c r="M17" s="57" t="s">
        <v>402</v>
      </c>
      <c r="N17" s="57" t="s">
        <v>402</v>
      </c>
      <c r="O17" s="68">
        <v>0.92490000000000006</v>
      </c>
      <c r="P17" s="57" t="s">
        <v>403</v>
      </c>
      <c r="Q17" s="57">
        <v>15</v>
      </c>
      <c r="R17" s="57">
        <v>7</v>
      </c>
      <c r="S17" s="57">
        <v>90</v>
      </c>
      <c r="T17" s="69"/>
    </row>
    <row r="18" spans="1:20" ht="15.75" customHeight="1">
      <c r="A18" s="57">
        <v>111511211</v>
      </c>
      <c r="B18" s="57" t="s">
        <v>32</v>
      </c>
      <c r="C18" s="57">
        <v>35</v>
      </c>
      <c r="D18" s="57" t="s">
        <v>401</v>
      </c>
      <c r="E18" s="57" t="s">
        <v>402</v>
      </c>
      <c r="F18" s="57" t="s">
        <v>402</v>
      </c>
      <c r="G18" s="68">
        <v>0.90090000000000003</v>
      </c>
      <c r="H18" s="68">
        <v>0.80030000000000001</v>
      </c>
      <c r="I18" s="57" t="s">
        <v>403</v>
      </c>
      <c r="J18" s="57">
        <v>15</v>
      </c>
      <c r="K18" s="57">
        <v>3</v>
      </c>
      <c r="L18" s="57">
        <v>10</v>
      </c>
      <c r="M18" s="57" t="s">
        <v>402</v>
      </c>
      <c r="N18" s="57" t="s">
        <v>402</v>
      </c>
      <c r="O18" s="68">
        <v>0.92510000000000003</v>
      </c>
      <c r="P18" s="57" t="s">
        <v>403</v>
      </c>
      <c r="Q18" s="57">
        <v>15</v>
      </c>
      <c r="R18" s="57">
        <v>7</v>
      </c>
      <c r="S18" s="57">
        <v>85</v>
      </c>
      <c r="T18" s="69"/>
    </row>
    <row r="19" spans="1:20" ht="15.75" customHeight="1">
      <c r="A19" s="57">
        <v>111511240</v>
      </c>
      <c r="B19" s="57" t="s">
        <v>33</v>
      </c>
      <c r="C19" s="57">
        <v>39</v>
      </c>
      <c r="D19" s="57" t="s">
        <v>401</v>
      </c>
      <c r="E19" s="57" t="s">
        <v>402</v>
      </c>
      <c r="F19" s="57" t="s">
        <v>402</v>
      </c>
      <c r="G19" s="68">
        <v>0.90249999999999997</v>
      </c>
      <c r="H19" s="68">
        <v>0.86709999999999998</v>
      </c>
      <c r="I19" s="57" t="s">
        <v>403</v>
      </c>
      <c r="J19" s="57">
        <v>15</v>
      </c>
      <c r="K19" s="57">
        <v>5</v>
      </c>
      <c r="L19" s="57">
        <v>10</v>
      </c>
      <c r="M19" s="57" t="s">
        <v>402</v>
      </c>
      <c r="N19" s="57" t="s">
        <v>402</v>
      </c>
      <c r="O19" s="68">
        <v>0.92530000000000001</v>
      </c>
      <c r="P19" s="57" t="s">
        <v>403</v>
      </c>
      <c r="Q19" s="57">
        <v>15</v>
      </c>
      <c r="R19" s="57">
        <v>8</v>
      </c>
      <c r="S19" s="57">
        <v>92</v>
      </c>
      <c r="T19" s="69"/>
    </row>
    <row r="20" spans="1:20" ht="15.75" customHeight="1">
      <c r="A20" s="57">
        <v>111511247</v>
      </c>
      <c r="B20" s="57" t="s">
        <v>34</v>
      </c>
      <c r="C20" s="57">
        <v>36</v>
      </c>
      <c r="D20" s="57" t="s">
        <v>401</v>
      </c>
      <c r="E20" s="57" t="s">
        <v>402</v>
      </c>
      <c r="F20" s="57" t="s">
        <v>402</v>
      </c>
      <c r="G20" s="68">
        <v>0.90159999999999996</v>
      </c>
      <c r="H20" s="68">
        <v>0.89049999999999996</v>
      </c>
      <c r="I20" s="57" t="s">
        <v>403</v>
      </c>
      <c r="J20" s="57">
        <v>15</v>
      </c>
      <c r="K20" s="57">
        <v>7</v>
      </c>
      <c r="L20" s="57">
        <v>10</v>
      </c>
      <c r="M20" s="57" t="s">
        <v>402</v>
      </c>
      <c r="N20" s="57" t="s">
        <v>402</v>
      </c>
      <c r="O20" s="68">
        <v>0.92520000000000002</v>
      </c>
      <c r="P20" s="57" t="s">
        <v>403</v>
      </c>
      <c r="Q20" s="57">
        <v>15</v>
      </c>
      <c r="R20" s="57">
        <v>8</v>
      </c>
      <c r="S20" s="57">
        <v>91</v>
      </c>
      <c r="T20" s="69"/>
    </row>
    <row r="21" spans="1:20" ht="15.75" customHeight="1">
      <c r="A21" s="57">
        <v>111511249</v>
      </c>
      <c r="B21" s="57" t="s">
        <v>35</v>
      </c>
      <c r="C21" s="57">
        <v>37</v>
      </c>
      <c r="D21" s="57" t="s">
        <v>401</v>
      </c>
      <c r="E21" s="57" t="s">
        <v>402</v>
      </c>
      <c r="F21" s="57" t="s">
        <v>402</v>
      </c>
      <c r="G21" s="68">
        <v>0.90159999999999996</v>
      </c>
      <c r="H21" s="68">
        <v>0.92449999999999999</v>
      </c>
      <c r="I21" s="57" t="s">
        <v>403</v>
      </c>
      <c r="J21" s="57">
        <v>15</v>
      </c>
      <c r="K21" s="57">
        <v>9</v>
      </c>
      <c r="L21" s="57">
        <v>10</v>
      </c>
      <c r="M21" s="57" t="s">
        <v>402</v>
      </c>
      <c r="N21" s="57" t="s">
        <v>402</v>
      </c>
      <c r="O21" s="68">
        <v>0.92510000000000003</v>
      </c>
      <c r="P21" s="57" t="s">
        <v>403</v>
      </c>
      <c r="Q21" s="57">
        <v>15</v>
      </c>
      <c r="R21" s="57">
        <v>7</v>
      </c>
      <c r="S21" s="57">
        <v>93</v>
      </c>
      <c r="T21" s="69"/>
    </row>
    <row r="22" spans="1:20" ht="15.75" customHeight="1">
      <c r="A22" s="57">
        <v>111511253</v>
      </c>
      <c r="B22" s="57" t="s">
        <v>36</v>
      </c>
      <c r="C22" s="57">
        <v>32</v>
      </c>
      <c r="D22" s="57" t="s">
        <v>401</v>
      </c>
      <c r="E22" s="57" t="s">
        <v>402</v>
      </c>
      <c r="F22" s="57" t="s">
        <v>402</v>
      </c>
      <c r="G22" s="68">
        <v>0.90559999999999996</v>
      </c>
      <c r="H22" s="68">
        <v>0.63780000000000003</v>
      </c>
      <c r="I22" s="57" t="s">
        <v>403</v>
      </c>
      <c r="J22" s="57">
        <v>15</v>
      </c>
      <c r="K22" s="57">
        <v>1</v>
      </c>
      <c r="L22" s="57">
        <v>10</v>
      </c>
      <c r="M22" s="57" t="s">
        <v>402</v>
      </c>
      <c r="N22" s="57" t="s">
        <v>402</v>
      </c>
      <c r="O22" s="68">
        <v>0.9244</v>
      </c>
      <c r="P22" s="57" t="s">
        <v>403</v>
      </c>
      <c r="Q22" s="57">
        <v>15</v>
      </c>
      <c r="R22" s="57">
        <v>5</v>
      </c>
      <c r="S22" s="57">
        <v>72</v>
      </c>
      <c r="T22" s="69" t="s">
        <v>406</v>
      </c>
    </row>
    <row r="23" spans="1:20" ht="15.75" customHeight="1">
      <c r="A23" s="57">
        <v>111511260</v>
      </c>
      <c r="B23" s="57" t="s">
        <v>37</v>
      </c>
      <c r="C23" s="57">
        <v>38</v>
      </c>
      <c r="D23" s="57" t="s">
        <v>401</v>
      </c>
      <c r="E23" s="57" t="s">
        <v>402</v>
      </c>
      <c r="F23" s="57" t="s">
        <v>402</v>
      </c>
      <c r="G23" s="68">
        <v>0.90129999999999999</v>
      </c>
      <c r="H23" s="68">
        <v>0.89500000000000002</v>
      </c>
      <c r="I23" s="57" t="s">
        <v>403</v>
      </c>
      <c r="J23" s="57">
        <v>15</v>
      </c>
      <c r="K23" s="57">
        <v>7</v>
      </c>
      <c r="L23" s="57">
        <v>10</v>
      </c>
      <c r="M23" s="57" t="s">
        <v>402</v>
      </c>
      <c r="N23" s="57" t="s">
        <v>402</v>
      </c>
      <c r="O23" s="68">
        <v>0.92530000000000001</v>
      </c>
      <c r="P23" s="57" t="s">
        <v>403</v>
      </c>
      <c r="Q23" s="57">
        <v>15</v>
      </c>
      <c r="R23" s="57">
        <v>8</v>
      </c>
      <c r="S23" s="57">
        <v>93</v>
      </c>
      <c r="T23" s="69"/>
    </row>
    <row r="24" spans="1:20" ht="15.75" customHeight="1">
      <c r="A24" s="57">
        <v>111511263</v>
      </c>
      <c r="B24" s="57" t="s">
        <v>38</v>
      </c>
      <c r="C24" s="57">
        <v>32</v>
      </c>
      <c r="D24" s="57" t="s">
        <v>401</v>
      </c>
      <c r="E24" s="57" t="s">
        <v>402</v>
      </c>
      <c r="F24" s="57" t="s">
        <v>402</v>
      </c>
      <c r="G24" s="68">
        <v>0.90329999999999999</v>
      </c>
      <c r="H24" s="68">
        <v>0.80430000000000001</v>
      </c>
      <c r="I24" s="57" t="s">
        <v>403</v>
      </c>
      <c r="J24" s="57">
        <v>15</v>
      </c>
      <c r="K24" s="57">
        <v>3</v>
      </c>
      <c r="L24" s="57">
        <v>10</v>
      </c>
      <c r="M24" s="57" t="s">
        <v>402</v>
      </c>
      <c r="N24" s="57" t="s">
        <v>402</v>
      </c>
      <c r="O24" s="57" t="s">
        <v>407</v>
      </c>
      <c r="P24" s="57" t="s">
        <v>403</v>
      </c>
      <c r="Q24" s="57">
        <v>15</v>
      </c>
      <c r="R24" s="57">
        <v>4</v>
      </c>
      <c r="S24" s="57">
        <v>73</v>
      </c>
      <c r="T24" s="69" t="s">
        <v>406</v>
      </c>
    </row>
    <row r="25" spans="1:20" ht="15.75" customHeight="1">
      <c r="A25" s="57">
        <v>111511273</v>
      </c>
      <c r="B25" s="57" t="s">
        <v>39</v>
      </c>
      <c r="C25" s="57">
        <v>31</v>
      </c>
      <c r="D25" s="57" t="s">
        <v>401</v>
      </c>
      <c r="E25" s="57" t="s">
        <v>402</v>
      </c>
      <c r="F25" s="57" t="s">
        <v>402</v>
      </c>
      <c r="G25" s="68">
        <v>0.90629999999999999</v>
      </c>
      <c r="H25" s="68">
        <v>0.81169999999999998</v>
      </c>
      <c r="I25" s="57" t="s">
        <v>403</v>
      </c>
      <c r="J25" s="57">
        <v>15</v>
      </c>
      <c r="K25" s="57">
        <v>3</v>
      </c>
      <c r="L25" s="57">
        <v>10</v>
      </c>
      <c r="M25" s="57" t="s">
        <v>402</v>
      </c>
      <c r="N25" s="57" t="s">
        <v>402</v>
      </c>
      <c r="O25" s="68">
        <v>0.9234</v>
      </c>
      <c r="P25" s="57" t="s">
        <v>403</v>
      </c>
      <c r="Q25" s="57">
        <v>15</v>
      </c>
      <c r="R25" s="57">
        <v>2</v>
      </c>
      <c r="S25" s="57">
        <v>76</v>
      </c>
      <c r="T25" s="69"/>
    </row>
    <row r="26" spans="1:20" ht="15.75" customHeight="1">
      <c r="A26" s="57">
        <v>111511306</v>
      </c>
      <c r="B26" s="57" t="s">
        <v>40</v>
      </c>
      <c r="C26" s="57">
        <v>33</v>
      </c>
      <c r="D26" s="57" t="s">
        <v>401</v>
      </c>
      <c r="E26" s="57" t="s">
        <v>402</v>
      </c>
      <c r="F26" s="57" t="s">
        <v>402</v>
      </c>
      <c r="G26" s="68">
        <v>0.91039999999999999</v>
      </c>
      <c r="H26" s="68">
        <v>0.59899999999999998</v>
      </c>
      <c r="I26" s="57" t="s">
        <v>403</v>
      </c>
      <c r="J26" s="57">
        <v>15</v>
      </c>
      <c r="K26" s="57">
        <v>1</v>
      </c>
      <c r="L26" s="57">
        <v>10</v>
      </c>
      <c r="M26" s="57" t="s">
        <v>402</v>
      </c>
      <c r="N26" s="57" t="s">
        <v>402</v>
      </c>
      <c r="O26" s="68">
        <v>0.92479999999999996</v>
      </c>
      <c r="P26" s="57" t="s">
        <v>403</v>
      </c>
      <c r="Q26" s="57">
        <v>15</v>
      </c>
      <c r="R26" s="57">
        <v>6</v>
      </c>
      <c r="S26" s="57">
        <v>80</v>
      </c>
      <c r="T26" s="69"/>
    </row>
    <row r="27" spans="1:20" ht="15.75" customHeight="1">
      <c r="A27" s="57">
        <v>111511307</v>
      </c>
      <c r="B27" s="57" t="s">
        <v>41</v>
      </c>
      <c r="C27" s="57">
        <v>31</v>
      </c>
      <c r="D27" s="57" t="s">
        <v>401</v>
      </c>
      <c r="E27" s="57" t="s">
        <v>402</v>
      </c>
      <c r="F27" s="57" t="s">
        <v>402</v>
      </c>
      <c r="G27" s="68">
        <v>0.94530000000000003</v>
      </c>
      <c r="H27" s="68">
        <v>0.9</v>
      </c>
      <c r="I27" s="57" t="s">
        <v>403</v>
      </c>
      <c r="J27" s="57">
        <v>15</v>
      </c>
      <c r="K27" s="57">
        <v>8</v>
      </c>
      <c r="L27" s="57">
        <v>10</v>
      </c>
      <c r="M27" s="57" t="s">
        <v>402</v>
      </c>
      <c r="N27" s="57" t="s">
        <v>402</v>
      </c>
      <c r="O27" s="68">
        <v>0.92589999999999995</v>
      </c>
      <c r="P27" s="57" t="s">
        <v>403</v>
      </c>
      <c r="Q27" s="57">
        <v>15</v>
      </c>
      <c r="R27" s="57">
        <v>10</v>
      </c>
      <c r="S27" s="57">
        <v>89</v>
      </c>
      <c r="T27" s="69"/>
    </row>
    <row r="28" spans="1:20" ht="15.75" customHeight="1">
      <c r="A28" s="57">
        <v>111511308</v>
      </c>
      <c r="B28" s="57" t="s">
        <v>42</v>
      </c>
      <c r="C28" s="57">
        <v>37</v>
      </c>
      <c r="D28" s="57" t="s">
        <v>401</v>
      </c>
      <c r="E28" s="57" t="s">
        <v>402</v>
      </c>
      <c r="F28" s="57" t="s">
        <v>402</v>
      </c>
      <c r="G28" s="68">
        <v>0.9083</v>
      </c>
      <c r="H28" s="68">
        <v>0.90990000000000004</v>
      </c>
      <c r="I28" s="57" t="s">
        <v>403</v>
      </c>
      <c r="J28" s="57">
        <v>15</v>
      </c>
      <c r="K28" s="57">
        <v>8</v>
      </c>
      <c r="L28" s="57">
        <v>10</v>
      </c>
      <c r="M28" s="57" t="s">
        <v>402</v>
      </c>
      <c r="N28" s="57" t="s">
        <v>402</v>
      </c>
      <c r="O28" s="68">
        <v>0.92349999999999999</v>
      </c>
      <c r="P28" s="57" t="s">
        <v>403</v>
      </c>
      <c r="Q28" s="57">
        <v>15</v>
      </c>
      <c r="R28" s="57">
        <v>3</v>
      </c>
      <c r="S28" s="57">
        <v>88</v>
      </c>
      <c r="T28" s="69"/>
    </row>
    <row r="29" spans="1:20" ht="15.75" customHeight="1">
      <c r="A29" s="57">
        <v>111610032</v>
      </c>
      <c r="B29" s="57" t="s">
        <v>43</v>
      </c>
      <c r="C29" s="57">
        <v>39</v>
      </c>
      <c r="D29" s="70" t="s">
        <v>408</v>
      </c>
      <c r="E29" s="57" t="s">
        <v>402</v>
      </c>
      <c r="F29" s="57" t="s">
        <v>402</v>
      </c>
      <c r="G29" s="68">
        <v>0.90580000000000005</v>
      </c>
      <c r="H29" s="68">
        <v>0.85160000000000002</v>
      </c>
      <c r="I29" s="57" t="s">
        <v>403</v>
      </c>
      <c r="J29" s="57">
        <v>15</v>
      </c>
      <c r="K29" s="57">
        <v>5</v>
      </c>
      <c r="L29" s="57">
        <v>10</v>
      </c>
      <c r="M29" s="57" t="s">
        <v>402</v>
      </c>
      <c r="N29" s="57" t="s">
        <v>402</v>
      </c>
      <c r="O29" s="68">
        <v>0.92479999999999996</v>
      </c>
      <c r="P29" s="57" t="s">
        <v>403</v>
      </c>
      <c r="Q29" s="57">
        <v>15</v>
      </c>
      <c r="R29" s="57">
        <v>6</v>
      </c>
      <c r="S29" s="57">
        <v>85</v>
      </c>
      <c r="T29" s="69" t="s">
        <v>409</v>
      </c>
    </row>
    <row r="30" spans="1:20" ht="15.75" customHeight="1">
      <c r="A30" s="57">
        <v>111611088</v>
      </c>
      <c r="B30" s="57" t="s">
        <v>44</v>
      </c>
      <c r="C30" s="57">
        <v>37</v>
      </c>
      <c r="D30" s="57" t="s">
        <v>401</v>
      </c>
      <c r="E30" s="57" t="s">
        <v>402</v>
      </c>
      <c r="F30" s="57" t="s">
        <v>402</v>
      </c>
      <c r="G30" s="68">
        <v>0.90490000000000004</v>
      </c>
      <c r="H30" s="68">
        <v>0.94</v>
      </c>
      <c r="I30" s="57" t="s">
        <v>403</v>
      </c>
      <c r="J30" s="57">
        <v>15</v>
      </c>
      <c r="K30" s="57">
        <v>10</v>
      </c>
      <c r="L30" s="57">
        <v>10</v>
      </c>
      <c r="M30" s="57" t="s">
        <v>402</v>
      </c>
      <c r="N30" s="57" t="s">
        <v>402</v>
      </c>
      <c r="O30" s="68">
        <v>0.92300000000000004</v>
      </c>
      <c r="P30" s="57" t="s">
        <v>403</v>
      </c>
      <c r="Q30" s="57">
        <v>15</v>
      </c>
      <c r="R30" s="57">
        <v>1</v>
      </c>
      <c r="S30" s="57">
        <v>88</v>
      </c>
      <c r="T30" s="69"/>
    </row>
    <row r="31" spans="1:20" ht="15.75" customHeight="1">
      <c r="A31" s="57">
        <v>111651009</v>
      </c>
      <c r="B31" s="57" t="s">
        <v>45</v>
      </c>
      <c r="C31" s="57">
        <v>38</v>
      </c>
      <c r="D31" s="57" t="s">
        <v>401</v>
      </c>
      <c r="E31" s="57" t="s">
        <v>402</v>
      </c>
      <c r="F31" s="57" t="s">
        <v>402</v>
      </c>
      <c r="G31" s="68">
        <v>0.90500000000000003</v>
      </c>
      <c r="H31" s="68">
        <v>0.8</v>
      </c>
      <c r="I31" s="57" t="s">
        <v>403</v>
      </c>
      <c r="J31" s="57">
        <v>15</v>
      </c>
      <c r="K31" s="57">
        <v>3</v>
      </c>
      <c r="L31" s="57">
        <v>10</v>
      </c>
      <c r="M31" s="57" t="s">
        <v>402</v>
      </c>
      <c r="N31" s="57" t="s">
        <v>402</v>
      </c>
      <c r="O31" s="68">
        <v>0.9244</v>
      </c>
      <c r="P31" s="57" t="s">
        <v>403</v>
      </c>
      <c r="Q31" s="57">
        <v>15</v>
      </c>
      <c r="R31" s="57">
        <v>5</v>
      </c>
      <c r="S31" s="57">
        <v>86</v>
      </c>
      <c r="T31" s="69"/>
    </row>
    <row r="32" spans="1:20" ht="15.75" customHeight="1">
      <c r="A32" s="57">
        <v>111652031</v>
      </c>
      <c r="B32" s="57" t="s">
        <v>46</v>
      </c>
      <c r="C32" s="57">
        <v>35</v>
      </c>
      <c r="D32" s="57" t="s">
        <v>401</v>
      </c>
      <c r="E32" s="57" t="s">
        <v>402</v>
      </c>
      <c r="F32" s="57" t="s">
        <v>402</v>
      </c>
      <c r="G32" s="68">
        <v>0.90010000000000001</v>
      </c>
      <c r="H32" s="68">
        <v>0.84919999999999995</v>
      </c>
      <c r="I32" s="57" t="s">
        <v>403</v>
      </c>
      <c r="J32" s="57">
        <v>15</v>
      </c>
      <c r="K32" s="57">
        <v>4</v>
      </c>
      <c r="L32" s="57">
        <v>10</v>
      </c>
      <c r="M32" s="57" t="s">
        <v>402</v>
      </c>
      <c r="N32" s="57" t="s">
        <v>402</v>
      </c>
      <c r="O32" s="68">
        <v>0.92510000000000003</v>
      </c>
      <c r="P32" s="57" t="s">
        <v>403</v>
      </c>
      <c r="Q32" s="57">
        <v>15</v>
      </c>
      <c r="R32" s="57">
        <v>7</v>
      </c>
      <c r="S32" s="57">
        <v>86</v>
      </c>
      <c r="T32" s="69"/>
    </row>
    <row r="33" spans="1:20" ht="15.75" customHeight="1">
      <c r="A33" s="57">
        <v>112511152</v>
      </c>
      <c r="B33" s="57" t="s">
        <v>48</v>
      </c>
      <c r="C33" s="57">
        <v>28</v>
      </c>
      <c r="D33" s="57" t="s">
        <v>401</v>
      </c>
      <c r="E33" s="57" t="s">
        <v>402</v>
      </c>
      <c r="F33" s="57" t="s">
        <v>402</v>
      </c>
      <c r="G33" s="68">
        <v>0.91890000000000005</v>
      </c>
      <c r="H33" s="68">
        <v>0.56289999999999996</v>
      </c>
      <c r="I33" s="57" t="s">
        <v>403</v>
      </c>
      <c r="J33" s="57">
        <v>15</v>
      </c>
      <c r="K33" s="57">
        <v>1</v>
      </c>
      <c r="L33" s="57">
        <v>10</v>
      </c>
      <c r="M33" s="57" t="s">
        <v>402</v>
      </c>
      <c r="N33" s="57" t="s">
        <v>402</v>
      </c>
      <c r="O33" s="68">
        <v>0.92410000000000003</v>
      </c>
      <c r="P33" s="57" t="s">
        <v>403</v>
      </c>
      <c r="Q33" s="57">
        <v>15</v>
      </c>
      <c r="R33" s="57">
        <v>4</v>
      </c>
      <c r="S33" s="57">
        <v>73</v>
      </c>
      <c r="T33" s="69"/>
    </row>
    <row r="34" spans="1:20" ht="15.75" customHeight="1">
      <c r="A34" s="57">
        <v>311510190</v>
      </c>
      <c r="B34" s="57" t="s">
        <v>49</v>
      </c>
      <c r="C34" s="57">
        <v>28</v>
      </c>
      <c r="D34" s="57" t="s">
        <v>401</v>
      </c>
      <c r="E34" s="57" t="s">
        <v>402</v>
      </c>
      <c r="F34" s="57" t="s">
        <v>402</v>
      </c>
      <c r="G34" s="68">
        <v>0.92120000000000002</v>
      </c>
      <c r="H34" s="68">
        <v>0.5</v>
      </c>
      <c r="I34" s="57" t="s">
        <v>403</v>
      </c>
      <c r="J34" s="57">
        <v>15</v>
      </c>
      <c r="K34" s="57">
        <v>0</v>
      </c>
      <c r="L34" s="57">
        <v>10</v>
      </c>
      <c r="M34" s="57" t="s">
        <v>402</v>
      </c>
      <c r="N34" s="57" t="s">
        <v>402</v>
      </c>
      <c r="O34" s="68">
        <v>0.92449999999999999</v>
      </c>
      <c r="P34" s="57" t="s">
        <v>403</v>
      </c>
      <c r="Q34" s="57">
        <v>15</v>
      </c>
      <c r="R34" s="57">
        <v>5</v>
      </c>
      <c r="S34" s="57">
        <v>73</v>
      </c>
      <c r="T34" s="69"/>
    </row>
    <row r="35" spans="1:20" ht="15.75" customHeight="1">
      <c r="A35" s="57">
        <v>311515050</v>
      </c>
      <c r="B35" s="57" t="s">
        <v>51</v>
      </c>
      <c r="C35" s="57">
        <v>27</v>
      </c>
      <c r="D35" s="57" t="s">
        <v>401</v>
      </c>
      <c r="E35" s="57" t="s">
        <v>402</v>
      </c>
      <c r="F35" s="57" t="s">
        <v>402</v>
      </c>
      <c r="G35" s="68">
        <v>0.90459999999999996</v>
      </c>
      <c r="H35" s="68">
        <v>0.80779999999999996</v>
      </c>
      <c r="I35" s="57" t="s">
        <v>403</v>
      </c>
      <c r="J35" s="57">
        <v>15</v>
      </c>
      <c r="K35" s="57">
        <v>3</v>
      </c>
      <c r="L35" s="57">
        <v>10</v>
      </c>
      <c r="M35" s="57" t="s">
        <v>402</v>
      </c>
      <c r="N35" s="57" t="s">
        <v>402</v>
      </c>
      <c r="O35" s="68">
        <v>0.92330000000000001</v>
      </c>
      <c r="P35" s="57" t="s">
        <v>403</v>
      </c>
      <c r="Q35" s="57">
        <v>15</v>
      </c>
      <c r="R35" s="57">
        <v>2</v>
      </c>
      <c r="S35" s="57">
        <v>72</v>
      </c>
      <c r="T35" s="69"/>
    </row>
    <row r="36" spans="1:20" ht="15.75" customHeight="1">
      <c r="A36" s="57">
        <v>312510067</v>
      </c>
      <c r="B36" s="57" t="s">
        <v>53</v>
      </c>
      <c r="C36" s="57">
        <v>35</v>
      </c>
      <c r="D36" s="57" t="s">
        <v>401</v>
      </c>
      <c r="E36" s="57" t="s">
        <v>402</v>
      </c>
      <c r="F36" s="57" t="s">
        <v>402</v>
      </c>
      <c r="G36" s="68">
        <v>0.90620000000000001</v>
      </c>
      <c r="H36" s="68">
        <v>0.88</v>
      </c>
      <c r="I36" s="57" t="s">
        <v>403</v>
      </c>
      <c r="J36" s="57">
        <v>15</v>
      </c>
      <c r="K36" s="57">
        <v>6</v>
      </c>
      <c r="L36" s="57">
        <v>10</v>
      </c>
      <c r="M36" s="57" t="s">
        <v>402</v>
      </c>
      <c r="N36" s="57" t="s">
        <v>402</v>
      </c>
      <c r="O36" s="68">
        <v>0.92459999999999998</v>
      </c>
      <c r="P36" s="57" t="s">
        <v>403</v>
      </c>
      <c r="Q36" s="57">
        <v>15</v>
      </c>
      <c r="R36" s="57">
        <v>5</v>
      </c>
      <c r="S36" s="57">
        <v>86</v>
      </c>
      <c r="T36" s="69"/>
    </row>
    <row r="37" spans="1:20" ht="16.149999999999999" customHeight="1">
      <c r="A37" s="57">
        <v>312510123</v>
      </c>
      <c r="B37" s="57" t="s">
        <v>54</v>
      </c>
      <c r="C37" s="57">
        <v>38</v>
      </c>
      <c r="D37" s="70" t="s">
        <v>408</v>
      </c>
      <c r="E37" s="57" t="s">
        <v>402</v>
      </c>
      <c r="F37" s="57" t="s">
        <v>402</v>
      </c>
      <c r="G37" s="68">
        <v>0.90159999999999996</v>
      </c>
      <c r="H37" s="68">
        <v>0.87039999999999995</v>
      </c>
      <c r="I37" s="57" t="s">
        <v>403</v>
      </c>
      <c r="J37" s="57">
        <v>15</v>
      </c>
      <c r="K37" s="57">
        <v>6</v>
      </c>
      <c r="L37" s="57">
        <v>10</v>
      </c>
      <c r="M37" s="57" t="s">
        <v>402</v>
      </c>
      <c r="N37" s="57" t="s">
        <v>402</v>
      </c>
      <c r="O37" s="68">
        <v>0.92490000000000006</v>
      </c>
      <c r="P37" s="57" t="s">
        <v>403</v>
      </c>
      <c r="Q37" s="57">
        <v>15</v>
      </c>
      <c r="R37" s="57">
        <v>7</v>
      </c>
      <c r="S37" s="57">
        <v>86</v>
      </c>
      <c r="T37" s="69" t="s">
        <v>409</v>
      </c>
    </row>
    <row r="38" spans="1:20" ht="16.149999999999999" customHeight="1">
      <c r="A38" s="57">
        <v>312511041</v>
      </c>
      <c r="B38" s="57" t="s">
        <v>55</v>
      </c>
      <c r="C38" s="57">
        <v>35</v>
      </c>
      <c r="D38" s="57" t="s">
        <v>401</v>
      </c>
      <c r="E38" s="57" t="s">
        <v>402</v>
      </c>
      <c r="F38" s="57" t="s">
        <v>402</v>
      </c>
      <c r="G38" s="68">
        <v>0.90349999999999997</v>
      </c>
      <c r="H38" s="68">
        <v>0.86499999999999999</v>
      </c>
      <c r="I38" s="57" t="s">
        <v>403</v>
      </c>
      <c r="J38" s="57">
        <v>15</v>
      </c>
      <c r="K38" s="57">
        <v>5</v>
      </c>
      <c r="L38" s="57">
        <v>10</v>
      </c>
      <c r="M38" s="57" t="s">
        <v>402</v>
      </c>
      <c r="N38" s="57" t="s">
        <v>402</v>
      </c>
      <c r="O38" s="68">
        <v>0.92400000000000004</v>
      </c>
      <c r="P38" s="57" t="s">
        <v>403</v>
      </c>
      <c r="Q38" s="57">
        <v>15</v>
      </c>
      <c r="R38" s="57">
        <v>4</v>
      </c>
      <c r="S38" s="57">
        <v>84</v>
      </c>
      <c r="T38" s="69"/>
    </row>
    <row r="39" spans="1:20" ht="16.149999999999999" customHeight="1">
      <c r="A39" s="57">
        <v>312580021</v>
      </c>
      <c r="B39" s="57" t="s">
        <v>57</v>
      </c>
      <c r="C39" s="57">
        <v>36</v>
      </c>
      <c r="D39" s="57" t="s">
        <v>401</v>
      </c>
      <c r="E39" s="57" t="s">
        <v>402</v>
      </c>
      <c r="F39" s="57" t="s">
        <v>402</v>
      </c>
      <c r="G39" s="68">
        <v>0.90610000000000002</v>
      </c>
      <c r="H39" s="68">
        <v>0.89490000000000003</v>
      </c>
      <c r="I39" s="57" t="s">
        <v>403</v>
      </c>
      <c r="J39" s="57">
        <v>15</v>
      </c>
      <c r="K39" s="57">
        <v>7</v>
      </c>
      <c r="L39" s="57">
        <v>10</v>
      </c>
      <c r="M39" s="57" t="s">
        <v>402</v>
      </c>
      <c r="N39" s="57" t="s">
        <v>402</v>
      </c>
      <c r="O39" s="68">
        <v>0.92420000000000002</v>
      </c>
      <c r="P39" s="57" t="s">
        <v>403</v>
      </c>
      <c r="Q39" s="57">
        <v>15</v>
      </c>
      <c r="R39" s="57">
        <v>4</v>
      </c>
      <c r="S39" s="57">
        <v>87</v>
      </c>
      <c r="T39" s="69"/>
    </row>
    <row r="40" spans="1:20" ht="16.149999999999999" customHeight="1">
      <c r="A40" s="57">
        <v>312580041</v>
      </c>
      <c r="B40" s="57" t="s">
        <v>58</v>
      </c>
      <c r="C40" s="57">
        <v>38</v>
      </c>
      <c r="D40" s="57" t="s">
        <v>401</v>
      </c>
      <c r="E40" s="57" t="s">
        <v>402</v>
      </c>
      <c r="F40" s="57" t="s">
        <v>402</v>
      </c>
      <c r="G40" s="68">
        <v>0.90010000000000001</v>
      </c>
      <c r="H40" s="68">
        <v>0.8649</v>
      </c>
      <c r="I40" s="57" t="s">
        <v>403</v>
      </c>
      <c r="J40" s="57">
        <v>15</v>
      </c>
      <c r="K40" s="57">
        <v>5</v>
      </c>
      <c r="L40" s="57">
        <v>10</v>
      </c>
      <c r="M40" s="57" t="s">
        <v>402</v>
      </c>
      <c r="N40" s="57" t="s">
        <v>402</v>
      </c>
      <c r="O40" s="68">
        <v>0.92569999999999997</v>
      </c>
      <c r="P40" s="57" t="s">
        <v>403</v>
      </c>
      <c r="Q40" s="57">
        <v>15</v>
      </c>
      <c r="R40" s="57">
        <v>9</v>
      </c>
      <c r="S40" s="57">
        <v>92</v>
      </c>
      <c r="T40" s="69"/>
    </row>
    <row r="41" spans="1:20" ht="16.149999999999999" customHeight="1">
      <c r="A41" s="57">
        <v>312580072</v>
      </c>
      <c r="B41" s="57" t="s">
        <v>59</v>
      </c>
      <c r="C41" s="57">
        <v>0</v>
      </c>
      <c r="D41" s="57" t="s">
        <v>401</v>
      </c>
      <c r="E41" s="70" t="s">
        <v>404</v>
      </c>
      <c r="F41" s="57"/>
      <c r="G41" s="57"/>
      <c r="H41" s="57"/>
      <c r="I41" s="70" t="s">
        <v>404</v>
      </c>
      <c r="J41" s="57">
        <v>0</v>
      </c>
      <c r="K41" s="57">
        <v>0</v>
      </c>
      <c r="L41" s="57">
        <v>0</v>
      </c>
      <c r="M41" s="70" t="s">
        <v>404</v>
      </c>
      <c r="N41" s="57"/>
      <c r="O41" s="57"/>
      <c r="P41" s="70" t="s">
        <v>404</v>
      </c>
      <c r="Q41" s="57">
        <v>0</v>
      </c>
      <c r="R41" s="57">
        <v>0</v>
      </c>
      <c r="S41" s="57">
        <v>0</v>
      </c>
      <c r="T41" s="69"/>
    </row>
    <row r="42" spans="1:20" ht="16.149999999999999" customHeight="1">
      <c r="A42" s="57">
        <v>312591041</v>
      </c>
      <c r="B42" s="57" t="s">
        <v>61</v>
      </c>
      <c r="C42" s="57">
        <v>32</v>
      </c>
      <c r="D42" s="57" t="s">
        <v>401</v>
      </c>
      <c r="E42" s="57" t="s">
        <v>402</v>
      </c>
      <c r="F42" s="57" t="s">
        <v>402</v>
      </c>
      <c r="G42" s="68">
        <v>0.90949999999999998</v>
      </c>
      <c r="H42" s="68">
        <v>0.72040000000000004</v>
      </c>
      <c r="I42" s="57" t="s">
        <v>403</v>
      </c>
      <c r="J42" s="57">
        <v>15</v>
      </c>
      <c r="K42" s="57">
        <v>2</v>
      </c>
      <c r="L42" s="57">
        <v>10</v>
      </c>
      <c r="M42" s="57" t="s">
        <v>402</v>
      </c>
      <c r="N42" s="57" t="s">
        <v>402</v>
      </c>
      <c r="O42" s="68">
        <v>0.92349999999999999</v>
      </c>
      <c r="P42" s="57" t="s">
        <v>403</v>
      </c>
      <c r="Q42" s="57">
        <v>15</v>
      </c>
      <c r="R42" s="57">
        <v>3</v>
      </c>
      <c r="S42" s="57">
        <v>54</v>
      </c>
      <c r="T42" s="69" t="s">
        <v>410</v>
      </c>
    </row>
    <row r="43" spans="1:20" ht="16.149999999999999" customHeight="1">
      <c r="A43" s="57">
        <v>313505013</v>
      </c>
      <c r="B43" s="57" t="s">
        <v>63</v>
      </c>
      <c r="C43" s="57">
        <v>36</v>
      </c>
      <c r="D43" s="57" t="s">
        <v>401</v>
      </c>
      <c r="E43" s="57" t="s">
        <v>402</v>
      </c>
      <c r="F43" s="57" t="s">
        <v>402</v>
      </c>
      <c r="G43" s="68">
        <v>0.90980000000000005</v>
      </c>
      <c r="H43" s="68">
        <v>0.87649999999999995</v>
      </c>
      <c r="I43" s="57" t="s">
        <v>403</v>
      </c>
      <c r="J43" s="57">
        <v>15</v>
      </c>
      <c r="K43" s="57">
        <v>6</v>
      </c>
      <c r="L43" s="57">
        <v>10</v>
      </c>
      <c r="M43" s="57" t="s">
        <v>402</v>
      </c>
      <c r="N43" s="57" t="s">
        <v>402</v>
      </c>
      <c r="O43" s="68">
        <v>0.92259999999999998</v>
      </c>
      <c r="P43" s="57" t="s">
        <v>403</v>
      </c>
      <c r="Q43" s="57">
        <v>15</v>
      </c>
      <c r="R43" s="57">
        <v>1</v>
      </c>
      <c r="S43" s="57">
        <v>83</v>
      </c>
      <c r="T43" s="69"/>
    </row>
    <row r="44" spans="1:20" ht="16.149999999999999" customHeight="1">
      <c r="A44" s="57">
        <v>313510001</v>
      </c>
      <c r="B44" s="57" t="s">
        <v>65</v>
      </c>
      <c r="C44" s="57">
        <v>36</v>
      </c>
      <c r="D44" s="57" t="s">
        <v>401</v>
      </c>
      <c r="E44" s="57" t="s">
        <v>402</v>
      </c>
      <c r="F44" s="57" t="s">
        <v>402</v>
      </c>
      <c r="G44" s="68">
        <v>0.90449999999999997</v>
      </c>
      <c r="H44" s="68">
        <v>0.9143</v>
      </c>
      <c r="I44" s="57" t="s">
        <v>403</v>
      </c>
      <c r="J44" s="57">
        <v>15</v>
      </c>
      <c r="K44" s="57">
        <v>9</v>
      </c>
      <c r="L44" s="57">
        <v>10</v>
      </c>
      <c r="M44" s="57" t="s">
        <v>402</v>
      </c>
      <c r="N44" s="57" t="s">
        <v>402</v>
      </c>
      <c r="O44" s="68">
        <v>0.92530000000000001</v>
      </c>
      <c r="P44" s="57" t="s">
        <v>403</v>
      </c>
      <c r="Q44" s="57">
        <v>15</v>
      </c>
      <c r="R44" s="57">
        <v>8</v>
      </c>
      <c r="S44" s="57">
        <v>93</v>
      </c>
      <c r="T44" s="69"/>
    </row>
    <row r="45" spans="1:20" ht="16.149999999999999" customHeight="1">
      <c r="A45" s="57">
        <v>313510134</v>
      </c>
      <c r="B45" s="57" t="s">
        <v>66</v>
      </c>
      <c r="C45" s="57">
        <v>36</v>
      </c>
      <c r="D45" s="57" t="s">
        <v>401</v>
      </c>
      <c r="E45" s="57" t="s">
        <v>402</v>
      </c>
      <c r="F45" s="57" t="s">
        <v>402</v>
      </c>
      <c r="G45" s="68">
        <v>0.90529999999999999</v>
      </c>
      <c r="H45" s="68">
        <v>0.85</v>
      </c>
      <c r="I45" s="57" t="s">
        <v>403</v>
      </c>
      <c r="J45" s="57">
        <v>15</v>
      </c>
      <c r="K45" s="57">
        <v>5</v>
      </c>
      <c r="L45" s="57">
        <v>10</v>
      </c>
      <c r="M45" s="57" t="s">
        <v>402</v>
      </c>
      <c r="N45" s="57" t="s">
        <v>402</v>
      </c>
      <c r="O45" s="68">
        <v>0.92369999999999997</v>
      </c>
      <c r="P45" s="57" t="s">
        <v>403</v>
      </c>
      <c r="Q45" s="57">
        <v>15</v>
      </c>
      <c r="R45" s="57">
        <v>3</v>
      </c>
      <c r="S45" s="57">
        <v>84</v>
      </c>
      <c r="T45" s="69"/>
    </row>
    <row r="46" spans="1:20" ht="16.149999999999999" customHeight="1">
      <c r="A46" s="57">
        <v>313510156</v>
      </c>
      <c r="B46" s="57" t="s">
        <v>67</v>
      </c>
      <c r="C46" s="57">
        <v>39</v>
      </c>
      <c r="D46" s="57" t="s">
        <v>401</v>
      </c>
      <c r="E46" s="57" t="s">
        <v>402</v>
      </c>
      <c r="F46" s="57" t="s">
        <v>402</v>
      </c>
      <c r="G46" s="68">
        <v>0.90569999999999995</v>
      </c>
      <c r="H46" s="68">
        <v>0.92010000000000003</v>
      </c>
      <c r="I46" s="57" t="s">
        <v>403</v>
      </c>
      <c r="J46" s="57">
        <v>15</v>
      </c>
      <c r="K46" s="57">
        <v>9</v>
      </c>
      <c r="L46" s="57">
        <v>10</v>
      </c>
      <c r="M46" s="57" t="s">
        <v>402</v>
      </c>
      <c r="N46" s="57" t="s">
        <v>402</v>
      </c>
      <c r="O46" s="68">
        <v>0.92700000000000005</v>
      </c>
      <c r="P46" s="57" t="s">
        <v>403</v>
      </c>
      <c r="Q46" s="57">
        <v>15</v>
      </c>
      <c r="R46" s="57">
        <v>10</v>
      </c>
      <c r="S46" s="57">
        <v>98</v>
      </c>
      <c r="T46" s="69"/>
    </row>
    <row r="47" spans="1:20" ht="16.149999999999999" customHeight="1">
      <c r="A47" s="57">
        <v>313510159</v>
      </c>
      <c r="B47" s="57" t="s">
        <v>68</v>
      </c>
      <c r="C47" s="57">
        <v>36</v>
      </c>
      <c r="D47" s="57" t="s">
        <v>401</v>
      </c>
      <c r="E47" s="57" t="s">
        <v>402</v>
      </c>
      <c r="F47" s="57" t="s">
        <v>402</v>
      </c>
      <c r="G47" s="68">
        <v>0.90439999999999998</v>
      </c>
      <c r="H47" s="68">
        <v>0.87180000000000002</v>
      </c>
      <c r="I47" s="57" t="s">
        <v>403</v>
      </c>
      <c r="J47" s="57">
        <v>15</v>
      </c>
      <c r="K47" s="57">
        <v>6</v>
      </c>
      <c r="L47" s="57">
        <v>10</v>
      </c>
      <c r="M47" s="57" t="s">
        <v>402</v>
      </c>
      <c r="N47" s="57" t="s">
        <v>402</v>
      </c>
      <c r="O47" s="68">
        <v>0.9254</v>
      </c>
      <c r="P47" s="57" t="s">
        <v>403</v>
      </c>
      <c r="Q47" s="57">
        <v>15</v>
      </c>
      <c r="R47" s="57">
        <v>8</v>
      </c>
      <c r="S47" s="57">
        <v>90</v>
      </c>
      <c r="T47" s="69"/>
    </row>
    <row r="48" spans="1:20" ht="16.149999999999999" customHeight="1">
      <c r="A48" s="57">
        <v>313510172</v>
      </c>
      <c r="B48" s="57" t="s">
        <v>69</v>
      </c>
      <c r="C48" s="57">
        <v>37</v>
      </c>
      <c r="D48" s="57" t="s">
        <v>401</v>
      </c>
      <c r="E48" s="57" t="s">
        <v>402</v>
      </c>
      <c r="F48" s="57" t="s">
        <v>402</v>
      </c>
      <c r="G48" s="68">
        <v>0.90159999999999996</v>
      </c>
      <c r="H48" s="68">
        <v>0.875</v>
      </c>
      <c r="I48" s="57" t="s">
        <v>403</v>
      </c>
      <c r="J48" s="57">
        <v>15</v>
      </c>
      <c r="K48" s="57">
        <v>6</v>
      </c>
      <c r="L48" s="57">
        <v>10</v>
      </c>
      <c r="M48" s="57" t="s">
        <v>402</v>
      </c>
      <c r="N48" s="57" t="s">
        <v>402</v>
      </c>
      <c r="O48" s="68">
        <v>0.92469999999999997</v>
      </c>
      <c r="P48" s="57" t="s">
        <v>403</v>
      </c>
      <c r="Q48" s="57">
        <v>15</v>
      </c>
      <c r="R48" s="57">
        <v>6</v>
      </c>
      <c r="S48" s="57">
        <v>89</v>
      </c>
      <c r="T48" s="69"/>
    </row>
    <row r="49" spans="1:20" ht="16.149999999999999" customHeight="1">
      <c r="A49" s="57">
        <v>313510178</v>
      </c>
      <c r="B49" s="57" t="s">
        <v>70</v>
      </c>
      <c r="C49" s="57">
        <v>36</v>
      </c>
      <c r="D49" s="57" t="s">
        <v>401</v>
      </c>
      <c r="E49" s="57" t="s">
        <v>402</v>
      </c>
      <c r="F49" s="57" t="s">
        <v>402</v>
      </c>
      <c r="G49" s="68">
        <v>0.90039999999999998</v>
      </c>
      <c r="H49" s="68">
        <v>0.91</v>
      </c>
      <c r="I49" s="57" t="s">
        <v>403</v>
      </c>
      <c r="J49" s="57">
        <v>15</v>
      </c>
      <c r="K49" s="57">
        <v>9</v>
      </c>
      <c r="L49" s="57">
        <v>10</v>
      </c>
      <c r="M49" s="57" t="s">
        <v>402</v>
      </c>
      <c r="N49" s="57" t="s">
        <v>402</v>
      </c>
      <c r="O49" s="68">
        <v>0.92449999999999999</v>
      </c>
      <c r="P49" s="57" t="s">
        <v>403</v>
      </c>
      <c r="Q49" s="57">
        <v>15</v>
      </c>
      <c r="R49" s="57">
        <v>5</v>
      </c>
      <c r="S49" s="57">
        <v>90</v>
      </c>
      <c r="T49" s="69"/>
    </row>
    <row r="50" spans="1:20" ht="16.149999999999999" customHeight="1">
      <c r="A50" s="57">
        <v>313510194</v>
      </c>
      <c r="B50" s="57" t="s">
        <v>71</v>
      </c>
      <c r="C50" s="57">
        <v>36</v>
      </c>
      <c r="D50" s="70" t="s">
        <v>408</v>
      </c>
      <c r="E50" s="57" t="s">
        <v>402</v>
      </c>
      <c r="F50" s="57" t="s">
        <v>402</v>
      </c>
      <c r="G50" s="68">
        <v>0.90439999999999998</v>
      </c>
      <c r="H50" s="68">
        <v>0.58160000000000001</v>
      </c>
      <c r="I50" s="57" t="s">
        <v>403</v>
      </c>
      <c r="J50" s="57">
        <v>15</v>
      </c>
      <c r="K50" s="57">
        <v>1</v>
      </c>
      <c r="L50" s="57">
        <v>10</v>
      </c>
      <c r="M50" s="57" t="s">
        <v>402</v>
      </c>
      <c r="N50" s="57" t="s">
        <v>402</v>
      </c>
      <c r="O50" s="68">
        <v>0.92249999999999999</v>
      </c>
      <c r="P50" s="57" t="s">
        <v>403</v>
      </c>
      <c r="Q50" s="57">
        <v>15</v>
      </c>
      <c r="R50" s="57">
        <v>1</v>
      </c>
      <c r="S50" s="57">
        <v>73</v>
      </c>
      <c r="T50" s="69" t="s">
        <v>411</v>
      </c>
    </row>
    <row r="51" spans="1:20" ht="16.149999999999999" customHeight="1">
      <c r="A51" s="57">
        <v>313510196</v>
      </c>
      <c r="B51" s="57" t="s">
        <v>72</v>
      </c>
      <c r="C51" s="57">
        <v>36</v>
      </c>
      <c r="D51" s="70" t="s">
        <v>408</v>
      </c>
      <c r="E51" s="57" t="s">
        <v>402</v>
      </c>
      <c r="F51" s="57" t="s">
        <v>402</v>
      </c>
      <c r="G51" s="68">
        <v>0.90429999999999999</v>
      </c>
      <c r="H51" s="68">
        <v>0.82779999999999998</v>
      </c>
      <c r="I51" s="57" t="s">
        <v>403</v>
      </c>
      <c r="J51" s="57">
        <v>15</v>
      </c>
      <c r="K51" s="57">
        <v>4</v>
      </c>
      <c r="L51" s="57">
        <v>10</v>
      </c>
      <c r="M51" s="57" t="s">
        <v>402</v>
      </c>
      <c r="N51" s="57" t="s">
        <v>402</v>
      </c>
      <c r="O51" s="68">
        <v>0.92320000000000002</v>
      </c>
      <c r="P51" s="57" t="s">
        <v>403</v>
      </c>
      <c r="Q51" s="57">
        <v>15</v>
      </c>
      <c r="R51" s="57">
        <v>2</v>
      </c>
      <c r="S51" s="57">
        <v>77</v>
      </c>
      <c r="T51" s="69" t="s">
        <v>412</v>
      </c>
    </row>
    <row r="52" spans="1:20" ht="16.149999999999999" customHeight="1">
      <c r="A52" s="57">
        <v>313510212</v>
      </c>
      <c r="B52" s="57" t="s">
        <v>73</v>
      </c>
      <c r="C52" s="57">
        <v>0</v>
      </c>
      <c r="D52" s="57" t="s">
        <v>401</v>
      </c>
      <c r="E52" s="70" t="s">
        <v>404</v>
      </c>
      <c r="F52" s="57"/>
      <c r="G52" s="57"/>
      <c r="H52" s="57"/>
      <c r="I52" s="70" t="s">
        <v>404</v>
      </c>
      <c r="J52" s="57">
        <v>0</v>
      </c>
      <c r="K52" s="57">
        <v>0</v>
      </c>
      <c r="L52" s="57">
        <v>0</v>
      </c>
      <c r="M52" s="70" t="s">
        <v>404</v>
      </c>
      <c r="N52" s="57"/>
      <c r="O52" s="57"/>
      <c r="P52" s="70" t="s">
        <v>404</v>
      </c>
      <c r="Q52" s="57">
        <v>0</v>
      </c>
      <c r="R52" s="57">
        <v>0</v>
      </c>
      <c r="S52" s="57">
        <v>0</v>
      </c>
      <c r="T52" s="69"/>
    </row>
    <row r="53" spans="1:20" ht="16.149999999999999" customHeight="1">
      <c r="A53" s="57">
        <v>313510214</v>
      </c>
      <c r="B53" s="57" t="s">
        <v>74</v>
      </c>
      <c r="C53" s="57">
        <v>38</v>
      </c>
      <c r="D53" s="57" t="s">
        <v>401</v>
      </c>
      <c r="E53" s="57" t="s">
        <v>402</v>
      </c>
      <c r="F53" s="57" t="s">
        <v>402</v>
      </c>
      <c r="G53" s="68">
        <v>0.90210000000000001</v>
      </c>
      <c r="H53" s="68">
        <v>0.93</v>
      </c>
      <c r="I53" s="57" t="s">
        <v>403</v>
      </c>
      <c r="J53" s="57">
        <v>15</v>
      </c>
      <c r="K53" s="57">
        <v>10</v>
      </c>
      <c r="L53" s="57">
        <v>10</v>
      </c>
      <c r="M53" s="57" t="s">
        <v>402</v>
      </c>
      <c r="N53" s="57" t="s">
        <v>402</v>
      </c>
      <c r="O53" s="68">
        <v>0.92410000000000003</v>
      </c>
      <c r="P53" s="57" t="s">
        <v>403</v>
      </c>
      <c r="Q53" s="57">
        <v>15</v>
      </c>
      <c r="R53" s="57">
        <v>4</v>
      </c>
      <c r="S53" s="57">
        <v>92</v>
      </c>
      <c r="T53" s="69"/>
    </row>
    <row r="54" spans="1:20" ht="16.149999999999999" customHeight="1">
      <c r="A54" s="57">
        <v>313510217</v>
      </c>
      <c r="B54" s="57" t="s">
        <v>75</v>
      </c>
      <c r="C54" s="57">
        <v>38</v>
      </c>
      <c r="D54" s="57" t="s">
        <v>401</v>
      </c>
      <c r="E54" s="57" t="s">
        <v>402</v>
      </c>
      <c r="F54" s="57" t="s">
        <v>402</v>
      </c>
      <c r="G54" s="68">
        <v>0.89990000000000003</v>
      </c>
      <c r="H54" s="68">
        <v>0.91</v>
      </c>
      <c r="I54" s="57" t="s">
        <v>403</v>
      </c>
      <c r="J54" s="57">
        <v>15</v>
      </c>
      <c r="K54" s="57">
        <v>8</v>
      </c>
      <c r="L54" s="57">
        <v>10</v>
      </c>
      <c r="M54" s="57" t="s">
        <v>402</v>
      </c>
      <c r="N54" s="57" t="s">
        <v>402</v>
      </c>
      <c r="O54" s="68">
        <v>0.92600000000000005</v>
      </c>
      <c r="P54" s="57" t="s">
        <v>403</v>
      </c>
      <c r="Q54" s="57">
        <v>15</v>
      </c>
      <c r="R54" s="57">
        <v>10</v>
      </c>
      <c r="S54" s="57">
        <v>96</v>
      </c>
      <c r="T54" s="69"/>
    </row>
    <row r="55" spans="1:20" ht="16.149999999999999" customHeight="1">
      <c r="A55" s="57">
        <v>313510230</v>
      </c>
      <c r="B55" s="57" t="s">
        <v>76</v>
      </c>
      <c r="C55" s="57">
        <v>38</v>
      </c>
      <c r="D55" s="57" t="s">
        <v>401</v>
      </c>
      <c r="E55" s="57" t="s">
        <v>402</v>
      </c>
      <c r="F55" s="57" t="s">
        <v>402</v>
      </c>
      <c r="G55" s="68">
        <v>0.90480000000000005</v>
      </c>
      <c r="H55" s="68">
        <v>0.93500000000000005</v>
      </c>
      <c r="I55" s="57" t="s">
        <v>403</v>
      </c>
      <c r="J55" s="57">
        <v>15</v>
      </c>
      <c r="K55" s="57">
        <v>10</v>
      </c>
      <c r="L55" s="57">
        <v>10</v>
      </c>
      <c r="M55" s="57" t="s">
        <v>402</v>
      </c>
      <c r="N55" s="57" t="s">
        <v>402</v>
      </c>
      <c r="O55" s="68">
        <v>0.92559999999999998</v>
      </c>
      <c r="P55" s="57" t="s">
        <v>403</v>
      </c>
      <c r="Q55" s="57">
        <v>15</v>
      </c>
      <c r="R55" s="57">
        <v>9</v>
      </c>
      <c r="S55" s="57">
        <v>97</v>
      </c>
      <c r="T55" s="69"/>
    </row>
    <row r="56" spans="1:20" ht="16.149999999999999" customHeight="1">
      <c r="A56" s="57">
        <v>313510234</v>
      </c>
      <c r="B56" s="57" t="s">
        <v>77</v>
      </c>
      <c r="C56" s="57">
        <v>32</v>
      </c>
      <c r="D56" s="57" t="s">
        <v>401</v>
      </c>
      <c r="E56" s="57" t="s">
        <v>402</v>
      </c>
      <c r="F56" s="57" t="s">
        <v>402</v>
      </c>
      <c r="G56" s="68">
        <v>0.90169999999999995</v>
      </c>
      <c r="H56" s="68">
        <v>0.85029999999999994</v>
      </c>
      <c r="I56" s="57" t="s">
        <v>403</v>
      </c>
      <c r="J56" s="57">
        <v>15</v>
      </c>
      <c r="K56" s="57">
        <v>5</v>
      </c>
      <c r="L56" s="57">
        <v>10</v>
      </c>
      <c r="M56" s="57" t="s">
        <v>402</v>
      </c>
      <c r="N56" s="57" t="s">
        <v>402</v>
      </c>
      <c r="O56" s="68">
        <v>0.92500000000000004</v>
      </c>
      <c r="P56" s="57" t="s">
        <v>403</v>
      </c>
      <c r="Q56" s="57">
        <v>15</v>
      </c>
      <c r="R56" s="57">
        <v>7</v>
      </c>
      <c r="S56" s="57">
        <v>84</v>
      </c>
      <c r="T56" s="69"/>
    </row>
    <row r="57" spans="1:20" ht="16.149999999999999" customHeight="1">
      <c r="A57" s="57">
        <v>313510237</v>
      </c>
      <c r="B57" s="57" t="s">
        <v>78</v>
      </c>
      <c r="C57" s="57">
        <v>35</v>
      </c>
      <c r="D57" s="70" t="s">
        <v>408</v>
      </c>
      <c r="E57" s="57" t="s">
        <v>402</v>
      </c>
      <c r="F57" s="57" t="s">
        <v>402</v>
      </c>
      <c r="G57" s="68">
        <v>0.90610000000000002</v>
      </c>
      <c r="H57" s="68">
        <v>0.8</v>
      </c>
      <c r="I57" s="57" t="s">
        <v>403</v>
      </c>
      <c r="J57" s="57">
        <v>15</v>
      </c>
      <c r="K57" s="57">
        <v>3</v>
      </c>
      <c r="L57" s="57">
        <v>10</v>
      </c>
      <c r="M57" s="57" t="s">
        <v>402</v>
      </c>
      <c r="N57" s="57" t="s">
        <v>402</v>
      </c>
      <c r="O57" s="68">
        <v>0.92459999999999998</v>
      </c>
      <c r="P57" s="57" t="s">
        <v>403</v>
      </c>
      <c r="Q57" s="57">
        <v>15</v>
      </c>
      <c r="R57" s="57">
        <v>5</v>
      </c>
      <c r="S57" s="57">
        <v>78</v>
      </c>
      <c r="T57" s="69" t="s">
        <v>413</v>
      </c>
    </row>
    <row r="58" spans="1:20" ht="16.149999999999999" customHeight="1">
      <c r="A58" s="57">
        <v>313510244</v>
      </c>
      <c r="B58" s="57" t="s">
        <v>79</v>
      </c>
      <c r="C58" s="57">
        <v>37</v>
      </c>
      <c r="D58" s="70" t="s">
        <v>408</v>
      </c>
      <c r="E58" s="57" t="s">
        <v>402</v>
      </c>
      <c r="F58" s="57" t="s">
        <v>402</v>
      </c>
      <c r="G58" s="68">
        <v>0.90100000000000002</v>
      </c>
      <c r="H58" s="68">
        <v>0.85</v>
      </c>
      <c r="I58" s="57" t="s">
        <v>403</v>
      </c>
      <c r="J58" s="57">
        <v>15</v>
      </c>
      <c r="K58" s="57">
        <v>5</v>
      </c>
      <c r="L58" s="57">
        <v>10</v>
      </c>
      <c r="M58" s="57" t="s">
        <v>402</v>
      </c>
      <c r="N58" s="57" t="s">
        <v>402</v>
      </c>
      <c r="O58" s="68">
        <v>0.92449999999999999</v>
      </c>
      <c r="P58" s="57" t="s">
        <v>403</v>
      </c>
      <c r="Q58" s="57">
        <v>15</v>
      </c>
      <c r="R58" s="57">
        <v>5</v>
      </c>
      <c r="S58" s="57">
        <v>82</v>
      </c>
      <c r="T58" s="69" t="s">
        <v>409</v>
      </c>
    </row>
    <row r="59" spans="1:20" ht="16.149999999999999" customHeight="1">
      <c r="A59" s="57">
        <v>313510245</v>
      </c>
      <c r="B59" s="57" t="s">
        <v>80</v>
      </c>
      <c r="C59" s="57">
        <v>34</v>
      </c>
      <c r="D59" s="70" t="s">
        <v>408</v>
      </c>
      <c r="E59" s="57" t="s">
        <v>402</v>
      </c>
      <c r="F59" s="57" t="s">
        <v>402</v>
      </c>
      <c r="G59" s="68">
        <v>0.90510000000000002</v>
      </c>
      <c r="H59" s="68">
        <v>0.91849999999999998</v>
      </c>
      <c r="I59" s="57" t="s">
        <v>403</v>
      </c>
      <c r="J59" s="57">
        <v>15</v>
      </c>
      <c r="K59" s="57">
        <v>9</v>
      </c>
      <c r="L59" s="57">
        <v>10</v>
      </c>
      <c r="M59" s="57" t="s">
        <v>402</v>
      </c>
      <c r="N59" s="57" t="s">
        <v>402</v>
      </c>
      <c r="O59" s="68">
        <v>0.92569999999999997</v>
      </c>
      <c r="P59" s="57" t="s">
        <v>403</v>
      </c>
      <c r="Q59" s="57">
        <v>15</v>
      </c>
      <c r="R59" s="57">
        <v>9</v>
      </c>
      <c r="S59" s="57">
        <v>87</v>
      </c>
      <c r="T59" s="69" t="s">
        <v>409</v>
      </c>
    </row>
    <row r="60" spans="1:20" ht="16.149999999999999" customHeight="1">
      <c r="A60" s="57">
        <v>313512061</v>
      </c>
      <c r="B60" s="57" t="s">
        <v>81</v>
      </c>
      <c r="C60" s="57">
        <v>34</v>
      </c>
      <c r="D60" s="57" t="s">
        <v>401</v>
      </c>
      <c r="E60" s="57" t="s">
        <v>402</v>
      </c>
      <c r="F60" s="57" t="s">
        <v>402</v>
      </c>
      <c r="G60" s="68">
        <v>0.90229999999999999</v>
      </c>
      <c r="H60" s="68">
        <v>0.92500000000000004</v>
      </c>
      <c r="I60" s="57" t="s">
        <v>403</v>
      </c>
      <c r="J60" s="57">
        <v>15</v>
      </c>
      <c r="K60" s="57">
        <v>9</v>
      </c>
      <c r="L60" s="57">
        <v>10</v>
      </c>
      <c r="M60" s="57" t="s">
        <v>402</v>
      </c>
      <c r="N60" s="57" t="s">
        <v>402</v>
      </c>
      <c r="O60" s="68">
        <v>0.92279999999999995</v>
      </c>
      <c r="P60" s="57" t="s">
        <v>403</v>
      </c>
      <c r="Q60" s="57">
        <v>15</v>
      </c>
      <c r="R60" s="57">
        <v>1</v>
      </c>
      <c r="S60" s="57">
        <v>84</v>
      </c>
      <c r="T60" s="69"/>
    </row>
    <row r="61" spans="1:20" ht="16.149999999999999" customHeight="1">
      <c r="A61" s="57">
        <v>313513029</v>
      </c>
      <c r="B61" s="57" t="s">
        <v>83</v>
      </c>
      <c r="C61" s="57">
        <v>35</v>
      </c>
      <c r="D61" s="57" t="s">
        <v>401</v>
      </c>
      <c r="E61" s="57" t="s">
        <v>402</v>
      </c>
      <c r="F61" s="57" t="s">
        <v>402</v>
      </c>
      <c r="G61" s="68">
        <v>0.90100000000000002</v>
      </c>
      <c r="H61" s="68">
        <v>0.88800000000000001</v>
      </c>
      <c r="I61" s="57" t="s">
        <v>403</v>
      </c>
      <c r="J61" s="57">
        <v>15</v>
      </c>
      <c r="K61" s="57">
        <v>7</v>
      </c>
      <c r="L61" s="57">
        <v>10</v>
      </c>
      <c r="M61" s="57" t="s">
        <v>402</v>
      </c>
      <c r="N61" s="57" t="s">
        <v>402</v>
      </c>
      <c r="O61" s="68">
        <v>0.92569999999999997</v>
      </c>
      <c r="P61" s="57" t="s">
        <v>403</v>
      </c>
      <c r="Q61" s="57">
        <v>15</v>
      </c>
      <c r="R61" s="57">
        <v>9</v>
      </c>
      <c r="S61" s="57">
        <v>91</v>
      </c>
      <c r="T61" s="69"/>
    </row>
    <row r="62" spans="1:20" ht="16.149999999999999" customHeight="1">
      <c r="A62" s="57">
        <v>313580015</v>
      </c>
      <c r="B62" s="57" t="s">
        <v>85</v>
      </c>
      <c r="C62" s="57">
        <v>26</v>
      </c>
      <c r="D62" s="57" t="s">
        <v>401</v>
      </c>
      <c r="E62" s="57" t="s">
        <v>402</v>
      </c>
      <c r="F62" s="57" t="s">
        <v>402</v>
      </c>
      <c r="G62" s="68">
        <v>0.92269999999999996</v>
      </c>
      <c r="H62" s="68">
        <v>0.54779999999999995</v>
      </c>
      <c r="I62" s="57" t="s">
        <v>403</v>
      </c>
      <c r="J62" s="57">
        <v>15</v>
      </c>
      <c r="K62" s="57">
        <v>1</v>
      </c>
      <c r="L62" s="57">
        <v>10</v>
      </c>
      <c r="M62" s="57" t="s">
        <v>402</v>
      </c>
      <c r="N62" s="57" t="s">
        <v>402</v>
      </c>
      <c r="O62" s="68">
        <v>0.92</v>
      </c>
      <c r="P62" s="57" t="s">
        <v>403</v>
      </c>
      <c r="Q62" s="57">
        <v>15</v>
      </c>
      <c r="R62" s="57">
        <v>1</v>
      </c>
      <c r="S62" s="57">
        <v>68</v>
      </c>
      <c r="T62" s="69"/>
    </row>
    <row r="63" spans="1:20" ht="16.149999999999999" customHeight="1">
      <c r="A63" s="57">
        <v>313580072</v>
      </c>
      <c r="B63" s="57" t="s">
        <v>86</v>
      </c>
      <c r="C63" s="57">
        <v>37</v>
      </c>
      <c r="D63" s="57" t="s">
        <v>401</v>
      </c>
      <c r="E63" s="57" t="s">
        <v>402</v>
      </c>
      <c r="F63" s="57" t="s">
        <v>402</v>
      </c>
      <c r="G63" s="68">
        <v>0.90300000000000002</v>
      </c>
      <c r="H63" s="68">
        <v>0.8</v>
      </c>
      <c r="I63" s="57" t="s">
        <v>403</v>
      </c>
      <c r="J63" s="57">
        <v>15</v>
      </c>
      <c r="K63" s="57">
        <v>3</v>
      </c>
      <c r="L63" s="57">
        <v>10</v>
      </c>
      <c r="M63" s="57" t="s">
        <v>402</v>
      </c>
      <c r="N63" s="57" t="s">
        <v>402</v>
      </c>
      <c r="O63" s="68">
        <v>0.92330000000000001</v>
      </c>
      <c r="P63" s="57" t="s">
        <v>403</v>
      </c>
      <c r="Q63" s="57">
        <v>15</v>
      </c>
      <c r="R63" s="57">
        <v>2</v>
      </c>
      <c r="S63" s="57">
        <v>82</v>
      </c>
      <c r="T63" s="69"/>
    </row>
    <row r="64" spans="1:20" ht="16.149999999999999" customHeight="1">
      <c r="A64" s="57">
        <v>313605012</v>
      </c>
      <c r="B64" s="57" t="s">
        <v>87</v>
      </c>
      <c r="C64" s="57">
        <v>32</v>
      </c>
      <c r="D64" s="57" t="s">
        <v>401</v>
      </c>
      <c r="E64" s="57" t="s">
        <v>402</v>
      </c>
      <c r="F64" s="57" t="s">
        <v>402</v>
      </c>
      <c r="G64" s="68">
        <v>0.91410000000000002</v>
      </c>
      <c r="H64" s="68">
        <v>0.79879999999999995</v>
      </c>
      <c r="I64" s="57" t="s">
        <v>403</v>
      </c>
      <c r="J64" s="57">
        <v>15</v>
      </c>
      <c r="K64" s="57">
        <v>2</v>
      </c>
      <c r="L64" s="57">
        <v>10</v>
      </c>
      <c r="M64" s="57" t="s">
        <v>402</v>
      </c>
      <c r="N64" s="57" t="s">
        <v>402</v>
      </c>
      <c r="O64" s="68">
        <v>0.92390000000000005</v>
      </c>
      <c r="P64" s="57" t="s">
        <v>403</v>
      </c>
      <c r="Q64" s="57">
        <v>15</v>
      </c>
      <c r="R64" s="57">
        <v>3</v>
      </c>
      <c r="S64" s="57">
        <v>77</v>
      </c>
      <c r="T64" s="69"/>
    </row>
    <row r="65" spans="1:20" ht="16.149999999999999" customHeight="1">
      <c r="A65" s="57">
        <v>314505002</v>
      </c>
      <c r="B65" s="57" t="s">
        <v>89</v>
      </c>
      <c r="C65" s="57">
        <v>37</v>
      </c>
      <c r="D65" s="57" t="s">
        <v>401</v>
      </c>
      <c r="E65" s="57" t="s">
        <v>402</v>
      </c>
      <c r="F65" s="57" t="s">
        <v>402</v>
      </c>
      <c r="G65" s="68">
        <v>0.90449999999999997</v>
      </c>
      <c r="H65" s="68">
        <v>0.87829999999999997</v>
      </c>
      <c r="I65" s="57" t="s">
        <v>403</v>
      </c>
      <c r="J65" s="57">
        <v>15</v>
      </c>
      <c r="K65" s="57">
        <v>6</v>
      </c>
      <c r="L65" s="57">
        <v>10</v>
      </c>
      <c r="M65" s="57" t="s">
        <v>402</v>
      </c>
      <c r="N65" s="57" t="s">
        <v>402</v>
      </c>
      <c r="O65" s="68">
        <v>0.92310000000000003</v>
      </c>
      <c r="P65" s="57" t="s">
        <v>403</v>
      </c>
      <c r="Q65" s="57">
        <v>15</v>
      </c>
      <c r="R65" s="57">
        <v>1</v>
      </c>
      <c r="S65" s="57">
        <v>84</v>
      </c>
      <c r="T65" s="69"/>
    </row>
    <row r="66" spans="1:20" ht="16.149999999999999" customHeight="1">
      <c r="A66" s="57">
        <v>314505004</v>
      </c>
      <c r="B66" s="57" t="s">
        <v>90</v>
      </c>
      <c r="C66" s="57">
        <v>37</v>
      </c>
      <c r="D66" s="57" t="s">
        <v>401</v>
      </c>
      <c r="E66" s="57" t="s">
        <v>402</v>
      </c>
      <c r="F66" s="57" t="s">
        <v>402</v>
      </c>
      <c r="G66" s="68">
        <v>0.90280000000000005</v>
      </c>
      <c r="H66" s="68">
        <v>0.9</v>
      </c>
      <c r="I66" s="57" t="s">
        <v>403</v>
      </c>
      <c r="J66" s="57">
        <v>15</v>
      </c>
      <c r="K66" s="57">
        <v>8</v>
      </c>
      <c r="L66" s="57">
        <v>10</v>
      </c>
      <c r="M66" s="57" t="s">
        <v>402</v>
      </c>
      <c r="N66" s="57" t="s">
        <v>402</v>
      </c>
      <c r="O66" s="68">
        <v>0.92600000000000005</v>
      </c>
      <c r="P66" s="57" t="s">
        <v>403</v>
      </c>
      <c r="Q66" s="57">
        <v>15</v>
      </c>
      <c r="R66" s="57">
        <v>10</v>
      </c>
      <c r="S66" s="57">
        <v>95</v>
      </c>
      <c r="T66" s="69"/>
    </row>
    <row r="67" spans="1:20" ht="16.149999999999999" customHeight="1">
      <c r="A67" s="57">
        <v>314505008</v>
      </c>
      <c r="B67" s="57" t="s">
        <v>91</v>
      </c>
      <c r="C67" s="57">
        <v>35</v>
      </c>
      <c r="D67" s="57" t="s">
        <v>401</v>
      </c>
      <c r="E67" s="57" t="s">
        <v>402</v>
      </c>
      <c r="F67" s="57" t="s">
        <v>402</v>
      </c>
      <c r="G67" s="68">
        <v>0.90029999999999999</v>
      </c>
      <c r="H67" s="68">
        <v>0.84989999999999999</v>
      </c>
      <c r="I67" s="57" t="s">
        <v>403</v>
      </c>
      <c r="J67" s="57">
        <v>15</v>
      </c>
      <c r="K67" s="57">
        <v>4</v>
      </c>
      <c r="L67" s="57">
        <v>10</v>
      </c>
      <c r="M67" s="57" t="s">
        <v>402</v>
      </c>
      <c r="N67" s="57" t="s">
        <v>402</v>
      </c>
      <c r="O67" s="68">
        <v>0.92600000000000005</v>
      </c>
      <c r="P67" s="57" t="s">
        <v>403</v>
      </c>
      <c r="Q67" s="57">
        <v>15</v>
      </c>
      <c r="R67" s="57">
        <v>10</v>
      </c>
      <c r="S67" s="57">
        <v>89</v>
      </c>
      <c r="T67" s="69"/>
    </row>
    <row r="68" spans="1:20" ht="16.149999999999999" customHeight="1">
      <c r="A68" s="57">
        <v>314505011</v>
      </c>
      <c r="B68" s="57" t="s">
        <v>92</v>
      </c>
      <c r="C68" s="57">
        <v>36</v>
      </c>
      <c r="D68" s="57" t="s">
        <v>401</v>
      </c>
      <c r="E68" s="57" t="s">
        <v>402</v>
      </c>
      <c r="F68" s="57" t="s">
        <v>402</v>
      </c>
      <c r="G68" s="68">
        <v>0.91869999999999996</v>
      </c>
      <c r="H68" s="68">
        <v>0.50019999999999998</v>
      </c>
      <c r="I68" s="57" t="s">
        <v>403</v>
      </c>
      <c r="J68" s="57">
        <v>15</v>
      </c>
      <c r="K68" s="57">
        <v>0</v>
      </c>
      <c r="L68" s="57">
        <v>10</v>
      </c>
      <c r="M68" s="57" t="s">
        <v>402</v>
      </c>
      <c r="N68" s="57" t="s">
        <v>402</v>
      </c>
      <c r="O68" s="68">
        <v>0.92320000000000002</v>
      </c>
      <c r="P68" s="57" t="s">
        <v>403</v>
      </c>
      <c r="Q68" s="57">
        <v>15</v>
      </c>
      <c r="R68" s="57">
        <v>2</v>
      </c>
      <c r="S68" s="57">
        <v>78</v>
      </c>
      <c r="T68" s="69"/>
    </row>
    <row r="69" spans="1:20" ht="16.149999999999999" customHeight="1">
      <c r="A69" s="57">
        <v>314510022</v>
      </c>
      <c r="B69" s="57" t="s">
        <v>93</v>
      </c>
      <c r="C69" s="57">
        <v>40</v>
      </c>
      <c r="D69" s="70" t="s">
        <v>408</v>
      </c>
      <c r="E69" s="57" t="s">
        <v>402</v>
      </c>
      <c r="F69" s="57" t="s">
        <v>402</v>
      </c>
      <c r="G69" s="68">
        <v>0.90129999999999999</v>
      </c>
      <c r="H69" s="68">
        <v>0.92500000000000004</v>
      </c>
      <c r="I69" s="57" t="s">
        <v>403</v>
      </c>
      <c r="J69" s="57">
        <v>15</v>
      </c>
      <c r="K69" s="57">
        <v>9</v>
      </c>
      <c r="L69" s="57">
        <v>10</v>
      </c>
      <c r="M69" s="57" t="s">
        <v>402</v>
      </c>
      <c r="N69" s="57" t="s">
        <v>402</v>
      </c>
      <c r="O69" s="68">
        <v>0.92530000000000001</v>
      </c>
      <c r="P69" s="57" t="s">
        <v>403</v>
      </c>
      <c r="Q69" s="57">
        <v>15</v>
      </c>
      <c r="R69" s="57">
        <v>8</v>
      </c>
      <c r="S69" s="57">
        <v>92</v>
      </c>
      <c r="T69" s="69" t="s">
        <v>414</v>
      </c>
    </row>
    <row r="70" spans="1:20" ht="16.149999999999999" customHeight="1">
      <c r="A70" s="57">
        <v>314510028</v>
      </c>
      <c r="B70" s="57" t="s">
        <v>94</v>
      </c>
      <c r="C70" s="57">
        <v>36</v>
      </c>
      <c r="D70" s="57" t="s">
        <v>401</v>
      </c>
      <c r="E70" s="57" t="s">
        <v>402</v>
      </c>
      <c r="F70" s="57" t="s">
        <v>402</v>
      </c>
      <c r="G70" s="68">
        <v>0.90210000000000001</v>
      </c>
      <c r="H70" s="68">
        <v>0.8851</v>
      </c>
      <c r="I70" s="57" t="s">
        <v>403</v>
      </c>
      <c r="J70" s="57">
        <v>15</v>
      </c>
      <c r="K70" s="57">
        <v>6</v>
      </c>
      <c r="L70" s="57">
        <v>10</v>
      </c>
      <c r="M70" s="57" t="s">
        <v>402</v>
      </c>
      <c r="N70" s="57" t="s">
        <v>402</v>
      </c>
      <c r="O70" s="68">
        <v>0.92369999999999997</v>
      </c>
      <c r="P70" s="57" t="s">
        <v>403</v>
      </c>
      <c r="Q70" s="57">
        <v>15</v>
      </c>
      <c r="R70" s="57">
        <v>3</v>
      </c>
      <c r="S70" s="57">
        <v>85</v>
      </c>
      <c r="T70" s="69"/>
    </row>
    <row r="71" spans="1:20" ht="16.149999999999999" customHeight="1">
      <c r="A71" s="57">
        <v>314510034</v>
      </c>
      <c r="B71" s="57" t="s">
        <v>95</v>
      </c>
      <c r="C71" s="57">
        <v>32</v>
      </c>
      <c r="D71" s="57" t="s">
        <v>401</v>
      </c>
      <c r="E71" s="57" t="s">
        <v>402</v>
      </c>
      <c r="F71" s="57" t="s">
        <v>402</v>
      </c>
      <c r="G71" s="68">
        <v>0.92600000000000005</v>
      </c>
      <c r="H71" s="68">
        <v>0.502</v>
      </c>
      <c r="I71" s="57" t="s">
        <v>403</v>
      </c>
      <c r="J71" s="57">
        <v>15</v>
      </c>
      <c r="K71" s="57">
        <v>1</v>
      </c>
      <c r="L71" s="57">
        <v>10</v>
      </c>
      <c r="M71" s="57" t="s">
        <v>402</v>
      </c>
      <c r="N71" s="57" t="s">
        <v>402</v>
      </c>
      <c r="O71" s="68">
        <v>0.92379999999999995</v>
      </c>
      <c r="P71" s="57" t="s">
        <v>403</v>
      </c>
      <c r="Q71" s="57">
        <v>15</v>
      </c>
      <c r="R71" s="57">
        <v>3</v>
      </c>
      <c r="S71" s="57">
        <v>76</v>
      </c>
      <c r="T71" s="69"/>
    </row>
    <row r="72" spans="1:20" ht="16.149999999999999" customHeight="1">
      <c r="A72" s="57">
        <v>314510042</v>
      </c>
      <c r="B72" s="57" t="s">
        <v>96</v>
      </c>
      <c r="C72" s="57">
        <v>27</v>
      </c>
      <c r="D72" s="70" t="s">
        <v>408</v>
      </c>
      <c r="E72" s="57" t="s">
        <v>402</v>
      </c>
      <c r="F72" s="57" t="s">
        <v>402</v>
      </c>
      <c r="G72" s="68">
        <v>0.91920000000000002</v>
      </c>
      <c r="H72" s="68">
        <v>0.5</v>
      </c>
      <c r="I72" s="57" t="s">
        <v>403</v>
      </c>
      <c r="J72" s="57">
        <v>15</v>
      </c>
      <c r="K72" s="57">
        <v>0</v>
      </c>
      <c r="L72" s="57">
        <v>10</v>
      </c>
      <c r="M72" s="57" t="s">
        <v>402</v>
      </c>
      <c r="N72" s="57" t="s">
        <v>402</v>
      </c>
      <c r="O72" s="68">
        <v>0.92359999999999998</v>
      </c>
      <c r="P72" s="57" t="s">
        <v>403</v>
      </c>
      <c r="Q72" s="57">
        <v>15</v>
      </c>
      <c r="R72" s="57">
        <v>3</v>
      </c>
      <c r="S72" s="57">
        <v>60</v>
      </c>
      <c r="T72" s="69" t="s">
        <v>415</v>
      </c>
    </row>
    <row r="73" spans="1:20" ht="16.149999999999999" customHeight="1">
      <c r="A73" s="57">
        <v>314510044</v>
      </c>
      <c r="B73" s="57" t="s">
        <v>97</v>
      </c>
      <c r="C73" s="57">
        <v>34</v>
      </c>
      <c r="D73" s="57" t="s">
        <v>401</v>
      </c>
      <c r="E73" s="57" t="s">
        <v>402</v>
      </c>
      <c r="F73" s="57" t="s">
        <v>402</v>
      </c>
      <c r="G73" s="68">
        <v>0.90059999999999996</v>
      </c>
      <c r="H73" s="68">
        <v>0.91139999999999999</v>
      </c>
      <c r="I73" s="57" t="s">
        <v>403</v>
      </c>
      <c r="J73" s="57">
        <v>15</v>
      </c>
      <c r="K73" s="57">
        <v>9</v>
      </c>
      <c r="L73" s="57">
        <v>10</v>
      </c>
      <c r="M73" s="57" t="s">
        <v>402</v>
      </c>
      <c r="N73" s="57" t="s">
        <v>402</v>
      </c>
      <c r="O73" s="68">
        <v>0.92530000000000001</v>
      </c>
      <c r="P73" s="57" t="s">
        <v>403</v>
      </c>
      <c r="Q73" s="57">
        <v>15</v>
      </c>
      <c r="R73" s="57">
        <v>8</v>
      </c>
      <c r="S73" s="57">
        <v>91</v>
      </c>
      <c r="T73" s="69"/>
    </row>
    <row r="74" spans="1:20" ht="16.149999999999999" customHeight="1">
      <c r="A74" s="57">
        <v>314510067</v>
      </c>
      <c r="B74" s="57" t="s">
        <v>98</v>
      </c>
      <c r="C74" s="57">
        <v>33</v>
      </c>
      <c r="D74" s="57" t="s">
        <v>401</v>
      </c>
      <c r="E74" s="57" t="s">
        <v>402</v>
      </c>
      <c r="F74" s="57" t="s">
        <v>402</v>
      </c>
      <c r="G74" s="68">
        <v>0.90720000000000001</v>
      </c>
      <c r="H74" s="68">
        <v>0.86109999999999998</v>
      </c>
      <c r="I74" s="57" t="s">
        <v>403</v>
      </c>
      <c r="J74" s="57">
        <v>15</v>
      </c>
      <c r="K74" s="57">
        <v>5</v>
      </c>
      <c r="L74" s="57">
        <v>10</v>
      </c>
      <c r="M74" s="57" t="s">
        <v>402</v>
      </c>
      <c r="N74" s="57" t="s">
        <v>402</v>
      </c>
      <c r="O74" s="68">
        <v>0.92430000000000001</v>
      </c>
      <c r="P74" s="57" t="s">
        <v>403</v>
      </c>
      <c r="Q74" s="57">
        <v>15</v>
      </c>
      <c r="R74" s="57">
        <v>4</v>
      </c>
      <c r="S74" s="57">
        <v>82</v>
      </c>
      <c r="T74" s="69"/>
    </row>
    <row r="75" spans="1:20" ht="16.149999999999999" customHeight="1">
      <c r="A75" s="57">
        <v>314510072</v>
      </c>
      <c r="B75" s="57" t="s">
        <v>99</v>
      </c>
      <c r="C75" s="57">
        <v>36</v>
      </c>
      <c r="D75" s="57" t="s">
        <v>401</v>
      </c>
      <c r="E75" s="57" t="s">
        <v>402</v>
      </c>
      <c r="F75" s="57" t="s">
        <v>402</v>
      </c>
      <c r="G75" s="68">
        <v>0.90390000000000004</v>
      </c>
      <c r="H75" s="68">
        <v>0.94</v>
      </c>
      <c r="I75" s="57" t="s">
        <v>403</v>
      </c>
      <c r="J75" s="57">
        <v>15</v>
      </c>
      <c r="K75" s="57">
        <v>10</v>
      </c>
      <c r="L75" s="57">
        <v>10</v>
      </c>
      <c r="M75" s="57" t="s">
        <v>402</v>
      </c>
      <c r="N75" s="57" t="s">
        <v>402</v>
      </c>
      <c r="O75" s="68">
        <v>0.92430000000000001</v>
      </c>
      <c r="P75" s="57" t="s">
        <v>403</v>
      </c>
      <c r="Q75" s="57">
        <v>15</v>
      </c>
      <c r="R75" s="57">
        <v>4</v>
      </c>
      <c r="S75" s="57">
        <v>90</v>
      </c>
      <c r="T75" s="69"/>
    </row>
    <row r="76" spans="1:20" ht="16.149999999999999" customHeight="1">
      <c r="A76" s="57">
        <v>314510094</v>
      </c>
      <c r="B76" s="57" t="s">
        <v>100</v>
      </c>
      <c r="C76" s="57">
        <v>31</v>
      </c>
      <c r="D76" s="70" t="s">
        <v>408</v>
      </c>
      <c r="E76" s="57" t="s">
        <v>402</v>
      </c>
      <c r="F76" s="57" t="s">
        <v>402</v>
      </c>
      <c r="G76" s="68">
        <v>0.90390000000000004</v>
      </c>
      <c r="H76" s="68">
        <v>0.83</v>
      </c>
      <c r="I76" s="57" t="s">
        <v>403</v>
      </c>
      <c r="J76" s="57">
        <v>15</v>
      </c>
      <c r="K76" s="57">
        <v>4</v>
      </c>
      <c r="L76" s="57">
        <v>10</v>
      </c>
      <c r="M76" s="57" t="s">
        <v>402</v>
      </c>
      <c r="N76" s="57" t="s">
        <v>402</v>
      </c>
      <c r="O76" s="68">
        <v>0.92379999999999995</v>
      </c>
      <c r="P76" s="57" t="s">
        <v>403</v>
      </c>
      <c r="Q76" s="57">
        <v>15</v>
      </c>
      <c r="R76" s="57">
        <v>3</v>
      </c>
      <c r="S76" s="57">
        <v>73</v>
      </c>
      <c r="T76" s="69" t="s">
        <v>416</v>
      </c>
    </row>
    <row r="77" spans="1:20" ht="16.149999999999999" customHeight="1">
      <c r="A77" s="57">
        <v>314510103</v>
      </c>
      <c r="B77" s="57" t="s">
        <v>101</v>
      </c>
      <c r="C77" s="57">
        <v>28</v>
      </c>
      <c r="D77" s="57" t="s">
        <v>401</v>
      </c>
      <c r="E77" s="57" t="s">
        <v>402</v>
      </c>
      <c r="F77" s="57" t="s">
        <v>402</v>
      </c>
      <c r="G77" s="68">
        <v>0.91849999999999998</v>
      </c>
      <c r="H77" s="68">
        <v>0.6</v>
      </c>
      <c r="I77" s="57" t="s">
        <v>403</v>
      </c>
      <c r="J77" s="57">
        <v>15</v>
      </c>
      <c r="K77" s="57">
        <v>1</v>
      </c>
      <c r="L77" s="57">
        <v>10</v>
      </c>
      <c r="M77" s="57" t="s">
        <v>402</v>
      </c>
      <c r="N77" s="57" t="s">
        <v>402</v>
      </c>
      <c r="O77" s="68">
        <v>0.92330000000000001</v>
      </c>
      <c r="P77" s="57" t="s">
        <v>403</v>
      </c>
      <c r="Q77" s="57">
        <v>15</v>
      </c>
      <c r="R77" s="57">
        <v>2</v>
      </c>
      <c r="S77" s="57">
        <v>71</v>
      </c>
      <c r="T77" s="69"/>
    </row>
    <row r="78" spans="1:20" ht="16.149999999999999" customHeight="1">
      <c r="A78" s="57">
        <v>314510114</v>
      </c>
      <c r="B78" s="57" t="s">
        <v>102</v>
      </c>
      <c r="C78" s="57">
        <v>31</v>
      </c>
      <c r="D78" s="70" t="s">
        <v>408</v>
      </c>
      <c r="E78" s="57" t="s">
        <v>402</v>
      </c>
      <c r="F78" s="57" t="s">
        <v>402</v>
      </c>
      <c r="G78" s="68">
        <v>0.9073</v>
      </c>
      <c r="H78" s="68">
        <v>0.86</v>
      </c>
      <c r="I78" s="57" t="s">
        <v>403</v>
      </c>
      <c r="J78" s="57">
        <v>15</v>
      </c>
      <c r="K78" s="57">
        <v>5</v>
      </c>
      <c r="L78" s="57">
        <v>10</v>
      </c>
      <c r="M78" s="57" t="s">
        <v>402</v>
      </c>
      <c r="N78" s="57" t="s">
        <v>402</v>
      </c>
      <c r="O78" s="68">
        <v>0.92510000000000003</v>
      </c>
      <c r="P78" s="57" t="s">
        <v>403</v>
      </c>
      <c r="Q78" s="57">
        <v>15</v>
      </c>
      <c r="R78" s="57">
        <v>7</v>
      </c>
      <c r="S78" s="57">
        <v>78</v>
      </c>
      <c r="T78" s="69" t="s">
        <v>416</v>
      </c>
    </row>
    <row r="79" spans="1:20" ht="16.149999999999999" customHeight="1">
      <c r="A79" s="57">
        <v>314510120</v>
      </c>
      <c r="B79" s="57" t="s">
        <v>103</v>
      </c>
      <c r="C79" s="57">
        <v>35</v>
      </c>
      <c r="D79" s="57" t="s">
        <v>401</v>
      </c>
      <c r="E79" s="57" t="s">
        <v>402</v>
      </c>
      <c r="F79" s="57" t="s">
        <v>402</v>
      </c>
      <c r="G79" s="68">
        <v>0.90059999999999996</v>
      </c>
      <c r="H79" s="68">
        <v>0.90149999999999997</v>
      </c>
      <c r="I79" s="57" t="s">
        <v>403</v>
      </c>
      <c r="J79" s="57">
        <v>15</v>
      </c>
      <c r="K79" s="57">
        <v>8</v>
      </c>
      <c r="L79" s="57">
        <v>10</v>
      </c>
      <c r="M79" s="57" t="s">
        <v>402</v>
      </c>
      <c r="N79" s="57" t="s">
        <v>402</v>
      </c>
      <c r="O79" s="68">
        <v>0.92569999999999997</v>
      </c>
      <c r="P79" s="57" t="s">
        <v>403</v>
      </c>
      <c r="Q79" s="57">
        <v>15</v>
      </c>
      <c r="R79" s="57">
        <v>9</v>
      </c>
      <c r="S79" s="57">
        <v>92</v>
      </c>
      <c r="T79" s="69"/>
    </row>
    <row r="80" spans="1:20" ht="16.149999999999999" customHeight="1">
      <c r="A80" s="57">
        <v>314510123</v>
      </c>
      <c r="B80" s="57" t="s">
        <v>104</v>
      </c>
      <c r="C80" s="57">
        <v>34</v>
      </c>
      <c r="D80" s="57" t="s">
        <v>401</v>
      </c>
      <c r="E80" s="57" t="s">
        <v>402</v>
      </c>
      <c r="F80" s="57" t="s">
        <v>402</v>
      </c>
      <c r="G80" s="68">
        <v>0.90790000000000004</v>
      </c>
      <c r="H80" s="68">
        <v>0.91</v>
      </c>
      <c r="I80" s="57" t="s">
        <v>403</v>
      </c>
      <c r="J80" s="57">
        <v>15</v>
      </c>
      <c r="K80" s="57">
        <v>9</v>
      </c>
      <c r="L80" s="57">
        <v>10</v>
      </c>
      <c r="M80" s="57" t="s">
        <v>402</v>
      </c>
      <c r="N80" s="57" t="s">
        <v>402</v>
      </c>
      <c r="O80" s="68">
        <v>0.92520000000000002</v>
      </c>
      <c r="P80" s="57" t="s">
        <v>403</v>
      </c>
      <c r="Q80" s="57">
        <v>15</v>
      </c>
      <c r="R80" s="57">
        <v>8</v>
      </c>
      <c r="S80" s="57">
        <v>91</v>
      </c>
      <c r="T80" s="69"/>
    </row>
    <row r="81" spans="1:20" ht="16.149999999999999" customHeight="1">
      <c r="A81" s="57">
        <v>314510126</v>
      </c>
      <c r="B81" s="57" t="s">
        <v>105</v>
      </c>
      <c r="C81" s="57">
        <v>29</v>
      </c>
      <c r="D81" s="57" t="s">
        <v>401</v>
      </c>
      <c r="E81" s="57" t="s">
        <v>402</v>
      </c>
      <c r="F81" s="57" t="s">
        <v>402</v>
      </c>
      <c r="G81" s="68">
        <v>0.90400000000000003</v>
      </c>
      <c r="H81" s="68">
        <v>0.9</v>
      </c>
      <c r="I81" s="57" t="s">
        <v>403</v>
      </c>
      <c r="J81" s="57">
        <v>15</v>
      </c>
      <c r="K81" s="57">
        <v>8</v>
      </c>
      <c r="L81" s="57">
        <v>10</v>
      </c>
      <c r="M81" s="57" t="s">
        <v>402</v>
      </c>
      <c r="N81" s="57" t="s">
        <v>402</v>
      </c>
      <c r="O81" s="68">
        <v>0.92579999999999996</v>
      </c>
      <c r="P81" s="57" t="s">
        <v>403</v>
      </c>
      <c r="Q81" s="57">
        <v>15</v>
      </c>
      <c r="R81" s="57">
        <v>9</v>
      </c>
      <c r="S81" s="57">
        <v>86</v>
      </c>
      <c r="T81" s="69"/>
    </row>
    <row r="82" spans="1:20" ht="16.149999999999999" customHeight="1">
      <c r="A82" s="57">
        <v>314510130</v>
      </c>
      <c r="B82" s="57" t="s">
        <v>106</v>
      </c>
      <c r="C82" s="57">
        <v>33</v>
      </c>
      <c r="D82" s="57" t="s">
        <v>401</v>
      </c>
      <c r="E82" s="57" t="s">
        <v>402</v>
      </c>
      <c r="F82" s="57" t="s">
        <v>402</v>
      </c>
      <c r="G82" s="68">
        <v>0.90339999999999998</v>
      </c>
      <c r="H82" s="68">
        <v>0.82</v>
      </c>
      <c r="I82" s="57" t="s">
        <v>403</v>
      </c>
      <c r="J82" s="57">
        <v>15</v>
      </c>
      <c r="K82" s="57">
        <v>4</v>
      </c>
      <c r="L82" s="57">
        <v>10</v>
      </c>
      <c r="M82" s="57" t="s">
        <v>402</v>
      </c>
      <c r="N82" s="57" t="s">
        <v>402</v>
      </c>
      <c r="O82" s="68">
        <v>0.90580000000000005</v>
      </c>
      <c r="P82" s="57" t="s">
        <v>403</v>
      </c>
      <c r="Q82" s="57">
        <v>15</v>
      </c>
      <c r="R82" s="57">
        <v>0</v>
      </c>
      <c r="S82" s="57">
        <v>77</v>
      </c>
      <c r="T82" s="69"/>
    </row>
    <row r="83" spans="1:20" ht="16.149999999999999" customHeight="1">
      <c r="A83" s="57">
        <v>314510131</v>
      </c>
      <c r="B83" s="57" t="s">
        <v>107</v>
      </c>
      <c r="C83" s="57">
        <v>36</v>
      </c>
      <c r="D83" s="57" t="s">
        <v>401</v>
      </c>
      <c r="E83" s="57" t="s">
        <v>402</v>
      </c>
      <c r="F83" s="57" t="s">
        <v>402</v>
      </c>
      <c r="G83" s="68">
        <v>0.90259999999999996</v>
      </c>
      <c r="H83" s="68">
        <v>0.91</v>
      </c>
      <c r="I83" s="57" t="s">
        <v>403</v>
      </c>
      <c r="J83" s="57">
        <v>15</v>
      </c>
      <c r="K83" s="57">
        <v>9</v>
      </c>
      <c r="L83" s="57">
        <v>10</v>
      </c>
      <c r="M83" s="57" t="s">
        <v>402</v>
      </c>
      <c r="N83" s="57" t="s">
        <v>402</v>
      </c>
      <c r="O83" s="68">
        <v>0.9244</v>
      </c>
      <c r="P83" s="57" t="s">
        <v>403</v>
      </c>
      <c r="Q83" s="57">
        <v>15</v>
      </c>
      <c r="R83" s="57">
        <v>5</v>
      </c>
      <c r="S83" s="57">
        <v>90</v>
      </c>
      <c r="T83" s="69"/>
    </row>
    <row r="84" spans="1:20" ht="16.149999999999999" customHeight="1">
      <c r="A84" s="57">
        <v>314510133</v>
      </c>
      <c r="B84" s="57" t="s">
        <v>108</v>
      </c>
      <c r="C84" s="57">
        <v>34</v>
      </c>
      <c r="D84" s="57" t="s">
        <v>401</v>
      </c>
      <c r="E84" s="57" t="s">
        <v>402</v>
      </c>
      <c r="F84" s="57" t="s">
        <v>402</v>
      </c>
      <c r="G84" s="68">
        <v>0.90629999999999999</v>
      </c>
      <c r="H84" s="68">
        <v>0.89500000000000002</v>
      </c>
      <c r="I84" s="57" t="s">
        <v>403</v>
      </c>
      <c r="J84" s="57">
        <v>15</v>
      </c>
      <c r="K84" s="57">
        <v>7</v>
      </c>
      <c r="L84" s="57">
        <v>10</v>
      </c>
      <c r="M84" s="57" t="s">
        <v>402</v>
      </c>
      <c r="N84" s="57" t="s">
        <v>402</v>
      </c>
      <c r="O84" s="68">
        <v>0.92179999999999995</v>
      </c>
      <c r="P84" s="57" t="s">
        <v>403</v>
      </c>
      <c r="Q84" s="57">
        <v>15</v>
      </c>
      <c r="R84" s="57">
        <v>1</v>
      </c>
      <c r="S84" s="57">
        <v>82</v>
      </c>
      <c r="T84" s="69"/>
    </row>
    <row r="85" spans="1:20" ht="16.149999999999999" customHeight="1">
      <c r="A85" s="57">
        <v>314510134</v>
      </c>
      <c r="B85" s="57" t="s">
        <v>109</v>
      </c>
      <c r="C85" s="57">
        <v>38</v>
      </c>
      <c r="D85" s="57" t="s">
        <v>401</v>
      </c>
      <c r="E85" s="57" t="s">
        <v>402</v>
      </c>
      <c r="F85" s="57" t="s">
        <v>402</v>
      </c>
      <c r="G85" s="68">
        <v>0.9002</v>
      </c>
      <c r="H85" s="68">
        <v>0.9</v>
      </c>
      <c r="I85" s="57" t="s">
        <v>403</v>
      </c>
      <c r="J85" s="57">
        <v>15</v>
      </c>
      <c r="K85" s="57">
        <v>8</v>
      </c>
      <c r="L85" s="57">
        <v>10</v>
      </c>
      <c r="M85" s="57" t="s">
        <v>402</v>
      </c>
      <c r="N85" s="57" t="s">
        <v>402</v>
      </c>
      <c r="O85" s="68">
        <v>0.92349999999999999</v>
      </c>
      <c r="P85" s="57" t="s">
        <v>403</v>
      </c>
      <c r="Q85" s="57">
        <v>15</v>
      </c>
      <c r="R85" s="57">
        <v>3</v>
      </c>
      <c r="S85" s="57">
        <v>89</v>
      </c>
      <c r="T85" s="69"/>
    </row>
    <row r="86" spans="1:20" ht="16.149999999999999" customHeight="1">
      <c r="A86" s="57">
        <v>314510147</v>
      </c>
      <c r="B86" s="57" t="s">
        <v>110</v>
      </c>
      <c r="C86" s="57">
        <v>33</v>
      </c>
      <c r="D86" s="57" t="s">
        <v>401</v>
      </c>
      <c r="E86" s="57" t="s">
        <v>402</v>
      </c>
      <c r="F86" s="57" t="s">
        <v>402</v>
      </c>
      <c r="G86" s="68">
        <v>0.90490000000000004</v>
      </c>
      <c r="H86" s="68">
        <v>0.8</v>
      </c>
      <c r="I86" s="57" t="s">
        <v>403</v>
      </c>
      <c r="J86" s="57">
        <v>15</v>
      </c>
      <c r="K86" s="57">
        <v>3</v>
      </c>
      <c r="L86" s="57">
        <v>10</v>
      </c>
      <c r="M86" s="57" t="s">
        <v>402</v>
      </c>
      <c r="N86" s="57" t="s">
        <v>402</v>
      </c>
      <c r="O86" s="68">
        <v>0.92520000000000002</v>
      </c>
      <c r="P86" s="57" t="s">
        <v>403</v>
      </c>
      <c r="Q86" s="57">
        <v>15</v>
      </c>
      <c r="R86" s="57">
        <v>8</v>
      </c>
      <c r="S86" s="57">
        <v>84</v>
      </c>
      <c r="T86" s="69"/>
    </row>
    <row r="87" spans="1:20" ht="16.149999999999999" customHeight="1">
      <c r="A87" s="57">
        <v>314510149</v>
      </c>
      <c r="B87" s="57" t="s">
        <v>111</v>
      </c>
      <c r="C87" s="57">
        <v>35</v>
      </c>
      <c r="D87" s="70" t="s">
        <v>408</v>
      </c>
      <c r="E87" s="57" t="s">
        <v>402</v>
      </c>
      <c r="F87" s="57" t="s">
        <v>402</v>
      </c>
      <c r="G87" s="68">
        <v>0.90620000000000001</v>
      </c>
      <c r="H87" s="68">
        <v>0.80120000000000002</v>
      </c>
      <c r="I87" s="57" t="s">
        <v>403</v>
      </c>
      <c r="J87" s="57">
        <v>15</v>
      </c>
      <c r="K87" s="57">
        <v>3</v>
      </c>
      <c r="L87" s="57">
        <v>10</v>
      </c>
      <c r="M87" s="57" t="s">
        <v>402</v>
      </c>
      <c r="N87" s="57" t="s">
        <v>402</v>
      </c>
      <c r="O87" s="68">
        <v>0.9244</v>
      </c>
      <c r="P87" s="57" t="s">
        <v>403</v>
      </c>
      <c r="Q87" s="57">
        <v>15</v>
      </c>
      <c r="R87" s="57">
        <v>5</v>
      </c>
      <c r="S87" s="57">
        <v>78</v>
      </c>
      <c r="T87" s="69" t="s">
        <v>417</v>
      </c>
    </row>
    <row r="88" spans="1:20" ht="16.149999999999999" customHeight="1">
      <c r="A88" s="57">
        <v>314510151</v>
      </c>
      <c r="B88" s="57" t="s">
        <v>112</v>
      </c>
      <c r="C88" s="57">
        <v>36</v>
      </c>
      <c r="D88" s="57" t="s">
        <v>401</v>
      </c>
      <c r="E88" s="57" t="s">
        <v>402</v>
      </c>
      <c r="F88" s="57" t="s">
        <v>402</v>
      </c>
      <c r="G88" s="68">
        <v>0.9052</v>
      </c>
      <c r="H88" s="68">
        <v>0.78120000000000001</v>
      </c>
      <c r="I88" s="57" t="s">
        <v>403</v>
      </c>
      <c r="J88" s="57">
        <v>15</v>
      </c>
      <c r="K88" s="57">
        <v>2</v>
      </c>
      <c r="L88" s="57">
        <v>10</v>
      </c>
      <c r="M88" s="57" t="s">
        <v>402</v>
      </c>
      <c r="N88" s="57" t="s">
        <v>402</v>
      </c>
      <c r="O88" s="68">
        <v>0.92520000000000002</v>
      </c>
      <c r="P88" s="57" t="s">
        <v>403</v>
      </c>
      <c r="Q88" s="57">
        <v>15</v>
      </c>
      <c r="R88" s="57">
        <v>8</v>
      </c>
      <c r="S88" s="57">
        <v>86</v>
      </c>
      <c r="T88" s="69"/>
    </row>
    <row r="89" spans="1:20" ht="16.149999999999999" customHeight="1">
      <c r="A89" s="57">
        <v>314510152</v>
      </c>
      <c r="B89" s="57" t="s">
        <v>113</v>
      </c>
      <c r="C89" s="57">
        <v>36</v>
      </c>
      <c r="D89" s="57" t="s">
        <v>401</v>
      </c>
      <c r="E89" s="57" t="s">
        <v>402</v>
      </c>
      <c r="F89" s="57" t="s">
        <v>402</v>
      </c>
      <c r="G89" s="68">
        <v>0.91279999999999994</v>
      </c>
      <c r="H89" s="68">
        <v>0.88</v>
      </c>
      <c r="I89" s="57" t="s">
        <v>403</v>
      </c>
      <c r="J89" s="57">
        <v>15</v>
      </c>
      <c r="K89" s="57">
        <v>6</v>
      </c>
      <c r="L89" s="57">
        <v>10</v>
      </c>
      <c r="M89" s="57" t="s">
        <v>402</v>
      </c>
      <c r="N89" s="57" t="s">
        <v>402</v>
      </c>
      <c r="O89" s="68">
        <v>0.9254</v>
      </c>
      <c r="P89" s="57" t="s">
        <v>403</v>
      </c>
      <c r="Q89" s="57">
        <v>15</v>
      </c>
      <c r="R89" s="57">
        <v>8</v>
      </c>
      <c r="S89" s="57">
        <v>90</v>
      </c>
      <c r="T89" s="69"/>
    </row>
    <row r="90" spans="1:20" ht="16.149999999999999" customHeight="1">
      <c r="A90" s="57">
        <v>314510153</v>
      </c>
      <c r="B90" s="57" t="s">
        <v>114</v>
      </c>
      <c r="C90" s="57">
        <v>37</v>
      </c>
      <c r="D90" s="57" t="s">
        <v>401</v>
      </c>
      <c r="E90" s="57" t="s">
        <v>402</v>
      </c>
      <c r="F90" s="57" t="s">
        <v>402</v>
      </c>
      <c r="G90" s="68">
        <v>0.91010000000000002</v>
      </c>
      <c r="H90" s="68">
        <v>0.82789999999999997</v>
      </c>
      <c r="I90" s="57" t="s">
        <v>403</v>
      </c>
      <c r="J90" s="57">
        <v>15</v>
      </c>
      <c r="K90" s="57">
        <v>4</v>
      </c>
      <c r="L90" s="57">
        <v>10</v>
      </c>
      <c r="M90" s="57" t="s">
        <v>402</v>
      </c>
      <c r="N90" s="57" t="s">
        <v>402</v>
      </c>
      <c r="O90" s="68">
        <v>0.91569999999999996</v>
      </c>
      <c r="P90" s="57" t="s">
        <v>403</v>
      </c>
      <c r="Q90" s="57">
        <v>15</v>
      </c>
      <c r="R90" s="57">
        <v>0</v>
      </c>
      <c r="S90" s="57">
        <v>81</v>
      </c>
      <c r="T90" s="69"/>
    </row>
    <row r="91" spans="1:20" ht="16.149999999999999" customHeight="1">
      <c r="A91" s="57">
        <v>314510157</v>
      </c>
      <c r="B91" s="57" t="s">
        <v>115</v>
      </c>
      <c r="C91" s="57">
        <v>33</v>
      </c>
      <c r="D91" s="57" t="s">
        <v>401</v>
      </c>
      <c r="E91" s="57" t="s">
        <v>402</v>
      </c>
      <c r="F91" s="57" t="s">
        <v>402</v>
      </c>
      <c r="G91" s="68">
        <v>0.90180000000000005</v>
      </c>
      <c r="H91" s="68">
        <v>0.85499999999999998</v>
      </c>
      <c r="I91" s="57" t="s">
        <v>403</v>
      </c>
      <c r="J91" s="57">
        <v>15</v>
      </c>
      <c r="K91" s="57">
        <v>5</v>
      </c>
      <c r="L91" s="57">
        <v>10</v>
      </c>
      <c r="M91" s="57" t="s">
        <v>402</v>
      </c>
      <c r="N91" s="57" t="s">
        <v>402</v>
      </c>
      <c r="O91" s="68">
        <v>0.90790000000000004</v>
      </c>
      <c r="P91" s="57" t="s">
        <v>403</v>
      </c>
      <c r="Q91" s="57">
        <v>15</v>
      </c>
      <c r="R91" s="57">
        <v>0</v>
      </c>
      <c r="S91" s="57">
        <v>78</v>
      </c>
      <c r="T91" s="69"/>
    </row>
    <row r="92" spans="1:20" ht="16.149999999999999" customHeight="1">
      <c r="A92" s="57">
        <v>314510166</v>
      </c>
      <c r="B92" s="57" t="s">
        <v>116</v>
      </c>
      <c r="C92" s="57">
        <v>36</v>
      </c>
      <c r="D92" s="57" t="s">
        <v>401</v>
      </c>
      <c r="E92" s="57" t="s">
        <v>402</v>
      </c>
      <c r="F92" s="57" t="s">
        <v>402</v>
      </c>
      <c r="G92" s="68">
        <v>0.90449999999999997</v>
      </c>
      <c r="H92" s="68">
        <v>0.94499999999999995</v>
      </c>
      <c r="I92" s="57" t="s">
        <v>403</v>
      </c>
      <c r="J92" s="57">
        <v>15</v>
      </c>
      <c r="K92" s="57">
        <v>10</v>
      </c>
      <c r="L92" s="57">
        <v>10</v>
      </c>
      <c r="M92" s="57" t="s">
        <v>402</v>
      </c>
      <c r="N92" s="57" t="s">
        <v>402</v>
      </c>
      <c r="O92" s="68">
        <v>0.92530000000000001</v>
      </c>
      <c r="P92" s="57" t="s">
        <v>403</v>
      </c>
      <c r="Q92" s="57">
        <v>15</v>
      </c>
      <c r="R92" s="57">
        <v>8</v>
      </c>
      <c r="S92" s="57">
        <v>94</v>
      </c>
      <c r="T92" s="69"/>
    </row>
    <row r="93" spans="1:20" ht="16.149999999999999" customHeight="1">
      <c r="A93" s="57">
        <v>314510173</v>
      </c>
      <c r="B93" s="57" t="s">
        <v>117</v>
      </c>
      <c r="C93" s="57">
        <v>30</v>
      </c>
      <c r="D93" s="57" t="s">
        <v>401</v>
      </c>
      <c r="E93" s="57" t="s">
        <v>402</v>
      </c>
      <c r="F93" s="57" t="s">
        <v>402</v>
      </c>
      <c r="G93" s="68">
        <v>0.90269999999999995</v>
      </c>
      <c r="H93" s="68">
        <v>0.88480000000000003</v>
      </c>
      <c r="I93" s="57" t="s">
        <v>403</v>
      </c>
      <c r="J93" s="57">
        <v>15</v>
      </c>
      <c r="K93" s="57">
        <v>6</v>
      </c>
      <c r="L93" s="57">
        <v>10</v>
      </c>
      <c r="M93" s="57" t="s">
        <v>402</v>
      </c>
      <c r="N93" s="57" t="s">
        <v>402</v>
      </c>
      <c r="O93" s="68">
        <v>0.92420000000000002</v>
      </c>
      <c r="P93" s="57" t="s">
        <v>403</v>
      </c>
      <c r="Q93" s="57">
        <v>15</v>
      </c>
      <c r="R93" s="57">
        <v>4</v>
      </c>
      <c r="S93" s="57">
        <v>80</v>
      </c>
      <c r="T93" s="69"/>
    </row>
    <row r="94" spans="1:20" ht="16.149999999999999" customHeight="1">
      <c r="A94" s="57">
        <v>314510174</v>
      </c>
      <c r="B94" s="57" t="s">
        <v>118</v>
      </c>
      <c r="C94" s="57">
        <v>36</v>
      </c>
      <c r="D94" s="57" t="s">
        <v>401</v>
      </c>
      <c r="E94" s="57" t="s">
        <v>402</v>
      </c>
      <c r="F94" s="57" t="s">
        <v>402</v>
      </c>
      <c r="G94" s="68">
        <v>0.90290000000000004</v>
      </c>
      <c r="H94" s="68">
        <v>0.72619999999999996</v>
      </c>
      <c r="I94" s="57" t="s">
        <v>403</v>
      </c>
      <c r="J94" s="57">
        <v>15</v>
      </c>
      <c r="K94" s="57">
        <v>2</v>
      </c>
      <c r="L94" s="57">
        <v>10</v>
      </c>
      <c r="M94" s="57" t="s">
        <v>402</v>
      </c>
      <c r="N94" s="57" t="s">
        <v>402</v>
      </c>
      <c r="O94" s="68">
        <v>0.90339999999999998</v>
      </c>
      <c r="P94" s="57" t="s">
        <v>403</v>
      </c>
      <c r="Q94" s="57">
        <v>15</v>
      </c>
      <c r="R94" s="57">
        <v>0</v>
      </c>
      <c r="S94" s="57">
        <v>78</v>
      </c>
      <c r="T94" s="69"/>
    </row>
    <row r="95" spans="1:20" ht="16.149999999999999" customHeight="1">
      <c r="A95" s="57">
        <v>314510186</v>
      </c>
      <c r="B95" s="57" t="s">
        <v>119</v>
      </c>
      <c r="C95" s="57">
        <v>35</v>
      </c>
      <c r="D95" s="57" t="s">
        <v>401</v>
      </c>
      <c r="E95" s="57" t="s">
        <v>402</v>
      </c>
      <c r="F95" s="57" t="s">
        <v>402</v>
      </c>
      <c r="G95" s="68">
        <v>0.90849999999999997</v>
      </c>
      <c r="H95" s="68">
        <v>0.88580000000000003</v>
      </c>
      <c r="I95" s="57" t="s">
        <v>403</v>
      </c>
      <c r="J95" s="57">
        <v>15</v>
      </c>
      <c r="K95" s="57">
        <v>7</v>
      </c>
      <c r="L95" s="57">
        <v>10</v>
      </c>
      <c r="M95" s="57" t="s">
        <v>402</v>
      </c>
      <c r="N95" s="57" t="s">
        <v>402</v>
      </c>
      <c r="O95" s="68">
        <v>0.92549999999999999</v>
      </c>
      <c r="P95" s="57" t="s">
        <v>403</v>
      </c>
      <c r="Q95" s="57">
        <v>15</v>
      </c>
      <c r="R95" s="57">
        <v>9</v>
      </c>
      <c r="S95" s="57">
        <v>91</v>
      </c>
      <c r="T95" s="69"/>
    </row>
    <row r="96" spans="1:20" ht="16.149999999999999" customHeight="1">
      <c r="A96" s="57">
        <v>314510188</v>
      </c>
      <c r="B96" s="57" t="s">
        <v>120</v>
      </c>
      <c r="C96" s="57">
        <v>30</v>
      </c>
      <c r="D96" s="70" t="s">
        <v>408</v>
      </c>
      <c r="E96" s="57" t="s">
        <v>402</v>
      </c>
      <c r="F96" s="57" t="s">
        <v>402</v>
      </c>
      <c r="G96" s="68">
        <v>0.9</v>
      </c>
      <c r="H96" s="68">
        <v>0.85</v>
      </c>
      <c r="I96" s="57" t="s">
        <v>403</v>
      </c>
      <c r="J96" s="57">
        <v>15</v>
      </c>
      <c r="K96" s="57">
        <v>5</v>
      </c>
      <c r="L96" s="57">
        <v>10</v>
      </c>
      <c r="M96" s="57" t="s">
        <v>402</v>
      </c>
      <c r="N96" s="57" t="s">
        <v>402</v>
      </c>
      <c r="O96" s="68">
        <v>0.92349999999999999</v>
      </c>
      <c r="P96" s="57" t="s">
        <v>403</v>
      </c>
      <c r="Q96" s="57">
        <v>15</v>
      </c>
      <c r="R96" s="57">
        <v>3</v>
      </c>
      <c r="S96" s="57">
        <v>73</v>
      </c>
      <c r="T96" s="69" t="s">
        <v>418</v>
      </c>
    </row>
    <row r="97" spans="1:20" ht="16.149999999999999" customHeight="1">
      <c r="A97" s="57">
        <v>314510189</v>
      </c>
      <c r="B97" s="57" t="s">
        <v>121</v>
      </c>
      <c r="C97" s="57">
        <v>35</v>
      </c>
      <c r="D97" s="70" t="s">
        <v>408</v>
      </c>
      <c r="E97" s="57" t="s">
        <v>402</v>
      </c>
      <c r="F97" s="57" t="s">
        <v>402</v>
      </c>
      <c r="G97" s="68">
        <v>0.9022</v>
      </c>
      <c r="H97" s="68">
        <v>0.89200000000000002</v>
      </c>
      <c r="I97" s="57" t="s">
        <v>403</v>
      </c>
      <c r="J97" s="57">
        <v>15</v>
      </c>
      <c r="K97" s="57">
        <v>7</v>
      </c>
      <c r="L97" s="57">
        <v>10</v>
      </c>
      <c r="M97" s="57" t="s">
        <v>402</v>
      </c>
      <c r="N97" s="57" t="s">
        <v>402</v>
      </c>
      <c r="O97" s="68">
        <v>0.86480000000000001</v>
      </c>
      <c r="P97" s="70" t="s">
        <v>404</v>
      </c>
      <c r="Q97" s="57">
        <v>0</v>
      </c>
      <c r="R97" s="57">
        <v>0</v>
      </c>
      <c r="S97" s="57">
        <v>62</v>
      </c>
      <c r="T97" s="69" t="s">
        <v>409</v>
      </c>
    </row>
    <row r="98" spans="1:20" ht="16.149999999999999" customHeight="1">
      <c r="A98" s="57">
        <v>314510192</v>
      </c>
      <c r="B98" s="57" t="s">
        <v>122</v>
      </c>
      <c r="C98" s="57">
        <v>28</v>
      </c>
      <c r="D98" s="57" t="s">
        <v>401</v>
      </c>
      <c r="E98" s="57" t="s">
        <v>402</v>
      </c>
      <c r="F98" s="57" t="s">
        <v>402</v>
      </c>
      <c r="G98" s="68">
        <v>0.90549999999999997</v>
      </c>
      <c r="H98" s="68">
        <v>0.90580000000000005</v>
      </c>
      <c r="I98" s="57" t="s">
        <v>403</v>
      </c>
      <c r="J98" s="57">
        <v>15</v>
      </c>
      <c r="K98" s="57">
        <v>8</v>
      </c>
      <c r="L98" s="57">
        <v>10</v>
      </c>
      <c r="M98" s="57" t="s">
        <v>402</v>
      </c>
      <c r="N98" s="57" t="s">
        <v>402</v>
      </c>
      <c r="O98" s="68">
        <v>0.9244</v>
      </c>
      <c r="P98" s="57" t="s">
        <v>403</v>
      </c>
      <c r="Q98" s="57">
        <v>15</v>
      </c>
      <c r="R98" s="57">
        <v>5</v>
      </c>
      <c r="S98" s="57">
        <v>81</v>
      </c>
      <c r="T98" s="69"/>
    </row>
    <row r="99" spans="1:20" ht="16.149999999999999" customHeight="1">
      <c r="A99" s="57">
        <v>314510195</v>
      </c>
      <c r="B99" s="57" t="s">
        <v>123</v>
      </c>
      <c r="C99" s="57">
        <v>34</v>
      </c>
      <c r="D99" s="57" t="s">
        <v>401</v>
      </c>
      <c r="E99" s="57" t="s">
        <v>402</v>
      </c>
      <c r="F99" s="57" t="s">
        <v>402</v>
      </c>
      <c r="G99" s="68">
        <v>0.90490000000000004</v>
      </c>
      <c r="H99" s="68">
        <v>0.9</v>
      </c>
      <c r="I99" s="57" t="s">
        <v>403</v>
      </c>
      <c r="J99" s="57">
        <v>15</v>
      </c>
      <c r="K99" s="57">
        <v>8</v>
      </c>
      <c r="L99" s="57">
        <v>10</v>
      </c>
      <c r="M99" s="57" t="s">
        <v>402</v>
      </c>
      <c r="N99" s="57" t="s">
        <v>402</v>
      </c>
      <c r="O99" s="68">
        <v>0.92469999999999997</v>
      </c>
      <c r="P99" s="57" t="s">
        <v>403</v>
      </c>
      <c r="Q99" s="57">
        <v>15</v>
      </c>
      <c r="R99" s="57">
        <v>6</v>
      </c>
      <c r="S99" s="57">
        <v>88</v>
      </c>
      <c r="T99" s="69"/>
    </row>
    <row r="100" spans="1:20" ht="16.149999999999999" customHeight="1">
      <c r="A100" s="57">
        <v>314510196</v>
      </c>
      <c r="B100" s="57" t="s">
        <v>124</v>
      </c>
      <c r="C100" s="57">
        <v>36</v>
      </c>
      <c r="D100" s="57" t="s">
        <v>401</v>
      </c>
      <c r="E100" s="57" t="s">
        <v>402</v>
      </c>
      <c r="F100" s="57" t="s">
        <v>402</v>
      </c>
      <c r="G100" s="68">
        <v>0.90110000000000001</v>
      </c>
      <c r="H100" s="68">
        <v>0.92390000000000005</v>
      </c>
      <c r="I100" s="57" t="s">
        <v>403</v>
      </c>
      <c r="J100" s="57">
        <v>15</v>
      </c>
      <c r="K100" s="57">
        <v>9</v>
      </c>
      <c r="L100" s="57">
        <v>10</v>
      </c>
      <c r="M100" s="57" t="s">
        <v>402</v>
      </c>
      <c r="N100" s="57" t="s">
        <v>402</v>
      </c>
      <c r="O100" s="68">
        <v>0.92490000000000006</v>
      </c>
      <c r="P100" s="57" t="s">
        <v>403</v>
      </c>
      <c r="Q100" s="57">
        <v>15</v>
      </c>
      <c r="R100" s="57">
        <v>7</v>
      </c>
      <c r="S100" s="57">
        <v>92</v>
      </c>
      <c r="T100" s="69"/>
    </row>
    <row r="101" spans="1:20" ht="16.149999999999999" customHeight="1">
      <c r="A101" s="57">
        <v>314510199</v>
      </c>
      <c r="B101" s="57" t="s">
        <v>125</v>
      </c>
      <c r="C101" s="57">
        <v>39</v>
      </c>
      <c r="D101" s="57" t="s">
        <v>401</v>
      </c>
      <c r="E101" s="57" t="s">
        <v>402</v>
      </c>
      <c r="F101" s="57" t="s">
        <v>402</v>
      </c>
      <c r="G101" s="68">
        <v>0.90569999999999995</v>
      </c>
      <c r="H101" s="68">
        <v>0.87949999999999995</v>
      </c>
      <c r="I101" s="57" t="s">
        <v>403</v>
      </c>
      <c r="J101" s="57">
        <v>15</v>
      </c>
      <c r="K101" s="57">
        <v>6</v>
      </c>
      <c r="L101" s="57">
        <v>10</v>
      </c>
      <c r="M101" s="57" t="s">
        <v>402</v>
      </c>
      <c r="N101" s="57" t="s">
        <v>402</v>
      </c>
      <c r="O101" s="68">
        <v>0.92449999999999999</v>
      </c>
      <c r="P101" s="57" t="s">
        <v>403</v>
      </c>
      <c r="Q101" s="57">
        <v>15</v>
      </c>
      <c r="R101" s="57">
        <v>5</v>
      </c>
      <c r="S101" s="57">
        <v>90</v>
      </c>
      <c r="T101" s="69"/>
    </row>
    <row r="102" spans="1:20" ht="16.149999999999999" customHeight="1">
      <c r="A102" s="57">
        <v>314510201</v>
      </c>
      <c r="B102" s="57" t="s">
        <v>126</v>
      </c>
      <c r="C102" s="57">
        <v>21</v>
      </c>
      <c r="D102" s="57" t="s">
        <v>401</v>
      </c>
      <c r="E102" s="57" t="s">
        <v>402</v>
      </c>
      <c r="F102" s="57" t="s">
        <v>402</v>
      </c>
      <c r="G102" s="68">
        <v>0.92469999999999997</v>
      </c>
      <c r="H102" s="68">
        <v>0.5</v>
      </c>
      <c r="I102" s="57" t="s">
        <v>403</v>
      </c>
      <c r="J102" s="57">
        <v>15</v>
      </c>
      <c r="K102" s="57">
        <v>0</v>
      </c>
      <c r="L102" s="57">
        <v>10</v>
      </c>
      <c r="M102" s="57" t="s">
        <v>402</v>
      </c>
      <c r="N102" s="57" t="s">
        <v>402</v>
      </c>
      <c r="O102" s="68">
        <v>0.9244</v>
      </c>
      <c r="P102" s="57" t="s">
        <v>403</v>
      </c>
      <c r="Q102" s="57">
        <v>15</v>
      </c>
      <c r="R102" s="57">
        <v>5</v>
      </c>
      <c r="S102" s="57">
        <v>66</v>
      </c>
      <c r="T102" s="69"/>
    </row>
    <row r="103" spans="1:20" ht="16.149999999999999" customHeight="1">
      <c r="A103" s="57">
        <v>314510202</v>
      </c>
      <c r="B103" s="57" t="s">
        <v>127</v>
      </c>
      <c r="C103" s="57">
        <v>38</v>
      </c>
      <c r="D103" s="57" t="s">
        <v>401</v>
      </c>
      <c r="E103" s="57" t="s">
        <v>402</v>
      </c>
      <c r="F103" s="57" t="s">
        <v>402</v>
      </c>
      <c r="G103" s="68">
        <v>0.90659999999999996</v>
      </c>
      <c r="H103" s="68">
        <v>0.88749999999999996</v>
      </c>
      <c r="I103" s="57" t="s">
        <v>403</v>
      </c>
      <c r="J103" s="57">
        <v>15</v>
      </c>
      <c r="K103" s="57">
        <v>7</v>
      </c>
      <c r="L103" s="57">
        <v>10</v>
      </c>
      <c r="M103" s="57" t="s">
        <v>402</v>
      </c>
      <c r="N103" s="57" t="s">
        <v>402</v>
      </c>
      <c r="O103" s="68">
        <v>0.92479999999999996</v>
      </c>
      <c r="P103" s="57" t="s">
        <v>403</v>
      </c>
      <c r="Q103" s="57">
        <v>15</v>
      </c>
      <c r="R103" s="57">
        <v>6</v>
      </c>
      <c r="S103" s="57">
        <v>91</v>
      </c>
      <c r="T103" s="69"/>
    </row>
    <row r="104" spans="1:20" ht="16.149999999999999" customHeight="1">
      <c r="A104" s="57">
        <v>314510209</v>
      </c>
      <c r="B104" s="57" t="s">
        <v>128</v>
      </c>
      <c r="C104" s="57">
        <v>37</v>
      </c>
      <c r="D104" s="57" t="s">
        <v>401</v>
      </c>
      <c r="E104" s="57" t="s">
        <v>402</v>
      </c>
      <c r="F104" s="57" t="s">
        <v>402</v>
      </c>
      <c r="G104" s="68">
        <v>0.90490000000000004</v>
      </c>
      <c r="H104" s="68">
        <v>0.87939999999999996</v>
      </c>
      <c r="I104" s="57" t="s">
        <v>403</v>
      </c>
      <c r="J104" s="57">
        <v>15</v>
      </c>
      <c r="K104" s="57">
        <v>6</v>
      </c>
      <c r="L104" s="57">
        <v>10</v>
      </c>
      <c r="M104" s="57" t="s">
        <v>402</v>
      </c>
      <c r="N104" s="57" t="s">
        <v>402</v>
      </c>
      <c r="O104" s="68">
        <v>0.92349999999999999</v>
      </c>
      <c r="P104" s="57" t="s">
        <v>403</v>
      </c>
      <c r="Q104" s="57">
        <v>15</v>
      </c>
      <c r="R104" s="57">
        <v>3</v>
      </c>
      <c r="S104" s="57">
        <v>86</v>
      </c>
      <c r="T104" s="69"/>
    </row>
    <row r="105" spans="1:20" ht="16.149999999999999" customHeight="1">
      <c r="A105" s="57">
        <v>314510214</v>
      </c>
      <c r="B105" s="57" t="s">
        <v>129</v>
      </c>
      <c r="C105" s="57">
        <v>35</v>
      </c>
      <c r="D105" s="57" t="s">
        <v>401</v>
      </c>
      <c r="E105" s="57" t="s">
        <v>402</v>
      </c>
      <c r="F105" s="57" t="s">
        <v>402</v>
      </c>
      <c r="G105" s="68">
        <v>0.90590000000000004</v>
      </c>
      <c r="H105" s="68">
        <v>0.82</v>
      </c>
      <c r="I105" s="57" t="s">
        <v>403</v>
      </c>
      <c r="J105" s="57">
        <v>15</v>
      </c>
      <c r="K105" s="57">
        <v>4</v>
      </c>
      <c r="L105" s="57">
        <v>10</v>
      </c>
      <c r="M105" s="57" t="s">
        <v>402</v>
      </c>
      <c r="N105" s="57" t="s">
        <v>402</v>
      </c>
      <c r="O105" s="68">
        <v>0.92379999999999995</v>
      </c>
      <c r="P105" s="57" t="s">
        <v>403</v>
      </c>
      <c r="Q105" s="57">
        <v>15</v>
      </c>
      <c r="R105" s="57">
        <v>3</v>
      </c>
      <c r="S105" s="57">
        <v>82</v>
      </c>
      <c r="T105" s="69"/>
    </row>
    <row r="106" spans="1:20" ht="16.149999999999999" customHeight="1">
      <c r="A106" s="57">
        <v>314510218</v>
      </c>
      <c r="B106" s="57" t="s">
        <v>130</v>
      </c>
      <c r="C106" s="57">
        <v>36</v>
      </c>
      <c r="D106" s="57" t="s">
        <v>401</v>
      </c>
      <c r="E106" s="57" t="s">
        <v>402</v>
      </c>
      <c r="F106" s="57" t="s">
        <v>402</v>
      </c>
      <c r="G106" s="68">
        <v>0.90390000000000004</v>
      </c>
      <c r="H106" s="68">
        <v>0.83</v>
      </c>
      <c r="I106" s="57" t="s">
        <v>403</v>
      </c>
      <c r="J106" s="57">
        <v>15</v>
      </c>
      <c r="K106" s="57">
        <v>4</v>
      </c>
      <c r="L106" s="57">
        <v>10</v>
      </c>
      <c r="M106" s="57" t="s">
        <v>402</v>
      </c>
      <c r="N106" s="57" t="s">
        <v>402</v>
      </c>
      <c r="O106" s="68">
        <v>0.92449999999999999</v>
      </c>
      <c r="P106" s="57" t="s">
        <v>403</v>
      </c>
      <c r="Q106" s="57">
        <v>15</v>
      </c>
      <c r="R106" s="57">
        <v>5</v>
      </c>
      <c r="S106" s="57">
        <v>85</v>
      </c>
      <c r="T106" s="69"/>
    </row>
    <row r="107" spans="1:20" ht="16.149999999999999" customHeight="1">
      <c r="A107" s="57">
        <v>314510222</v>
      </c>
      <c r="B107" s="57" t="s">
        <v>131</v>
      </c>
      <c r="C107" s="57">
        <v>32</v>
      </c>
      <c r="D107" s="57" t="s">
        <v>401</v>
      </c>
      <c r="E107" s="57" t="s">
        <v>402</v>
      </c>
      <c r="F107" s="57" t="s">
        <v>402</v>
      </c>
      <c r="G107" s="68">
        <v>0.90190000000000003</v>
      </c>
      <c r="H107" s="68">
        <v>0.9</v>
      </c>
      <c r="I107" s="57" t="s">
        <v>403</v>
      </c>
      <c r="J107" s="57">
        <v>15</v>
      </c>
      <c r="K107" s="57">
        <v>8</v>
      </c>
      <c r="L107" s="57">
        <v>10</v>
      </c>
      <c r="M107" s="57" t="s">
        <v>402</v>
      </c>
      <c r="N107" s="57" t="s">
        <v>402</v>
      </c>
      <c r="O107" s="68">
        <v>0.9244</v>
      </c>
      <c r="P107" s="57" t="s">
        <v>403</v>
      </c>
      <c r="Q107" s="57">
        <v>15</v>
      </c>
      <c r="R107" s="57">
        <v>5</v>
      </c>
      <c r="S107" s="57">
        <v>85</v>
      </c>
      <c r="T107" s="69"/>
    </row>
    <row r="108" spans="1:20" ht="16.149999999999999" customHeight="1">
      <c r="A108" s="57">
        <v>314510224</v>
      </c>
      <c r="B108" s="57" t="s">
        <v>132</v>
      </c>
      <c r="C108" s="57">
        <v>36</v>
      </c>
      <c r="D108" s="57" t="s">
        <v>401</v>
      </c>
      <c r="E108" s="57" t="s">
        <v>402</v>
      </c>
      <c r="F108" s="57" t="s">
        <v>402</v>
      </c>
      <c r="G108" s="68">
        <v>0.90080000000000005</v>
      </c>
      <c r="H108" s="68">
        <v>0.82</v>
      </c>
      <c r="I108" s="57" t="s">
        <v>403</v>
      </c>
      <c r="J108" s="57">
        <v>15</v>
      </c>
      <c r="K108" s="57">
        <v>4</v>
      </c>
      <c r="L108" s="57">
        <v>10</v>
      </c>
      <c r="M108" s="57" t="s">
        <v>402</v>
      </c>
      <c r="N108" s="57" t="s">
        <v>402</v>
      </c>
      <c r="O108" s="68">
        <v>0.9244</v>
      </c>
      <c r="P108" s="57" t="s">
        <v>403</v>
      </c>
      <c r="Q108" s="57">
        <v>15</v>
      </c>
      <c r="R108" s="57">
        <v>5</v>
      </c>
      <c r="S108" s="57">
        <v>85</v>
      </c>
      <c r="T108" s="69"/>
    </row>
    <row r="109" spans="1:20" ht="16.149999999999999" customHeight="1">
      <c r="A109" s="57">
        <v>314510225</v>
      </c>
      <c r="B109" s="57" t="s">
        <v>133</v>
      </c>
      <c r="C109" s="57">
        <v>36</v>
      </c>
      <c r="D109" s="57" t="s">
        <v>401</v>
      </c>
      <c r="E109" s="57" t="s">
        <v>402</v>
      </c>
      <c r="F109" s="57" t="s">
        <v>402</v>
      </c>
      <c r="G109" s="68">
        <v>0.90159999999999996</v>
      </c>
      <c r="H109" s="68">
        <v>0.80310000000000004</v>
      </c>
      <c r="I109" s="57" t="s">
        <v>403</v>
      </c>
      <c r="J109" s="57">
        <v>15</v>
      </c>
      <c r="K109" s="57">
        <v>3</v>
      </c>
      <c r="L109" s="57">
        <v>10</v>
      </c>
      <c r="M109" s="57" t="s">
        <v>402</v>
      </c>
      <c r="N109" s="57" t="s">
        <v>402</v>
      </c>
      <c r="O109" s="68">
        <v>0.92490000000000006</v>
      </c>
      <c r="P109" s="57" t="s">
        <v>403</v>
      </c>
      <c r="Q109" s="57">
        <v>15</v>
      </c>
      <c r="R109" s="57">
        <v>7</v>
      </c>
      <c r="S109" s="57">
        <v>86</v>
      </c>
      <c r="T109" s="69"/>
    </row>
    <row r="110" spans="1:20" ht="16.149999999999999" customHeight="1">
      <c r="A110" s="57">
        <v>314510228</v>
      </c>
      <c r="B110" s="57" t="s">
        <v>134</v>
      </c>
      <c r="C110" s="57">
        <v>28</v>
      </c>
      <c r="D110" s="70" t="s">
        <v>408</v>
      </c>
      <c r="E110" s="57" t="s">
        <v>402</v>
      </c>
      <c r="F110" s="57" t="s">
        <v>402</v>
      </c>
      <c r="G110" s="68">
        <v>0.92190000000000005</v>
      </c>
      <c r="H110" s="68">
        <v>0.6</v>
      </c>
      <c r="I110" s="57" t="s">
        <v>403</v>
      </c>
      <c r="J110" s="57">
        <v>15</v>
      </c>
      <c r="K110" s="57">
        <v>1</v>
      </c>
      <c r="L110" s="57">
        <v>10</v>
      </c>
      <c r="M110" s="57" t="s">
        <v>402</v>
      </c>
      <c r="N110" s="57" t="s">
        <v>402</v>
      </c>
      <c r="O110" s="68">
        <v>0.92549999999999999</v>
      </c>
      <c r="P110" s="57" t="s">
        <v>403</v>
      </c>
      <c r="Q110" s="57">
        <v>15</v>
      </c>
      <c r="R110" s="57">
        <v>9</v>
      </c>
      <c r="S110" s="57">
        <v>73</v>
      </c>
      <c r="T110" s="69" t="s">
        <v>419</v>
      </c>
    </row>
    <row r="111" spans="1:20" ht="16.149999999999999" customHeight="1">
      <c r="A111" s="57">
        <v>314510230</v>
      </c>
      <c r="B111" s="57" t="s">
        <v>135</v>
      </c>
      <c r="C111" s="57">
        <v>35</v>
      </c>
      <c r="D111" s="57" t="s">
        <v>401</v>
      </c>
      <c r="E111" s="57" t="s">
        <v>402</v>
      </c>
      <c r="F111" s="57" t="s">
        <v>402</v>
      </c>
      <c r="G111" s="68">
        <v>0.90090000000000003</v>
      </c>
      <c r="H111" s="68">
        <v>0.76</v>
      </c>
      <c r="I111" s="57" t="s">
        <v>403</v>
      </c>
      <c r="J111" s="57">
        <v>15</v>
      </c>
      <c r="K111" s="57">
        <v>2</v>
      </c>
      <c r="L111" s="57">
        <v>10</v>
      </c>
      <c r="M111" s="57" t="s">
        <v>402</v>
      </c>
      <c r="N111" s="57" t="s">
        <v>402</v>
      </c>
      <c r="O111" s="68">
        <v>0.92259999999999998</v>
      </c>
      <c r="P111" s="57" t="s">
        <v>403</v>
      </c>
      <c r="Q111" s="57">
        <v>15</v>
      </c>
      <c r="R111" s="57">
        <v>1</v>
      </c>
      <c r="S111" s="57">
        <v>78</v>
      </c>
      <c r="T111" s="69"/>
    </row>
    <row r="112" spans="1:20" ht="16.149999999999999" customHeight="1">
      <c r="A112" s="57">
        <v>314510232</v>
      </c>
      <c r="B112" s="57" t="s">
        <v>136</v>
      </c>
      <c r="C112" s="57">
        <v>0</v>
      </c>
      <c r="D112" s="57" t="s">
        <v>401</v>
      </c>
      <c r="E112" s="70" t="s">
        <v>404</v>
      </c>
      <c r="F112" s="57"/>
      <c r="G112" s="57"/>
      <c r="H112" s="57"/>
      <c r="I112" s="70" t="s">
        <v>404</v>
      </c>
      <c r="J112" s="57">
        <v>0</v>
      </c>
      <c r="K112" s="57">
        <v>0</v>
      </c>
      <c r="L112" s="57">
        <v>0</v>
      </c>
      <c r="M112" s="70" t="s">
        <v>404</v>
      </c>
      <c r="N112" s="57"/>
      <c r="O112" s="57"/>
      <c r="P112" s="70" t="s">
        <v>404</v>
      </c>
      <c r="Q112" s="57">
        <v>0</v>
      </c>
      <c r="R112" s="57">
        <v>0</v>
      </c>
      <c r="S112" s="57">
        <v>0</v>
      </c>
      <c r="T112" s="69"/>
    </row>
    <row r="113" spans="1:26" ht="16.149999999999999" customHeight="1">
      <c r="A113" s="57">
        <v>314511038</v>
      </c>
      <c r="B113" s="57" t="s">
        <v>137</v>
      </c>
      <c r="C113" s="57">
        <v>31</v>
      </c>
      <c r="D113" s="57" t="s">
        <v>401</v>
      </c>
      <c r="E113" s="57" t="s">
        <v>402</v>
      </c>
      <c r="F113" s="57" t="s">
        <v>402</v>
      </c>
      <c r="G113" s="68">
        <v>0.90049999999999997</v>
      </c>
      <c r="H113" s="68">
        <v>0.87</v>
      </c>
      <c r="I113" s="57" t="s">
        <v>403</v>
      </c>
      <c r="J113" s="57">
        <v>15</v>
      </c>
      <c r="K113" s="57">
        <v>5</v>
      </c>
      <c r="L113" s="57">
        <v>10</v>
      </c>
      <c r="M113" s="57" t="s">
        <v>402</v>
      </c>
      <c r="N113" s="57" t="s">
        <v>402</v>
      </c>
      <c r="O113" s="68">
        <v>0.92400000000000004</v>
      </c>
      <c r="P113" s="57" t="s">
        <v>403</v>
      </c>
      <c r="Q113" s="57">
        <v>15</v>
      </c>
      <c r="R113" s="57">
        <v>4</v>
      </c>
      <c r="S113" s="57">
        <v>80</v>
      </c>
      <c r="T113" s="69"/>
    </row>
    <row r="114" spans="1:26" ht="16.149999999999999" customHeight="1">
      <c r="A114" s="57">
        <v>314511040</v>
      </c>
      <c r="B114" s="57" t="s">
        <v>138</v>
      </c>
      <c r="C114" s="57">
        <v>33</v>
      </c>
      <c r="D114" s="57" t="s">
        <v>401</v>
      </c>
      <c r="E114" s="57" t="s">
        <v>402</v>
      </c>
      <c r="F114" s="57" t="s">
        <v>402</v>
      </c>
      <c r="G114" s="68">
        <v>0.9</v>
      </c>
      <c r="H114" s="68">
        <v>0.80020000000000002</v>
      </c>
      <c r="I114" s="57" t="s">
        <v>403</v>
      </c>
      <c r="J114" s="57">
        <v>15</v>
      </c>
      <c r="K114" s="57">
        <v>3</v>
      </c>
      <c r="L114" s="57">
        <v>10</v>
      </c>
      <c r="M114" s="57" t="s">
        <v>402</v>
      </c>
      <c r="N114" s="57" t="s">
        <v>402</v>
      </c>
      <c r="O114" s="68">
        <v>0.92500000000000004</v>
      </c>
      <c r="P114" s="57" t="s">
        <v>403</v>
      </c>
      <c r="Q114" s="57">
        <v>15</v>
      </c>
      <c r="R114" s="57">
        <v>7</v>
      </c>
      <c r="S114" s="57">
        <v>83</v>
      </c>
      <c r="T114" s="69"/>
    </row>
    <row r="115" spans="1:26" ht="16.149999999999999" customHeight="1">
      <c r="A115" s="57">
        <v>314511059</v>
      </c>
      <c r="B115" s="57" t="s">
        <v>139</v>
      </c>
      <c r="C115" s="57">
        <v>34</v>
      </c>
      <c r="D115" s="57" t="s">
        <v>401</v>
      </c>
      <c r="E115" s="57" t="s">
        <v>402</v>
      </c>
      <c r="F115" s="57" t="s">
        <v>402</v>
      </c>
      <c r="G115" s="68">
        <v>0.91510000000000002</v>
      </c>
      <c r="H115" s="68">
        <v>0.64710000000000001</v>
      </c>
      <c r="I115" s="57" t="s">
        <v>403</v>
      </c>
      <c r="J115" s="57">
        <v>15</v>
      </c>
      <c r="K115" s="57">
        <v>1</v>
      </c>
      <c r="L115" s="57">
        <v>10</v>
      </c>
      <c r="M115" s="57" t="s">
        <v>402</v>
      </c>
      <c r="N115" s="57" t="s">
        <v>402</v>
      </c>
      <c r="O115" s="68">
        <v>0.86629999999999996</v>
      </c>
      <c r="P115" s="70" t="s">
        <v>404</v>
      </c>
      <c r="Q115" s="57">
        <v>0</v>
      </c>
      <c r="R115" s="57">
        <v>0</v>
      </c>
      <c r="S115" s="57">
        <v>60</v>
      </c>
      <c r="T115" s="69" t="s">
        <v>420</v>
      </c>
    </row>
    <row r="116" spans="1:26" ht="16.149999999999999" customHeight="1">
      <c r="A116" s="57">
        <v>314512025</v>
      </c>
      <c r="B116" s="57" t="s">
        <v>140</v>
      </c>
      <c r="C116" s="57">
        <v>33</v>
      </c>
      <c r="D116" s="57" t="s">
        <v>401</v>
      </c>
      <c r="E116" s="57" t="s">
        <v>402</v>
      </c>
      <c r="F116" s="57" t="s">
        <v>402</v>
      </c>
      <c r="G116" s="68">
        <v>0.9103</v>
      </c>
      <c r="H116" s="68">
        <v>0.73019999999999996</v>
      </c>
      <c r="I116" s="57" t="s">
        <v>403</v>
      </c>
      <c r="J116" s="57">
        <v>15</v>
      </c>
      <c r="K116" s="57">
        <v>2</v>
      </c>
      <c r="L116" s="57">
        <v>10</v>
      </c>
      <c r="M116" s="57" t="s">
        <v>402</v>
      </c>
      <c r="N116" s="57" t="s">
        <v>402</v>
      </c>
      <c r="O116" s="68">
        <v>0.92479999999999996</v>
      </c>
      <c r="P116" s="57" t="s">
        <v>403</v>
      </c>
      <c r="Q116" s="57">
        <v>15</v>
      </c>
      <c r="R116" s="57">
        <v>6</v>
      </c>
      <c r="S116" s="57">
        <v>81</v>
      </c>
      <c r="T116" s="69"/>
    </row>
    <row r="117" spans="1:26" ht="16.149999999999999" customHeight="1">
      <c r="A117" s="57">
        <v>314513086</v>
      </c>
      <c r="B117" s="57" t="s">
        <v>141</v>
      </c>
      <c r="C117" s="57">
        <v>30</v>
      </c>
      <c r="D117" s="57" t="s">
        <v>401</v>
      </c>
      <c r="E117" s="57" t="s">
        <v>402</v>
      </c>
      <c r="F117" s="57" t="s">
        <v>402</v>
      </c>
      <c r="G117" s="68">
        <v>0.91739999999999999</v>
      </c>
      <c r="H117" s="68">
        <v>0.62250000000000005</v>
      </c>
      <c r="I117" s="57" t="s">
        <v>403</v>
      </c>
      <c r="J117" s="57">
        <v>15</v>
      </c>
      <c r="K117" s="57">
        <v>1</v>
      </c>
      <c r="L117" s="57">
        <v>10</v>
      </c>
      <c r="M117" s="57" t="s">
        <v>402</v>
      </c>
      <c r="N117" s="57" t="s">
        <v>402</v>
      </c>
      <c r="O117" s="68">
        <v>0.92259999999999998</v>
      </c>
      <c r="P117" s="57" t="s">
        <v>403</v>
      </c>
      <c r="Q117" s="57">
        <v>15</v>
      </c>
      <c r="R117" s="57">
        <v>1</v>
      </c>
      <c r="S117" s="57">
        <v>50</v>
      </c>
      <c r="T117" s="69" t="s">
        <v>410</v>
      </c>
    </row>
    <row r="118" spans="1:26" ht="16.149999999999999" customHeight="1">
      <c r="A118" s="57">
        <v>314580042</v>
      </c>
      <c r="B118" s="57" t="s">
        <v>142</v>
      </c>
      <c r="C118" s="57">
        <v>37</v>
      </c>
      <c r="D118" s="57" t="s">
        <v>401</v>
      </c>
      <c r="E118" s="57" t="s">
        <v>402</v>
      </c>
      <c r="F118" s="57" t="s">
        <v>402</v>
      </c>
      <c r="G118" s="68">
        <v>0.90500000000000003</v>
      </c>
      <c r="H118" s="68">
        <v>0.91659999999999997</v>
      </c>
      <c r="I118" s="57" t="s">
        <v>403</v>
      </c>
      <c r="J118" s="57">
        <v>15</v>
      </c>
      <c r="K118" s="57">
        <v>9</v>
      </c>
      <c r="L118" s="57">
        <v>10</v>
      </c>
      <c r="M118" s="57" t="s">
        <v>402</v>
      </c>
      <c r="N118" s="57" t="s">
        <v>402</v>
      </c>
      <c r="O118" s="68">
        <v>0.92490000000000006</v>
      </c>
      <c r="P118" s="57" t="s">
        <v>403</v>
      </c>
      <c r="Q118" s="57">
        <v>15</v>
      </c>
      <c r="R118" s="57">
        <v>7</v>
      </c>
      <c r="S118" s="57">
        <v>93</v>
      </c>
      <c r="T118" s="69"/>
    </row>
    <row r="119" spans="1:26" ht="16.149999999999999" customHeight="1">
      <c r="A119" s="57">
        <v>314580044</v>
      </c>
      <c r="B119" s="57" t="s">
        <v>143</v>
      </c>
      <c r="C119" s="57">
        <v>38</v>
      </c>
      <c r="D119" s="57" t="s">
        <v>401</v>
      </c>
      <c r="E119" s="57" t="s">
        <v>402</v>
      </c>
      <c r="F119" s="57" t="s">
        <v>402</v>
      </c>
      <c r="G119" s="68">
        <v>0.90010000000000001</v>
      </c>
      <c r="H119" s="68">
        <v>0.89249999999999996</v>
      </c>
      <c r="I119" s="57" t="s">
        <v>403</v>
      </c>
      <c r="J119" s="57">
        <v>15</v>
      </c>
      <c r="K119" s="57">
        <v>7</v>
      </c>
      <c r="L119" s="57">
        <v>10</v>
      </c>
      <c r="M119" s="57" t="s">
        <v>402</v>
      </c>
      <c r="N119" s="57" t="s">
        <v>402</v>
      </c>
      <c r="O119" s="68">
        <v>0.92579999999999996</v>
      </c>
      <c r="P119" s="57" t="s">
        <v>403</v>
      </c>
      <c r="Q119" s="57">
        <v>15</v>
      </c>
      <c r="R119" s="57">
        <v>9</v>
      </c>
      <c r="S119" s="57">
        <v>94</v>
      </c>
      <c r="T119" s="69"/>
    </row>
    <row r="120" spans="1:26" ht="16.149999999999999" customHeight="1">
      <c r="A120" s="57">
        <v>314580048</v>
      </c>
      <c r="B120" s="57" t="s">
        <v>144</v>
      </c>
      <c r="C120" s="19">
        <v>36</v>
      </c>
      <c r="D120" s="19" t="s">
        <v>401</v>
      </c>
      <c r="E120" s="19" t="s">
        <v>402</v>
      </c>
      <c r="F120" s="19" t="s">
        <v>402</v>
      </c>
      <c r="G120" s="71">
        <v>0.90659999999999996</v>
      </c>
      <c r="H120" s="71">
        <v>0.91059999999999997</v>
      </c>
      <c r="I120" s="19" t="s">
        <v>403</v>
      </c>
      <c r="J120" s="19">
        <v>15</v>
      </c>
      <c r="K120" s="19">
        <v>9</v>
      </c>
      <c r="L120" s="19">
        <v>10</v>
      </c>
      <c r="M120" s="19" t="s">
        <v>402</v>
      </c>
      <c r="N120" s="19" t="s">
        <v>402</v>
      </c>
      <c r="O120" s="71">
        <v>0.92589999999999995</v>
      </c>
      <c r="P120" s="19" t="s">
        <v>403</v>
      </c>
      <c r="Q120" s="19">
        <v>15</v>
      </c>
      <c r="R120" s="19">
        <v>10</v>
      </c>
      <c r="S120" s="19">
        <v>88</v>
      </c>
      <c r="T120" s="72" t="s">
        <v>406</v>
      </c>
      <c r="U120" s="73"/>
      <c r="V120" s="73"/>
      <c r="W120" s="73"/>
      <c r="X120" s="73"/>
      <c r="Y120" s="73"/>
      <c r="Z120" s="73"/>
    </row>
    <row r="121" spans="1:26" ht="16.149999999999999" customHeight="1">
      <c r="A121" s="57">
        <v>314580052</v>
      </c>
      <c r="B121" s="57" t="s">
        <v>145</v>
      </c>
      <c r="C121" s="57">
        <v>0</v>
      </c>
      <c r="D121" s="57" t="s">
        <v>401</v>
      </c>
      <c r="E121" s="70" t="s">
        <v>404</v>
      </c>
      <c r="F121" s="57"/>
      <c r="G121" s="57"/>
      <c r="H121" s="57"/>
      <c r="I121" s="70" t="s">
        <v>404</v>
      </c>
      <c r="J121" s="57">
        <v>0</v>
      </c>
      <c r="K121" s="57">
        <v>0</v>
      </c>
      <c r="L121" s="57">
        <v>0</v>
      </c>
      <c r="M121" s="70" t="s">
        <v>404</v>
      </c>
      <c r="N121" s="57"/>
      <c r="O121" s="57"/>
      <c r="P121" s="70" t="s">
        <v>404</v>
      </c>
      <c r="Q121" s="57">
        <v>0</v>
      </c>
      <c r="R121" s="57">
        <v>0</v>
      </c>
      <c r="S121" s="57">
        <v>0</v>
      </c>
      <c r="T121" s="69"/>
    </row>
    <row r="122" spans="1:26" ht="16.149999999999999" customHeight="1">
      <c r="A122" s="57">
        <v>314581011</v>
      </c>
      <c r="B122" s="57" t="s">
        <v>146</v>
      </c>
      <c r="C122" s="57">
        <v>29</v>
      </c>
      <c r="D122" s="57" t="s">
        <v>401</v>
      </c>
      <c r="E122" s="57" t="s">
        <v>402</v>
      </c>
      <c r="F122" s="57" t="s">
        <v>402</v>
      </c>
      <c r="G122" s="68">
        <v>0.9002</v>
      </c>
      <c r="H122" s="68">
        <v>0.75019999999999998</v>
      </c>
      <c r="I122" s="57" t="s">
        <v>403</v>
      </c>
      <c r="J122" s="57">
        <v>15</v>
      </c>
      <c r="K122" s="57">
        <v>2</v>
      </c>
      <c r="L122" s="57">
        <v>10</v>
      </c>
      <c r="M122" s="57" t="s">
        <v>402</v>
      </c>
      <c r="N122" s="57" t="s">
        <v>402</v>
      </c>
      <c r="O122" s="68">
        <v>0.92520000000000002</v>
      </c>
      <c r="P122" s="57" t="s">
        <v>403</v>
      </c>
      <c r="Q122" s="57">
        <v>15</v>
      </c>
      <c r="R122" s="57">
        <v>8</v>
      </c>
      <c r="S122" s="57">
        <v>79</v>
      </c>
      <c r="T122" s="69"/>
    </row>
    <row r="123" spans="1:26" ht="16.149999999999999" customHeight="1">
      <c r="A123" s="57">
        <v>314581044</v>
      </c>
      <c r="B123" s="57" t="s">
        <v>148</v>
      </c>
      <c r="C123" s="57">
        <v>38</v>
      </c>
      <c r="D123" s="57" t="s">
        <v>401</v>
      </c>
      <c r="E123" s="57" t="s">
        <v>402</v>
      </c>
      <c r="F123" s="57" t="s">
        <v>402</v>
      </c>
      <c r="G123" s="68">
        <v>0.90280000000000005</v>
      </c>
      <c r="H123" s="68">
        <v>0.90269999999999995</v>
      </c>
      <c r="I123" s="57" t="s">
        <v>403</v>
      </c>
      <c r="J123" s="57">
        <v>15</v>
      </c>
      <c r="K123" s="57">
        <v>8</v>
      </c>
      <c r="L123" s="57">
        <v>10</v>
      </c>
      <c r="M123" s="57" t="s">
        <v>402</v>
      </c>
      <c r="N123" s="57" t="s">
        <v>402</v>
      </c>
      <c r="O123" s="68">
        <v>0.92530000000000001</v>
      </c>
      <c r="P123" s="57" t="s">
        <v>403</v>
      </c>
      <c r="Q123" s="57">
        <v>15</v>
      </c>
      <c r="R123" s="57">
        <v>8</v>
      </c>
      <c r="S123" s="57">
        <v>94</v>
      </c>
      <c r="T123" s="69"/>
    </row>
    <row r="124" spans="1:26" ht="16.149999999999999" customHeight="1">
      <c r="A124" s="57">
        <v>314591043</v>
      </c>
      <c r="B124" s="57" t="s">
        <v>149</v>
      </c>
      <c r="C124" s="57">
        <v>37</v>
      </c>
      <c r="D124" s="57" t="s">
        <v>401</v>
      </c>
      <c r="E124" s="57" t="s">
        <v>402</v>
      </c>
      <c r="F124" s="57" t="s">
        <v>402</v>
      </c>
      <c r="G124" s="68">
        <v>0.90200000000000002</v>
      </c>
      <c r="H124" s="68">
        <v>0.74</v>
      </c>
      <c r="I124" s="57" t="s">
        <v>403</v>
      </c>
      <c r="J124" s="57">
        <v>15</v>
      </c>
      <c r="K124" s="57">
        <v>2</v>
      </c>
      <c r="L124" s="57">
        <v>10</v>
      </c>
      <c r="M124" s="57" t="s">
        <v>402</v>
      </c>
      <c r="N124" s="57" t="s">
        <v>402</v>
      </c>
      <c r="O124" s="68">
        <v>0.9244</v>
      </c>
      <c r="P124" s="57" t="s">
        <v>403</v>
      </c>
      <c r="Q124" s="57">
        <v>15</v>
      </c>
      <c r="R124" s="57">
        <v>5</v>
      </c>
      <c r="S124" s="57">
        <v>84</v>
      </c>
      <c r="T124" s="69"/>
    </row>
    <row r="125" spans="1:26" ht="16.149999999999999" customHeight="1">
      <c r="A125" s="57">
        <v>314605003</v>
      </c>
      <c r="B125" s="57" t="s">
        <v>150</v>
      </c>
      <c r="C125" s="57">
        <v>31</v>
      </c>
      <c r="D125" s="57" t="s">
        <v>401</v>
      </c>
      <c r="E125" s="57" t="s">
        <v>402</v>
      </c>
      <c r="F125" s="57" t="s">
        <v>402</v>
      </c>
      <c r="G125" s="68">
        <v>0.9032</v>
      </c>
      <c r="H125" s="68">
        <v>0.83</v>
      </c>
      <c r="I125" s="57" t="s">
        <v>403</v>
      </c>
      <c r="J125" s="57">
        <v>15</v>
      </c>
      <c r="K125" s="57">
        <v>4</v>
      </c>
      <c r="L125" s="57">
        <v>10</v>
      </c>
      <c r="M125" s="57" t="s">
        <v>402</v>
      </c>
      <c r="N125" s="57" t="s">
        <v>402</v>
      </c>
      <c r="O125" s="68">
        <v>0.92469999999999997</v>
      </c>
      <c r="P125" s="57" t="s">
        <v>403</v>
      </c>
      <c r="Q125" s="57">
        <v>15</v>
      </c>
      <c r="R125" s="57">
        <v>6</v>
      </c>
      <c r="S125" s="57">
        <v>81</v>
      </c>
      <c r="T125" s="69"/>
    </row>
    <row r="126" spans="1:26" ht="16.149999999999999" customHeight="1">
      <c r="A126" s="57">
        <v>314605025</v>
      </c>
      <c r="B126" s="57" t="s">
        <v>151</v>
      </c>
      <c r="C126" s="57">
        <v>33</v>
      </c>
      <c r="D126" s="57" t="s">
        <v>401</v>
      </c>
      <c r="E126" s="57" t="s">
        <v>402</v>
      </c>
      <c r="F126" s="57" t="s">
        <v>402</v>
      </c>
      <c r="G126" s="68">
        <v>0.92010000000000003</v>
      </c>
      <c r="H126" s="68">
        <v>0.51790000000000003</v>
      </c>
      <c r="I126" s="57" t="s">
        <v>403</v>
      </c>
      <c r="J126" s="57">
        <v>15</v>
      </c>
      <c r="K126" s="57">
        <v>1</v>
      </c>
      <c r="L126" s="57">
        <v>10</v>
      </c>
      <c r="M126" s="57" t="s">
        <v>402</v>
      </c>
      <c r="N126" s="57" t="s">
        <v>402</v>
      </c>
      <c r="O126" s="68">
        <v>0.91800000000000004</v>
      </c>
      <c r="P126" s="57" t="s">
        <v>403</v>
      </c>
      <c r="Q126" s="57">
        <v>15</v>
      </c>
      <c r="R126" s="57">
        <v>0</v>
      </c>
      <c r="S126" s="57">
        <v>74</v>
      </c>
      <c r="T126" s="69"/>
    </row>
    <row r="127" spans="1:26" ht="16.149999999999999" customHeight="1">
      <c r="A127" s="57">
        <v>413510023</v>
      </c>
      <c r="B127" s="57" t="s">
        <v>152</v>
      </c>
      <c r="C127" s="57">
        <v>27</v>
      </c>
      <c r="D127" s="57" t="s">
        <v>401</v>
      </c>
      <c r="E127" s="57" t="s">
        <v>402</v>
      </c>
      <c r="F127" s="57" t="s">
        <v>402</v>
      </c>
      <c r="G127" s="68">
        <v>0.91139999999999999</v>
      </c>
      <c r="H127" s="68">
        <v>0.82</v>
      </c>
      <c r="I127" s="57" t="s">
        <v>403</v>
      </c>
      <c r="J127" s="57">
        <v>15</v>
      </c>
      <c r="K127" s="57">
        <v>4</v>
      </c>
      <c r="L127" s="57">
        <v>10</v>
      </c>
      <c r="M127" s="57" t="s">
        <v>402</v>
      </c>
      <c r="N127" s="57" t="s">
        <v>402</v>
      </c>
      <c r="O127" s="68">
        <v>0.92479999999999996</v>
      </c>
      <c r="P127" s="57" t="s">
        <v>403</v>
      </c>
      <c r="Q127" s="57">
        <v>15</v>
      </c>
      <c r="R127" s="57">
        <v>6</v>
      </c>
      <c r="S127" s="57">
        <v>77</v>
      </c>
      <c r="T127" s="69"/>
    </row>
    <row r="128" spans="1:26" ht="16.149999999999999" customHeight="1">
      <c r="A128" s="57" t="s">
        <v>421</v>
      </c>
      <c r="B128" s="57" t="s">
        <v>153</v>
      </c>
      <c r="C128" s="57">
        <v>32</v>
      </c>
      <c r="D128" s="70" t="s">
        <v>408</v>
      </c>
      <c r="E128" s="57" t="s">
        <v>402</v>
      </c>
      <c r="F128" s="57" t="s">
        <v>402</v>
      </c>
      <c r="G128" s="68">
        <v>0.92110000000000003</v>
      </c>
      <c r="H128" s="68">
        <v>0.5</v>
      </c>
      <c r="I128" s="57" t="s">
        <v>403</v>
      </c>
      <c r="J128" s="57">
        <v>15</v>
      </c>
      <c r="K128" s="57">
        <v>0</v>
      </c>
      <c r="L128" s="57">
        <v>10</v>
      </c>
      <c r="M128" s="57" t="s">
        <v>402</v>
      </c>
      <c r="N128" s="57" t="s">
        <v>402</v>
      </c>
      <c r="O128" s="68">
        <v>0.92349999999999999</v>
      </c>
      <c r="P128" s="57" t="s">
        <v>403</v>
      </c>
      <c r="Q128" s="57">
        <v>15</v>
      </c>
      <c r="R128" s="57">
        <v>3</v>
      </c>
      <c r="S128" s="57">
        <v>70</v>
      </c>
      <c r="T128" s="69" t="s">
        <v>422</v>
      </c>
    </row>
    <row r="129" spans="1:20" ht="16.149999999999999" customHeight="1">
      <c r="A129" s="57" t="s">
        <v>423</v>
      </c>
      <c r="B129" s="57" t="s">
        <v>156</v>
      </c>
      <c r="C129" s="57">
        <v>37</v>
      </c>
      <c r="D129" s="57" t="s">
        <v>401</v>
      </c>
      <c r="E129" s="57" t="s">
        <v>402</v>
      </c>
      <c r="F129" s="57" t="s">
        <v>402</v>
      </c>
      <c r="G129" s="68">
        <v>0.92100000000000004</v>
      </c>
      <c r="H129" s="68">
        <v>0.52880000000000005</v>
      </c>
      <c r="I129" s="57" t="s">
        <v>403</v>
      </c>
      <c r="J129" s="57">
        <v>15</v>
      </c>
      <c r="K129" s="57">
        <v>1</v>
      </c>
      <c r="L129" s="57">
        <v>10</v>
      </c>
      <c r="M129" s="57" t="s">
        <v>402</v>
      </c>
      <c r="N129" s="57" t="s">
        <v>402</v>
      </c>
      <c r="O129" s="68">
        <v>0.92390000000000005</v>
      </c>
      <c r="P129" s="57" t="s">
        <v>403</v>
      </c>
      <c r="Q129" s="57">
        <v>15</v>
      </c>
      <c r="R129" s="57">
        <v>3</v>
      </c>
      <c r="S129" s="57">
        <v>81</v>
      </c>
      <c r="T129" s="69"/>
    </row>
    <row r="130" spans="1:20" ht="16.149999999999999" customHeight="1">
      <c r="A130" s="57" t="s">
        <v>424</v>
      </c>
      <c r="B130" s="57" t="s">
        <v>158</v>
      </c>
      <c r="C130" s="57">
        <v>36</v>
      </c>
      <c r="D130" s="57" t="s">
        <v>401</v>
      </c>
      <c r="E130" s="57" t="s">
        <v>402</v>
      </c>
      <c r="F130" s="57" t="s">
        <v>402</v>
      </c>
      <c r="G130" s="68">
        <v>0.90069999999999995</v>
      </c>
      <c r="H130" s="68">
        <v>0.83189999999999997</v>
      </c>
      <c r="I130" s="57" t="s">
        <v>403</v>
      </c>
      <c r="J130" s="57">
        <v>15</v>
      </c>
      <c r="K130" s="57">
        <v>4</v>
      </c>
      <c r="L130" s="57">
        <v>10</v>
      </c>
      <c r="M130" s="57" t="s">
        <v>402</v>
      </c>
      <c r="N130" s="57" t="s">
        <v>402</v>
      </c>
      <c r="O130" s="68">
        <v>0.92530000000000001</v>
      </c>
      <c r="P130" s="57" t="s">
        <v>403</v>
      </c>
      <c r="Q130" s="57">
        <v>15</v>
      </c>
      <c r="R130" s="57">
        <v>8</v>
      </c>
      <c r="S130" s="57">
        <v>88</v>
      </c>
      <c r="T130" s="69"/>
    </row>
    <row r="131" spans="1:20" ht="16.149999999999999" customHeight="1">
      <c r="A131" s="57" t="s">
        <v>425</v>
      </c>
      <c r="B131" s="57" t="s">
        <v>160</v>
      </c>
      <c r="C131" s="57">
        <v>36</v>
      </c>
      <c r="D131" s="57" t="s">
        <v>401</v>
      </c>
      <c r="E131" s="57" t="s">
        <v>402</v>
      </c>
      <c r="F131" s="57" t="s">
        <v>402</v>
      </c>
      <c r="G131" s="68">
        <v>0.91769999999999996</v>
      </c>
      <c r="H131" s="68">
        <v>0.5</v>
      </c>
      <c r="I131" s="57" t="s">
        <v>403</v>
      </c>
      <c r="J131" s="57">
        <v>15</v>
      </c>
      <c r="K131" s="57">
        <v>0</v>
      </c>
      <c r="L131" s="57">
        <v>10</v>
      </c>
      <c r="M131" s="57" t="s">
        <v>402</v>
      </c>
      <c r="N131" s="57" t="s">
        <v>402</v>
      </c>
      <c r="O131" s="68">
        <v>0.92449999999999999</v>
      </c>
      <c r="P131" s="57" t="s">
        <v>403</v>
      </c>
      <c r="Q131" s="57">
        <v>15</v>
      </c>
      <c r="R131" s="57">
        <v>5</v>
      </c>
      <c r="S131" s="57">
        <v>81</v>
      </c>
      <c r="T131" s="69"/>
    </row>
    <row r="132" spans="1:20" ht="12.75" customHeight="1">
      <c r="T132" s="74"/>
    </row>
    <row r="133" spans="1:20" ht="12.75" customHeight="1">
      <c r="T133" s="74"/>
    </row>
    <row r="134" spans="1:20" ht="12.75" customHeight="1">
      <c r="T134" s="74"/>
    </row>
    <row r="135" spans="1:20" ht="12.75" customHeight="1">
      <c r="T135" s="74"/>
    </row>
    <row r="136" spans="1:20" ht="12.75" customHeight="1">
      <c r="T136" s="74"/>
    </row>
    <row r="137" spans="1:20" ht="12.75" customHeight="1">
      <c r="T137" s="74"/>
    </row>
    <row r="138" spans="1:20" ht="12.75" customHeight="1">
      <c r="T138" s="74"/>
    </row>
    <row r="139" spans="1:20" ht="12.75" customHeight="1">
      <c r="T139" s="74"/>
    </row>
    <row r="140" spans="1:20" ht="12.75" customHeight="1">
      <c r="T140" s="74"/>
    </row>
    <row r="141" spans="1:20" ht="12.75" customHeight="1">
      <c r="T141" s="74"/>
    </row>
    <row r="142" spans="1:20" ht="12.75" customHeight="1">
      <c r="T142" s="74"/>
    </row>
    <row r="143" spans="1:20" ht="12.75" customHeight="1">
      <c r="T143" s="74"/>
    </row>
    <row r="144" spans="1:20" ht="12.75" customHeight="1">
      <c r="T144" s="74"/>
    </row>
    <row r="145" spans="20:20" ht="12.75" customHeight="1">
      <c r="T145" s="74"/>
    </row>
    <row r="146" spans="20:20" ht="12.75" customHeight="1">
      <c r="T146" s="74"/>
    </row>
    <row r="147" spans="20:20" ht="12.75" customHeight="1">
      <c r="T147" s="74"/>
    </row>
    <row r="148" spans="20:20" ht="12.75" customHeight="1">
      <c r="T148" s="74"/>
    </row>
    <row r="149" spans="20:20" ht="12.75" customHeight="1">
      <c r="T149" s="74"/>
    </row>
    <row r="150" spans="20:20" ht="12.75" customHeight="1">
      <c r="T150" s="74"/>
    </row>
    <row r="151" spans="20:20" ht="12.75" customHeight="1">
      <c r="T151" s="74"/>
    </row>
    <row r="152" spans="20:20" ht="12.75" customHeight="1">
      <c r="T152" s="74"/>
    </row>
    <row r="153" spans="20:20" ht="12.75" customHeight="1">
      <c r="T153" s="74"/>
    </row>
    <row r="154" spans="20:20" ht="12.75" customHeight="1">
      <c r="T154" s="74"/>
    </row>
    <row r="155" spans="20:20" ht="12.75" customHeight="1">
      <c r="T155" s="74"/>
    </row>
    <row r="156" spans="20:20" ht="12.75" customHeight="1">
      <c r="T156" s="74"/>
    </row>
    <row r="157" spans="20:20" ht="12.75" customHeight="1">
      <c r="T157" s="74"/>
    </row>
    <row r="158" spans="20:20" ht="12.75" customHeight="1">
      <c r="T158" s="74"/>
    </row>
    <row r="159" spans="20:20" ht="12.75" customHeight="1">
      <c r="T159" s="74"/>
    </row>
    <row r="160" spans="20:20" ht="12.75" customHeight="1">
      <c r="T160" s="74"/>
    </row>
    <row r="161" spans="20:20" ht="12.75" customHeight="1">
      <c r="T161" s="74"/>
    </row>
    <row r="162" spans="20:20" ht="12.75" customHeight="1">
      <c r="T162" s="74"/>
    </row>
    <row r="163" spans="20:20" ht="12.75" customHeight="1">
      <c r="T163" s="74"/>
    </row>
    <row r="164" spans="20:20" ht="12.75" customHeight="1">
      <c r="T164" s="74"/>
    </row>
    <row r="165" spans="20:20" ht="12.75" customHeight="1">
      <c r="T165" s="74"/>
    </row>
    <row r="166" spans="20:20" ht="12.75" customHeight="1">
      <c r="T166" s="74"/>
    </row>
    <row r="167" spans="20:20" ht="12.75" customHeight="1">
      <c r="T167" s="74"/>
    </row>
    <row r="168" spans="20:20" ht="12.75" customHeight="1">
      <c r="T168" s="74"/>
    </row>
    <row r="169" spans="20:20" ht="12.75" customHeight="1">
      <c r="T169" s="74"/>
    </row>
    <row r="170" spans="20:20" ht="12.75" customHeight="1">
      <c r="T170" s="74"/>
    </row>
    <row r="171" spans="20:20" ht="12.75" customHeight="1">
      <c r="T171" s="74"/>
    </row>
    <row r="172" spans="20:20" ht="12.75" customHeight="1">
      <c r="T172" s="74"/>
    </row>
    <row r="173" spans="20:20" ht="12.75" customHeight="1">
      <c r="T173" s="74"/>
    </row>
    <row r="174" spans="20:20" ht="12.75" customHeight="1">
      <c r="T174" s="74"/>
    </row>
    <row r="175" spans="20:20" ht="12.75" customHeight="1">
      <c r="T175" s="74"/>
    </row>
    <row r="176" spans="20:20" ht="12.75" customHeight="1">
      <c r="T176" s="74"/>
    </row>
    <row r="177" spans="20:20" ht="12.75" customHeight="1">
      <c r="T177" s="74"/>
    </row>
    <row r="178" spans="20:20" ht="12.75" customHeight="1">
      <c r="T178" s="74"/>
    </row>
    <row r="179" spans="20:20" ht="12.75" customHeight="1">
      <c r="T179" s="74"/>
    </row>
    <row r="180" spans="20:20" ht="12.75" customHeight="1">
      <c r="T180" s="74"/>
    </row>
    <row r="181" spans="20:20" ht="12.75" customHeight="1">
      <c r="T181" s="74"/>
    </row>
    <row r="182" spans="20:20" ht="12.75" customHeight="1">
      <c r="T182" s="74"/>
    </row>
    <row r="183" spans="20:20" ht="12.75" customHeight="1">
      <c r="T183" s="74"/>
    </row>
    <row r="184" spans="20:20" ht="12.75" customHeight="1">
      <c r="T184" s="74"/>
    </row>
    <row r="185" spans="20:20" ht="12.75" customHeight="1">
      <c r="T185" s="74"/>
    </row>
    <row r="186" spans="20:20" ht="12.75" customHeight="1">
      <c r="T186" s="74"/>
    </row>
    <row r="187" spans="20:20" ht="12.75" customHeight="1">
      <c r="T187" s="74"/>
    </row>
    <row r="188" spans="20:20" ht="12.75" customHeight="1">
      <c r="T188" s="74"/>
    </row>
    <row r="189" spans="20:20" ht="12.75" customHeight="1">
      <c r="T189" s="74"/>
    </row>
    <row r="190" spans="20:20" ht="12.75" customHeight="1">
      <c r="T190" s="74"/>
    </row>
    <row r="191" spans="20:20" ht="12.75" customHeight="1">
      <c r="T191" s="74"/>
    </row>
    <row r="192" spans="20:20" ht="12.75" customHeight="1">
      <c r="T192" s="74"/>
    </row>
    <row r="193" spans="20:20" ht="12.75" customHeight="1">
      <c r="T193" s="74"/>
    </row>
    <row r="194" spans="20:20" ht="12.75" customHeight="1">
      <c r="T194" s="74"/>
    </row>
    <row r="195" spans="20:20" ht="12.75" customHeight="1">
      <c r="T195" s="74"/>
    </row>
    <row r="196" spans="20:20" ht="12.75" customHeight="1">
      <c r="T196" s="74"/>
    </row>
    <row r="197" spans="20:20" ht="12.75" customHeight="1">
      <c r="T197" s="74"/>
    </row>
    <row r="198" spans="20:20" ht="12.75" customHeight="1">
      <c r="T198" s="74"/>
    </row>
    <row r="199" spans="20:20" ht="12.75" customHeight="1">
      <c r="T199" s="74"/>
    </row>
    <row r="200" spans="20:20" ht="12.75" customHeight="1">
      <c r="T200" s="74"/>
    </row>
    <row r="201" spans="20:20" ht="12.75" customHeight="1">
      <c r="T201" s="74"/>
    </row>
    <row r="202" spans="20:20" ht="12.75" customHeight="1">
      <c r="T202" s="74"/>
    </row>
    <row r="203" spans="20:20" ht="12.75" customHeight="1">
      <c r="T203" s="74"/>
    </row>
    <row r="204" spans="20:20" ht="12.75" customHeight="1">
      <c r="T204" s="74"/>
    </row>
    <row r="205" spans="20:20" ht="12.75" customHeight="1">
      <c r="T205" s="74"/>
    </row>
    <row r="206" spans="20:20" ht="12.75" customHeight="1">
      <c r="T206" s="74"/>
    </row>
    <row r="207" spans="20:20" ht="12.75" customHeight="1">
      <c r="T207" s="74"/>
    </row>
    <row r="208" spans="20:20" ht="12.75" customHeight="1">
      <c r="T208" s="74"/>
    </row>
    <row r="209" spans="20:20" ht="12.75" customHeight="1">
      <c r="T209" s="74"/>
    </row>
    <row r="210" spans="20:20" ht="12.75" customHeight="1">
      <c r="T210" s="74"/>
    </row>
    <row r="211" spans="20:20" ht="12.75" customHeight="1">
      <c r="T211" s="74"/>
    </row>
    <row r="212" spans="20:20" ht="12.75" customHeight="1">
      <c r="T212" s="74"/>
    </row>
    <row r="213" spans="20:20" ht="12.75" customHeight="1">
      <c r="T213" s="74"/>
    </row>
    <row r="214" spans="20:20" ht="12.75" customHeight="1">
      <c r="T214" s="74"/>
    </row>
    <row r="215" spans="20:20" ht="12.75" customHeight="1">
      <c r="T215" s="74"/>
    </row>
    <row r="216" spans="20:20" ht="12.75" customHeight="1">
      <c r="T216" s="74"/>
    </row>
    <row r="217" spans="20:20" ht="12.75" customHeight="1">
      <c r="T217" s="74"/>
    </row>
    <row r="218" spans="20:20" ht="12.75" customHeight="1">
      <c r="T218" s="74"/>
    </row>
    <row r="219" spans="20:20" ht="12.75" customHeight="1">
      <c r="T219" s="74"/>
    </row>
    <row r="220" spans="20:20" ht="12.75" customHeight="1">
      <c r="T220" s="74"/>
    </row>
    <row r="221" spans="20:20" ht="12.75" customHeight="1">
      <c r="T221" s="74"/>
    </row>
    <row r="222" spans="20:20" ht="12.75" customHeight="1">
      <c r="T222" s="74"/>
    </row>
    <row r="223" spans="20:20" ht="12.75" customHeight="1">
      <c r="T223" s="74"/>
    </row>
    <row r="224" spans="20:20" ht="12.75" customHeight="1">
      <c r="T224" s="74"/>
    </row>
    <row r="225" spans="20:20" ht="12.75" customHeight="1">
      <c r="T225" s="74"/>
    </row>
    <row r="226" spans="20:20" ht="12.75" customHeight="1">
      <c r="T226" s="74"/>
    </row>
    <row r="227" spans="20:20" ht="12.75" customHeight="1">
      <c r="T227" s="74"/>
    </row>
    <row r="228" spans="20:20" ht="12.75" customHeight="1">
      <c r="T228" s="74"/>
    </row>
    <row r="229" spans="20:20" ht="12.75" customHeight="1">
      <c r="T229" s="74"/>
    </row>
    <row r="230" spans="20:20" ht="12.75" customHeight="1">
      <c r="T230" s="74"/>
    </row>
    <row r="231" spans="20:20" ht="12.75" customHeight="1">
      <c r="T231" s="74"/>
    </row>
    <row r="232" spans="20:20" ht="12.75" customHeight="1">
      <c r="T232" s="74"/>
    </row>
    <row r="233" spans="20:20" ht="12.75" customHeight="1">
      <c r="T233" s="74"/>
    </row>
    <row r="234" spans="20:20" ht="12.75" customHeight="1">
      <c r="T234" s="74"/>
    </row>
    <row r="235" spans="20:20" ht="12.75" customHeight="1">
      <c r="T235" s="74"/>
    </row>
    <row r="236" spans="20:20" ht="12.75" customHeight="1">
      <c r="T236" s="74"/>
    </row>
    <row r="237" spans="20:20" ht="12.75" customHeight="1">
      <c r="T237" s="74"/>
    </row>
    <row r="238" spans="20:20" ht="12.75" customHeight="1">
      <c r="T238" s="74"/>
    </row>
    <row r="239" spans="20:20" ht="12.75" customHeight="1">
      <c r="T239" s="74"/>
    </row>
    <row r="240" spans="20:20" ht="12.75" customHeight="1">
      <c r="T240" s="74"/>
    </row>
    <row r="241" spans="20:20" ht="12.75" customHeight="1">
      <c r="T241" s="74"/>
    </row>
    <row r="242" spans="20:20" ht="12.75" customHeight="1">
      <c r="T242" s="74"/>
    </row>
    <row r="243" spans="20:20" ht="12.75" customHeight="1">
      <c r="T243" s="74"/>
    </row>
    <row r="244" spans="20:20" ht="12.75" customHeight="1">
      <c r="T244" s="74"/>
    </row>
    <row r="245" spans="20:20" ht="12.75" customHeight="1">
      <c r="T245" s="74"/>
    </row>
    <row r="246" spans="20:20" ht="12.75" customHeight="1">
      <c r="T246" s="74"/>
    </row>
    <row r="247" spans="20:20" ht="12.75" customHeight="1">
      <c r="T247" s="74"/>
    </row>
    <row r="248" spans="20:20" ht="12.75" customHeight="1">
      <c r="T248" s="74"/>
    </row>
    <row r="249" spans="20:20" ht="12.75" customHeight="1">
      <c r="T249" s="74"/>
    </row>
    <row r="250" spans="20:20" ht="12.75" customHeight="1">
      <c r="T250" s="74"/>
    </row>
    <row r="251" spans="20:20" ht="12.75" customHeight="1">
      <c r="T251" s="74"/>
    </row>
    <row r="252" spans="20:20" ht="12.75" customHeight="1">
      <c r="T252" s="74"/>
    </row>
    <row r="253" spans="20:20" ht="12.75" customHeight="1">
      <c r="T253" s="74"/>
    </row>
    <row r="254" spans="20:20" ht="12.75" customHeight="1">
      <c r="T254" s="74"/>
    </row>
    <row r="255" spans="20:20" ht="12.75" customHeight="1">
      <c r="T255" s="74"/>
    </row>
    <row r="256" spans="20:20" ht="12.75" customHeight="1">
      <c r="T256" s="74"/>
    </row>
    <row r="257" spans="20:20" ht="12.75" customHeight="1">
      <c r="T257" s="74"/>
    </row>
    <row r="258" spans="20:20" ht="12.75" customHeight="1">
      <c r="T258" s="74"/>
    </row>
    <row r="259" spans="20:20" ht="12.75" customHeight="1">
      <c r="T259" s="74"/>
    </row>
    <row r="260" spans="20:20" ht="12.75" customHeight="1">
      <c r="T260" s="74"/>
    </row>
    <row r="261" spans="20:20" ht="12.75" customHeight="1">
      <c r="T261" s="74"/>
    </row>
    <row r="262" spans="20:20" ht="12.75" customHeight="1">
      <c r="T262" s="74"/>
    </row>
    <row r="263" spans="20:20" ht="12.75" customHeight="1">
      <c r="T263" s="74"/>
    </row>
    <row r="264" spans="20:20" ht="12.75" customHeight="1">
      <c r="T264" s="74"/>
    </row>
    <row r="265" spans="20:20" ht="12.75" customHeight="1">
      <c r="T265" s="74"/>
    </row>
    <row r="266" spans="20:20" ht="12.75" customHeight="1">
      <c r="T266" s="74"/>
    </row>
    <row r="267" spans="20:20" ht="12.75" customHeight="1">
      <c r="T267" s="74"/>
    </row>
    <row r="268" spans="20:20" ht="12.75" customHeight="1">
      <c r="T268" s="74"/>
    </row>
    <row r="269" spans="20:20" ht="12.75" customHeight="1">
      <c r="T269" s="74"/>
    </row>
    <row r="270" spans="20:20" ht="12.75" customHeight="1">
      <c r="T270" s="74"/>
    </row>
    <row r="271" spans="20:20" ht="12.75" customHeight="1">
      <c r="T271" s="74"/>
    </row>
    <row r="272" spans="20:20" ht="12.75" customHeight="1">
      <c r="T272" s="74"/>
    </row>
    <row r="273" spans="20:20" ht="12.75" customHeight="1">
      <c r="T273" s="74"/>
    </row>
    <row r="274" spans="20:20" ht="12.75" customHeight="1">
      <c r="T274" s="74"/>
    </row>
    <row r="275" spans="20:20" ht="12.75" customHeight="1">
      <c r="T275" s="74"/>
    </row>
    <row r="276" spans="20:20" ht="12.75" customHeight="1">
      <c r="T276" s="74"/>
    </row>
    <row r="277" spans="20:20" ht="12.75" customHeight="1">
      <c r="T277" s="74"/>
    </row>
    <row r="278" spans="20:20" ht="12.75" customHeight="1">
      <c r="T278" s="74"/>
    </row>
    <row r="279" spans="20:20" ht="12.75" customHeight="1">
      <c r="T279" s="74"/>
    </row>
    <row r="280" spans="20:20" ht="12.75" customHeight="1">
      <c r="T280" s="74"/>
    </row>
    <row r="281" spans="20:20" ht="12.75" customHeight="1">
      <c r="T281" s="74"/>
    </row>
    <row r="282" spans="20:20" ht="12.75" customHeight="1">
      <c r="T282" s="74"/>
    </row>
    <row r="283" spans="20:20" ht="12.75" customHeight="1">
      <c r="T283" s="74"/>
    </row>
    <row r="284" spans="20:20" ht="12.75" customHeight="1">
      <c r="T284" s="74"/>
    </row>
    <row r="285" spans="20:20" ht="12.75" customHeight="1">
      <c r="T285" s="74"/>
    </row>
    <row r="286" spans="20:20" ht="12.75" customHeight="1">
      <c r="T286" s="74"/>
    </row>
    <row r="287" spans="20:20" ht="12.75" customHeight="1">
      <c r="T287" s="74"/>
    </row>
    <row r="288" spans="20:20" ht="12.75" customHeight="1">
      <c r="T288" s="74"/>
    </row>
    <row r="289" spans="20:20" ht="12.75" customHeight="1">
      <c r="T289" s="74"/>
    </row>
    <row r="290" spans="20:20" ht="12.75" customHeight="1">
      <c r="T290" s="74"/>
    </row>
    <row r="291" spans="20:20" ht="12.75" customHeight="1">
      <c r="T291" s="74"/>
    </row>
    <row r="292" spans="20:20" ht="12.75" customHeight="1">
      <c r="T292" s="74"/>
    </row>
    <row r="293" spans="20:20" ht="12.75" customHeight="1">
      <c r="T293" s="74"/>
    </row>
    <row r="294" spans="20:20" ht="12.75" customHeight="1">
      <c r="T294" s="74"/>
    </row>
    <row r="295" spans="20:20" ht="12.75" customHeight="1">
      <c r="T295" s="74"/>
    </row>
    <row r="296" spans="20:20" ht="12.75" customHeight="1">
      <c r="T296" s="74"/>
    </row>
    <row r="297" spans="20:20" ht="12.75" customHeight="1">
      <c r="T297" s="74"/>
    </row>
    <row r="298" spans="20:20" ht="12.75" customHeight="1">
      <c r="T298" s="74"/>
    </row>
    <row r="299" spans="20:20" ht="12.75" customHeight="1">
      <c r="T299" s="74"/>
    </row>
    <row r="300" spans="20:20" ht="12.75" customHeight="1">
      <c r="T300" s="74"/>
    </row>
    <row r="301" spans="20:20" ht="12.75" customHeight="1">
      <c r="T301" s="74"/>
    </row>
    <row r="302" spans="20:20" ht="12.75" customHeight="1">
      <c r="T302" s="74"/>
    </row>
    <row r="303" spans="20:20" ht="12.75" customHeight="1">
      <c r="T303" s="74"/>
    </row>
    <row r="304" spans="20:20" ht="12.75" customHeight="1">
      <c r="T304" s="74"/>
    </row>
    <row r="305" spans="20:20" ht="12.75" customHeight="1">
      <c r="T305" s="74"/>
    </row>
    <row r="306" spans="20:20" ht="12.75" customHeight="1">
      <c r="T306" s="74"/>
    </row>
    <row r="307" spans="20:20" ht="12.75" customHeight="1">
      <c r="T307" s="74"/>
    </row>
    <row r="308" spans="20:20" ht="12.75" customHeight="1">
      <c r="T308" s="74"/>
    </row>
    <row r="309" spans="20:20" ht="12.75" customHeight="1">
      <c r="T309" s="74"/>
    </row>
    <row r="310" spans="20:20" ht="12.75" customHeight="1">
      <c r="T310" s="74"/>
    </row>
    <row r="311" spans="20:20" ht="12.75" customHeight="1">
      <c r="T311" s="74"/>
    </row>
    <row r="312" spans="20:20" ht="12.75" customHeight="1">
      <c r="T312" s="74"/>
    </row>
    <row r="313" spans="20:20" ht="12.75" customHeight="1">
      <c r="T313" s="74"/>
    </row>
    <row r="314" spans="20:20" ht="12.75" customHeight="1">
      <c r="T314" s="74"/>
    </row>
    <row r="315" spans="20:20" ht="12.75" customHeight="1">
      <c r="T315" s="74"/>
    </row>
    <row r="316" spans="20:20" ht="12.75" customHeight="1">
      <c r="T316" s="74"/>
    </row>
    <row r="317" spans="20:20" ht="12.75" customHeight="1">
      <c r="T317" s="74"/>
    </row>
    <row r="318" spans="20:20" ht="12.75" customHeight="1">
      <c r="T318" s="74"/>
    </row>
    <row r="319" spans="20:20" ht="12.75" customHeight="1">
      <c r="T319" s="74"/>
    </row>
    <row r="320" spans="20:20" ht="12.75" customHeight="1">
      <c r="T320" s="74"/>
    </row>
    <row r="321" spans="20:20" ht="12.75" customHeight="1">
      <c r="T321" s="74"/>
    </row>
    <row r="322" spans="20:20" ht="12.75" customHeight="1">
      <c r="T322" s="74"/>
    </row>
    <row r="323" spans="20:20" ht="12.75" customHeight="1">
      <c r="T323" s="74"/>
    </row>
    <row r="324" spans="20:20" ht="12.75" customHeight="1">
      <c r="T324" s="74"/>
    </row>
    <row r="325" spans="20:20" ht="12.75" customHeight="1">
      <c r="T325" s="74"/>
    </row>
    <row r="326" spans="20:20" ht="12.75" customHeight="1">
      <c r="T326" s="74"/>
    </row>
    <row r="327" spans="20:20" ht="12.75" customHeight="1">
      <c r="T327" s="74"/>
    </row>
    <row r="328" spans="20:20" ht="12.75" customHeight="1">
      <c r="T328" s="74"/>
    </row>
    <row r="329" spans="20:20" ht="12.75" customHeight="1">
      <c r="T329" s="74"/>
    </row>
    <row r="330" spans="20:20" ht="12.75" customHeight="1">
      <c r="T330" s="74"/>
    </row>
    <row r="331" spans="20:20" ht="12.75" customHeight="1">
      <c r="T331" s="74"/>
    </row>
    <row r="332" spans="20:20" ht="12.75" customHeight="1">
      <c r="T332" s="74"/>
    </row>
    <row r="333" spans="20:20" ht="12.75" customHeight="1">
      <c r="T333" s="74"/>
    </row>
    <row r="334" spans="20:20" ht="12.75" customHeight="1">
      <c r="T334" s="74"/>
    </row>
    <row r="335" spans="20:20" ht="12.75" customHeight="1">
      <c r="T335" s="74"/>
    </row>
    <row r="336" spans="20:20" ht="12.75" customHeight="1">
      <c r="T336" s="74"/>
    </row>
    <row r="337" spans="20:20" ht="12.75" customHeight="1">
      <c r="T337" s="74"/>
    </row>
    <row r="338" spans="20:20" ht="12.75" customHeight="1">
      <c r="T338" s="74"/>
    </row>
    <row r="339" spans="20:20" ht="12.75" customHeight="1">
      <c r="T339" s="74"/>
    </row>
    <row r="340" spans="20:20" ht="12.75" customHeight="1">
      <c r="T340" s="74"/>
    </row>
    <row r="341" spans="20:20" ht="12.75" customHeight="1">
      <c r="T341" s="74"/>
    </row>
    <row r="342" spans="20:20" ht="12.75" customHeight="1">
      <c r="T342" s="74"/>
    </row>
    <row r="343" spans="20:20" ht="12.75" customHeight="1">
      <c r="T343" s="74"/>
    </row>
    <row r="344" spans="20:20" ht="12.75" customHeight="1">
      <c r="T344" s="74"/>
    </row>
    <row r="345" spans="20:20" ht="12.75" customHeight="1">
      <c r="T345" s="74"/>
    </row>
    <row r="346" spans="20:20" ht="12.75" customHeight="1">
      <c r="T346" s="74"/>
    </row>
    <row r="347" spans="20:20" ht="12.75" customHeight="1">
      <c r="T347" s="74"/>
    </row>
    <row r="348" spans="20:20" ht="12.75" customHeight="1">
      <c r="T348" s="74"/>
    </row>
    <row r="349" spans="20:20" ht="12.75" customHeight="1">
      <c r="T349" s="74"/>
    </row>
    <row r="350" spans="20:20" ht="12.75" customHeight="1">
      <c r="T350" s="74"/>
    </row>
    <row r="351" spans="20:20" ht="12.75" customHeight="1">
      <c r="T351" s="74"/>
    </row>
    <row r="352" spans="20:20" ht="12.75" customHeight="1">
      <c r="T352" s="74"/>
    </row>
    <row r="353" spans="20:20" ht="12.75" customHeight="1">
      <c r="T353" s="74"/>
    </row>
    <row r="354" spans="20:20" ht="12.75" customHeight="1">
      <c r="T354" s="74"/>
    </row>
    <row r="355" spans="20:20" ht="12.75" customHeight="1">
      <c r="T355" s="74"/>
    </row>
    <row r="356" spans="20:20" ht="12.75" customHeight="1">
      <c r="T356" s="74"/>
    </row>
    <row r="357" spans="20:20" ht="12.75" customHeight="1">
      <c r="T357" s="74"/>
    </row>
    <row r="358" spans="20:20" ht="12.75" customHeight="1">
      <c r="T358" s="74"/>
    </row>
    <row r="359" spans="20:20" ht="12.75" customHeight="1">
      <c r="T359" s="74"/>
    </row>
    <row r="360" spans="20:20" ht="12.75" customHeight="1">
      <c r="T360" s="74"/>
    </row>
    <row r="361" spans="20:20" ht="12.75" customHeight="1">
      <c r="T361" s="74"/>
    </row>
    <row r="362" spans="20:20" ht="12.75" customHeight="1">
      <c r="T362" s="74"/>
    </row>
    <row r="363" spans="20:20" ht="12.75" customHeight="1">
      <c r="T363" s="74"/>
    </row>
    <row r="364" spans="20:20" ht="12.75" customHeight="1">
      <c r="T364" s="74"/>
    </row>
    <row r="365" spans="20:20" ht="12.75" customHeight="1">
      <c r="T365" s="74"/>
    </row>
    <row r="366" spans="20:20" ht="12.75" customHeight="1">
      <c r="T366" s="74"/>
    </row>
    <row r="367" spans="20:20" ht="12.75" customHeight="1">
      <c r="T367" s="74"/>
    </row>
    <row r="368" spans="20:20" ht="12.75" customHeight="1">
      <c r="T368" s="74"/>
    </row>
    <row r="369" spans="20:20" ht="12.75" customHeight="1">
      <c r="T369" s="74"/>
    </row>
    <row r="370" spans="20:20" ht="12.75" customHeight="1">
      <c r="T370" s="74"/>
    </row>
    <row r="371" spans="20:20" ht="12.75" customHeight="1">
      <c r="T371" s="74"/>
    </row>
    <row r="372" spans="20:20" ht="12.75" customHeight="1">
      <c r="T372" s="74"/>
    </row>
    <row r="373" spans="20:20" ht="12.75" customHeight="1">
      <c r="T373" s="74"/>
    </row>
    <row r="374" spans="20:20" ht="12.75" customHeight="1">
      <c r="T374" s="74"/>
    </row>
    <row r="375" spans="20:20" ht="12.75" customHeight="1">
      <c r="T375" s="74"/>
    </row>
    <row r="376" spans="20:20" ht="12.75" customHeight="1">
      <c r="T376" s="74"/>
    </row>
    <row r="377" spans="20:20" ht="12.75" customHeight="1">
      <c r="T377" s="74"/>
    </row>
    <row r="378" spans="20:20" ht="12.75" customHeight="1">
      <c r="T378" s="74"/>
    </row>
    <row r="379" spans="20:20" ht="12.75" customHeight="1">
      <c r="T379" s="74"/>
    </row>
    <row r="380" spans="20:20" ht="12.75" customHeight="1">
      <c r="T380" s="74"/>
    </row>
    <row r="381" spans="20:20" ht="12.75" customHeight="1">
      <c r="T381" s="74"/>
    </row>
    <row r="382" spans="20:20" ht="12.75" customHeight="1">
      <c r="T382" s="74"/>
    </row>
    <row r="383" spans="20:20" ht="12.75" customHeight="1">
      <c r="T383" s="74"/>
    </row>
    <row r="384" spans="20:20" ht="12.75" customHeight="1">
      <c r="T384" s="74"/>
    </row>
    <row r="385" spans="20:20" ht="12.75" customHeight="1">
      <c r="T385" s="74"/>
    </row>
    <row r="386" spans="20:20" ht="12.75" customHeight="1">
      <c r="T386" s="74"/>
    </row>
    <row r="387" spans="20:20" ht="12.75" customHeight="1">
      <c r="T387" s="74"/>
    </row>
    <row r="388" spans="20:20" ht="12.75" customHeight="1">
      <c r="T388" s="74"/>
    </row>
    <row r="389" spans="20:20" ht="12.75" customHeight="1">
      <c r="T389" s="74"/>
    </row>
    <row r="390" spans="20:20" ht="12.75" customHeight="1">
      <c r="T390" s="74"/>
    </row>
    <row r="391" spans="20:20" ht="12.75" customHeight="1">
      <c r="T391" s="74"/>
    </row>
    <row r="392" spans="20:20" ht="12.75" customHeight="1">
      <c r="T392" s="74"/>
    </row>
    <row r="393" spans="20:20" ht="12.75" customHeight="1">
      <c r="T393" s="74"/>
    </row>
    <row r="394" spans="20:20" ht="12.75" customHeight="1">
      <c r="T394" s="74"/>
    </row>
    <row r="395" spans="20:20" ht="12.75" customHeight="1">
      <c r="T395" s="74"/>
    </row>
    <row r="396" spans="20:20" ht="12.75" customHeight="1">
      <c r="T396" s="74"/>
    </row>
    <row r="397" spans="20:20" ht="12.75" customHeight="1">
      <c r="T397" s="74"/>
    </row>
    <row r="398" spans="20:20" ht="12.75" customHeight="1">
      <c r="T398" s="74"/>
    </row>
    <row r="399" spans="20:20" ht="12.75" customHeight="1">
      <c r="T399" s="74"/>
    </row>
    <row r="400" spans="20:20" ht="12.75" customHeight="1">
      <c r="T400" s="74"/>
    </row>
    <row r="401" spans="20:20" ht="12.75" customHeight="1">
      <c r="T401" s="74"/>
    </row>
    <row r="402" spans="20:20" ht="12.75" customHeight="1">
      <c r="T402" s="74"/>
    </row>
    <row r="403" spans="20:20" ht="12.75" customHeight="1">
      <c r="T403" s="74"/>
    </row>
    <row r="404" spans="20:20" ht="12.75" customHeight="1">
      <c r="T404" s="74"/>
    </row>
    <row r="405" spans="20:20" ht="12.75" customHeight="1">
      <c r="T405" s="74"/>
    </row>
    <row r="406" spans="20:20" ht="12.75" customHeight="1">
      <c r="T406" s="74"/>
    </row>
    <row r="407" spans="20:20" ht="12.75" customHeight="1">
      <c r="T407" s="74"/>
    </row>
    <row r="408" spans="20:20" ht="12.75" customHeight="1">
      <c r="T408" s="74"/>
    </row>
    <row r="409" spans="20:20" ht="12.75" customHeight="1">
      <c r="T409" s="74"/>
    </row>
    <row r="410" spans="20:20" ht="12.75" customHeight="1">
      <c r="T410" s="74"/>
    </row>
    <row r="411" spans="20:20" ht="12.75" customHeight="1">
      <c r="T411" s="74"/>
    </row>
    <row r="412" spans="20:20" ht="12.75" customHeight="1">
      <c r="T412" s="74"/>
    </row>
    <row r="413" spans="20:20" ht="12.75" customHeight="1">
      <c r="T413" s="74"/>
    </row>
    <row r="414" spans="20:20" ht="12.75" customHeight="1">
      <c r="T414" s="74"/>
    </row>
    <row r="415" spans="20:20" ht="12.75" customHeight="1">
      <c r="T415" s="74"/>
    </row>
    <row r="416" spans="20:20" ht="12.75" customHeight="1">
      <c r="T416" s="74"/>
    </row>
    <row r="417" spans="20:20" ht="12.75" customHeight="1">
      <c r="T417" s="74"/>
    </row>
    <row r="418" spans="20:20" ht="12.75" customHeight="1">
      <c r="T418" s="74"/>
    </row>
    <row r="419" spans="20:20" ht="12.75" customHeight="1">
      <c r="T419" s="74"/>
    </row>
    <row r="420" spans="20:20" ht="12.75" customHeight="1">
      <c r="T420" s="74"/>
    </row>
    <row r="421" spans="20:20" ht="12.75" customHeight="1">
      <c r="T421" s="74"/>
    </row>
    <row r="422" spans="20:20" ht="12.75" customHeight="1">
      <c r="T422" s="74"/>
    </row>
    <row r="423" spans="20:20" ht="12.75" customHeight="1">
      <c r="T423" s="74"/>
    </row>
    <row r="424" spans="20:20" ht="12.75" customHeight="1">
      <c r="T424" s="74"/>
    </row>
    <row r="425" spans="20:20" ht="12.75" customHeight="1">
      <c r="T425" s="74"/>
    </row>
    <row r="426" spans="20:20" ht="12.75" customHeight="1">
      <c r="T426" s="74"/>
    </row>
    <row r="427" spans="20:20" ht="12.75" customHeight="1">
      <c r="T427" s="74"/>
    </row>
    <row r="428" spans="20:20" ht="12.75" customHeight="1">
      <c r="T428" s="74"/>
    </row>
    <row r="429" spans="20:20" ht="12.75" customHeight="1">
      <c r="T429" s="74"/>
    </row>
    <row r="430" spans="20:20" ht="12.75" customHeight="1">
      <c r="T430" s="74"/>
    </row>
    <row r="431" spans="20:20" ht="12.75" customHeight="1">
      <c r="T431" s="74"/>
    </row>
    <row r="432" spans="20:20" ht="12.75" customHeight="1">
      <c r="T432" s="74"/>
    </row>
    <row r="433" spans="20:20" ht="12.75" customHeight="1">
      <c r="T433" s="74"/>
    </row>
    <row r="434" spans="20:20" ht="12.75" customHeight="1">
      <c r="T434" s="74"/>
    </row>
    <row r="435" spans="20:20" ht="12.75" customHeight="1">
      <c r="T435" s="74"/>
    </row>
    <row r="436" spans="20:20" ht="12.75" customHeight="1">
      <c r="T436" s="74"/>
    </row>
    <row r="437" spans="20:20" ht="12.75" customHeight="1">
      <c r="T437" s="74"/>
    </row>
    <row r="438" spans="20:20" ht="12.75" customHeight="1">
      <c r="T438" s="74"/>
    </row>
    <row r="439" spans="20:20" ht="12.75" customHeight="1">
      <c r="T439" s="74"/>
    </row>
    <row r="440" spans="20:20" ht="12.75" customHeight="1">
      <c r="T440" s="74"/>
    </row>
    <row r="441" spans="20:20" ht="12.75" customHeight="1">
      <c r="T441" s="74"/>
    </row>
    <row r="442" spans="20:20" ht="12.75" customHeight="1">
      <c r="T442" s="74"/>
    </row>
    <row r="443" spans="20:20" ht="12.75" customHeight="1">
      <c r="T443" s="74"/>
    </row>
    <row r="444" spans="20:20" ht="12.75" customHeight="1">
      <c r="T444" s="74"/>
    </row>
    <row r="445" spans="20:20" ht="12.75" customHeight="1">
      <c r="T445" s="74"/>
    </row>
    <row r="446" spans="20:20" ht="12.75" customHeight="1">
      <c r="T446" s="74"/>
    </row>
    <row r="447" spans="20:20" ht="12.75" customHeight="1">
      <c r="T447" s="74"/>
    </row>
    <row r="448" spans="20:20" ht="12.75" customHeight="1">
      <c r="T448" s="74"/>
    </row>
    <row r="449" spans="20:20" ht="12.75" customHeight="1">
      <c r="T449" s="74"/>
    </row>
    <row r="450" spans="20:20" ht="12.75" customHeight="1">
      <c r="T450" s="74"/>
    </row>
    <row r="451" spans="20:20" ht="12.75" customHeight="1">
      <c r="T451" s="74"/>
    </row>
    <row r="452" spans="20:20" ht="12.75" customHeight="1">
      <c r="T452" s="74"/>
    </row>
    <row r="453" spans="20:20" ht="12.75" customHeight="1">
      <c r="T453" s="74"/>
    </row>
    <row r="454" spans="20:20" ht="12.75" customHeight="1">
      <c r="T454" s="74"/>
    </row>
    <row r="455" spans="20:20" ht="12.75" customHeight="1">
      <c r="T455" s="74"/>
    </row>
    <row r="456" spans="20:20" ht="12.75" customHeight="1">
      <c r="T456" s="74"/>
    </row>
    <row r="457" spans="20:20" ht="12.75" customHeight="1">
      <c r="T457" s="74"/>
    </row>
    <row r="458" spans="20:20" ht="12.75" customHeight="1">
      <c r="T458" s="74"/>
    </row>
    <row r="459" spans="20:20" ht="12.75" customHeight="1">
      <c r="T459" s="74"/>
    </row>
    <row r="460" spans="20:20" ht="12.75" customHeight="1">
      <c r="T460" s="74"/>
    </row>
    <row r="461" spans="20:20" ht="12.75" customHeight="1">
      <c r="T461" s="74"/>
    </row>
    <row r="462" spans="20:20" ht="12.75" customHeight="1">
      <c r="T462" s="74"/>
    </row>
    <row r="463" spans="20:20" ht="12.75" customHeight="1">
      <c r="T463" s="74"/>
    </row>
    <row r="464" spans="20:20" ht="12.75" customHeight="1">
      <c r="T464" s="74"/>
    </row>
    <row r="465" spans="20:20" ht="12.75" customHeight="1">
      <c r="T465" s="74"/>
    </row>
    <row r="466" spans="20:20" ht="12.75" customHeight="1">
      <c r="T466" s="74"/>
    </row>
    <row r="467" spans="20:20" ht="12.75" customHeight="1">
      <c r="T467" s="74"/>
    </row>
    <row r="468" spans="20:20" ht="12.75" customHeight="1">
      <c r="T468" s="74"/>
    </row>
    <row r="469" spans="20:20" ht="12.75" customHeight="1">
      <c r="T469" s="74"/>
    </row>
    <row r="470" spans="20:20" ht="12.75" customHeight="1">
      <c r="T470" s="74"/>
    </row>
    <row r="471" spans="20:20" ht="12.75" customHeight="1">
      <c r="T471" s="74"/>
    </row>
    <row r="472" spans="20:20" ht="12.75" customHeight="1">
      <c r="T472" s="74"/>
    </row>
    <row r="473" spans="20:20" ht="12.75" customHeight="1">
      <c r="T473" s="74"/>
    </row>
    <row r="474" spans="20:20" ht="12.75" customHeight="1">
      <c r="T474" s="74"/>
    </row>
    <row r="475" spans="20:20" ht="12.75" customHeight="1">
      <c r="T475" s="74"/>
    </row>
    <row r="476" spans="20:20" ht="12.75" customHeight="1">
      <c r="T476" s="74"/>
    </row>
    <row r="477" spans="20:20" ht="12.75" customHeight="1">
      <c r="T477" s="74"/>
    </row>
    <row r="478" spans="20:20" ht="12.75" customHeight="1">
      <c r="T478" s="74"/>
    </row>
    <row r="479" spans="20:20" ht="12.75" customHeight="1">
      <c r="T479" s="74"/>
    </row>
    <row r="480" spans="20:20" ht="12.75" customHeight="1">
      <c r="T480" s="74"/>
    </row>
    <row r="481" spans="20:20" ht="12.75" customHeight="1">
      <c r="T481" s="74"/>
    </row>
    <row r="482" spans="20:20" ht="12.75" customHeight="1">
      <c r="T482" s="74"/>
    </row>
    <row r="483" spans="20:20" ht="12.75" customHeight="1">
      <c r="T483" s="74"/>
    </row>
    <row r="484" spans="20:20" ht="12.75" customHeight="1">
      <c r="T484" s="74"/>
    </row>
    <row r="485" spans="20:20" ht="12.75" customHeight="1">
      <c r="T485" s="74"/>
    </row>
    <row r="486" spans="20:20" ht="12.75" customHeight="1">
      <c r="T486" s="74"/>
    </row>
    <row r="487" spans="20:20" ht="12.75" customHeight="1">
      <c r="T487" s="74"/>
    </row>
    <row r="488" spans="20:20" ht="12.75" customHeight="1">
      <c r="T488" s="74"/>
    </row>
    <row r="489" spans="20:20" ht="12.75" customHeight="1">
      <c r="T489" s="74"/>
    </row>
    <row r="490" spans="20:20" ht="12.75" customHeight="1">
      <c r="T490" s="74"/>
    </row>
    <row r="491" spans="20:20" ht="12.75" customHeight="1">
      <c r="T491" s="74"/>
    </row>
    <row r="492" spans="20:20" ht="12.75" customHeight="1">
      <c r="T492" s="74"/>
    </row>
    <row r="493" spans="20:20" ht="12.75" customHeight="1">
      <c r="T493" s="74"/>
    </row>
    <row r="494" spans="20:20" ht="12.75" customHeight="1">
      <c r="T494" s="74"/>
    </row>
    <row r="495" spans="20:20" ht="12.75" customHeight="1">
      <c r="T495" s="74"/>
    </row>
    <row r="496" spans="20:20" ht="12.75" customHeight="1">
      <c r="T496" s="74"/>
    </row>
    <row r="497" spans="20:20" ht="12.75" customHeight="1">
      <c r="T497" s="74"/>
    </row>
    <row r="498" spans="20:20" ht="12.75" customHeight="1">
      <c r="T498" s="74"/>
    </row>
    <row r="499" spans="20:20" ht="12.75" customHeight="1">
      <c r="T499" s="74"/>
    </row>
    <row r="500" spans="20:20" ht="12.75" customHeight="1">
      <c r="T500" s="74"/>
    </row>
    <row r="501" spans="20:20" ht="12.75" customHeight="1">
      <c r="T501" s="74"/>
    </row>
    <row r="502" spans="20:20" ht="12.75" customHeight="1">
      <c r="T502" s="74"/>
    </row>
    <row r="503" spans="20:20" ht="12.75" customHeight="1">
      <c r="T503" s="74"/>
    </row>
    <row r="504" spans="20:20" ht="12.75" customHeight="1">
      <c r="T504" s="74"/>
    </row>
    <row r="505" spans="20:20" ht="12.75" customHeight="1">
      <c r="T505" s="74"/>
    </row>
    <row r="506" spans="20:20" ht="12.75" customHeight="1">
      <c r="T506" s="74"/>
    </row>
    <row r="507" spans="20:20" ht="12.75" customHeight="1">
      <c r="T507" s="74"/>
    </row>
    <row r="508" spans="20:20" ht="12.75" customHeight="1">
      <c r="T508" s="74"/>
    </row>
    <row r="509" spans="20:20" ht="12.75" customHeight="1">
      <c r="T509" s="74"/>
    </row>
    <row r="510" spans="20:20" ht="12.75" customHeight="1">
      <c r="T510" s="74"/>
    </row>
    <row r="511" spans="20:20" ht="12.75" customHeight="1">
      <c r="T511" s="74"/>
    </row>
    <row r="512" spans="20:20" ht="12.75" customHeight="1">
      <c r="T512" s="74"/>
    </row>
    <row r="513" spans="20:20" ht="12.75" customHeight="1">
      <c r="T513" s="74"/>
    </row>
    <row r="514" spans="20:20" ht="12.75" customHeight="1">
      <c r="T514" s="74"/>
    </row>
    <row r="515" spans="20:20" ht="12.75" customHeight="1">
      <c r="T515" s="74"/>
    </row>
    <row r="516" spans="20:20" ht="12.75" customHeight="1">
      <c r="T516" s="74"/>
    </row>
    <row r="517" spans="20:20" ht="12.75" customHeight="1">
      <c r="T517" s="74"/>
    </row>
    <row r="518" spans="20:20" ht="12.75" customHeight="1">
      <c r="T518" s="74"/>
    </row>
    <row r="519" spans="20:20" ht="12.75" customHeight="1">
      <c r="T519" s="74"/>
    </row>
    <row r="520" spans="20:20" ht="12.75" customHeight="1">
      <c r="T520" s="74"/>
    </row>
    <row r="521" spans="20:20" ht="12.75" customHeight="1">
      <c r="T521" s="74"/>
    </row>
    <row r="522" spans="20:20" ht="12.75" customHeight="1">
      <c r="T522" s="74"/>
    </row>
    <row r="523" spans="20:20" ht="12.75" customHeight="1">
      <c r="T523" s="74"/>
    </row>
    <row r="524" spans="20:20" ht="12.75" customHeight="1">
      <c r="T524" s="74"/>
    </row>
    <row r="525" spans="20:20" ht="12.75" customHeight="1">
      <c r="T525" s="74"/>
    </row>
    <row r="526" spans="20:20" ht="12.75" customHeight="1">
      <c r="T526" s="74"/>
    </row>
    <row r="527" spans="20:20" ht="12.75" customHeight="1">
      <c r="T527" s="74"/>
    </row>
    <row r="528" spans="20:20" ht="12.75" customHeight="1">
      <c r="T528" s="74"/>
    </row>
    <row r="529" spans="20:20" ht="12.75" customHeight="1">
      <c r="T529" s="74"/>
    </row>
    <row r="530" spans="20:20" ht="12.75" customHeight="1">
      <c r="T530" s="74"/>
    </row>
    <row r="531" spans="20:20" ht="12.75" customHeight="1">
      <c r="T531" s="74"/>
    </row>
    <row r="532" spans="20:20" ht="12.75" customHeight="1">
      <c r="T532" s="74"/>
    </row>
    <row r="533" spans="20:20" ht="12.75" customHeight="1">
      <c r="T533" s="74"/>
    </row>
    <row r="534" spans="20:20" ht="12.75" customHeight="1">
      <c r="T534" s="74"/>
    </row>
    <row r="535" spans="20:20" ht="12.75" customHeight="1">
      <c r="T535" s="74"/>
    </row>
    <row r="536" spans="20:20" ht="12.75" customHeight="1">
      <c r="T536" s="74"/>
    </row>
    <row r="537" spans="20:20" ht="12.75" customHeight="1">
      <c r="T537" s="74"/>
    </row>
    <row r="538" spans="20:20" ht="12.75" customHeight="1">
      <c r="T538" s="74"/>
    </row>
    <row r="539" spans="20:20" ht="12.75" customHeight="1">
      <c r="T539" s="74"/>
    </row>
    <row r="540" spans="20:20" ht="12.75" customHeight="1">
      <c r="T540" s="74"/>
    </row>
    <row r="541" spans="20:20" ht="12.75" customHeight="1">
      <c r="T541" s="74"/>
    </row>
    <row r="542" spans="20:20" ht="12.75" customHeight="1">
      <c r="T542" s="74"/>
    </row>
    <row r="543" spans="20:20" ht="12.75" customHeight="1">
      <c r="T543" s="74"/>
    </row>
    <row r="544" spans="20:20" ht="12.75" customHeight="1">
      <c r="T544" s="74"/>
    </row>
    <row r="545" spans="20:20" ht="12.75" customHeight="1">
      <c r="T545" s="74"/>
    </row>
    <row r="546" spans="20:20" ht="12.75" customHeight="1">
      <c r="T546" s="74"/>
    </row>
    <row r="547" spans="20:20" ht="12.75" customHeight="1">
      <c r="T547" s="74"/>
    </row>
    <row r="548" spans="20:20" ht="12.75" customHeight="1">
      <c r="T548" s="74"/>
    </row>
    <row r="549" spans="20:20" ht="12.75" customHeight="1">
      <c r="T549" s="74"/>
    </row>
    <row r="550" spans="20:20" ht="12.75" customHeight="1">
      <c r="T550" s="74"/>
    </row>
    <row r="551" spans="20:20" ht="12.75" customHeight="1">
      <c r="T551" s="74"/>
    </row>
    <row r="552" spans="20:20" ht="12.75" customHeight="1">
      <c r="T552" s="74"/>
    </row>
    <row r="553" spans="20:20" ht="12.75" customHeight="1">
      <c r="T553" s="74"/>
    </row>
    <row r="554" spans="20:20" ht="12.75" customHeight="1">
      <c r="T554" s="74"/>
    </row>
    <row r="555" spans="20:20" ht="12.75" customHeight="1">
      <c r="T555" s="74"/>
    </row>
    <row r="556" spans="20:20" ht="12.75" customHeight="1">
      <c r="T556" s="74"/>
    </row>
    <row r="557" spans="20:20" ht="12.75" customHeight="1">
      <c r="T557" s="74"/>
    </row>
    <row r="558" spans="20:20" ht="12.75" customHeight="1">
      <c r="T558" s="74"/>
    </row>
    <row r="559" spans="20:20" ht="12.75" customHeight="1">
      <c r="T559" s="74"/>
    </row>
    <row r="560" spans="20:20" ht="12.75" customHeight="1">
      <c r="T560" s="74"/>
    </row>
    <row r="561" spans="20:20" ht="12.75" customHeight="1">
      <c r="T561" s="74"/>
    </row>
    <row r="562" spans="20:20" ht="12.75" customHeight="1">
      <c r="T562" s="74"/>
    </row>
    <row r="563" spans="20:20" ht="12.75" customHeight="1">
      <c r="T563" s="74"/>
    </row>
    <row r="564" spans="20:20" ht="12.75" customHeight="1">
      <c r="T564" s="74"/>
    </row>
    <row r="565" spans="20:20" ht="12.75" customHeight="1">
      <c r="T565" s="74"/>
    </row>
    <row r="566" spans="20:20" ht="12.75" customHeight="1">
      <c r="T566" s="74"/>
    </row>
    <row r="567" spans="20:20" ht="12.75" customHeight="1">
      <c r="T567" s="74"/>
    </row>
    <row r="568" spans="20:20" ht="12.75" customHeight="1">
      <c r="T568" s="74"/>
    </row>
    <row r="569" spans="20:20" ht="12.75" customHeight="1">
      <c r="T569" s="74"/>
    </row>
    <row r="570" spans="20:20" ht="12.75" customHeight="1">
      <c r="T570" s="74"/>
    </row>
    <row r="571" spans="20:20" ht="12.75" customHeight="1">
      <c r="T571" s="74"/>
    </row>
    <row r="572" spans="20:20" ht="12.75" customHeight="1">
      <c r="T572" s="74"/>
    </row>
    <row r="573" spans="20:20" ht="12.75" customHeight="1">
      <c r="T573" s="74"/>
    </row>
    <row r="574" spans="20:20" ht="12.75" customHeight="1">
      <c r="T574" s="74"/>
    </row>
    <row r="575" spans="20:20" ht="12.75" customHeight="1">
      <c r="T575" s="74"/>
    </row>
    <row r="576" spans="20:20" ht="12.75" customHeight="1">
      <c r="T576" s="74"/>
    </row>
    <row r="577" spans="20:20" ht="12.75" customHeight="1">
      <c r="T577" s="74"/>
    </row>
    <row r="578" spans="20:20" ht="12.75" customHeight="1">
      <c r="T578" s="74"/>
    </row>
    <row r="579" spans="20:20" ht="12.75" customHeight="1">
      <c r="T579" s="74"/>
    </row>
    <row r="580" spans="20:20" ht="12.75" customHeight="1">
      <c r="T580" s="74"/>
    </row>
    <row r="581" spans="20:20" ht="12.75" customHeight="1">
      <c r="T581" s="74"/>
    </row>
    <row r="582" spans="20:20" ht="12.75" customHeight="1">
      <c r="T582" s="74"/>
    </row>
    <row r="583" spans="20:20" ht="12.75" customHeight="1">
      <c r="T583" s="74"/>
    </row>
    <row r="584" spans="20:20" ht="12.75" customHeight="1">
      <c r="T584" s="74"/>
    </row>
    <row r="585" spans="20:20" ht="12.75" customHeight="1">
      <c r="T585" s="74"/>
    </row>
    <row r="586" spans="20:20" ht="12.75" customHeight="1">
      <c r="T586" s="74"/>
    </row>
    <row r="587" spans="20:20" ht="12.75" customHeight="1">
      <c r="T587" s="74"/>
    </row>
    <row r="588" spans="20:20" ht="12.75" customHeight="1">
      <c r="T588" s="74"/>
    </row>
    <row r="589" spans="20:20" ht="12.75" customHeight="1">
      <c r="T589" s="74"/>
    </row>
    <row r="590" spans="20:20" ht="12.75" customHeight="1">
      <c r="T590" s="74"/>
    </row>
    <row r="591" spans="20:20" ht="12.75" customHeight="1">
      <c r="T591" s="74"/>
    </row>
    <row r="592" spans="20:20" ht="12.75" customHeight="1">
      <c r="T592" s="74"/>
    </row>
    <row r="593" spans="20:20" ht="12.75" customHeight="1">
      <c r="T593" s="74"/>
    </row>
    <row r="594" spans="20:20" ht="12.75" customHeight="1">
      <c r="T594" s="74"/>
    </row>
    <row r="595" spans="20:20" ht="12.75" customHeight="1">
      <c r="T595" s="74"/>
    </row>
    <row r="596" spans="20:20" ht="12.75" customHeight="1">
      <c r="T596" s="74"/>
    </row>
    <row r="597" spans="20:20" ht="12.75" customHeight="1">
      <c r="T597" s="74"/>
    </row>
    <row r="598" spans="20:20" ht="12.75" customHeight="1">
      <c r="T598" s="74"/>
    </row>
    <row r="599" spans="20:20" ht="12.75" customHeight="1">
      <c r="T599" s="74"/>
    </row>
    <row r="600" spans="20:20" ht="12.75" customHeight="1">
      <c r="T600" s="74"/>
    </row>
    <row r="601" spans="20:20" ht="12.75" customHeight="1">
      <c r="T601" s="74"/>
    </row>
    <row r="602" spans="20:20" ht="12.75" customHeight="1">
      <c r="T602" s="74"/>
    </row>
    <row r="603" spans="20:20" ht="12.75" customHeight="1">
      <c r="T603" s="74"/>
    </row>
    <row r="604" spans="20:20" ht="12.75" customHeight="1">
      <c r="T604" s="74"/>
    </row>
    <row r="605" spans="20:20" ht="12.75" customHeight="1">
      <c r="T605" s="74"/>
    </row>
    <row r="606" spans="20:20" ht="12.75" customHeight="1">
      <c r="T606" s="74"/>
    </row>
    <row r="607" spans="20:20" ht="12.75" customHeight="1">
      <c r="T607" s="74"/>
    </row>
    <row r="608" spans="20:20" ht="12.75" customHeight="1">
      <c r="T608" s="74"/>
    </row>
    <row r="609" spans="20:20" ht="12.75" customHeight="1">
      <c r="T609" s="74"/>
    </row>
    <row r="610" spans="20:20" ht="12.75" customHeight="1">
      <c r="T610" s="74"/>
    </row>
    <row r="611" spans="20:20" ht="12.75" customHeight="1">
      <c r="T611" s="74"/>
    </row>
    <row r="612" spans="20:20" ht="12.75" customHeight="1">
      <c r="T612" s="74"/>
    </row>
    <row r="613" spans="20:20" ht="12.75" customHeight="1">
      <c r="T613" s="74"/>
    </row>
    <row r="614" spans="20:20" ht="12.75" customHeight="1">
      <c r="T614" s="74"/>
    </row>
    <row r="615" spans="20:20" ht="12.75" customHeight="1">
      <c r="T615" s="74"/>
    </row>
    <row r="616" spans="20:20" ht="12.75" customHeight="1">
      <c r="T616" s="74"/>
    </row>
    <row r="617" spans="20:20" ht="12.75" customHeight="1">
      <c r="T617" s="74"/>
    </row>
    <row r="618" spans="20:20" ht="12.75" customHeight="1">
      <c r="T618" s="74"/>
    </row>
    <row r="619" spans="20:20" ht="12.75" customHeight="1">
      <c r="T619" s="74"/>
    </row>
    <row r="620" spans="20:20" ht="12.75" customHeight="1">
      <c r="T620" s="74"/>
    </row>
    <row r="621" spans="20:20" ht="12.75" customHeight="1">
      <c r="T621" s="74"/>
    </row>
    <row r="622" spans="20:20" ht="12.75" customHeight="1">
      <c r="T622" s="74"/>
    </row>
    <row r="623" spans="20:20" ht="12.75" customHeight="1">
      <c r="T623" s="74"/>
    </row>
    <row r="624" spans="20:20" ht="12.75" customHeight="1">
      <c r="T624" s="74"/>
    </row>
    <row r="625" spans="20:20" ht="12.75" customHeight="1">
      <c r="T625" s="74"/>
    </row>
    <row r="626" spans="20:20" ht="12.75" customHeight="1">
      <c r="T626" s="74"/>
    </row>
    <row r="627" spans="20:20" ht="12.75" customHeight="1">
      <c r="T627" s="74"/>
    </row>
    <row r="628" spans="20:20" ht="12.75" customHeight="1">
      <c r="T628" s="74"/>
    </row>
    <row r="629" spans="20:20" ht="12.75" customHeight="1">
      <c r="T629" s="74"/>
    </row>
    <row r="630" spans="20:20" ht="12.75" customHeight="1">
      <c r="T630" s="74"/>
    </row>
    <row r="631" spans="20:20" ht="12.75" customHeight="1">
      <c r="T631" s="74"/>
    </row>
    <row r="632" spans="20:20" ht="12.75" customHeight="1">
      <c r="T632" s="74"/>
    </row>
    <row r="633" spans="20:20" ht="12.75" customHeight="1">
      <c r="T633" s="74"/>
    </row>
    <row r="634" spans="20:20" ht="12.75" customHeight="1">
      <c r="T634" s="74"/>
    </row>
    <row r="635" spans="20:20" ht="12.75" customHeight="1">
      <c r="T635" s="74"/>
    </row>
    <row r="636" spans="20:20" ht="12.75" customHeight="1">
      <c r="T636" s="74"/>
    </row>
    <row r="637" spans="20:20" ht="12.75" customHeight="1">
      <c r="T637" s="74"/>
    </row>
    <row r="638" spans="20:20" ht="12.75" customHeight="1">
      <c r="T638" s="74"/>
    </row>
    <row r="639" spans="20:20" ht="12.75" customHeight="1">
      <c r="T639" s="74"/>
    </row>
    <row r="640" spans="20:20" ht="12.75" customHeight="1">
      <c r="T640" s="74"/>
    </row>
    <row r="641" spans="20:20" ht="12.75" customHeight="1">
      <c r="T641" s="74"/>
    </row>
    <row r="642" spans="20:20" ht="12.75" customHeight="1">
      <c r="T642" s="74"/>
    </row>
    <row r="643" spans="20:20" ht="12.75" customHeight="1">
      <c r="T643" s="74"/>
    </row>
    <row r="644" spans="20:20" ht="12.75" customHeight="1">
      <c r="T644" s="74"/>
    </row>
    <row r="645" spans="20:20" ht="12.75" customHeight="1">
      <c r="T645" s="74"/>
    </row>
    <row r="646" spans="20:20" ht="12.75" customHeight="1">
      <c r="T646" s="74"/>
    </row>
    <row r="647" spans="20:20" ht="12.75" customHeight="1">
      <c r="T647" s="74"/>
    </row>
    <row r="648" spans="20:20" ht="12.75" customHeight="1">
      <c r="T648" s="74"/>
    </row>
    <row r="649" spans="20:20" ht="12.75" customHeight="1">
      <c r="T649" s="74"/>
    </row>
    <row r="650" spans="20:20" ht="12.75" customHeight="1">
      <c r="T650" s="74"/>
    </row>
    <row r="651" spans="20:20" ht="12.75" customHeight="1">
      <c r="T651" s="74"/>
    </row>
    <row r="652" spans="20:20" ht="12.75" customHeight="1">
      <c r="T652" s="74"/>
    </row>
    <row r="653" spans="20:20" ht="12.75" customHeight="1">
      <c r="T653" s="74"/>
    </row>
    <row r="654" spans="20:20" ht="12.75" customHeight="1">
      <c r="T654" s="74"/>
    </row>
    <row r="655" spans="20:20" ht="12.75" customHeight="1">
      <c r="T655" s="74"/>
    </row>
    <row r="656" spans="20:20" ht="12.75" customHeight="1">
      <c r="T656" s="74"/>
    </row>
    <row r="657" spans="20:20" ht="12.75" customHeight="1">
      <c r="T657" s="74"/>
    </row>
    <row r="658" spans="20:20" ht="12.75" customHeight="1">
      <c r="T658" s="74"/>
    </row>
    <row r="659" spans="20:20" ht="12.75" customHeight="1">
      <c r="T659" s="74"/>
    </row>
    <row r="660" spans="20:20" ht="12.75" customHeight="1">
      <c r="T660" s="74"/>
    </row>
    <row r="661" spans="20:20" ht="12.75" customHeight="1">
      <c r="T661" s="74"/>
    </row>
    <row r="662" spans="20:20" ht="12.75" customHeight="1">
      <c r="T662" s="74"/>
    </row>
    <row r="663" spans="20:20" ht="12.75" customHeight="1">
      <c r="T663" s="74"/>
    </row>
    <row r="664" spans="20:20" ht="12.75" customHeight="1">
      <c r="T664" s="74"/>
    </row>
    <row r="665" spans="20:20" ht="12.75" customHeight="1">
      <c r="T665" s="74"/>
    </row>
    <row r="666" spans="20:20" ht="12.75" customHeight="1">
      <c r="T666" s="74"/>
    </row>
    <row r="667" spans="20:20" ht="12.75" customHeight="1">
      <c r="T667" s="74"/>
    </row>
    <row r="668" spans="20:20" ht="12.75" customHeight="1">
      <c r="T668" s="74"/>
    </row>
    <row r="669" spans="20:20" ht="12.75" customHeight="1">
      <c r="T669" s="74"/>
    </row>
    <row r="670" spans="20:20" ht="12.75" customHeight="1">
      <c r="T670" s="74"/>
    </row>
    <row r="671" spans="20:20" ht="12.75" customHeight="1">
      <c r="T671" s="74"/>
    </row>
    <row r="672" spans="20:20" ht="12.75" customHeight="1">
      <c r="T672" s="74"/>
    </row>
    <row r="673" spans="20:20" ht="12.75" customHeight="1">
      <c r="T673" s="74"/>
    </row>
    <row r="674" spans="20:20" ht="12.75" customHeight="1">
      <c r="T674" s="74"/>
    </row>
    <row r="675" spans="20:20" ht="12.75" customHeight="1">
      <c r="T675" s="74"/>
    </row>
    <row r="676" spans="20:20" ht="12.75" customHeight="1">
      <c r="T676" s="74"/>
    </row>
    <row r="677" spans="20:20" ht="12.75" customHeight="1">
      <c r="T677" s="74"/>
    </row>
    <row r="678" spans="20:20" ht="12.75" customHeight="1">
      <c r="T678" s="74"/>
    </row>
    <row r="679" spans="20:20" ht="12.75" customHeight="1">
      <c r="T679" s="74"/>
    </row>
    <row r="680" spans="20:20" ht="12.75" customHeight="1">
      <c r="T680" s="74"/>
    </row>
    <row r="681" spans="20:20" ht="12.75" customHeight="1">
      <c r="T681" s="74"/>
    </row>
    <row r="682" spans="20:20" ht="12.75" customHeight="1">
      <c r="T682" s="74"/>
    </row>
    <row r="683" spans="20:20" ht="12.75" customHeight="1">
      <c r="T683" s="74"/>
    </row>
    <row r="684" spans="20:20" ht="12.75" customHeight="1">
      <c r="T684" s="74"/>
    </row>
    <row r="685" spans="20:20" ht="12.75" customHeight="1">
      <c r="T685" s="74"/>
    </row>
    <row r="686" spans="20:20" ht="12.75" customHeight="1">
      <c r="T686" s="74"/>
    </row>
    <row r="687" spans="20:20" ht="12.75" customHeight="1">
      <c r="T687" s="74"/>
    </row>
    <row r="688" spans="20:20" ht="12.75" customHeight="1">
      <c r="T688" s="74"/>
    </row>
    <row r="689" spans="20:20" ht="12.75" customHeight="1">
      <c r="T689" s="74"/>
    </row>
    <row r="690" spans="20:20" ht="12.75" customHeight="1">
      <c r="T690" s="74"/>
    </row>
    <row r="691" spans="20:20" ht="12.75" customHeight="1">
      <c r="T691" s="74"/>
    </row>
    <row r="692" spans="20:20" ht="12.75" customHeight="1">
      <c r="T692" s="74"/>
    </row>
    <row r="693" spans="20:20" ht="12.75" customHeight="1">
      <c r="T693" s="74"/>
    </row>
    <row r="694" spans="20:20" ht="12.75" customHeight="1">
      <c r="T694" s="74"/>
    </row>
    <row r="695" spans="20:20" ht="12.75" customHeight="1">
      <c r="T695" s="74"/>
    </row>
    <row r="696" spans="20:20" ht="12.75" customHeight="1">
      <c r="T696" s="74"/>
    </row>
    <row r="697" spans="20:20" ht="12.75" customHeight="1">
      <c r="T697" s="74"/>
    </row>
    <row r="698" spans="20:20" ht="12.75" customHeight="1">
      <c r="T698" s="74"/>
    </row>
    <row r="699" spans="20:20" ht="12.75" customHeight="1">
      <c r="T699" s="74"/>
    </row>
    <row r="700" spans="20:20" ht="12.75" customHeight="1">
      <c r="T700" s="74"/>
    </row>
    <row r="701" spans="20:20" ht="12.75" customHeight="1">
      <c r="T701" s="74"/>
    </row>
    <row r="702" spans="20:20" ht="12.75" customHeight="1">
      <c r="T702" s="74"/>
    </row>
    <row r="703" spans="20:20" ht="12.75" customHeight="1">
      <c r="T703" s="74"/>
    </row>
    <row r="704" spans="20:20" ht="12.75" customHeight="1">
      <c r="T704" s="74"/>
    </row>
    <row r="705" spans="20:20" ht="12.75" customHeight="1">
      <c r="T705" s="74"/>
    </row>
    <row r="706" spans="20:20" ht="12.75" customHeight="1">
      <c r="T706" s="74"/>
    </row>
    <row r="707" spans="20:20" ht="12.75" customHeight="1">
      <c r="T707" s="74"/>
    </row>
    <row r="708" spans="20:20" ht="12.75" customHeight="1">
      <c r="T708" s="74"/>
    </row>
    <row r="709" spans="20:20" ht="12.75" customHeight="1">
      <c r="T709" s="74"/>
    </row>
    <row r="710" spans="20:20" ht="12.75" customHeight="1">
      <c r="T710" s="74"/>
    </row>
    <row r="711" spans="20:20" ht="12.75" customHeight="1">
      <c r="T711" s="74"/>
    </row>
    <row r="712" spans="20:20" ht="12.75" customHeight="1">
      <c r="T712" s="74"/>
    </row>
    <row r="713" spans="20:20" ht="12.75" customHeight="1">
      <c r="T713" s="74"/>
    </row>
    <row r="714" spans="20:20" ht="12.75" customHeight="1">
      <c r="T714" s="74"/>
    </row>
    <row r="715" spans="20:20" ht="12.75" customHeight="1">
      <c r="T715" s="74"/>
    </row>
    <row r="716" spans="20:20" ht="12.75" customHeight="1">
      <c r="T716" s="74"/>
    </row>
    <row r="717" spans="20:20" ht="12.75" customHeight="1">
      <c r="T717" s="74"/>
    </row>
    <row r="718" spans="20:20" ht="12.75" customHeight="1">
      <c r="T718" s="74"/>
    </row>
    <row r="719" spans="20:20" ht="12.75" customHeight="1">
      <c r="T719" s="74"/>
    </row>
    <row r="720" spans="20:20" ht="12.75" customHeight="1">
      <c r="T720" s="74"/>
    </row>
    <row r="721" spans="20:20" ht="12.75" customHeight="1">
      <c r="T721" s="74"/>
    </row>
    <row r="722" spans="20:20" ht="12.75" customHeight="1">
      <c r="T722" s="74"/>
    </row>
    <row r="723" spans="20:20" ht="12.75" customHeight="1">
      <c r="T723" s="74"/>
    </row>
    <row r="724" spans="20:20" ht="12.75" customHeight="1">
      <c r="T724" s="74"/>
    </row>
    <row r="725" spans="20:20" ht="12.75" customHeight="1">
      <c r="T725" s="74"/>
    </row>
    <row r="726" spans="20:20" ht="12.75" customHeight="1">
      <c r="T726" s="74"/>
    </row>
    <row r="727" spans="20:20" ht="12.75" customHeight="1">
      <c r="T727" s="74"/>
    </row>
    <row r="728" spans="20:20" ht="12.75" customHeight="1">
      <c r="T728" s="74"/>
    </row>
    <row r="729" spans="20:20" ht="12.75" customHeight="1">
      <c r="T729" s="74"/>
    </row>
    <row r="730" spans="20:20" ht="12.75" customHeight="1">
      <c r="T730" s="74"/>
    </row>
    <row r="731" spans="20:20" ht="12.75" customHeight="1">
      <c r="T731" s="74"/>
    </row>
    <row r="732" spans="20:20" ht="12.75" customHeight="1">
      <c r="T732" s="74"/>
    </row>
    <row r="733" spans="20:20" ht="12.75" customHeight="1">
      <c r="T733" s="74"/>
    </row>
    <row r="734" spans="20:20" ht="12.75" customHeight="1">
      <c r="T734" s="74"/>
    </row>
    <row r="735" spans="20:20" ht="12.75" customHeight="1">
      <c r="T735" s="74"/>
    </row>
    <row r="736" spans="20:20" ht="12.75" customHeight="1">
      <c r="T736" s="74"/>
    </row>
    <row r="737" spans="20:20" ht="12.75" customHeight="1">
      <c r="T737" s="74"/>
    </row>
    <row r="738" spans="20:20" ht="12.75" customHeight="1">
      <c r="T738" s="74"/>
    </row>
    <row r="739" spans="20:20" ht="12.75" customHeight="1">
      <c r="T739" s="74"/>
    </row>
    <row r="740" spans="20:20" ht="12.75" customHeight="1">
      <c r="T740" s="74"/>
    </row>
    <row r="741" spans="20:20" ht="12.75" customHeight="1">
      <c r="T741" s="74"/>
    </row>
    <row r="742" spans="20:20" ht="12.75" customHeight="1">
      <c r="T742" s="74"/>
    </row>
    <row r="743" spans="20:20" ht="12.75" customHeight="1">
      <c r="T743" s="74"/>
    </row>
    <row r="744" spans="20:20" ht="12.75" customHeight="1">
      <c r="T744" s="74"/>
    </row>
    <row r="745" spans="20:20" ht="12.75" customHeight="1">
      <c r="T745" s="74"/>
    </row>
    <row r="746" spans="20:20" ht="12.75" customHeight="1">
      <c r="T746" s="74"/>
    </row>
    <row r="747" spans="20:20" ht="12.75" customHeight="1">
      <c r="T747" s="74"/>
    </row>
    <row r="748" spans="20:20" ht="12.75" customHeight="1">
      <c r="T748" s="74"/>
    </row>
    <row r="749" spans="20:20" ht="12.75" customHeight="1">
      <c r="T749" s="74"/>
    </row>
    <row r="750" spans="20:20" ht="12.75" customHeight="1">
      <c r="T750" s="74"/>
    </row>
    <row r="751" spans="20:20" ht="12.75" customHeight="1">
      <c r="T751" s="74"/>
    </row>
    <row r="752" spans="20:20" ht="12.75" customHeight="1">
      <c r="T752" s="74"/>
    </row>
    <row r="753" spans="20:20" ht="12.75" customHeight="1">
      <c r="T753" s="74"/>
    </row>
    <row r="754" spans="20:20" ht="12.75" customHeight="1">
      <c r="T754" s="74"/>
    </row>
    <row r="755" spans="20:20" ht="12.75" customHeight="1">
      <c r="T755" s="74"/>
    </row>
    <row r="756" spans="20:20" ht="12.75" customHeight="1">
      <c r="T756" s="74"/>
    </row>
    <row r="757" spans="20:20" ht="12.75" customHeight="1">
      <c r="T757" s="74"/>
    </row>
    <row r="758" spans="20:20" ht="12.75" customHeight="1">
      <c r="T758" s="74"/>
    </row>
    <row r="759" spans="20:20" ht="12.75" customHeight="1">
      <c r="T759" s="74"/>
    </row>
    <row r="760" spans="20:20" ht="12.75" customHeight="1">
      <c r="T760" s="74"/>
    </row>
    <row r="761" spans="20:20" ht="12.75" customHeight="1">
      <c r="T761" s="74"/>
    </row>
    <row r="762" spans="20:20" ht="12.75" customHeight="1">
      <c r="T762" s="74"/>
    </row>
    <row r="763" spans="20:20" ht="12.75" customHeight="1">
      <c r="T763" s="74"/>
    </row>
    <row r="764" spans="20:20" ht="12.75" customHeight="1">
      <c r="T764" s="74"/>
    </row>
    <row r="765" spans="20:20" ht="12.75" customHeight="1">
      <c r="T765" s="74"/>
    </row>
    <row r="766" spans="20:20" ht="12.75" customHeight="1">
      <c r="T766" s="74"/>
    </row>
    <row r="767" spans="20:20" ht="12.75" customHeight="1">
      <c r="T767" s="74"/>
    </row>
    <row r="768" spans="20:20" ht="12.75" customHeight="1">
      <c r="T768" s="74"/>
    </row>
    <row r="769" spans="20:20" ht="12.75" customHeight="1">
      <c r="T769" s="74"/>
    </row>
    <row r="770" spans="20:20" ht="12.75" customHeight="1">
      <c r="T770" s="74"/>
    </row>
    <row r="771" spans="20:20" ht="12.75" customHeight="1">
      <c r="T771" s="74"/>
    </row>
    <row r="772" spans="20:20" ht="12.75" customHeight="1">
      <c r="T772" s="74"/>
    </row>
    <row r="773" spans="20:20" ht="12.75" customHeight="1">
      <c r="T773" s="74"/>
    </row>
    <row r="774" spans="20:20" ht="12.75" customHeight="1">
      <c r="T774" s="74"/>
    </row>
    <row r="775" spans="20:20" ht="12.75" customHeight="1">
      <c r="T775" s="74"/>
    </row>
    <row r="776" spans="20:20" ht="12.75" customHeight="1">
      <c r="T776" s="74"/>
    </row>
    <row r="777" spans="20:20" ht="12.75" customHeight="1">
      <c r="T777" s="74"/>
    </row>
    <row r="778" spans="20:20" ht="12.75" customHeight="1">
      <c r="T778" s="74"/>
    </row>
    <row r="779" spans="20:20" ht="12.75" customHeight="1">
      <c r="T779" s="74"/>
    </row>
    <row r="780" spans="20:20" ht="12.75" customHeight="1">
      <c r="T780" s="74"/>
    </row>
    <row r="781" spans="20:20" ht="12.75" customHeight="1">
      <c r="T781" s="74"/>
    </row>
    <row r="782" spans="20:20" ht="12.75" customHeight="1">
      <c r="T782" s="74"/>
    </row>
    <row r="783" spans="20:20" ht="12.75" customHeight="1">
      <c r="T783" s="74"/>
    </row>
    <row r="784" spans="20:20" ht="12.75" customHeight="1">
      <c r="T784" s="74"/>
    </row>
    <row r="785" spans="20:20" ht="12.75" customHeight="1">
      <c r="T785" s="74"/>
    </row>
    <row r="786" spans="20:20" ht="12.75" customHeight="1">
      <c r="T786" s="74"/>
    </row>
    <row r="787" spans="20:20" ht="12.75" customHeight="1">
      <c r="T787" s="74"/>
    </row>
    <row r="788" spans="20:20" ht="12.75" customHeight="1">
      <c r="T788" s="74"/>
    </row>
    <row r="789" spans="20:20" ht="12.75" customHeight="1">
      <c r="T789" s="74"/>
    </row>
    <row r="790" spans="20:20" ht="12.75" customHeight="1">
      <c r="T790" s="74"/>
    </row>
    <row r="791" spans="20:20" ht="12.75" customHeight="1">
      <c r="T791" s="74"/>
    </row>
    <row r="792" spans="20:20" ht="12.75" customHeight="1">
      <c r="T792" s="74"/>
    </row>
    <row r="793" spans="20:20" ht="12.75" customHeight="1">
      <c r="T793" s="74"/>
    </row>
    <row r="794" spans="20:20" ht="12.75" customHeight="1">
      <c r="T794" s="74"/>
    </row>
    <row r="795" spans="20:20" ht="12.75" customHeight="1">
      <c r="T795" s="74"/>
    </row>
    <row r="796" spans="20:20" ht="12.75" customHeight="1">
      <c r="T796" s="74"/>
    </row>
    <row r="797" spans="20:20" ht="12.75" customHeight="1">
      <c r="T797" s="74"/>
    </row>
    <row r="798" spans="20:20" ht="12.75" customHeight="1">
      <c r="T798" s="74"/>
    </row>
    <row r="799" spans="20:20" ht="12.75" customHeight="1">
      <c r="T799" s="74"/>
    </row>
    <row r="800" spans="20:20" ht="12.75" customHeight="1">
      <c r="T800" s="74"/>
    </row>
    <row r="801" spans="20:20" ht="12.75" customHeight="1">
      <c r="T801" s="74"/>
    </row>
    <row r="802" spans="20:20" ht="12.75" customHeight="1">
      <c r="T802" s="74"/>
    </row>
    <row r="803" spans="20:20" ht="12.75" customHeight="1">
      <c r="T803" s="74"/>
    </row>
    <row r="804" spans="20:20" ht="12.75" customHeight="1">
      <c r="T804" s="74"/>
    </row>
    <row r="805" spans="20:20" ht="12.75" customHeight="1">
      <c r="T805" s="74"/>
    </row>
    <row r="806" spans="20:20" ht="12.75" customHeight="1">
      <c r="T806" s="74"/>
    </row>
    <row r="807" spans="20:20" ht="12.75" customHeight="1">
      <c r="T807" s="74"/>
    </row>
    <row r="808" spans="20:20" ht="12.75" customHeight="1">
      <c r="T808" s="74"/>
    </row>
    <row r="809" spans="20:20" ht="12.75" customHeight="1">
      <c r="T809" s="74"/>
    </row>
    <row r="810" spans="20:20" ht="12.75" customHeight="1">
      <c r="T810" s="74"/>
    </row>
    <row r="811" spans="20:20" ht="12.75" customHeight="1">
      <c r="T811" s="74"/>
    </row>
    <row r="812" spans="20:20" ht="12.75" customHeight="1">
      <c r="T812" s="74"/>
    </row>
    <row r="813" spans="20:20" ht="12.75" customHeight="1">
      <c r="T813" s="74"/>
    </row>
    <row r="814" spans="20:20" ht="12.75" customHeight="1">
      <c r="T814" s="74"/>
    </row>
    <row r="815" spans="20:20" ht="12.75" customHeight="1">
      <c r="T815" s="74"/>
    </row>
    <row r="816" spans="20:20" ht="12.75" customHeight="1">
      <c r="T816" s="74"/>
    </row>
    <row r="817" spans="20:20" ht="12.75" customHeight="1">
      <c r="T817" s="74"/>
    </row>
    <row r="818" spans="20:20" ht="12.75" customHeight="1">
      <c r="T818" s="74"/>
    </row>
    <row r="819" spans="20:20" ht="12.75" customHeight="1">
      <c r="T819" s="74"/>
    </row>
    <row r="820" spans="20:20" ht="12.75" customHeight="1">
      <c r="T820" s="74"/>
    </row>
    <row r="821" spans="20:20" ht="12.75" customHeight="1">
      <c r="T821" s="74"/>
    </row>
    <row r="822" spans="20:20" ht="12.75" customHeight="1">
      <c r="T822" s="74"/>
    </row>
    <row r="823" spans="20:20" ht="12.75" customHeight="1">
      <c r="T823" s="74"/>
    </row>
    <row r="824" spans="20:20" ht="12.75" customHeight="1">
      <c r="T824" s="74"/>
    </row>
    <row r="825" spans="20:20" ht="12.75" customHeight="1">
      <c r="T825" s="74"/>
    </row>
    <row r="826" spans="20:20" ht="12.75" customHeight="1">
      <c r="T826" s="74"/>
    </row>
    <row r="827" spans="20:20" ht="12.75" customHeight="1">
      <c r="T827" s="74"/>
    </row>
    <row r="828" spans="20:20" ht="12.75" customHeight="1">
      <c r="T828" s="74"/>
    </row>
    <row r="829" spans="20:20" ht="12.75" customHeight="1">
      <c r="T829" s="74"/>
    </row>
    <row r="830" spans="20:20" ht="12.75" customHeight="1">
      <c r="T830" s="74"/>
    </row>
    <row r="831" spans="20:20" ht="12.75" customHeight="1">
      <c r="T831" s="74"/>
    </row>
    <row r="832" spans="20:20" ht="12.75" customHeight="1">
      <c r="T832" s="74"/>
    </row>
    <row r="833" spans="20:20" ht="12.75" customHeight="1">
      <c r="T833" s="74"/>
    </row>
    <row r="834" spans="20:20" ht="12.75" customHeight="1">
      <c r="T834" s="74"/>
    </row>
    <row r="835" spans="20:20" ht="12.75" customHeight="1">
      <c r="T835" s="74"/>
    </row>
    <row r="836" spans="20:20" ht="12.75" customHeight="1">
      <c r="T836" s="74"/>
    </row>
    <row r="837" spans="20:20" ht="12.75" customHeight="1">
      <c r="T837" s="74"/>
    </row>
    <row r="838" spans="20:20" ht="12.75" customHeight="1">
      <c r="T838" s="74"/>
    </row>
    <row r="839" spans="20:20" ht="12.75" customHeight="1">
      <c r="T839" s="74"/>
    </row>
    <row r="840" spans="20:20" ht="12.75" customHeight="1">
      <c r="T840" s="74"/>
    </row>
    <row r="841" spans="20:20" ht="12.75" customHeight="1">
      <c r="T841" s="74"/>
    </row>
    <row r="842" spans="20:20" ht="12.75" customHeight="1">
      <c r="T842" s="74"/>
    </row>
    <row r="843" spans="20:20" ht="12.75" customHeight="1">
      <c r="T843" s="74"/>
    </row>
    <row r="844" spans="20:20" ht="12.75" customHeight="1">
      <c r="T844" s="74"/>
    </row>
    <row r="845" spans="20:20" ht="12.75" customHeight="1">
      <c r="T845" s="74"/>
    </row>
    <row r="846" spans="20:20" ht="12.75" customHeight="1">
      <c r="T846" s="74"/>
    </row>
    <row r="847" spans="20:20" ht="12.75" customHeight="1">
      <c r="T847" s="74"/>
    </row>
    <row r="848" spans="20:20" ht="12.75" customHeight="1">
      <c r="T848" s="74"/>
    </row>
    <row r="849" spans="20:20" ht="12.75" customHeight="1">
      <c r="T849" s="74"/>
    </row>
    <row r="850" spans="20:20" ht="12.75" customHeight="1">
      <c r="T850" s="74"/>
    </row>
    <row r="851" spans="20:20" ht="12.75" customHeight="1">
      <c r="T851" s="74"/>
    </row>
    <row r="852" spans="20:20" ht="12.75" customHeight="1">
      <c r="T852" s="74"/>
    </row>
    <row r="853" spans="20:20" ht="12.75" customHeight="1">
      <c r="T853" s="74"/>
    </row>
    <row r="854" spans="20:20" ht="12.75" customHeight="1">
      <c r="T854" s="74"/>
    </row>
    <row r="855" spans="20:20" ht="12.75" customHeight="1">
      <c r="T855" s="74"/>
    </row>
    <row r="856" spans="20:20" ht="12.75" customHeight="1">
      <c r="T856" s="74"/>
    </row>
    <row r="857" spans="20:20" ht="12.75" customHeight="1">
      <c r="T857" s="74"/>
    </row>
    <row r="858" spans="20:20" ht="12.75" customHeight="1">
      <c r="T858" s="74"/>
    </row>
    <row r="859" spans="20:20" ht="12.75" customHeight="1">
      <c r="T859" s="74"/>
    </row>
    <row r="860" spans="20:20" ht="12.75" customHeight="1">
      <c r="T860" s="74"/>
    </row>
    <row r="861" spans="20:20" ht="12.75" customHeight="1">
      <c r="T861" s="74"/>
    </row>
    <row r="862" spans="20:20" ht="12.75" customHeight="1">
      <c r="T862" s="74"/>
    </row>
    <row r="863" spans="20:20" ht="12.75" customHeight="1">
      <c r="T863" s="74"/>
    </row>
    <row r="864" spans="20:20" ht="12.75" customHeight="1">
      <c r="T864" s="74"/>
    </row>
    <row r="865" spans="20:20" ht="12.75" customHeight="1">
      <c r="T865" s="74"/>
    </row>
    <row r="866" spans="20:20" ht="12.75" customHeight="1">
      <c r="T866" s="74"/>
    </row>
    <row r="867" spans="20:20" ht="12.75" customHeight="1">
      <c r="T867" s="74"/>
    </row>
    <row r="868" spans="20:20" ht="12.75" customHeight="1">
      <c r="T868" s="74"/>
    </row>
    <row r="869" spans="20:20" ht="12.75" customHeight="1">
      <c r="T869" s="74"/>
    </row>
    <row r="870" spans="20:20" ht="12.75" customHeight="1">
      <c r="T870" s="74"/>
    </row>
    <row r="871" spans="20:20" ht="12.75" customHeight="1">
      <c r="T871" s="74"/>
    </row>
    <row r="872" spans="20:20" ht="12.75" customHeight="1">
      <c r="T872" s="74"/>
    </row>
    <row r="873" spans="20:20" ht="12.75" customHeight="1">
      <c r="T873" s="74"/>
    </row>
    <row r="874" spans="20:20" ht="12.75" customHeight="1">
      <c r="T874" s="74"/>
    </row>
    <row r="875" spans="20:20" ht="12.75" customHeight="1">
      <c r="T875" s="74"/>
    </row>
    <row r="876" spans="20:20" ht="12.75" customHeight="1">
      <c r="T876" s="74"/>
    </row>
    <row r="877" spans="20:20" ht="12.75" customHeight="1">
      <c r="T877" s="74"/>
    </row>
    <row r="878" spans="20:20" ht="12.75" customHeight="1">
      <c r="T878" s="74"/>
    </row>
    <row r="879" spans="20:20" ht="12.75" customHeight="1">
      <c r="T879" s="74"/>
    </row>
    <row r="880" spans="20:20" ht="12.75" customHeight="1">
      <c r="T880" s="74"/>
    </row>
    <row r="881" spans="20:20" ht="12.75" customHeight="1">
      <c r="T881" s="74"/>
    </row>
    <row r="882" spans="20:20" ht="12.75" customHeight="1">
      <c r="T882" s="74"/>
    </row>
    <row r="883" spans="20:20" ht="12.75" customHeight="1">
      <c r="T883" s="74"/>
    </row>
    <row r="884" spans="20:20" ht="12.75" customHeight="1">
      <c r="T884" s="74"/>
    </row>
    <row r="885" spans="20:20" ht="12.75" customHeight="1">
      <c r="T885" s="74"/>
    </row>
    <row r="886" spans="20:20" ht="12.75" customHeight="1">
      <c r="T886" s="74"/>
    </row>
    <row r="887" spans="20:20" ht="12.75" customHeight="1">
      <c r="T887" s="74"/>
    </row>
    <row r="888" spans="20:20" ht="12.75" customHeight="1">
      <c r="T888" s="74"/>
    </row>
    <row r="889" spans="20:20" ht="12.75" customHeight="1">
      <c r="T889" s="74"/>
    </row>
    <row r="890" spans="20:20" ht="12.75" customHeight="1">
      <c r="T890" s="74"/>
    </row>
    <row r="891" spans="20:20" ht="12.75" customHeight="1">
      <c r="T891" s="74"/>
    </row>
    <row r="892" spans="20:20" ht="12.75" customHeight="1">
      <c r="T892" s="74"/>
    </row>
    <row r="893" spans="20:20" ht="12.75" customHeight="1">
      <c r="T893" s="74"/>
    </row>
    <row r="894" spans="20:20" ht="12.75" customHeight="1">
      <c r="T894" s="74"/>
    </row>
    <row r="895" spans="20:20" ht="12.75" customHeight="1">
      <c r="T895" s="74"/>
    </row>
    <row r="896" spans="20:20" ht="12.75" customHeight="1">
      <c r="T896" s="74"/>
    </row>
    <row r="897" spans="20:20" ht="12.75" customHeight="1">
      <c r="T897" s="74"/>
    </row>
    <row r="898" spans="20:20" ht="12.75" customHeight="1">
      <c r="T898" s="74"/>
    </row>
    <row r="899" spans="20:20" ht="12.75" customHeight="1">
      <c r="T899" s="74"/>
    </row>
    <row r="900" spans="20:20" ht="12.75" customHeight="1">
      <c r="T900" s="74"/>
    </row>
    <row r="901" spans="20:20" ht="12.75" customHeight="1">
      <c r="T901" s="74"/>
    </row>
    <row r="902" spans="20:20" ht="12.75" customHeight="1">
      <c r="T902" s="74"/>
    </row>
    <row r="903" spans="20:20" ht="12.75" customHeight="1">
      <c r="T903" s="74"/>
    </row>
    <row r="904" spans="20:20" ht="12.75" customHeight="1">
      <c r="T904" s="74"/>
    </row>
    <row r="905" spans="20:20" ht="12.75" customHeight="1">
      <c r="T905" s="74"/>
    </row>
    <row r="906" spans="20:20" ht="12.75" customHeight="1">
      <c r="T906" s="74"/>
    </row>
    <row r="907" spans="20:20" ht="12.75" customHeight="1">
      <c r="T907" s="74"/>
    </row>
    <row r="908" spans="20:20" ht="12.75" customHeight="1">
      <c r="T908" s="74"/>
    </row>
    <row r="909" spans="20:20" ht="12.75" customHeight="1">
      <c r="T909" s="74"/>
    </row>
    <row r="910" spans="20:20" ht="12.75" customHeight="1">
      <c r="T910" s="74"/>
    </row>
    <row r="911" spans="20:20" ht="12.75" customHeight="1">
      <c r="T911" s="74"/>
    </row>
    <row r="912" spans="20:20" ht="12.75" customHeight="1">
      <c r="T912" s="74"/>
    </row>
    <row r="913" spans="20:20" ht="12.75" customHeight="1">
      <c r="T913" s="74"/>
    </row>
    <row r="914" spans="20:20" ht="12.75" customHeight="1">
      <c r="T914" s="74"/>
    </row>
    <row r="915" spans="20:20" ht="12.75" customHeight="1">
      <c r="T915" s="74"/>
    </row>
    <row r="916" spans="20:20" ht="12.75" customHeight="1">
      <c r="T916" s="74"/>
    </row>
    <row r="917" spans="20:20" ht="12.75" customHeight="1">
      <c r="T917" s="74"/>
    </row>
    <row r="918" spans="20:20" ht="12.75" customHeight="1">
      <c r="T918" s="74"/>
    </row>
    <row r="919" spans="20:20" ht="12.75" customHeight="1">
      <c r="T919" s="74"/>
    </row>
    <row r="920" spans="20:20" ht="12.75" customHeight="1">
      <c r="T920" s="74"/>
    </row>
    <row r="921" spans="20:20" ht="12.75" customHeight="1">
      <c r="T921" s="74"/>
    </row>
    <row r="922" spans="20:20" ht="12.75" customHeight="1">
      <c r="T922" s="74"/>
    </row>
    <row r="923" spans="20:20" ht="12.75" customHeight="1">
      <c r="T923" s="74"/>
    </row>
    <row r="924" spans="20:20" ht="12.75" customHeight="1">
      <c r="T924" s="74"/>
    </row>
    <row r="925" spans="20:20" ht="12.75" customHeight="1">
      <c r="T925" s="74"/>
    </row>
    <row r="926" spans="20:20" ht="12.75" customHeight="1">
      <c r="T926" s="74"/>
    </row>
    <row r="927" spans="20:20" ht="12.75" customHeight="1">
      <c r="T927" s="74"/>
    </row>
    <row r="928" spans="20:20" ht="12.75" customHeight="1">
      <c r="T928" s="74"/>
    </row>
    <row r="929" spans="20:20" ht="12.75" customHeight="1">
      <c r="T929" s="74"/>
    </row>
    <row r="930" spans="20:20" ht="12.75" customHeight="1">
      <c r="T930" s="74"/>
    </row>
    <row r="931" spans="20:20" ht="12.75" customHeight="1">
      <c r="T931" s="74"/>
    </row>
    <row r="932" spans="20:20" ht="12.75" customHeight="1">
      <c r="T932" s="74"/>
    </row>
    <row r="933" spans="20:20" ht="12.75" customHeight="1">
      <c r="T933" s="74"/>
    </row>
    <row r="934" spans="20:20" ht="12.75" customHeight="1">
      <c r="T934" s="74"/>
    </row>
    <row r="935" spans="20:20" ht="12.75" customHeight="1">
      <c r="T935" s="74"/>
    </row>
    <row r="936" spans="20:20" ht="12.75" customHeight="1">
      <c r="T936" s="74"/>
    </row>
    <row r="937" spans="20:20" ht="12.75" customHeight="1">
      <c r="T937" s="74"/>
    </row>
    <row r="938" spans="20:20" ht="12.75" customHeight="1">
      <c r="T938" s="74"/>
    </row>
    <row r="939" spans="20:20" ht="12.75" customHeight="1">
      <c r="T939" s="74"/>
    </row>
    <row r="940" spans="20:20" ht="12.75" customHeight="1">
      <c r="T940" s="74"/>
    </row>
    <row r="941" spans="20:20" ht="12.75" customHeight="1">
      <c r="T941" s="74"/>
    </row>
    <row r="942" spans="20:20" ht="12.75" customHeight="1">
      <c r="T942" s="74"/>
    </row>
    <row r="943" spans="20:20" ht="12.75" customHeight="1">
      <c r="T943" s="74"/>
    </row>
    <row r="944" spans="20:20" ht="12.75" customHeight="1">
      <c r="T944" s="74"/>
    </row>
    <row r="945" spans="20:20" ht="12.75" customHeight="1">
      <c r="T945" s="74"/>
    </row>
    <row r="946" spans="20:20" ht="12.75" customHeight="1">
      <c r="T946" s="74"/>
    </row>
    <row r="947" spans="20:20" ht="12.75" customHeight="1">
      <c r="T947" s="74"/>
    </row>
    <row r="948" spans="20:20" ht="12.75" customHeight="1">
      <c r="T948" s="74"/>
    </row>
    <row r="949" spans="20:20" ht="12.75" customHeight="1">
      <c r="T949" s="74"/>
    </row>
    <row r="950" spans="20:20" ht="12.75" customHeight="1">
      <c r="T950" s="74"/>
    </row>
    <row r="951" spans="20:20" ht="12.75" customHeight="1">
      <c r="T951" s="74"/>
    </row>
    <row r="952" spans="20:20" ht="12.75" customHeight="1">
      <c r="T952" s="74"/>
    </row>
    <row r="953" spans="20:20" ht="12.75" customHeight="1">
      <c r="T953" s="74"/>
    </row>
    <row r="954" spans="20:20" ht="12.75" customHeight="1">
      <c r="T954" s="74"/>
    </row>
    <row r="955" spans="20:20" ht="12.75" customHeight="1">
      <c r="T955" s="74"/>
    </row>
    <row r="956" spans="20:20" ht="12.75" customHeight="1">
      <c r="T956" s="74"/>
    </row>
    <row r="957" spans="20:20" ht="12.75" customHeight="1">
      <c r="T957" s="74"/>
    </row>
    <row r="958" spans="20:20" ht="12.75" customHeight="1">
      <c r="T958" s="74"/>
    </row>
    <row r="959" spans="20:20" ht="12.75" customHeight="1">
      <c r="T959" s="74"/>
    </row>
    <row r="960" spans="20:20" ht="12.75" customHeight="1">
      <c r="T960" s="74"/>
    </row>
    <row r="961" spans="20:20" ht="12.75" customHeight="1">
      <c r="T961" s="74"/>
    </row>
    <row r="962" spans="20:20" ht="12.75" customHeight="1">
      <c r="T962" s="74"/>
    </row>
    <row r="963" spans="20:20" ht="12.75" customHeight="1">
      <c r="T963" s="74"/>
    </row>
    <row r="964" spans="20:20" ht="12.75" customHeight="1">
      <c r="T964" s="74"/>
    </row>
    <row r="965" spans="20:20" ht="12.75" customHeight="1">
      <c r="T965" s="74"/>
    </row>
    <row r="966" spans="20:20" ht="12.75" customHeight="1">
      <c r="T966" s="74"/>
    </row>
    <row r="967" spans="20:20" ht="12.75" customHeight="1">
      <c r="T967" s="74"/>
    </row>
    <row r="968" spans="20:20" ht="12.75" customHeight="1">
      <c r="T968" s="74"/>
    </row>
    <row r="969" spans="20:20" ht="12.75" customHeight="1">
      <c r="T969" s="74"/>
    </row>
    <row r="970" spans="20:20" ht="12.75" customHeight="1">
      <c r="T970" s="74"/>
    </row>
    <row r="971" spans="20:20" ht="12.75" customHeight="1">
      <c r="T971" s="74"/>
    </row>
    <row r="972" spans="20:20" ht="12.75" customHeight="1">
      <c r="T972" s="74"/>
    </row>
    <row r="973" spans="20:20" ht="12.75" customHeight="1">
      <c r="T973" s="74"/>
    </row>
    <row r="974" spans="20:20" ht="12.75" customHeight="1">
      <c r="T974" s="74"/>
    </row>
    <row r="975" spans="20:20" ht="12.75" customHeight="1">
      <c r="T975" s="74"/>
    </row>
    <row r="976" spans="20:20" ht="12.75" customHeight="1">
      <c r="T976" s="74"/>
    </row>
    <row r="977" spans="20:20" ht="12.75" customHeight="1">
      <c r="T977" s="74"/>
    </row>
    <row r="978" spans="20:20" ht="12.75" customHeight="1">
      <c r="T978" s="74"/>
    </row>
    <row r="979" spans="20:20" ht="12.75" customHeight="1">
      <c r="T979" s="74"/>
    </row>
    <row r="980" spans="20:20" ht="12.75" customHeight="1">
      <c r="T980" s="74"/>
    </row>
    <row r="981" spans="20:20" ht="12.75" customHeight="1">
      <c r="T981" s="74"/>
    </row>
    <row r="982" spans="20:20" ht="12.75" customHeight="1">
      <c r="T982" s="74"/>
    </row>
    <row r="983" spans="20:20" ht="12.75" customHeight="1">
      <c r="T983" s="74"/>
    </row>
    <row r="984" spans="20:20" ht="12.75" customHeight="1">
      <c r="T984" s="74"/>
    </row>
    <row r="985" spans="20:20" ht="12.75" customHeight="1">
      <c r="T985" s="74"/>
    </row>
    <row r="986" spans="20:20" ht="12.75" customHeight="1">
      <c r="T986" s="74"/>
    </row>
    <row r="987" spans="20:20" ht="12.75" customHeight="1">
      <c r="T987" s="74"/>
    </row>
    <row r="988" spans="20:20" ht="12.75" customHeight="1">
      <c r="T988" s="74"/>
    </row>
    <row r="989" spans="20:20" ht="12.75" customHeight="1">
      <c r="T989" s="74"/>
    </row>
    <row r="990" spans="20:20" ht="12.75" customHeight="1">
      <c r="T990" s="74"/>
    </row>
    <row r="991" spans="20:20" ht="12.75" customHeight="1">
      <c r="T991" s="74"/>
    </row>
    <row r="992" spans="20:20" ht="12.75" customHeight="1">
      <c r="T992" s="74"/>
    </row>
    <row r="993" spans="20:20" ht="12.75" customHeight="1">
      <c r="T993" s="74"/>
    </row>
    <row r="994" spans="20:20" ht="12.75" customHeight="1">
      <c r="T994" s="74"/>
    </row>
    <row r="995" spans="20:20" ht="12.75" customHeight="1">
      <c r="T995" s="74"/>
    </row>
    <row r="996" spans="20:20" ht="12.75" customHeight="1">
      <c r="T996" s="74"/>
    </row>
    <row r="997" spans="20:20" ht="12.75" customHeight="1">
      <c r="T997" s="74"/>
    </row>
    <row r="998" spans="20:20" ht="12.75" customHeight="1">
      <c r="T998" s="74"/>
    </row>
    <row r="999" spans="20:20" ht="12.75" customHeight="1">
      <c r="T999" s="74"/>
    </row>
    <row r="1000" spans="20:20" ht="12.75" customHeight="1">
      <c r="T1000" s="74"/>
    </row>
  </sheetData>
  <mergeCells count="8">
    <mergeCell ref="T1:T2"/>
    <mergeCell ref="E1:K1"/>
    <mergeCell ref="S1:S2"/>
    <mergeCell ref="A1:A2"/>
    <mergeCell ref="C1:C2"/>
    <mergeCell ref="B1:B2"/>
    <mergeCell ref="M1:R1"/>
    <mergeCell ref="D1:D2"/>
  </mergeCells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T132"/>
  <sheetViews>
    <sheetView topLeftCell="A112" workbookViewId="0">
      <pane xSplit="3" topLeftCell="D1" activePane="topRight" state="frozen"/>
      <selection pane="topRight" activeCell="A118" sqref="A118:XFD118"/>
    </sheetView>
  </sheetViews>
  <sheetFormatPr defaultColWidth="12.59765625" defaultRowHeight="15.75" customHeight="1"/>
  <cols>
    <col min="1" max="2" width="12.59765625" customWidth="1"/>
    <col min="17" max="17" width="12.73046875" customWidth="1"/>
    <col min="18" max="18" width="13.3984375" customWidth="1"/>
    <col min="19" max="19" width="17" customWidth="1"/>
  </cols>
  <sheetData>
    <row r="1" spans="1:20" ht="15">
      <c r="A1" s="142" t="s">
        <v>0</v>
      </c>
      <c r="B1" s="142" t="s">
        <v>1</v>
      </c>
      <c r="C1" s="142" t="s">
        <v>2</v>
      </c>
      <c r="D1" s="144" t="s">
        <v>305</v>
      </c>
      <c r="E1" s="145"/>
      <c r="F1" s="144" t="s">
        <v>306</v>
      </c>
      <c r="G1" s="137"/>
      <c r="H1" s="137"/>
      <c r="I1" s="137"/>
      <c r="J1" s="137"/>
      <c r="K1" s="137"/>
      <c r="L1" s="137"/>
      <c r="M1" s="145"/>
      <c r="N1" s="75"/>
      <c r="O1" s="76"/>
      <c r="P1" s="77"/>
      <c r="Q1" s="75"/>
      <c r="R1" s="75"/>
      <c r="S1" s="75"/>
      <c r="T1" s="75"/>
    </row>
    <row r="2" spans="1:20" ht="15">
      <c r="A2" s="137"/>
      <c r="B2" s="137"/>
      <c r="C2" s="137"/>
      <c r="D2" s="2" t="s">
        <v>426</v>
      </c>
      <c r="E2" s="78" t="s">
        <v>427</v>
      </c>
      <c r="F2" s="2" t="s">
        <v>428</v>
      </c>
      <c r="G2" s="2" t="s">
        <v>429</v>
      </c>
      <c r="H2" s="2" t="s">
        <v>376</v>
      </c>
      <c r="I2" s="2" t="s">
        <v>426</v>
      </c>
      <c r="J2" s="2" t="s">
        <v>385</v>
      </c>
      <c r="K2" s="2" t="s">
        <v>427</v>
      </c>
      <c r="L2" s="2" t="s">
        <v>430</v>
      </c>
      <c r="M2" s="78" t="s">
        <v>431</v>
      </c>
      <c r="N2" s="2" t="s">
        <v>310</v>
      </c>
      <c r="O2" s="79" t="s">
        <v>311</v>
      </c>
      <c r="P2" s="78" t="s">
        <v>11</v>
      </c>
      <c r="Q2" s="2" t="s">
        <v>432</v>
      </c>
      <c r="R2" s="2" t="s">
        <v>433</v>
      </c>
      <c r="S2" s="2" t="s">
        <v>312</v>
      </c>
      <c r="T2" s="75"/>
    </row>
    <row r="3" spans="1:20" ht="15.75" customHeight="1">
      <c r="A3" s="1" t="s">
        <v>13</v>
      </c>
      <c r="B3" s="1" t="s">
        <v>14</v>
      </c>
      <c r="C3" s="3" t="s">
        <v>15</v>
      </c>
      <c r="D3" s="24">
        <v>0.73349799999999998</v>
      </c>
      <c r="E3" s="80" t="s">
        <v>379</v>
      </c>
      <c r="F3" s="19" t="b">
        <v>0</v>
      </c>
      <c r="G3" s="24">
        <v>22300460544</v>
      </c>
      <c r="H3" s="24">
        <v>27084.82</v>
      </c>
      <c r="I3" s="24">
        <v>0.68891800000000003</v>
      </c>
      <c r="J3" s="81">
        <f t="shared" ref="J3:J34" si="0">G3*G3*H3*H3*(1/(I3-0.65))</f>
        <v>9.3740886837787341E+30</v>
      </c>
      <c r="K3" s="24" t="s">
        <v>379</v>
      </c>
      <c r="L3" s="2">
        <f t="shared" ref="L3:L34" si="1">IF(J3&lt;&gt;0,SUMPRODUCT(($J$3:$J$117&lt;&gt;0)*($J$3:$J$117&lt;J3))+SUMPRODUCT(($J$119:$J$131&lt;&gt;0)*($J$119:$J$131&lt;J3))+1,"")</f>
        <v>119</v>
      </c>
      <c r="M3" s="78">
        <f t="shared" ref="M3:M34" si="2">IF(J3&lt;&gt;0,(121-L3)/120*30,)</f>
        <v>0.5</v>
      </c>
      <c r="N3" s="24">
        <v>14</v>
      </c>
      <c r="O3" s="79"/>
      <c r="P3" s="78">
        <f t="shared" ref="P3:P32" si="3">IF(E3="PASS",25,IF(E3="2DEMO",17.5,IF(E3="FAIL",0,"")))+IF(K3="PASS",25,IF(K3="2DEMO",17.5,IF(K3="FAIL",0,"")))+M3+N3+O3</f>
        <v>64.5</v>
      </c>
      <c r="Q3" s="11"/>
      <c r="R3" s="11"/>
      <c r="S3" s="11"/>
    </row>
    <row r="4" spans="1:20" ht="15.75" customHeight="1">
      <c r="A4" s="1" t="s">
        <v>16</v>
      </c>
      <c r="B4" s="1" t="s">
        <v>17</v>
      </c>
      <c r="C4" s="7">
        <v>111261022</v>
      </c>
      <c r="D4" s="24">
        <v>0</v>
      </c>
      <c r="E4" s="80" t="s">
        <v>380</v>
      </c>
      <c r="F4" s="19" t="s">
        <v>434</v>
      </c>
      <c r="G4" s="11"/>
      <c r="H4" s="11"/>
      <c r="I4" s="11"/>
      <c r="J4" s="81">
        <f t="shared" si="0"/>
        <v>0</v>
      </c>
      <c r="K4" s="24" t="s">
        <v>380</v>
      </c>
      <c r="L4" s="2" t="str">
        <f t="shared" si="1"/>
        <v/>
      </c>
      <c r="M4" s="78">
        <f t="shared" si="2"/>
        <v>0</v>
      </c>
      <c r="N4" s="11"/>
      <c r="O4" s="79"/>
      <c r="P4" s="78">
        <f t="shared" si="3"/>
        <v>0</v>
      </c>
      <c r="Q4" s="27" t="s">
        <v>434</v>
      </c>
      <c r="R4" s="27" t="s">
        <v>434</v>
      </c>
      <c r="S4" s="11"/>
    </row>
    <row r="5" spans="1:20" ht="15.75" customHeight="1">
      <c r="A5" s="1" t="s">
        <v>18</v>
      </c>
      <c r="B5" s="1" t="s">
        <v>19</v>
      </c>
      <c r="C5" s="7">
        <v>111511003</v>
      </c>
      <c r="D5" s="24">
        <v>0</v>
      </c>
      <c r="E5" s="80" t="s">
        <v>380</v>
      </c>
      <c r="F5" s="19" t="s">
        <v>434</v>
      </c>
      <c r="G5" s="11"/>
      <c r="H5" s="11"/>
      <c r="I5" s="11"/>
      <c r="J5" s="81">
        <f t="shared" si="0"/>
        <v>0</v>
      </c>
      <c r="K5" s="24" t="s">
        <v>380</v>
      </c>
      <c r="L5" s="2" t="str">
        <f t="shared" si="1"/>
        <v/>
      </c>
      <c r="M5" s="78">
        <f t="shared" si="2"/>
        <v>0</v>
      </c>
      <c r="N5" s="11"/>
      <c r="O5" s="79"/>
      <c r="P5" s="78">
        <f t="shared" si="3"/>
        <v>0</v>
      </c>
      <c r="Q5" s="27" t="s">
        <v>434</v>
      </c>
      <c r="R5" s="27" t="s">
        <v>434</v>
      </c>
      <c r="S5" s="11"/>
    </row>
    <row r="6" spans="1:20" ht="15.75" customHeight="1">
      <c r="A6" s="1" t="s">
        <v>20</v>
      </c>
      <c r="B6" s="1" t="s">
        <v>19</v>
      </c>
      <c r="C6" s="7">
        <v>111511005</v>
      </c>
      <c r="D6" s="24">
        <v>0</v>
      </c>
      <c r="E6" s="80" t="s">
        <v>380</v>
      </c>
      <c r="F6" s="19" t="s">
        <v>434</v>
      </c>
      <c r="G6" s="11"/>
      <c r="H6" s="11"/>
      <c r="I6" s="11"/>
      <c r="J6" s="81">
        <f t="shared" si="0"/>
        <v>0</v>
      </c>
      <c r="K6" s="24" t="s">
        <v>380</v>
      </c>
      <c r="L6" s="2" t="str">
        <f t="shared" si="1"/>
        <v/>
      </c>
      <c r="M6" s="78">
        <f t="shared" si="2"/>
        <v>0</v>
      </c>
      <c r="N6" s="11"/>
      <c r="O6" s="79"/>
      <c r="P6" s="78">
        <f t="shared" si="3"/>
        <v>0</v>
      </c>
      <c r="Q6" s="27" t="s">
        <v>434</v>
      </c>
      <c r="R6" s="27" t="s">
        <v>434</v>
      </c>
      <c r="S6" s="11"/>
    </row>
    <row r="7" spans="1:20" ht="15.75" customHeight="1">
      <c r="A7" s="1" t="s">
        <v>21</v>
      </c>
      <c r="B7" s="1" t="s">
        <v>19</v>
      </c>
      <c r="C7" s="7">
        <v>111511009</v>
      </c>
      <c r="D7" s="24">
        <v>0.73899099999999995</v>
      </c>
      <c r="E7" s="80" t="s">
        <v>379</v>
      </c>
      <c r="F7" s="19" t="b">
        <v>0</v>
      </c>
      <c r="G7" s="24">
        <v>642498016</v>
      </c>
      <c r="H7" s="24">
        <v>801.35900000000004</v>
      </c>
      <c r="I7" s="24">
        <v>0.73097199999999996</v>
      </c>
      <c r="J7" s="81">
        <f t="shared" si="0"/>
        <v>3.2738814791129891E+24</v>
      </c>
      <c r="K7" s="24" t="s">
        <v>379</v>
      </c>
      <c r="L7" s="2">
        <f t="shared" si="1"/>
        <v>68</v>
      </c>
      <c r="M7" s="78">
        <f t="shared" si="2"/>
        <v>13.25</v>
      </c>
      <c r="N7" s="24">
        <v>13</v>
      </c>
      <c r="O7" s="79"/>
      <c r="P7" s="78">
        <f t="shared" si="3"/>
        <v>76.25</v>
      </c>
      <c r="Q7" s="11"/>
      <c r="R7" s="11"/>
      <c r="S7" s="11"/>
    </row>
    <row r="8" spans="1:20" ht="15.75" customHeight="1">
      <c r="A8" s="1" t="s">
        <v>22</v>
      </c>
      <c r="B8" s="1" t="s">
        <v>19</v>
      </c>
      <c r="C8" s="7">
        <v>111511010</v>
      </c>
      <c r="D8" s="24">
        <v>0.76673599999999997</v>
      </c>
      <c r="E8" s="80" t="s">
        <v>379</v>
      </c>
      <c r="F8" s="24" t="b">
        <v>0</v>
      </c>
      <c r="G8" s="24">
        <v>1618081760</v>
      </c>
      <c r="H8" s="24">
        <v>1063.953</v>
      </c>
      <c r="I8" s="24">
        <v>0.69652800000000004</v>
      </c>
      <c r="J8" s="81">
        <f t="shared" si="0"/>
        <v>6.369882578260037E+25</v>
      </c>
      <c r="K8" s="19" t="s">
        <v>435</v>
      </c>
      <c r="L8" s="2">
        <f t="shared" si="1"/>
        <v>90</v>
      </c>
      <c r="M8" s="78">
        <f t="shared" si="2"/>
        <v>7.7500000000000009</v>
      </c>
      <c r="N8" s="24">
        <v>14</v>
      </c>
      <c r="O8" s="79"/>
      <c r="P8" s="78">
        <f t="shared" si="3"/>
        <v>64.25</v>
      </c>
      <c r="Q8" s="11"/>
      <c r="R8" s="27"/>
      <c r="S8" s="11"/>
    </row>
    <row r="9" spans="1:20" ht="15.75" customHeight="1">
      <c r="A9" s="1" t="s">
        <v>23</v>
      </c>
      <c r="B9" s="1" t="s">
        <v>19</v>
      </c>
      <c r="C9" s="7">
        <v>111511057</v>
      </c>
      <c r="D9" s="24">
        <v>0.76950799999999997</v>
      </c>
      <c r="E9" s="80" t="s">
        <v>379</v>
      </c>
      <c r="F9" s="19" t="b">
        <v>0</v>
      </c>
      <c r="G9" s="24">
        <v>2245132288</v>
      </c>
      <c r="H9" s="24">
        <v>1570.73</v>
      </c>
      <c r="I9" s="24">
        <v>0.71435999999999999</v>
      </c>
      <c r="J9" s="81">
        <f t="shared" si="0"/>
        <v>1.9322838009595535E+26</v>
      </c>
      <c r="K9" s="24" t="s">
        <v>379</v>
      </c>
      <c r="L9" s="2">
        <f t="shared" si="1"/>
        <v>98</v>
      </c>
      <c r="M9" s="78">
        <f t="shared" si="2"/>
        <v>5.75</v>
      </c>
      <c r="N9" s="24">
        <v>14</v>
      </c>
      <c r="O9" s="79"/>
      <c r="P9" s="78">
        <f t="shared" si="3"/>
        <v>69.75</v>
      </c>
      <c r="Q9" s="11"/>
      <c r="R9" s="11"/>
      <c r="S9" s="11"/>
    </row>
    <row r="10" spans="1:20" ht="15.75" customHeight="1">
      <c r="A10" s="1" t="s">
        <v>24</v>
      </c>
      <c r="B10" s="1" t="s">
        <v>19</v>
      </c>
      <c r="C10" s="7">
        <v>111511059</v>
      </c>
      <c r="D10" s="24">
        <v>0</v>
      </c>
      <c r="E10" s="80" t="s">
        <v>380</v>
      </c>
      <c r="F10" s="19" t="s">
        <v>434</v>
      </c>
      <c r="G10" s="11"/>
      <c r="H10" s="11"/>
      <c r="I10" s="11"/>
      <c r="J10" s="81">
        <f t="shared" si="0"/>
        <v>0</v>
      </c>
      <c r="K10" s="24" t="s">
        <v>380</v>
      </c>
      <c r="L10" s="2" t="str">
        <f t="shared" si="1"/>
        <v/>
      </c>
      <c r="M10" s="78">
        <f t="shared" si="2"/>
        <v>0</v>
      </c>
      <c r="N10" s="11"/>
      <c r="O10" s="79"/>
      <c r="P10" s="78">
        <f t="shared" si="3"/>
        <v>0</v>
      </c>
      <c r="Q10" s="27" t="s">
        <v>434</v>
      </c>
      <c r="R10" s="27" t="s">
        <v>434</v>
      </c>
      <c r="S10" s="11"/>
    </row>
    <row r="11" spans="1:20" ht="15.75" customHeight="1">
      <c r="A11" s="1" t="s">
        <v>25</v>
      </c>
      <c r="B11" s="1" t="s">
        <v>19</v>
      </c>
      <c r="C11" s="7">
        <v>111511093</v>
      </c>
      <c r="D11" s="24">
        <v>0.79788099999999995</v>
      </c>
      <c r="E11" s="80" t="s">
        <v>379</v>
      </c>
      <c r="F11" s="19" t="b">
        <v>0</v>
      </c>
      <c r="G11" s="24">
        <v>2013003776</v>
      </c>
      <c r="H11" s="24">
        <v>1073.3119999999999</v>
      </c>
      <c r="I11" s="24">
        <v>0.69614399999999999</v>
      </c>
      <c r="J11" s="81">
        <f t="shared" si="0"/>
        <v>1.0116398075191301E+26</v>
      </c>
      <c r="K11" s="24" t="s">
        <v>379</v>
      </c>
      <c r="L11" s="2">
        <f t="shared" si="1"/>
        <v>94</v>
      </c>
      <c r="M11" s="78">
        <f t="shared" si="2"/>
        <v>6.75</v>
      </c>
      <c r="N11" s="24">
        <v>14</v>
      </c>
      <c r="O11" s="79"/>
      <c r="P11" s="78">
        <f t="shared" si="3"/>
        <v>70.75</v>
      </c>
      <c r="Q11" s="11"/>
      <c r="R11" s="11"/>
      <c r="S11" s="11"/>
    </row>
    <row r="12" spans="1:20" ht="15.75" customHeight="1">
      <c r="A12" s="1" t="s">
        <v>26</v>
      </c>
      <c r="B12" s="1" t="s">
        <v>19</v>
      </c>
      <c r="C12" s="7">
        <v>111511095</v>
      </c>
      <c r="D12" s="24">
        <v>0.73647099999999999</v>
      </c>
      <c r="E12" s="80" t="s">
        <v>379</v>
      </c>
      <c r="F12" s="19" t="b">
        <v>0</v>
      </c>
      <c r="G12" s="24">
        <v>1190903808</v>
      </c>
      <c r="H12" s="24">
        <v>306.45699999999999</v>
      </c>
      <c r="I12" s="24">
        <v>0.66191999999999995</v>
      </c>
      <c r="J12" s="81">
        <f t="shared" si="0"/>
        <v>1.1174193925035061E+25</v>
      </c>
      <c r="K12" s="24" t="s">
        <v>379</v>
      </c>
      <c r="L12" s="2">
        <f t="shared" si="1"/>
        <v>77</v>
      </c>
      <c r="M12" s="78">
        <f t="shared" si="2"/>
        <v>11</v>
      </c>
      <c r="N12" s="24">
        <v>15</v>
      </c>
      <c r="O12" s="79"/>
      <c r="P12" s="78">
        <f t="shared" si="3"/>
        <v>76</v>
      </c>
      <c r="Q12" s="11"/>
      <c r="R12" s="11"/>
      <c r="S12" s="11"/>
    </row>
    <row r="13" spans="1:20" ht="15.75" customHeight="1">
      <c r="A13" s="1" t="s">
        <v>27</v>
      </c>
      <c r="B13" s="1" t="s">
        <v>19</v>
      </c>
      <c r="C13" s="7">
        <v>111511099</v>
      </c>
      <c r="D13" s="24">
        <v>0.720306</v>
      </c>
      <c r="E13" s="80" t="s">
        <v>379</v>
      </c>
      <c r="F13" s="19" t="b">
        <v>0</v>
      </c>
      <c r="G13" s="24">
        <v>120410560</v>
      </c>
      <c r="H13" s="24">
        <v>1039.0940000000001</v>
      </c>
      <c r="I13" s="24">
        <v>0.68321200000000004</v>
      </c>
      <c r="J13" s="81">
        <f t="shared" si="0"/>
        <v>4.7135031031898414E+23</v>
      </c>
      <c r="K13" s="24" t="s">
        <v>379</v>
      </c>
      <c r="L13" s="2">
        <f t="shared" si="1"/>
        <v>46</v>
      </c>
      <c r="M13" s="78">
        <f t="shared" si="2"/>
        <v>18.75</v>
      </c>
      <c r="N13" s="24">
        <v>17</v>
      </c>
      <c r="O13" s="79"/>
      <c r="P13" s="78">
        <f t="shared" si="3"/>
        <v>85.75</v>
      </c>
      <c r="Q13" s="11"/>
      <c r="R13" s="11"/>
      <c r="S13" s="11"/>
    </row>
    <row r="14" spans="1:20" ht="15.75" customHeight="1">
      <c r="A14" s="1" t="s">
        <v>28</v>
      </c>
      <c r="B14" s="1" t="s">
        <v>19</v>
      </c>
      <c r="C14" s="7">
        <v>111511158</v>
      </c>
      <c r="D14" s="24">
        <v>0.75684600000000002</v>
      </c>
      <c r="E14" s="80" t="s">
        <v>379</v>
      </c>
      <c r="F14" s="19" t="b">
        <v>0</v>
      </c>
      <c r="G14" s="24">
        <v>905445376</v>
      </c>
      <c r="H14" s="24">
        <v>989.60900000000004</v>
      </c>
      <c r="I14" s="24">
        <v>0.66991599999999996</v>
      </c>
      <c r="J14" s="81">
        <f t="shared" si="0"/>
        <v>4.031342206229618E+25</v>
      </c>
      <c r="K14" s="24" t="s">
        <v>379</v>
      </c>
      <c r="L14" s="2">
        <f t="shared" si="1"/>
        <v>87</v>
      </c>
      <c r="M14" s="78">
        <f t="shared" si="2"/>
        <v>8.5</v>
      </c>
      <c r="N14" s="24">
        <v>17</v>
      </c>
      <c r="O14" s="79"/>
      <c r="P14" s="78">
        <f t="shared" si="3"/>
        <v>75.5</v>
      </c>
      <c r="Q14" s="11"/>
      <c r="R14" s="11"/>
      <c r="S14" s="11"/>
    </row>
    <row r="15" spans="1:20" ht="15.75" customHeight="1">
      <c r="A15" s="1" t="s">
        <v>29</v>
      </c>
      <c r="B15" s="1" t="s">
        <v>19</v>
      </c>
      <c r="C15" s="7">
        <v>111511163</v>
      </c>
      <c r="D15" s="24">
        <v>0.72141599999999995</v>
      </c>
      <c r="E15" s="80" t="s">
        <v>379</v>
      </c>
      <c r="F15" s="19" t="b">
        <v>0</v>
      </c>
      <c r="G15" s="24">
        <v>840082112</v>
      </c>
      <c r="H15" s="24">
        <v>948.59400000000005</v>
      </c>
      <c r="I15" s="24">
        <v>0.68973200000000001</v>
      </c>
      <c r="J15" s="81">
        <f t="shared" si="0"/>
        <v>1.5983202231321562E+25</v>
      </c>
      <c r="K15" s="24" t="s">
        <v>379</v>
      </c>
      <c r="L15" s="2">
        <f t="shared" si="1"/>
        <v>82</v>
      </c>
      <c r="M15" s="78">
        <f t="shared" si="2"/>
        <v>9.75</v>
      </c>
      <c r="N15" s="24">
        <v>18</v>
      </c>
      <c r="O15" s="79"/>
      <c r="P15" s="78">
        <f t="shared" si="3"/>
        <v>77.75</v>
      </c>
      <c r="Q15" s="11"/>
      <c r="R15" s="11"/>
      <c r="S15" s="11"/>
    </row>
    <row r="16" spans="1:20" ht="15.75" customHeight="1">
      <c r="A16" s="1" t="s">
        <v>30</v>
      </c>
      <c r="B16" s="1" t="s">
        <v>19</v>
      </c>
      <c r="C16" s="7">
        <v>111511186</v>
      </c>
      <c r="D16" s="24">
        <v>0.80814200000000003</v>
      </c>
      <c r="E16" s="80" t="s">
        <v>379</v>
      </c>
      <c r="F16" s="19" t="b">
        <v>0</v>
      </c>
      <c r="G16" s="24">
        <v>323096312</v>
      </c>
      <c r="H16" s="24">
        <v>173.82400000000001</v>
      </c>
      <c r="I16" s="24">
        <v>0.691604</v>
      </c>
      <c r="J16" s="81">
        <f t="shared" si="0"/>
        <v>7.5813822305702622E+22</v>
      </c>
      <c r="K16" s="24" t="s">
        <v>379</v>
      </c>
      <c r="L16" s="2">
        <f t="shared" si="1"/>
        <v>28</v>
      </c>
      <c r="M16" s="78">
        <f t="shared" si="2"/>
        <v>23.25</v>
      </c>
      <c r="N16" s="24">
        <v>16</v>
      </c>
      <c r="O16" s="79"/>
      <c r="P16" s="78">
        <f t="shared" si="3"/>
        <v>89.25</v>
      </c>
      <c r="Q16" s="11"/>
      <c r="R16" s="11"/>
      <c r="S16" s="11"/>
    </row>
    <row r="17" spans="1:19" ht="15.75" customHeight="1">
      <c r="A17" s="1" t="s">
        <v>31</v>
      </c>
      <c r="B17" s="1" t="s">
        <v>19</v>
      </c>
      <c r="C17" s="7">
        <v>111511208</v>
      </c>
      <c r="D17" s="24">
        <v>0.76217100000000004</v>
      </c>
      <c r="E17" s="80" t="s">
        <v>379</v>
      </c>
      <c r="F17" s="19" t="b">
        <v>0</v>
      </c>
      <c r="G17" s="24">
        <v>1969618944</v>
      </c>
      <c r="H17" s="24">
        <v>439.73</v>
      </c>
      <c r="I17" s="24">
        <v>0.72016899999999995</v>
      </c>
      <c r="J17" s="81">
        <f t="shared" si="0"/>
        <v>1.0690335366735842E+25</v>
      </c>
      <c r="K17" s="24" t="s">
        <v>379</v>
      </c>
      <c r="L17" s="2">
        <f t="shared" si="1"/>
        <v>76</v>
      </c>
      <c r="M17" s="78">
        <f t="shared" si="2"/>
        <v>11.25</v>
      </c>
      <c r="N17" s="24">
        <v>15</v>
      </c>
      <c r="O17" s="79"/>
      <c r="P17" s="78">
        <f t="shared" si="3"/>
        <v>76.25</v>
      </c>
      <c r="Q17" s="11"/>
      <c r="R17" s="11"/>
      <c r="S17" s="11"/>
    </row>
    <row r="18" spans="1:19" ht="15.75" customHeight="1">
      <c r="A18" s="1" t="s">
        <v>32</v>
      </c>
      <c r="B18" s="1" t="s">
        <v>19</v>
      </c>
      <c r="C18" s="7">
        <v>111511211</v>
      </c>
      <c r="D18" s="24">
        <v>0.76359900000000003</v>
      </c>
      <c r="E18" s="80" t="s">
        <v>379</v>
      </c>
      <c r="F18" s="19" t="b">
        <v>0</v>
      </c>
      <c r="G18" s="24">
        <v>749379584</v>
      </c>
      <c r="H18" s="24">
        <v>101.914</v>
      </c>
      <c r="I18" s="24">
        <v>0.66271199999999997</v>
      </c>
      <c r="J18" s="81">
        <f t="shared" si="0"/>
        <v>4.5883604201185227E+23</v>
      </c>
      <c r="K18" s="24" t="s">
        <v>379</v>
      </c>
      <c r="L18" s="2">
        <f t="shared" si="1"/>
        <v>45</v>
      </c>
      <c r="M18" s="78">
        <f t="shared" si="2"/>
        <v>19</v>
      </c>
      <c r="N18" s="24">
        <v>15</v>
      </c>
      <c r="O18" s="79"/>
      <c r="P18" s="78">
        <f t="shared" si="3"/>
        <v>84</v>
      </c>
      <c r="Q18" s="11"/>
      <c r="R18" s="11"/>
      <c r="S18" s="11"/>
    </row>
    <row r="19" spans="1:19" ht="15.75" customHeight="1">
      <c r="A19" s="1" t="s">
        <v>33</v>
      </c>
      <c r="B19" s="1" t="s">
        <v>19</v>
      </c>
      <c r="C19" s="7">
        <v>111511240</v>
      </c>
      <c r="D19" s="24">
        <v>0.78393599999999997</v>
      </c>
      <c r="E19" s="80" t="s">
        <v>379</v>
      </c>
      <c r="F19" s="19" t="b">
        <v>0</v>
      </c>
      <c r="G19" s="24">
        <v>427934576</v>
      </c>
      <c r="H19" s="24">
        <v>113.26600000000001</v>
      </c>
      <c r="I19" s="24">
        <v>0.66789100000000001</v>
      </c>
      <c r="J19" s="81">
        <f t="shared" si="0"/>
        <v>1.3131649038043758E+23</v>
      </c>
      <c r="K19" s="24" t="s">
        <v>379</v>
      </c>
      <c r="L19" s="2">
        <f t="shared" si="1"/>
        <v>35</v>
      </c>
      <c r="M19" s="78">
        <f t="shared" si="2"/>
        <v>21.5</v>
      </c>
      <c r="N19" s="24">
        <v>17</v>
      </c>
      <c r="O19" s="79"/>
      <c r="P19" s="78">
        <f t="shared" si="3"/>
        <v>88.5</v>
      </c>
      <c r="Q19" s="11"/>
      <c r="R19" s="11"/>
      <c r="S19" s="11"/>
    </row>
    <row r="20" spans="1:19" ht="15.75" customHeight="1">
      <c r="A20" s="1" t="s">
        <v>34</v>
      </c>
      <c r="B20" s="1" t="s">
        <v>19</v>
      </c>
      <c r="C20" s="7">
        <v>111511247</v>
      </c>
      <c r="D20" s="24">
        <v>0.78890099999999996</v>
      </c>
      <c r="E20" s="80" t="s">
        <v>379</v>
      </c>
      <c r="F20" s="19" t="b">
        <v>0</v>
      </c>
      <c r="G20" s="24">
        <v>611480576</v>
      </c>
      <c r="H20" s="24">
        <v>555.91800000000001</v>
      </c>
      <c r="I20" s="24">
        <v>0.676512</v>
      </c>
      <c r="J20" s="81">
        <f t="shared" si="0"/>
        <v>4.3585728914559474E+24</v>
      </c>
      <c r="K20" s="24" t="s">
        <v>379</v>
      </c>
      <c r="L20" s="2">
        <f t="shared" si="1"/>
        <v>71</v>
      </c>
      <c r="M20" s="78">
        <f t="shared" si="2"/>
        <v>12.5</v>
      </c>
      <c r="N20" s="24">
        <v>14</v>
      </c>
      <c r="O20" s="79"/>
      <c r="P20" s="78">
        <f t="shared" si="3"/>
        <v>76.5</v>
      </c>
      <c r="Q20" s="11"/>
      <c r="R20" s="11"/>
      <c r="S20" s="11"/>
    </row>
    <row r="21" spans="1:19" ht="15.75" customHeight="1">
      <c r="A21" s="1" t="s">
        <v>35</v>
      </c>
      <c r="B21" s="1" t="s">
        <v>19</v>
      </c>
      <c r="C21" s="7">
        <v>111511249</v>
      </c>
      <c r="D21" s="24">
        <v>0.80052599999999996</v>
      </c>
      <c r="E21" s="80" t="s">
        <v>379</v>
      </c>
      <c r="F21" s="82" t="b">
        <v>0</v>
      </c>
      <c r="G21" s="24">
        <v>642715525</v>
      </c>
      <c r="H21" s="24">
        <v>194.523</v>
      </c>
      <c r="I21" s="24">
        <v>0.711978</v>
      </c>
      <c r="J21" s="81">
        <f t="shared" si="0"/>
        <v>2.5219817587194247E+23</v>
      </c>
      <c r="K21" s="24" t="s">
        <v>379</v>
      </c>
      <c r="L21" s="2">
        <f t="shared" si="1"/>
        <v>38</v>
      </c>
      <c r="M21" s="78">
        <f t="shared" si="2"/>
        <v>20.75</v>
      </c>
      <c r="N21" s="24">
        <v>18</v>
      </c>
      <c r="O21" s="79"/>
      <c r="P21" s="78">
        <f t="shared" si="3"/>
        <v>88.75</v>
      </c>
      <c r="Q21" s="11"/>
      <c r="R21" s="11"/>
      <c r="S21" s="11"/>
    </row>
    <row r="22" spans="1:19" ht="15.75" customHeight="1">
      <c r="A22" s="1" t="s">
        <v>36</v>
      </c>
      <c r="B22" s="1" t="s">
        <v>19</v>
      </c>
      <c r="C22" s="7">
        <v>111511253</v>
      </c>
      <c r="D22" s="24">
        <v>0.79773300000000003</v>
      </c>
      <c r="E22" s="80" t="s">
        <v>379</v>
      </c>
      <c r="F22" s="19" t="b">
        <v>0</v>
      </c>
      <c r="G22" s="24">
        <v>1835335680</v>
      </c>
      <c r="H22" s="24">
        <v>535.15200000000004</v>
      </c>
      <c r="I22" s="24">
        <v>0.68921600000000005</v>
      </c>
      <c r="J22" s="81">
        <f t="shared" si="0"/>
        <v>2.4599259108202959E+25</v>
      </c>
      <c r="K22" s="24" t="s">
        <v>379</v>
      </c>
      <c r="L22" s="2">
        <f t="shared" si="1"/>
        <v>85</v>
      </c>
      <c r="M22" s="78">
        <f t="shared" si="2"/>
        <v>9</v>
      </c>
      <c r="N22" s="24">
        <v>16</v>
      </c>
      <c r="O22" s="83">
        <v>-5</v>
      </c>
      <c r="P22" s="78">
        <f t="shared" si="3"/>
        <v>70</v>
      </c>
      <c r="Q22" s="11"/>
      <c r="R22" s="11"/>
      <c r="S22" s="27" t="s">
        <v>436</v>
      </c>
    </row>
    <row r="23" spans="1:19" ht="15.75" customHeight="1">
      <c r="A23" s="1" t="s">
        <v>37</v>
      </c>
      <c r="B23" s="1" t="s">
        <v>19</v>
      </c>
      <c r="C23" s="7">
        <v>111511260</v>
      </c>
      <c r="D23" s="24">
        <v>0.78887300000000005</v>
      </c>
      <c r="E23" s="80" t="s">
        <v>379</v>
      </c>
      <c r="F23" s="19" t="b">
        <v>0</v>
      </c>
      <c r="G23" s="24">
        <v>393773656</v>
      </c>
      <c r="H23" s="24">
        <v>274.87099999999998</v>
      </c>
      <c r="I23" s="24">
        <v>0.66903299999999999</v>
      </c>
      <c r="J23" s="81">
        <f t="shared" si="0"/>
        <v>6.1552247184503647E+23</v>
      </c>
      <c r="K23" s="24" t="s">
        <v>379</v>
      </c>
      <c r="L23" s="2">
        <f t="shared" si="1"/>
        <v>51</v>
      </c>
      <c r="M23" s="78">
        <f t="shared" si="2"/>
        <v>17.5</v>
      </c>
      <c r="N23" s="24">
        <v>14</v>
      </c>
      <c r="O23" s="79"/>
      <c r="P23" s="78">
        <f t="shared" si="3"/>
        <v>81.5</v>
      </c>
      <c r="Q23" s="11"/>
      <c r="R23" s="11"/>
      <c r="S23" s="11"/>
    </row>
    <row r="24" spans="1:19" ht="15.75" customHeight="1">
      <c r="A24" s="1" t="s">
        <v>38</v>
      </c>
      <c r="B24" s="1" t="s">
        <v>19</v>
      </c>
      <c r="C24" s="7">
        <v>111511263</v>
      </c>
      <c r="D24" s="24">
        <v>0.75093799999999999</v>
      </c>
      <c r="E24" s="80" t="s">
        <v>379</v>
      </c>
      <c r="F24" s="19" t="b">
        <v>0</v>
      </c>
      <c r="G24" s="24">
        <v>2799501312</v>
      </c>
      <c r="H24" s="24">
        <v>958.84400000000005</v>
      </c>
      <c r="I24" s="24">
        <v>0.66960900000000001</v>
      </c>
      <c r="J24" s="81">
        <f t="shared" si="0"/>
        <v>3.6745301415224608E+26</v>
      </c>
      <c r="K24" s="24" t="s">
        <v>379</v>
      </c>
      <c r="L24" s="2">
        <f t="shared" si="1"/>
        <v>101</v>
      </c>
      <c r="M24" s="78">
        <f t="shared" si="2"/>
        <v>5</v>
      </c>
      <c r="N24" s="24">
        <v>13</v>
      </c>
      <c r="O24" s="79"/>
      <c r="P24" s="78">
        <f t="shared" si="3"/>
        <v>68</v>
      </c>
      <c r="Q24" s="11"/>
      <c r="R24" s="11"/>
      <c r="S24" s="11"/>
    </row>
    <row r="25" spans="1:19" ht="15.75" customHeight="1">
      <c r="A25" s="1" t="s">
        <v>39</v>
      </c>
      <c r="B25" s="1" t="s">
        <v>19</v>
      </c>
      <c r="C25" s="7">
        <v>111511273</v>
      </c>
      <c r="D25" s="24">
        <v>0.79954999999999998</v>
      </c>
      <c r="E25" s="80" t="s">
        <v>435</v>
      </c>
      <c r="F25" s="24" t="b">
        <v>0</v>
      </c>
      <c r="G25" s="24">
        <v>2259179872</v>
      </c>
      <c r="H25" s="24">
        <v>1656.5119999999999</v>
      </c>
      <c r="I25" s="24">
        <v>0.69101400000000002</v>
      </c>
      <c r="J25" s="81">
        <f t="shared" si="0"/>
        <v>3.4147480500389033E+26</v>
      </c>
      <c r="K25" s="24" t="s">
        <v>435</v>
      </c>
      <c r="L25" s="2">
        <f t="shared" si="1"/>
        <v>100</v>
      </c>
      <c r="M25" s="78">
        <f t="shared" si="2"/>
        <v>5.25</v>
      </c>
      <c r="N25" s="24">
        <v>14</v>
      </c>
      <c r="O25" s="79"/>
      <c r="P25" s="78">
        <f t="shared" si="3"/>
        <v>54.25</v>
      </c>
      <c r="Q25" s="27"/>
      <c r="R25" s="27"/>
      <c r="S25" s="11"/>
    </row>
    <row r="26" spans="1:19" ht="15.75" customHeight="1">
      <c r="A26" s="1" t="s">
        <v>40</v>
      </c>
      <c r="B26" s="1" t="s">
        <v>19</v>
      </c>
      <c r="C26" s="7">
        <v>111511306</v>
      </c>
      <c r="D26" s="24">
        <v>0.77178599999999997</v>
      </c>
      <c r="E26" s="80" t="s">
        <v>379</v>
      </c>
      <c r="F26" s="19" t="b">
        <v>0</v>
      </c>
      <c r="G26" s="24">
        <v>512360448</v>
      </c>
      <c r="H26" s="24">
        <v>313.22699999999998</v>
      </c>
      <c r="I26" s="24">
        <v>0.68374900000000005</v>
      </c>
      <c r="J26" s="81">
        <f t="shared" si="0"/>
        <v>7.631478171768914E+23</v>
      </c>
      <c r="K26" s="24" t="s">
        <v>379</v>
      </c>
      <c r="L26" s="2">
        <f t="shared" si="1"/>
        <v>53</v>
      </c>
      <c r="M26" s="78">
        <f t="shared" si="2"/>
        <v>17</v>
      </c>
      <c r="N26" s="24">
        <v>15</v>
      </c>
      <c r="O26" s="79"/>
      <c r="P26" s="78">
        <f t="shared" si="3"/>
        <v>82</v>
      </c>
      <c r="Q26" s="11"/>
      <c r="R26" s="11"/>
      <c r="S26" s="11"/>
    </row>
    <row r="27" spans="1:19" ht="15.75" customHeight="1">
      <c r="A27" s="1" t="s">
        <v>41</v>
      </c>
      <c r="B27" s="1" t="s">
        <v>19</v>
      </c>
      <c r="C27" s="7">
        <v>111511307</v>
      </c>
      <c r="D27" s="24">
        <v>0.74148599999999998</v>
      </c>
      <c r="E27" s="80" t="s">
        <v>379</v>
      </c>
      <c r="F27" s="19" t="b">
        <v>0</v>
      </c>
      <c r="G27" s="24">
        <v>1594625696</v>
      </c>
      <c r="H27" s="24">
        <v>419.387</v>
      </c>
      <c r="I27" s="24">
        <v>0.70083099999999998</v>
      </c>
      <c r="J27" s="81">
        <f t="shared" si="0"/>
        <v>8.798705687205769E+24</v>
      </c>
      <c r="K27" s="24" t="s">
        <v>379</v>
      </c>
      <c r="L27" s="2">
        <f t="shared" si="1"/>
        <v>75</v>
      </c>
      <c r="M27" s="78">
        <f t="shared" si="2"/>
        <v>11.5</v>
      </c>
      <c r="N27" s="24">
        <v>13</v>
      </c>
      <c r="O27" s="79"/>
      <c r="P27" s="78">
        <f t="shared" si="3"/>
        <v>74.5</v>
      </c>
      <c r="Q27" s="11"/>
      <c r="R27" s="11"/>
      <c r="S27" s="11"/>
    </row>
    <row r="28" spans="1:19" ht="15.75" customHeight="1">
      <c r="A28" s="1" t="s">
        <v>42</v>
      </c>
      <c r="B28" s="1" t="s">
        <v>19</v>
      </c>
      <c r="C28" s="7">
        <v>111511308</v>
      </c>
      <c r="D28" s="24">
        <v>0.74539999999999995</v>
      </c>
      <c r="E28" s="80" t="s">
        <v>379</v>
      </c>
      <c r="F28" s="24" t="b">
        <v>0</v>
      </c>
      <c r="G28" s="24">
        <v>395270000</v>
      </c>
      <c r="H28" s="24">
        <v>275.27699999999999</v>
      </c>
      <c r="I28" s="24">
        <v>0.67356400000000005</v>
      </c>
      <c r="J28" s="81">
        <f t="shared" si="0"/>
        <v>5.024334516503104E+23</v>
      </c>
      <c r="K28" s="24" t="s">
        <v>379</v>
      </c>
      <c r="L28" s="2">
        <f t="shared" si="1"/>
        <v>48</v>
      </c>
      <c r="M28" s="78">
        <f t="shared" si="2"/>
        <v>18.25</v>
      </c>
      <c r="N28" s="24">
        <v>15</v>
      </c>
      <c r="O28" s="79"/>
      <c r="P28" s="78">
        <f t="shared" si="3"/>
        <v>83.25</v>
      </c>
      <c r="Q28" s="27"/>
      <c r="R28" s="27"/>
      <c r="S28" s="27"/>
    </row>
    <row r="29" spans="1:19" ht="15.75" customHeight="1">
      <c r="A29" s="1" t="s">
        <v>43</v>
      </c>
      <c r="B29" s="1" t="s">
        <v>19</v>
      </c>
      <c r="C29" s="7">
        <v>111610032</v>
      </c>
      <c r="D29" s="24">
        <v>0.77083100000000004</v>
      </c>
      <c r="E29" s="80" t="s">
        <v>379</v>
      </c>
      <c r="F29" s="19" t="b">
        <v>0</v>
      </c>
      <c r="G29" s="24">
        <v>216920218</v>
      </c>
      <c r="H29" s="24">
        <v>114.684</v>
      </c>
      <c r="I29" s="24">
        <v>0.66753300000000004</v>
      </c>
      <c r="J29" s="81">
        <f t="shared" si="0"/>
        <v>3.5297950988187195E+22</v>
      </c>
      <c r="K29" s="24" t="s">
        <v>379</v>
      </c>
      <c r="L29" s="2">
        <f t="shared" si="1"/>
        <v>23</v>
      </c>
      <c r="M29" s="78">
        <f t="shared" si="2"/>
        <v>24.5</v>
      </c>
      <c r="N29" s="24">
        <v>18</v>
      </c>
      <c r="O29" s="79"/>
      <c r="P29" s="78">
        <f t="shared" si="3"/>
        <v>92.5</v>
      </c>
      <c r="Q29" s="11"/>
      <c r="R29" s="11"/>
      <c r="S29" s="11"/>
    </row>
    <row r="30" spans="1:19" ht="15.75" customHeight="1">
      <c r="A30" s="1" t="s">
        <v>44</v>
      </c>
      <c r="B30" s="1" t="s">
        <v>19</v>
      </c>
      <c r="C30" s="7">
        <v>111611088</v>
      </c>
      <c r="D30" s="24">
        <v>0.77981400000000001</v>
      </c>
      <c r="E30" s="80" t="s">
        <v>379</v>
      </c>
      <c r="F30" s="19" t="b">
        <v>0</v>
      </c>
      <c r="G30" s="24">
        <v>256657824</v>
      </c>
      <c r="H30" s="24">
        <v>72.683999999999997</v>
      </c>
      <c r="I30" s="24">
        <v>0.67036700000000005</v>
      </c>
      <c r="J30" s="81">
        <f t="shared" si="0"/>
        <v>1.7086754981554239E+22</v>
      </c>
      <c r="K30" s="24" t="s">
        <v>379</v>
      </c>
      <c r="L30" s="2">
        <f t="shared" si="1"/>
        <v>15</v>
      </c>
      <c r="M30" s="78">
        <f t="shared" si="2"/>
        <v>26.5</v>
      </c>
      <c r="N30" s="24">
        <v>16</v>
      </c>
      <c r="O30" s="79"/>
      <c r="P30" s="78">
        <f t="shared" si="3"/>
        <v>92.5</v>
      </c>
      <c r="Q30" s="11"/>
      <c r="R30" s="11"/>
      <c r="S30" s="11"/>
    </row>
    <row r="31" spans="1:19" ht="15.75" customHeight="1">
      <c r="A31" s="1" t="s">
        <v>45</v>
      </c>
      <c r="B31" s="1" t="s">
        <v>19</v>
      </c>
      <c r="C31" s="7">
        <v>111651009</v>
      </c>
      <c r="D31" s="24">
        <v>0.77760799999999997</v>
      </c>
      <c r="E31" s="80" t="s">
        <v>379</v>
      </c>
      <c r="F31" s="19" t="b">
        <v>0</v>
      </c>
      <c r="G31" s="24">
        <v>1522524160</v>
      </c>
      <c r="H31" s="24">
        <v>1174.2850000000001</v>
      </c>
      <c r="I31" s="24">
        <v>0.67436700000000005</v>
      </c>
      <c r="J31" s="81">
        <f t="shared" si="0"/>
        <v>1.3118172856215983E+26</v>
      </c>
      <c r="K31" s="24" t="s">
        <v>379</v>
      </c>
      <c r="L31" s="2">
        <f t="shared" si="1"/>
        <v>96</v>
      </c>
      <c r="M31" s="78">
        <f t="shared" si="2"/>
        <v>6.25</v>
      </c>
      <c r="N31" s="24">
        <v>14</v>
      </c>
      <c r="O31" s="79"/>
      <c r="P31" s="78">
        <f t="shared" si="3"/>
        <v>70.25</v>
      </c>
      <c r="Q31" s="11"/>
      <c r="R31" s="11"/>
      <c r="S31" s="11"/>
    </row>
    <row r="32" spans="1:19" ht="15.75" customHeight="1">
      <c r="A32" s="1" t="s">
        <v>46</v>
      </c>
      <c r="B32" s="1" t="s">
        <v>47</v>
      </c>
      <c r="C32" s="7">
        <v>111652031</v>
      </c>
      <c r="D32" s="24">
        <v>0.74441999999999997</v>
      </c>
      <c r="E32" s="80" t="s">
        <v>379</v>
      </c>
      <c r="F32" s="19" t="b">
        <v>0</v>
      </c>
      <c r="G32" s="24">
        <v>400613376</v>
      </c>
      <c r="H32" s="24">
        <v>92.93</v>
      </c>
      <c r="I32" s="24">
        <v>0.68607399999999996</v>
      </c>
      <c r="J32" s="81">
        <f t="shared" si="0"/>
        <v>3.842098236449612E+22</v>
      </c>
      <c r="K32" s="24" t="s">
        <v>379</v>
      </c>
      <c r="L32" s="2">
        <f t="shared" si="1"/>
        <v>24</v>
      </c>
      <c r="M32" s="78">
        <f t="shared" si="2"/>
        <v>24.25</v>
      </c>
      <c r="N32" s="24">
        <v>15</v>
      </c>
      <c r="O32" s="79"/>
      <c r="P32" s="78">
        <f t="shared" si="3"/>
        <v>89.25</v>
      </c>
      <c r="Q32" s="11"/>
      <c r="R32" s="11"/>
      <c r="S32" s="11"/>
    </row>
    <row r="33" spans="1:19" ht="15.75" customHeight="1">
      <c r="A33" s="1" t="s">
        <v>48</v>
      </c>
      <c r="B33" s="1" t="s">
        <v>19</v>
      </c>
      <c r="C33" s="7">
        <v>112511152</v>
      </c>
      <c r="D33" s="24">
        <v>0.75021099999999996</v>
      </c>
      <c r="E33" s="80" t="s">
        <v>379</v>
      </c>
      <c r="F33" s="19" t="b">
        <v>0</v>
      </c>
      <c r="G33" s="24">
        <v>9073656832</v>
      </c>
      <c r="H33" s="24">
        <v>12639.09</v>
      </c>
      <c r="I33" s="24">
        <v>0.67751300000000003</v>
      </c>
      <c r="J33" s="81">
        <f t="shared" si="0"/>
        <v>4.7803353554509121E+29</v>
      </c>
      <c r="K33" s="24" t="s">
        <v>379</v>
      </c>
      <c r="L33" s="2">
        <f t="shared" si="1"/>
        <v>118</v>
      </c>
      <c r="M33" s="78">
        <f t="shared" si="2"/>
        <v>0.75</v>
      </c>
      <c r="N33" s="24">
        <v>11</v>
      </c>
      <c r="O33" s="79"/>
      <c r="P33" s="84">
        <f>(IF(E33="PASS",25,IF(E33="2DEMO",17.5,IF(E33="FAIL",0,"")))+IF(K33="PASS",25,IF(K33="2DEMO",17.5,IF(K33="FAIL",0,"")))+M33+N33+O33)*0.7</f>
        <v>43.224999999999994</v>
      </c>
      <c r="Q33" s="11"/>
      <c r="R33" s="11"/>
      <c r="S33" s="27" t="s">
        <v>437</v>
      </c>
    </row>
    <row r="34" spans="1:19" ht="16.149999999999999" customHeight="1">
      <c r="A34" s="1" t="s">
        <v>49</v>
      </c>
      <c r="B34" s="1" t="s">
        <v>50</v>
      </c>
      <c r="C34" s="7">
        <v>311510190</v>
      </c>
      <c r="D34" s="24">
        <v>0.76913399999999998</v>
      </c>
      <c r="E34" s="80" t="s">
        <v>379</v>
      </c>
      <c r="F34" s="19" t="b">
        <v>0</v>
      </c>
      <c r="G34" s="24">
        <v>1104805888</v>
      </c>
      <c r="H34" s="24">
        <v>373.24599999999998</v>
      </c>
      <c r="I34" s="24">
        <v>0.67004699999999995</v>
      </c>
      <c r="J34" s="81">
        <f t="shared" si="0"/>
        <v>8.4822856603466335E+24</v>
      </c>
      <c r="K34" s="24" t="s">
        <v>379</v>
      </c>
      <c r="L34" s="2">
        <f t="shared" si="1"/>
        <v>74</v>
      </c>
      <c r="M34" s="78">
        <f t="shared" si="2"/>
        <v>11.75</v>
      </c>
      <c r="N34" s="24">
        <v>13</v>
      </c>
      <c r="O34" s="79">
        <v>-5</v>
      </c>
      <c r="P34" s="78">
        <f t="shared" ref="P34:P65" si="4">IF(E34="PASS",25,IF(E34="2DEMO",17.5,IF(E34="FAIL",0,"")))+IF(K34="PASS",25,IF(K34="2DEMO",17.5,IF(K34="FAIL",0,"")))+M34+N34+O34</f>
        <v>69.75</v>
      </c>
      <c r="Q34" s="27"/>
      <c r="R34" s="27"/>
      <c r="S34" s="27" t="s">
        <v>438</v>
      </c>
    </row>
    <row r="35" spans="1:19" ht="16.149999999999999" customHeight="1">
      <c r="A35" s="1" t="s">
        <v>51</v>
      </c>
      <c r="B35" s="1" t="s">
        <v>52</v>
      </c>
      <c r="C35" s="7">
        <v>311515050</v>
      </c>
      <c r="D35" s="24">
        <v>0.75228899999999999</v>
      </c>
      <c r="E35" s="80" t="s">
        <v>379</v>
      </c>
      <c r="F35" s="19" t="b">
        <v>0</v>
      </c>
      <c r="G35" s="24">
        <v>1218969600</v>
      </c>
      <c r="H35" s="24">
        <v>779.65599999999995</v>
      </c>
      <c r="I35" s="24">
        <v>0.69270799999999999</v>
      </c>
      <c r="J35" s="81">
        <f t="shared" ref="J35:J66" si="5">G35*G35*H35*H35*(1/(I35-0.65))</f>
        <v>2.1148645939171463E+25</v>
      </c>
      <c r="K35" s="24" t="s">
        <v>379</v>
      </c>
      <c r="L35" s="2">
        <f t="shared" ref="L35:L66" si="6">IF(J35&lt;&gt;0,SUMPRODUCT(($J$3:$J$117&lt;&gt;0)*($J$3:$J$117&lt;J35))+SUMPRODUCT(($J$119:$J$131&lt;&gt;0)*($J$119:$J$131&lt;J35))+1,"")</f>
        <v>83</v>
      </c>
      <c r="M35" s="78">
        <f t="shared" ref="M35:M66" si="7">IF(J35&lt;&gt;0,(121-L35)/120*30,)</f>
        <v>9.5</v>
      </c>
      <c r="N35" s="24">
        <v>15</v>
      </c>
      <c r="O35" s="79"/>
      <c r="P35" s="78">
        <f t="shared" si="4"/>
        <v>74.5</v>
      </c>
      <c r="Q35" s="11"/>
      <c r="R35" s="11"/>
      <c r="S35" s="11"/>
    </row>
    <row r="36" spans="1:19" ht="16.149999999999999" customHeight="1">
      <c r="A36" s="1" t="s">
        <v>53</v>
      </c>
      <c r="B36" s="1" t="s">
        <v>50</v>
      </c>
      <c r="C36" s="7">
        <v>312510067</v>
      </c>
      <c r="D36" s="24">
        <v>0.77637500000000004</v>
      </c>
      <c r="E36" s="80" t="s">
        <v>379</v>
      </c>
      <c r="F36" s="19" t="b">
        <v>0</v>
      </c>
      <c r="G36" s="24">
        <v>1234632704</v>
      </c>
      <c r="H36" s="24">
        <v>1011.59</v>
      </c>
      <c r="I36" s="24">
        <v>0.66906399999999999</v>
      </c>
      <c r="J36" s="81">
        <f t="shared" si="5"/>
        <v>8.1822091993132446E+25</v>
      </c>
      <c r="K36" s="24" t="s">
        <v>379</v>
      </c>
      <c r="L36" s="2">
        <f t="shared" si="6"/>
        <v>93</v>
      </c>
      <c r="M36" s="78">
        <f t="shared" si="7"/>
        <v>7</v>
      </c>
      <c r="N36" s="24">
        <v>14</v>
      </c>
      <c r="O36" s="79"/>
      <c r="P36" s="78">
        <f t="shared" si="4"/>
        <v>71</v>
      </c>
      <c r="Q36" s="11"/>
      <c r="R36" s="11"/>
      <c r="S36" s="11"/>
    </row>
    <row r="37" spans="1:19" ht="16.149999999999999" customHeight="1">
      <c r="A37" s="1" t="s">
        <v>54</v>
      </c>
      <c r="B37" s="1" t="s">
        <v>50</v>
      </c>
      <c r="C37" s="7">
        <v>312510123</v>
      </c>
      <c r="D37" s="24">
        <v>0.78</v>
      </c>
      <c r="E37" s="80" t="s">
        <v>379</v>
      </c>
      <c r="F37" s="19" t="b">
        <v>0</v>
      </c>
      <c r="G37" s="24">
        <v>2245132288</v>
      </c>
      <c r="H37" s="24">
        <v>1570.73</v>
      </c>
      <c r="I37" s="24">
        <v>0.67611299999999996</v>
      </c>
      <c r="J37" s="81">
        <f t="shared" si="5"/>
        <v>4.7624472649545088E+26</v>
      </c>
      <c r="K37" s="24" t="s">
        <v>379</v>
      </c>
      <c r="L37" s="2">
        <f t="shared" si="6"/>
        <v>103</v>
      </c>
      <c r="M37" s="78">
        <f t="shared" si="7"/>
        <v>4.5</v>
      </c>
      <c r="N37" s="24">
        <v>16</v>
      </c>
      <c r="O37" s="79"/>
      <c r="P37" s="78">
        <f t="shared" si="4"/>
        <v>70.5</v>
      </c>
      <c r="Q37" s="11"/>
      <c r="R37" s="11"/>
      <c r="S37" s="11"/>
    </row>
    <row r="38" spans="1:19" ht="16.149999999999999" customHeight="1">
      <c r="A38" s="1" t="s">
        <v>55</v>
      </c>
      <c r="B38" s="1" t="s">
        <v>56</v>
      </c>
      <c r="C38" s="7">
        <v>312511041</v>
      </c>
      <c r="D38" s="24">
        <v>0.79380799999999996</v>
      </c>
      <c r="E38" s="80" t="s">
        <v>379</v>
      </c>
      <c r="F38" s="19" t="b">
        <v>0</v>
      </c>
      <c r="G38" s="24">
        <v>483783168</v>
      </c>
      <c r="H38" s="24">
        <v>364.238</v>
      </c>
      <c r="I38" s="24">
        <v>0.66843200000000003</v>
      </c>
      <c r="J38" s="81">
        <f t="shared" si="5"/>
        <v>1.6846106880846059E+24</v>
      </c>
      <c r="K38" s="24" t="s">
        <v>379</v>
      </c>
      <c r="L38" s="2">
        <f t="shared" si="6"/>
        <v>63</v>
      </c>
      <c r="M38" s="78">
        <f t="shared" si="7"/>
        <v>14.5</v>
      </c>
      <c r="N38" s="24">
        <v>18</v>
      </c>
      <c r="O38" s="79"/>
      <c r="P38" s="78">
        <f t="shared" si="4"/>
        <v>82.5</v>
      </c>
      <c r="Q38" s="11"/>
      <c r="R38" s="11"/>
      <c r="S38" s="11"/>
    </row>
    <row r="39" spans="1:19" ht="16.149999999999999" customHeight="1">
      <c r="A39" s="1" t="s">
        <v>57</v>
      </c>
      <c r="B39" s="1" t="s">
        <v>52</v>
      </c>
      <c r="C39" s="7">
        <v>312580021</v>
      </c>
      <c r="D39" s="24">
        <v>0.81066000000000005</v>
      </c>
      <c r="E39" s="80" t="s">
        <v>379</v>
      </c>
      <c r="F39" s="19" t="b">
        <v>0</v>
      </c>
      <c r="G39" s="24">
        <v>1617297408</v>
      </c>
      <c r="H39" s="24">
        <v>212.80099999999999</v>
      </c>
      <c r="I39" s="24">
        <v>0.69337099999999996</v>
      </c>
      <c r="J39" s="81">
        <f t="shared" si="5"/>
        <v>2.7310375675759611E+24</v>
      </c>
      <c r="K39" s="24" t="s">
        <v>379</v>
      </c>
      <c r="L39" s="2">
        <f t="shared" si="6"/>
        <v>66</v>
      </c>
      <c r="M39" s="78">
        <f t="shared" si="7"/>
        <v>13.75</v>
      </c>
      <c r="N39" s="24">
        <v>15</v>
      </c>
      <c r="O39" s="79"/>
      <c r="P39" s="78">
        <f t="shared" si="4"/>
        <v>78.75</v>
      </c>
      <c r="Q39" s="11"/>
      <c r="R39" s="11"/>
      <c r="S39" s="11"/>
    </row>
    <row r="40" spans="1:19" ht="16.149999999999999" customHeight="1">
      <c r="A40" s="1" t="s">
        <v>58</v>
      </c>
      <c r="B40" s="1" t="s">
        <v>56</v>
      </c>
      <c r="C40" s="7">
        <v>312580041</v>
      </c>
      <c r="D40" s="24">
        <v>0.78903100000000004</v>
      </c>
      <c r="E40" s="80" t="s">
        <v>379</v>
      </c>
      <c r="F40" s="19" t="b">
        <v>0</v>
      </c>
      <c r="G40" s="24">
        <v>1398942068</v>
      </c>
      <c r="H40" s="24">
        <v>1523.211</v>
      </c>
      <c r="I40" s="24">
        <v>0.68494900000000003</v>
      </c>
      <c r="J40" s="81">
        <f t="shared" si="5"/>
        <v>1.2992264135657714E+26</v>
      </c>
      <c r="K40" s="24" t="s">
        <v>379</v>
      </c>
      <c r="L40" s="2">
        <f t="shared" si="6"/>
        <v>95</v>
      </c>
      <c r="M40" s="78">
        <f t="shared" si="7"/>
        <v>6.5</v>
      </c>
      <c r="N40" s="24">
        <v>16</v>
      </c>
      <c r="O40" s="79"/>
      <c r="P40" s="78">
        <f t="shared" si="4"/>
        <v>72.5</v>
      </c>
      <c r="Q40" s="11"/>
      <c r="R40" s="11"/>
      <c r="S40" s="11"/>
    </row>
    <row r="41" spans="1:19" ht="16.149999999999999" customHeight="1">
      <c r="A41" s="1" t="s">
        <v>59</v>
      </c>
      <c r="B41" s="1" t="s">
        <v>60</v>
      </c>
      <c r="C41" s="7">
        <v>312580072</v>
      </c>
      <c r="D41" s="24">
        <v>0</v>
      </c>
      <c r="E41" s="80" t="s">
        <v>380</v>
      </c>
      <c r="F41" s="19" t="s">
        <v>434</v>
      </c>
      <c r="G41" s="11"/>
      <c r="H41" s="11"/>
      <c r="I41" s="11"/>
      <c r="J41" s="81">
        <f t="shared" si="5"/>
        <v>0</v>
      </c>
      <c r="K41" s="24" t="s">
        <v>380</v>
      </c>
      <c r="L41" s="2" t="str">
        <f t="shared" si="6"/>
        <v/>
      </c>
      <c r="M41" s="78">
        <f t="shared" si="7"/>
        <v>0</v>
      </c>
      <c r="N41" s="11"/>
      <c r="O41" s="79"/>
      <c r="P41" s="78">
        <f t="shared" si="4"/>
        <v>0</v>
      </c>
      <c r="Q41" s="27" t="s">
        <v>434</v>
      </c>
      <c r="R41" s="27" t="s">
        <v>434</v>
      </c>
      <c r="S41" s="11"/>
    </row>
    <row r="42" spans="1:19" ht="16.149999999999999" customHeight="1">
      <c r="A42" s="1" t="s">
        <v>61</v>
      </c>
      <c r="B42" s="1" t="s">
        <v>62</v>
      </c>
      <c r="C42" s="7">
        <v>312591041</v>
      </c>
      <c r="D42" s="24">
        <v>0.73694700000000002</v>
      </c>
      <c r="E42" s="80" t="s">
        <v>379</v>
      </c>
      <c r="F42" s="19" t="b">
        <v>0</v>
      </c>
      <c r="G42" s="24">
        <v>598114304</v>
      </c>
      <c r="H42" s="24">
        <v>209.125</v>
      </c>
      <c r="I42" s="24">
        <v>0.69601199999999996</v>
      </c>
      <c r="J42" s="81">
        <f t="shared" si="5"/>
        <v>3.4002368862556172E+23</v>
      </c>
      <c r="K42" s="24" t="s">
        <v>379</v>
      </c>
      <c r="L42" s="2">
        <f t="shared" si="6"/>
        <v>41</v>
      </c>
      <c r="M42" s="78">
        <f t="shared" si="7"/>
        <v>20</v>
      </c>
      <c r="N42" s="24">
        <v>14</v>
      </c>
      <c r="O42" s="79">
        <v>-5</v>
      </c>
      <c r="P42" s="78">
        <f t="shared" si="4"/>
        <v>79</v>
      </c>
      <c r="Q42" s="11"/>
      <c r="R42" s="11"/>
      <c r="S42" s="27" t="s">
        <v>439</v>
      </c>
    </row>
    <row r="43" spans="1:19" ht="16.149999999999999" customHeight="1">
      <c r="A43" s="1" t="s">
        <v>63</v>
      </c>
      <c r="B43" s="1" t="s">
        <v>64</v>
      </c>
      <c r="C43" s="7">
        <v>313505013</v>
      </c>
      <c r="D43" s="24">
        <v>0.74820200000000003</v>
      </c>
      <c r="E43" s="80" t="s">
        <v>379</v>
      </c>
      <c r="F43" s="19" t="b">
        <v>0</v>
      </c>
      <c r="G43" s="24">
        <v>2632884224</v>
      </c>
      <c r="H43" s="24">
        <v>1689.5350000000001</v>
      </c>
      <c r="I43" s="24">
        <v>0.67055900000000002</v>
      </c>
      <c r="J43" s="81">
        <f t="shared" si="5"/>
        <v>9.6248933042300589E+26</v>
      </c>
      <c r="K43" s="24" t="s">
        <v>379</v>
      </c>
      <c r="L43" s="2">
        <f t="shared" si="6"/>
        <v>108</v>
      </c>
      <c r="M43" s="78">
        <f t="shared" si="7"/>
        <v>3.25</v>
      </c>
      <c r="N43" s="24">
        <v>15</v>
      </c>
      <c r="O43" s="79"/>
      <c r="P43" s="78">
        <f t="shared" si="4"/>
        <v>68.25</v>
      </c>
      <c r="Q43" s="11"/>
      <c r="R43" s="11"/>
      <c r="S43" s="11"/>
    </row>
    <row r="44" spans="1:19" ht="16.149999999999999" customHeight="1">
      <c r="A44" s="1" t="s">
        <v>65</v>
      </c>
      <c r="B44" s="1" t="s">
        <v>50</v>
      </c>
      <c r="C44" s="7">
        <v>313510001</v>
      </c>
      <c r="D44" s="24">
        <v>0.82709500000000002</v>
      </c>
      <c r="E44" s="80" t="s">
        <v>379</v>
      </c>
      <c r="F44" s="19" t="b">
        <v>0</v>
      </c>
      <c r="G44" s="24">
        <v>1746358820</v>
      </c>
      <c r="H44" s="24">
        <v>612.03499999999997</v>
      </c>
      <c r="I44" s="24">
        <v>0.72804199999999997</v>
      </c>
      <c r="J44" s="81">
        <f t="shared" si="5"/>
        <v>1.4638315063618135E+25</v>
      </c>
      <c r="K44" s="24" t="s">
        <v>379</v>
      </c>
      <c r="L44" s="2">
        <f t="shared" si="6"/>
        <v>81</v>
      </c>
      <c r="M44" s="78">
        <f t="shared" si="7"/>
        <v>10</v>
      </c>
      <c r="N44" s="24">
        <v>14</v>
      </c>
      <c r="O44" s="79"/>
      <c r="P44" s="78">
        <f t="shared" si="4"/>
        <v>74</v>
      </c>
      <c r="Q44" s="11"/>
      <c r="R44" s="11"/>
      <c r="S44" s="11"/>
    </row>
    <row r="45" spans="1:19" ht="16.149999999999999" customHeight="1">
      <c r="A45" s="1" t="s">
        <v>66</v>
      </c>
      <c r="B45" s="1" t="s">
        <v>50</v>
      </c>
      <c r="C45" s="7">
        <v>313510134</v>
      </c>
      <c r="D45" s="24">
        <v>0.78183499999999995</v>
      </c>
      <c r="E45" s="80" t="s">
        <v>379</v>
      </c>
      <c r="F45" s="19" t="b">
        <v>0</v>
      </c>
      <c r="G45" s="24">
        <v>396141111</v>
      </c>
      <c r="H45" s="24">
        <v>96.656000000000006</v>
      </c>
      <c r="I45" s="24">
        <v>0.678087</v>
      </c>
      <c r="J45" s="81">
        <f t="shared" si="5"/>
        <v>5.2197789662775416E+22</v>
      </c>
      <c r="K45" s="24" t="s">
        <v>379</v>
      </c>
      <c r="L45" s="2">
        <f t="shared" si="6"/>
        <v>27</v>
      </c>
      <c r="M45" s="78">
        <f t="shared" si="7"/>
        <v>23.5</v>
      </c>
      <c r="N45" s="24">
        <v>16</v>
      </c>
      <c r="O45" s="79"/>
      <c r="P45" s="78">
        <f t="shared" si="4"/>
        <v>89.5</v>
      </c>
      <c r="Q45" s="11"/>
      <c r="R45" s="11"/>
      <c r="S45" s="11"/>
    </row>
    <row r="46" spans="1:19" ht="16.149999999999999" customHeight="1">
      <c r="A46" s="1" t="s">
        <v>67</v>
      </c>
      <c r="B46" s="1" t="s">
        <v>50</v>
      </c>
      <c r="C46" s="7">
        <v>313510156</v>
      </c>
      <c r="D46" s="24">
        <v>0.76057900000000001</v>
      </c>
      <c r="E46" s="80" t="s">
        <v>379</v>
      </c>
      <c r="F46" s="19" t="b">
        <v>0</v>
      </c>
      <c r="G46" s="24">
        <v>60875392</v>
      </c>
      <c r="H46" s="24">
        <v>41.707000000000001</v>
      </c>
      <c r="I46" s="24">
        <v>0.66472100000000001</v>
      </c>
      <c r="J46" s="81">
        <f t="shared" si="5"/>
        <v>4.3788909813238635E+20</v>
      </c>
      <c r="K46" s="24" t="s">
        <v>379</v>
      </c>
      <c r="L46" s="2">
        <f t="shared" si="6"/>
        <v>3</v>
      </c>
      <c r="M46" s="78">
        <f t="shared" si="7"/>
        <v>29.5</v>
      </c>
      <c r="N46" s="24">
        <v>19</v>
      </c>
      <c r="O46" s="79"/>
      <c r="P46" s="78">
        <f t="shared" si="4"/>
        <v>98.5</v>
      </c>
      <c r="Q46" s="11"/>
      <c r="R46" s="11"/>
      <c r="S46" s="11"/>
    </row>
    <row r="47" spans="1:19" ht="16.149999999999999" customHeight="1">
      <c r="A47" s="1" t="s">
        <v>68</v>
      </c>
      <c r="B47" s="1" t="s">
        <v>50</v>
      </c>
      <c r="C47" s="7">
        <v>313510159</v>
      </c>
      <c r="D47" s="24">
        <v>0.76011499999999999</v>
      </c>
      <c r="E47" s="80" t="s">
        <v>379</v>
      </c>
      <c r="F47" s="19" t="b">
        <v>0</v>
      </c>
      <c r="G47" s="24">
        <v>135110656</v>
      </c>
      <c r="H47" s="24">
        <v>391.73</v>
      </c>
      <c r="I47" s="24">
        <v>0.67272699999999996</v>
      </c>
      <c r="J47" s="81">
        <f t="shared" si="5"/>
        <v>1.2325676310756842E+23</v>
      </c>
      <c r="K47" s="24" t="s">
        <v>379</v>
      </c>
      <c r="L47" s="2">
        <f t="shared" si="6"/>
        <v>34</v>
      </c>
      <c r="M47" s="78">
        <f t="shared" si="7"/>
        <v>21.75</v>
      </c>
      <c r="N47" s="24">
        <v>15</v>
      </c>
      <c r="O47" s="79"/>
      <c r="P47" s="78">
        <f t="shared" si="4"/>
        <v>86.75</v>
      </c>
      <c r="Q47" s="11"/>
      <c r="R47" s="11"/>
      <c r="S47" s="11"/>
    </row>
    <row r="48" spans="1:19" ht="16.149999999999999" customHeight="1">
      <c r="A48" s="1" t="s">
        <v>69</v>
      </c>
      <c r="B48" s="1" t="s">
        <v>50</v>
      </c>
      <c r="C48" s="7">
        <v>313510172</v>
      </c>
      <c r="D48" s="24">
        <v>0.77143099999999998</v>
      </c>
      <c r="E48" s="80" t="s">
        <v>379</v>
      </c>
      <c r="F48" s="19" t="b">
        <v>0</v>
      </c>
      <c r="G48" s="24">
        <v>622256128</v>
      </c>
      <c r="H48" s="24">
        <v>300.32400000000001</v>
      </c>
      <c r="I48" s="24">
        <v>0.68299699999999997</v>
      </c>
      <c r="J48" s="81">
        <f t="shared" si="5"/>
        <v>1.0583857576361027E+24</v>
      </c>
      <c r="K48" s="24" t="s">
        <v>379</v>
      </c>
      <c r="L48" s="2">
        <f t="shared" si="6"/>
        <v>58</v>
      </c>
      <c r="M48" s="78">
        <f t="shared" si="7"/>
        <v>15.75</v>
      </c>
      <c r="N48" s="24">
        <v>17</v>
      </c>
      <c r="O48" s="79"/>
      <c r="P48" s="78">
        <f t="shared" si="4"/>
        <v>82.75</v>
      </c>
      <c r="Q48" s="11"/>
      <c r="R48" s="11"/>
      <c r="S48" s="11"/>
    </row>
    <row r="49" spans="1:19" ht="16.149999999999999" customHeight="1">
      <c r="A49" s="1" t="s">
        <v>70</v>
      </c>
      <c r="B49" s="1" t="s">
        <v>50</v>
      </c>
      <c r="C49" s="7">
        <v>313510178</v>
      </c>
      <c r="D49" s="24">
        <v>0.76750799999999997</v>
      </c>
      <c r="E49" s="80" t="s">
        <v>379</v>
      </c>
      <c r="F49" s="19" t="b">
        <v>0</v>
      </c>
      <c r="G49" s="24">
        <v>240272384</v>
      </c>
      <c r="H49" s="24">
        <v>52.933999999999997</v>
      </c>
      <c r="I49" s="24">
        <v>0.66575200000000001</v>
      </c>
      <c r="J49" s="81">
        <f t="shared" si="5"/>
        <v>1.0269314110733072E+22</v>
      </c>
      <c r="K49" s="24" t="s">
        <v>379</v>
      </c>
      <c r="L49" s="2">
        <f t="shared" si="6"/>
        <v>12</v>
      </c>
      <c r="M49" s="78">
        <f t="shared" si="7"/>
        <v>27.25</v>
      </c>
      <c r="N49" s="24">
        <v>15</v>
      </c>
      <c r="O49" s="79"/>
      <c r="P49" s="78">
        <f t="shared" si="4"/>
        <v>92.25</v>
      </c>
      <c r="Q49" s="11"/>
      <c r="R49" s="11"/>
      <c r="S49" s="11"/>
    </row>
    <row r="50" spans="1:19" ht="16.149999999999999" customHeight="1">
      <c r="A50" s="1" t="s">
        <v>71</v>
      </c>
      <c r="B50" s="1" t="s">
        <v>50</v>
      </c>
      <c r="C50" s="7">
        <v>313510194</v>
      </c>
      <c r="D50" s="24">
        <v>0.77854100000000004</v>
      </c>
      <c r="E50" s="80" t="s">
        <v>379</v>
      </c>
      <c r="F50" s="19" t="b">
        <v>0</v>
      </c>
      <c r="G50" s="24">
        <v>882999296</v>
      </c>
      <c r="H50" s="24">
        <v>370.488</v>
      </c>
      <c r="I50" s="24">
        <v>0.69609299999999996</v>
      </c>
      <c r="J50" s="81">
        <f t="shared" si="5"/>
        <v>2.3218493137331093E+24</v>
      </c>
      <c r="K50" s="24" t="s">
        <v>379</v>
      </c>
      <c r="L50" s="2">
        <f t="shared" si="6"/>
        <v>65</v>
      </c>
      <c r="M50" s="78">
        <f t="shared" si="7"/>
        <v>14</v>
      </c>
      <c r="N50" s="24">
        <v>14</v>
      </c>
      <c r="O50" s="79"/>
      <c r="P50" s="78">
        <f t="shared" si="4"/>
        <v>78</v>
      </c>
      <c r="Q50" s="11"/>
      <c r="R50" s="11"/>
      <c r="S50" s="11"/>
    </row>
    <row r="51" spans="1:19" ht="16.149999999999999" customHeight="1">
      <c r="A51" s="1" t="s">
        <v>72</v>
      </c>
      <c r="B51" s="1" t="s">
        <v>50</v>
      </c>
      <c r="C51" s="7">
        <v>313510196</v>
      </c>
      <c r="D51" s="24">
        <v>0.78575499999999998</v>
      </c>
      <c r="E51" s="80" t="s">
        <v>379</v>
      </c>
      <c r="F51" s="19" t="b">
        <v>0</v>
      </c>
      <c r="G51" s="24">
        <v>2772303872</v>
      </c>
      <c r="H51" s="24">
        <v>2002.105</v>
      </c>
      <c r="I51" s="24">
        <v>0.70854499999999998</v>
      </c>
      <c r="J51" s="81">
        <f t="shared" si="5"/>
        <v>5.2621782254955176E+26</v>
      </c>
      <c r="K51" s="24" t="s">
        <v>379</v>
      </c>
      <c r="L51" s="2">
        <f t="shared" si="6"/>
        <v>105</v>
      </c>
      <c r="M51" s="78">
        <f t="shared" si="7"/>
        <v>4</v>
      </c>
      <c r="N51" s="24">
        <v>16</v>
      </c>
      <c r="O51" s="79"/>
      <c r="P51" s="78">
        <f t="shared" si="4"/>
        <v>70</v>
      </c>
      <c r="Q51" s="11"/>
      <c r="R51" s="11"/>
      <c r="S51" s="11"/>
    </row>
    <row r="52" spans="1:19" ht="16.149999999999999" customHeight="1">
      <c r="A52" s="1" t="s">
        <v>73</v>
      </c>
      <c r="B52" s="1" t="s">
        <v>50</v>
      </c>
      <c r="C52" s="7">
        <v>313510212</v>
      </c>
      <c r="D52" s="24">
        <v>0</v>
      </c>
      <c r="E52" s="80" t="s">
        <v>380</v>
      </c>
      <c r="F52" s="19" t="s">
        <v>434</v>
      </c>
      <c r="G52" s="11"/>
      <c r="H52" s="11"/>
      <c r="I52" s="11"/>
      <c r="J52" s="81">
        <f t="shared" si="5"/>
        <v>0</v>
      </c>
      <c r="K52" s="24" t="s">
        <v>380</v>
      </c>
      <c r="L52" s="2" t="str">
        <f t="shared" si="6"/>
        <v/>
      </c>
      <c r="M52" s="78">
        <f t="shared" si="7"/>
        <v>0</v>
      </c>
      <c r="N52" s="11"/>
      <c r="O52" s="79"/>
      <c r="P52" s="78">
        <f t="shared" si="4"/>
        <v>0</v>
      </c>
      <c r="Q52" s="27" t="s">
        <v>434</v>
      </c>
      <c r="R52" s="27" t="s">
        <v>434</v>
      </c>
      <c r="S52" s="11"/>
    </row>
    <row r="53" spans="1:19" ht="16.149999999999999" customHeight="1">
      <c r="A53" s="1" t="s">
        <v>74</v>
      </c>
      <c r="B53" s="1" t="s">
        <v>50</v>
      </c>
      <c r="C53" s="7">
        <v>313510214</v>
      </c>
      <c r="D53" s="24">
        <v>0.79572299999999996</v>
      </c>
      <c r="E53" s="80" t="s">
        <v>379</v>
      </c>
      <c r="F53" s="19" t="b">
        <v>0</v>
      </c>
      <c r="G53" s="24">
        <v>247988224</v>
      </c>
      <c r="H53" s="24">
        <v>253.34800000000001</v>
      </c>
      <c r="I53" s="24">
        <v>0.68372200000000005</v>
      </c>
      <c r="J53" s="81">
        <f t="shared" si="5"/>
        <v>1.1705332455080152E+23</v>
      </c>
      <c r="K53" s="24" t="s">
        <v>379</v>
      </c>
      <c r="L53" s="2">
        <f t="shared" si="6"/>
        <v>33</v>
      </c>
      <c r="M53" s="78">
        <f t="shared" si="7"/>
        <v>22</v>
      </c>
      <c r="N53" s="24">
        <v>14</v>
      </c>
      <c r="O53" s="79"/>
      <c r="P53" s="78">
        <f t="shared" si="4"/>
        <v>86</v>
      </c>
      <c r="Q53" s="11"/>
      <c r="R53" s="11"/>
      <c r="S53" s="11"/>
    </row>
    <row r="54" spans="1:19" ht="16.149999999999999" customHeight="1">
      <c r="A54" s="1" t="s">
        <v>75</v>
      </c>
      <c r="B54" s="1" t="s">
        <v>50</v>
      </c>
      <c r="C54" s="7">
        <v>313510217</v>
      </c>
      <c r="D54" s="24">
        <v>0.72248199999999996</v>
      </c>
      <c r="E54" s="80" t="s">
        <v>379</v>
      </c>
      <c r="F54" s="82" t="b">
        <v>0</v>
      </c>
      <c r="G54" s="24">
        <v>212041728</v>
      </c>
      <c r="H54" s="24">
        <v>98.870999999999995</v>
      </c>
      <c r="I54" s="24">
        <v>0.66290000000000004</v>
      </c>
      <c r="J54" s="81">
        <f t="shared" si="5"/>
        <v>3.4071465391696218E+22</v>
      </c>
      <c r="K54" s="24" t="s">
        <v>379</v>
      </c>
      <c r="L54" s="2">
        <f t="shared" si="6"/>
        <v>22</v>
      </c>
      <c r="M54" s="78">
        <f t="shared" si="7"/>
        <v>24.75</v>
      </c>
      <c r="N54" s="24">
        <v>17</v>
      </c>
      <c r="O54" s="79"/>
      <c r="P54" s="78">
        <f t="shared" si="4"/>
        <v>91.75</v>
      </c>
      <c r="Q54" s="11"/>
      <c r="R54" s="11"/>
      <c r="S54" s="11"/>
    </row>
    <row r="55" spans="1:19" ht="16.149999999999999" customHeight="1">
      <c r="A55" s="1" t="s">
        <v>76</v>
      </c>
      <c r="B55" s="1" t="s">
        <v>50</v>
      </c>
      <c r="C55" s="7">
        <v>313510230</v>
      </c>
      <c r="D55" s="24">
        <v>0.79225999999999996</v>
      </c>
      <c r="E55" s="80" t="s">
        <v>379</v>
      </c>
      <c r="F55" s="19" t="b">
        <v>0</v>
      </c>
      <c r="G55" s="24">
        <v>229733948</v>
      </c>
      <c r="H55" s="24">
        <v>46.921999999999997</v>
      </c>
      <c r="I55" s="24">
        <v>0.67935900000000005</v>
      </c>
      <c r="J55" s="81">
        <f t="shared" si="5"/>
        <v>3.9578754515208996E+21</v>
      </c>
      <c r="K55" s="24" t="s">
        <v>379</v>
      </c>
      <c r="L55" s="2">
        <f t="shared" si="6"/>
        <v>10</v>
      </c>
      <c r="M55" s="78">
        <f t="shared" si="7"/>
        <v>27.75</v>
      </c>
      <c r="N55" s="24">
        <v>17</v>
      </c>
      <c r="O55" s="79"/>
      <c r="P55" s="78">
        <f t="shared" si="4"/>
        <v>94.75</v>
      </c>
      <c r="Q55" s="11"/>
      <c r="R55" s="11"/>
      <c r="S55" s="11"/>
    </row>
    <row r="56" spans="1:19" ht="16.149999999999999" customHeight="1">
      <c r="A56" s="1" t="s">
        <v>77</v>
      </c>
      <c r="B56" s="1" t="s">
        <v>50</v>
      </c>
      <c r="C56" s="7">
        <v>313510234</v>
      </c>
      <c r="D56" s="24">
        <v>0.791323</v>
      </c>
      <c r="E56" s="80" t="s">
        <v>379</v>
      </c>
      <c r="F56" s="19" t="b">
        <v>0</v>
      </c>
      <c r="G56" s="24">
        <v>562692096</v>
      </c>
      <c r="H56" s="24">
        <v>126.434</v>
      </c>
      <c r="I56" s="24">
        <v>0.71226</v>
      </c>
      <c r="J56" s="81">
        <f t="shared" si="5"/>
        <v>8.1294332432695106E+22</v>
      </c>
      <c r="K56" s="24" t="s">
        <v>379</v>
      </c>
      <c r="L56" s="2">
        <f t="shared" si="6"/>
        <v>30</v>
      </c>
      <c r="M56" s="78">
        <f t="shared" si="7"/>
        <v>22.75</v>
      </c>
      <c r="N56" s="24">
        <v>14</v>
      </c>
      <c r="O56" s="79"/>
      <c r="P56" s="78">
        <f t="shared" si="4"/>
        <v>86.75</v>
      </c>
      <c r="Q56" s="11"/>
      <c r="R56" s="11"/>
      <c r="S56" s="11"/>
    </row>
    <row r="57" spans="1:19" ht="16.149999999999999" customHeight="1">
      <c r="A57" s="1" t="s">
        <v>78</v>
      </c>
      <c r="B57" s="1" t="s">
        <v>50</v>
      </c>
      <c r="C57" s="7">
        <v>313510237</v>
      </c>
      <c r="D57" s="24">
        <v>0.74373999999999996</v>
      </c>
      <c r="E57" s="80" t="s">
        <v>379</v>
      </c>
      <c r="F57" s="19" t="b">
        <v>0</v>
      </c>
      <c r="G57" s="24">
        <v>332267520</v>
      </c>
      <c r="H57" s="24">
        <v>73.512</v>
      </c>
      <c r="I57" s="24">
        <v>0.66927300000000001</v>
      </c>
      <c r="J57" s="81">
        <f t="shared" si="5"/>
        <v>3.0955864396546139E+22</v>
      </c>
      <c r="K57" s="24" t="s">
        <v>379</v>
      </c>
      <c r="L57" s="2">
        <f t="shared" si="6"/>
        <v>21</v>
      </c>
      <c r="M57" s="78">
        <f t="shared" si="7"/>
        <v>25</v>
      </c>
      <c r="N57" s="24">
        <v>14</v>
      </c>
      <c r="O57" s="79"/>
      <c r="P57" s="78">
        <f t="shared" si="4"/>
        <v>89</v>
      </c>
      <c r="Q57" s="11"/>
      <c r="R57" s="11"/>
      <c r="S57" s="11"/>
    </row>
    <row r="58" spans="1:19" ht="16.149999999999999" customHeight="1">
      <c r="A58" s="1" t="s">
        <v>79</v>
      </c>
      <c r="B58" s="1" t="s">
        <v>50</v>
      </c>
      <c r="C58" s="7">
        <v>313510244</v>
      </c>
      <c r="D58" s="24">
        <v>0.72442200000000001</v>
      </c>
      <c r="E58" s="80" t="s">
        <v>379</v>
      </c>
      <c r="F58" s="19" t="b">
        <v>0</v>
      </c>
      <c r="G58" s="24">
        <v>340852736</v>
      </c>
      <c r="H58" s="24">
        <v>1026.73</v>
      </c>
      <c r="I58" s="24">
        <v>0.67052100000000003</v>
      </c>
      <c r="J58" s="81">
        <f t="shared" si="5"/>
        <v>5.96825749519202E+24</v>
      </c>
      <c r="K58" s="24" t="s">
        <v>379</v>
      </c>
      <c r="L58" s="2">
        <f t="shared" si="6"/>
        <v>72</v>
      </c>
      <c r="M58" s="78">
        <f t="shared" si="7"/>
        <v>12.25</v>
      </c>
      <c r="N58" s="24">
        <v>16</v>
      </c>
      <c r="O58" s="79"/>
      <c r="P58" s="78">
        <f t="shared" si="4"/>
        <v>78.25</v>
      </c>
      <c r="Q58" s="11"/>
      <c r="R58" s="11"/>
      <c r="S58" s="11"/>
    </row>
    <row r="59" spans="1:19" ht="16.149999999999999" customHeight="1">
      <c r="A59" s="1" t="s">
        <v>80</v>
      </c>
      <c r="B59" s="1" t="s">
        <v>50</v>
      </c>
      <c r="C59" s="7">
        <v>313510245</v>
      </c>
      <c r="D59" s="24">
        <v>0.78755799999999998</v>
      </c>
      <c r="E59" s="80" t="s">
        <v>379</v>
      </c>
      <c r="F59" s="19" t="b">
        <v>0</v>
      </c>
      <c r="G59" s="24">
        <v>226254848</v>
      </c>
      <c r="H59" s="24">
        <v>90.867000000000004</v>
      </c>
      <c r="I59" s="24">
        <v>0.66684299999999996</v>
      </c>
      <c r="J59" s="81">
        <f t="shared" si="5"/>
        <v>2.5095087747191842E+22</v>
      </c>
      <c r="K59" s="24" t="s">
        <v>379</v>
      </c>
      <c r="L59" s="2">
        <f t="shared" si="6"/>
        <v>18</v>
      </c>
      <c r="M59" s="78">
        <f t="shared" si="7"/>
        <v>25.75</v>
      </c>
      <c r="N59" s="24">
        <v>17</v>
      </c>
      <c r="O59" s="79"/>
      <c r="P59" s="78">
        <f t="shared" si="4"/>
        <v>92.75</v>
      </c>
      <c r="Q59" s="11"/>
      <c r="R59" s="11"/>
      <c r="S59" s="11"/>
    </row>
    <row r="60" spans="1:19" ht="16.149999999999999" customHeight="1">
      <c r="A60" s="1" t="s">
        <v>81</v>
      </c>
      <c r="B60" s="1" t="s">
        <v>82</v>
      </c>
      <c r="C60" s="7">
        <v>313512061</v>
      </c>
      <c r="D60" s="24">
        <v>0.75211399999999995</v>
      </c>
      <c r="E60" s="80" t="s">
        <v>379</v>
      </c>
      <c r="F60" s="19" t="b">
        <v>0</v>
      </c>
      <c r="G60" s="24">
        <v>133108560</v>
      </c>
      <c r="H60" s="24">
        <v>269.18799999999999</v>
      </c>
      <c r="I60" s="24">
        <v>0.66424399999999995</v>
      </c>
      <c r="J60" s="81">
        <f t="shared" si="5"/>
        <v>9.0134571177833602E+22</v>
      </c>
      <c r="K60" s="24" t="s">
        <v>379</v>
      </c>
      <c r="L60" s="2">
        <f t="shared" si="6"/>
        <v>31</v>
      </c>
      <c r="M60" s="78">
        <f t="shared" si="7"/>
        <v>22.5</v>
      </c>
      <c r="N60" s="24">
        <v>13</v>
      </c>
      <c r="O60" s="79"/>
      <c r="P60" s="78">
        <f t="shared" si="4"/>
        <v>85.5</v>
      </c>
      <c r="Q60" s="11"/>
      <c r="R60" s="11"/>
      <c r="S60" s="11"/>
    </row>
    <row r="61" spans="1:19" ht="16.149999999999999" customHeight="1">
      <c r="A61" s="1" t="s">
        <v>83</v>
      </c>
      <c r="B61" s="1" t="s">
        <v>84</v>
      </c>
      <c r="C61" s="7">
        <v>313513029</v>
      </c>
      <c r="D61" s="24">
        <v>0.73651200000000006</v>
      </c>
      <c r="E61" s="80" t="s">
        <v>435</v>
      </c>
      <c r="F61" s="19" t="b">
        <v>0</v>
      </c>
      <c r="G61" s="24">
        <v>1190903808</v>
      </c>
      <c r="H61" s="24">
        <v>306.55099999999999</v>
      </c>
      <c r="I61" s="24">
        <v>0.685419</v>
      </c>
      <c r="J61" s="81">
        <f t="shared" si="5"/>
        <v>3.7628988724347592E+24</v>
      </c>
      <c r="K61" s="24" t="s">
        <v>379</v>
      </c>
      <c r="L61" s="2">
        <f t="shared" si="6"/>
        <v>69</v>
      </c>
      <c r="M61" s="78">
        <f t="shared" si="7"/>
        <v>13</v>
      </c>
      <c r="N61" s="24">
        <v>14</v>
      </c>
      <c r="O61" s="79"/>
      <c r="P61" s="78">
        <f t="shared" si="4"/>
        <v>69.5</v>
      </c>
      <c r="Q61" s="27"/>
      <c r="R61" s="11"/>
      <c r="S61" s="11"/>
    </row>
    <row r="62" spans="1:19" ht="16.149999999999999" customHeight="1">
      <c r="A62" s="1" t="s">
        <v>85</v>
      </c>
      <c r="B62" s="1" t="s">
        <v>52</v>
      </c>
      <c r="C62" s="7">
        <v>313580015</v>
      </c>
      <c r="D62" s="24">
        <v>0.775926</v>
      </c>
      <c r="E62" s="80" t="s">
        <v>379</v>
      </c>
      <c r="F62" s="19" t="b">
        <v>0</v>
      </c>
      <c r="G62" s="24">
        <v>555483136</v>
      </c>
      <c r="H62" s="24">
        <v>315.29300000000001</v>
      </c>
      <c r="I62" s="24">
        <v>0.663771</v>
      </c>
      <c r="J62" s="81">
        <f t="shared" si="5"/>
        <v>2.2274344727348499E+24</v>
      </c>
      <c r="K62" s="24" t="s">
        <v>379</v>
      </c>
      <c r="L62" s="2">
        <f t="shared" si="6"/>
        <v>64</v>
      </c>
      <c r="M62" s="78">
        <f t="shared" si="7"/>
        <v>14.25</v>
      </c>
      <c r="N62" s="24">
        <v>16</v>
      </c>
      <c r="O62" s="79"/>
      <c r="P62" s="78">
        <f t="shared" si="4"/>
        <v>80.25</v>
      </c>
      <c r="Q62" s="11"/>
      <c r="R62" s="11"/>
      <c r="S62" s="11"/>
    </row>
    <row r="63" spans="1:19" ht="16.149999999999999" customHeight="1">
      <c r="A63" s="1" t="s">
        <v>86</v>
      </c>
      <c r="B63" s="1" t="s">
        <v>60</v>
      </c>
      <c r="C63" s="7">
        <v>313580072</v>
      </c>
      <c r="D63" s="24">
        <v>0.75239699999999998</v>
      </c>
      <c r="E63" s="80" t="s">
        <v>379</v>
      </c>
      <c r="F63" s="19" t="b">
        <v>0</v>
      </c>
      <c r="G63" s="24">
        <v>1127248656</v>
      </c>
      <c r="H63" s="24">
        <v>709.23</v>
      </c>
      <c r="I63" s="24">
        <v>0.66335200000000005</v>
      </c>
      <c r="J63" s="81">
        <f t="shared" si="5"/>
        <v>4.7870429506216388E+25</v>
      </c>
      <c r="K63" s="24" t="s">
        <v>379</v>
      </c>
      <c r="L63" s="2">
        <f t="shared" si="6"/>
        <v>89</v>
      </c>
      <c r="M63" s="78">
        <f t="shared" si="7"/>
        <v>8</v>
      </c>
      <c r="N63" s="24">
        <v>15</v>
      </c>
      <c r="O63" s="79"/>
      <c r="P63" s="78">
        <f t="shared" si="4"/>
        <v>73</v>
      </c>
      <c r="Q63" s="11"/>
      <c r="R63" s="11"/>
      <c r="S63" s="11"/>
    </row>
    <row r="64" spans="1:19" ht="16.149999999999999" customHeight="1">
      <c r="A64" s="1" t="s">
        <v>87</v>
      </c>
      <c r="B64" s="1" t="s">
        <v>88</v>
      </c>
      <c r="C64" s="7">
        <v>313605012</v>
      </c>
      <c r="D64" s="24">
        <v>0.74237799999999998</v>
      </c>
      <c r="E64" s="80" t="s">
        <v>379</v>
      </c>
      <c r="F64" s="19" t="b">
        <v>0</v>
      </c>
      <c r="G64" s="24">
        <v>4275306496</v>
      </c>
      <c r="H64" s="24">
        <v>3419.172</v>
      </c>
      <c r="I64" s="24">
        <v>0.71398200000000001</v>
      </c>
      <c r="J64" s="81">
        <f t="shared" si="5"/>
        <v>3.3397856516477471E+27</v>
      </c>
      <c r="K64" s="24" t="s">
        <v>379</v>
      </c>
      <c r="L64" s="2">
        <f t="shared" si="6"/>
        <v>112</v>
      </c>
      <c r="M64" s="78">
        <f t="shared" si="7"/>
        <v>2.25</v>
      </c>
      <c r="N64" s="24">
        <v>14</v>
      </c>
      <c r="O64" s="79"/>
      <c r="P64" s="78">
        <f t="shared" si="4"/>
        <v>66.25</v>
      </c>
      <c r="Q64" s="11"/>
      <c r="R64" s="11"/>
      <c r="S64" s="11"/>
    </row>
    <row r="65" spans="1:19" ht="16.149999999999999" customHeight="1">
      <c r="A65" s="1" t="s">
        <v>89</v>
      </c>
      <c r="B65" s="1" t="s">
        <v>64</v>
      </c>
      <c r="C65" s="7">
        <v>314505002</v>
      </c>
      <c r="D65" s="24">
        <v>0.736541</v>
      </c>
      <c r="E65" s="80" t="s">
        <v>379</v>
      </c>
      <c r="F65" s="19" t="b">
        <v>0</v>
      </c>
      <c r="G65" s="24">
        <v>44036344</v>
      </c>
      <c r="H65" s="24">
        <v>48.561999999999998</v>
      </c>
      <c r="I65" s="24">
        <v>0.66195800000000005</v>
      </c>
      <c r="J65" s="81">
        <f t="shared" si="5"/>
        <v>3.8243452441894361E+20</v>
      </c>
      <c r="K65" s="24" t="s">
        <v>379</v>
      </c>
      <c r="L65" s="2">
        <f t="shared" si="6"/>
        <v>2</v>
      </c>
      <c r="M65" s="78">
        <f t="shared" si="7"/>
        <v>29.75</v>
      </c>
      <c r="N65" s="24">
        <v>18</v>
      </c>
      <c r="O65" s="79"/>
      <c r="P65" s="78">
        <f t="shared" si="4"/>
        <v>97.75</v>
      </c>
      <c r="Q65" s="11"/>
      <c r="R65" s="11"/>
      <c r="S65" s="11"/>
    </row>
    <row r="66" spans="1:19" ht="16.149999999999999" customHeight="1">
      <c r="A66" s="1" t="s">
        <v>90</v>
      </c>
      <c r="B66" s="1" t="s">
        <v>64</v>
      </c>
      <c r="C66" s="7">
        <v>314505004</v>
      </c>
      <c r="D66" s="24">
        <v>0.72627200000000003</v>
      </c>
      <c r="E66" s="80" t="s">
        <v>379</v>
      </c>
      <c r="F66" s="19" t="b">
        <v>0</v>
      </c>
      <c r="G66" s="24">
        <v>109117440</v>
      </c>
      <c r="H66" s="24">
        <v>65.206999999999994</v>
      </c>
      <c r="I66" s="24">
        <v>0.663748</v>
      </c>
      <c r="J66" s="81">
        <f t="shared" si="5"/>
        <v>3.682453345885927E+21</v>
      </c>
      <c r="K66" s="24" t="s">
        <v>379</v>
      </c>
      <c r="L66" s="2">
        <f t="shared" si="6"/>
        <v>8</v>
      </c>
      <c r="M66" s="78">
        <f t="shared" si="7"/>
        <v>28.25</v>
      </c>
      <c r="N66" s="24">
        <v>16</v>
      </c>
      <c r="O66" s="79"/>
      <c r="P66" s="78">
        <f t="shared" ref="P66:P97" si="8">IF(E66="PASS",25,IF(E66="2DEMO",17.5,IF(E66="FAIL",0,"")))+IF(K66="PASS",25,IF(K66="2DEMO",17.5,IF(K66="FAIL",0,"")))+M66+N66+O66</f>
        <v>94.25</v>
      </c>
      <c r="Q66" s="11"/>
      <c r="R66" s="11"/>
      <c r="S66" s="11"/>
    </row>
    <row r="67" spans="1:19" ht="16.149999999999999" customHeight="1">
      <c r="A67" s="1" t="s">
        <v>91</v>
      </c>
      <c r="B67" s="1" t="s">
        <v>64</v>
      </c>
      <c r="C67" s="7">
        <v>314505008</v>
      </c>
      <c r="D67" s="24">
        <v>0.72977499999999995</v>
      </c>
      <c r="E67" s="80" t="s">
        <v>379</v>
      </c>
      <c r="F67" s="19" t="b">
        <v>1</v>
      </c>
      <c r="G67" s="24">
        <v>890470400</v>
      </c>
      <c r="H67" s="24">
        <v>415.29700000000003</v>
      </c>
      <c r="I67" s="24">
        <v>0.68152800000000002</v>
      </c>
      <c r="J67" s="81">
        <f t="shared" ref="J67:J98" si="9">G67*G67*H67*H67*(1/(I67-0.65))</f>
        <v>4.3377062815288454E+24</v>
      </c>
      <c r="K67" s="24" t="s">
        <v>379</v>
      </c>
      <c r="L67" s="2">
        <f t="shared" ref="L67:L98" si="10">IF(J67&lt;&gt;0,SUMPRODUCT(($J$3:$J$117&lt;&gt;0)*($J$3:$J$117&lt;J67))+SUMPRODUCT(($J$119:$J$131&lt;&gt;0)*($J$119:$J$131&lt;J67))+1,"")</f>
        <v>70</v>
      </c>
      <c r="M67" s="78">
        <f t="shared" ref="M67:M98" si="11">IF(J67&lt;&gt;0,(121-L67)/120*30,)</f>
        <v>12.75</v>
      </c>
      <c r="N67" s="24">
        <v>15</v>
      </c>
      <c r="O67" s="79"/>
      <c r="P67" s="78">
        <f t="shared" si="8"/>
        <v>77.75</v>
      </c>
      <c r="Q67" s="11"/>
      <c r="R67" s="11"/>
      <c r="S67" s="11"/>
    </row>
    <row r="68" spans="1:19" ht="16.149999999999999" customHeight="1">
      <c r="A68" s="1" t="s">
        <v>92</v>
      </c>
      <c r="B68" s="1" t="s">
        <v>64</v>
      </c>
      <c r="C68" s="7">
        <v>314505011</v>
      </c>
      <c r="D68" s="24">
        <v>0.72082299999999999</v>
      </c>
      <c r="E68" s="80" t="s">
        <v>379</v>
      </c>
      <c r="F68" s="19" t="b">
        <v>0</v>
      </c>
      <c r="G68" s="24">
        <v>2467250816</v>
      </c>
      <c r="H68" s="24">
        <v>3567.078</v>
      </c>
      <c r="I68" s="24">
        <v>0.66638299999999995</v>
      </c>
      <c r="J68" s="81">
        <f t="shared" si="9"/>
        <v>4.7277922381315929E+27</v>
      </c>
      <c r="K68" s="24" t="s">
        <v>379</v>
      </c>
      <c r="L68" s="2">
        <f t="shared" si="10"/>
        <v>114</v>
      </c>
      <c r="M68" s="78">
        <f t="shared" si="11"/>
        <v>1.75</v>
      </c>
      <c r="N68" s="24">
        <v>14</v>
      </c>
      <c r="O68" s="79"/>
      <c r="P68" s="78">
        <f t="shared" si="8"/>
        <v>65.75</v>
      </c>
      <c r="Q68" s="11"/>
      <c r="R68" s="11"/>
      <c r="S68" s="11"/>
    </row>
    <row r="69" spans="1:19" ht="16.149999999999999" customHeight="1">
      <c r="A69" s="1" t="s">
        <v>93</v>
      </c>
      <c r="B69" s="1" t="s">
        <v>50</v>
      </c>
      <c r="C69" s="7">
        <v>314510022</v>
      </c>
      <c r="D69" s="24">
        <v>0.76847399999999999</v>
      </c>
      <c r="E69" s="80" t="s">
        <v>379</v>
      </c>
      <c r="F69" s="19" t="b">
        <v>0</v>
      </c>
      <c r="G69" s="24">
        <v>569149112</v>
      </c>
      <c r="H69" s="24">
        <v>293.53500000000003</v>
      </c>
      <c r="I69" s="24">
        <v>0.68486800000000003</v>
      </c>
      <c r="J69" s="81">
        <f t="shared" si="9"/>
        <v>8.0046965419290387E+23</v>
      </c>
      <c r="K69" s="24" t="s">
        <v>379</v>
      </c>
      <c r="L69" s="2">
        <f t="shared" si="10"/>
        <v>56</v>
      </c>
      <c r="M69" s="78">
        <f t="shared" si="11"/>
        <v>16.25</v>
      </c>
      <c r="N69" s="24">
        <v>16</v>
      </c>
      <c r="O69" s="79"/>
      <c r="P69" s="78">
        <f t="shared" si="8"/>
        <v>82.25</v>
      </c>
      <c r="Q69" s="11"/>
      <c r="R69" s="11"/>
      <c r="S69" s="11"/>
    </row>
    <row r="70" spans="1:19" ht="16.149999999999999" customHeight="1">
      <c r="A70" s="1" t="s">
        <v>94</v>
      </c>
      <c r="B70" s="1" t="s">
        <v>50</v>
      </c>
      <c r="C70" s="7">
        <v>314510028</v>
      </c>
      <c r="D70" s="24">
        <v>0.76870899999999998</v>
      </c>
      <c r="E70" s="80" t="s">
        <v>435</v>
      </c>
      <c r="F70" s="19" t="b">
        <v>0</v>
      </c>
      <c r="G70" s="24">
        <v>388284416</v>
      </c>
      <c r="H70" s="24">
        <v>310.37099999999998</v>
      </c>
      <c r="I70" s="24">
        <v>0.67564800000000003</v>
      </c>
      <c r="J70" s="81">
        <f t="shared" si="9"/>
        <v>5.6625061473284266E+23</v>
      </c>
      <c r="K70" s="24" t="s">
        <v>379</v>
      </c>
      <c r="L70" s="2">
        <f t="shared" si="10"/>
        <v>50</v>
      </c>
      <c r="M70" s="78">
        <f t="shared" si="11"/>
        <v>17.75</v>
      </c>
      <c r="N70" s="24">
        <v>16</v>
      </c>
      <c r="O70" s="79"/>
      <c r="P70" s="78">
        <f t="shared" si="8"/>
        <v>76.25</v>
      </c>
      <c r="Q70" s="27"/>
      <c r="R70" s="11"/>
      <c r="S70" s="11"/>
    </row>
    <row r="71" spans="1:19" ht="16.149999999999999" customHeight="1">
      <c r="A71" s="1" t="s">
        <v>95</v>
      </c>
      <c r="B71" s="1" t="s">
        <v>50</v>
      </c>
      <c r="C71" s="7">
        <v>314510034</v>
      </c>
      <c r="D71" s="24">
        <v>0.77313299999999996</v>
      </c>
      <c r="E71" s="80" t="s">
        <v>435</v>
      </c>
      <c r="F71" s="19" t="b">
        <v>0</v>
      </c>
      <c r="G71" s="24">
        <v>740753408</v>
      </c>
      <c r="H71" s="24">
        <v>177.285</v>
      </c>
      <c r="I71" s="24">
        <v>0.689662</v>
      </c>
      <c r="J71" s="81">
        <f t="shared" si="9"/>
        <v>4.3482718670288167E+23</v>
      </c>
      <c r="K71" s="24" t="s">
        <v>379</v>
      </c>
      <c r="L71" s="2">
        <f t="shared" si="10"/>
        <v>43</v>
      </c>
      <c r="M71" s="78">
        <f t="shared" si="11"/>
        <v>19.5</v>
      </c>
      <c r="N71" s="24">
        <v>14</v>
      </c>
      <c r="O71" s="79"/>
      <c r="P71" s="78">
        <f t="shared" si="8"/>
        <v>76</v>
      </c>
      <c r="Q71" s="27"/>
      <c r="R71" s="11"/>
      <c r="S71" s="11"/>
    </row>
    <row r="72" spans="1:19" ht="16.149999999999999" customHeight="1">
      <c r="A72" s="1" t="s">
        <v>96</v>
      </c>
      <c r="B72" s="1" t="s">
        <v>50</v>
      </c>
      <c r="C72" s="7">
        <v>314510042</v>
      </c>
      <c r="D72" s="24">
        <v>0.79788599999999998</v>
      </c>
      <c r="E72" s="80" t="s">
        <v>379</v>
      </c>
      <c r="F72" s="19" t="b">
        <v>0</v>
      </c>
      <c r="G72" s="24">
        <v>826240856</v>
      </c>
      <c r="H72" s="24">
        <v>335.53500000000003</v>
      </c>
      <c r="I72" s="24">
        <v>0.69921999999999995</v>
      </c>
      <c r="J72" s="81">
        <f t="shared" si="9"/>
        <v>1.5615193854848273E+24</v>
      </c>
      <c r="K72" s="24" t="s">
        <v>379</v>
      </c>
      <c r="L72" s="2">
        <f t="shared" si="10"/>
        <v>62</v>
      </c>
      <c r="M72" s="78">
        <f t="shared" si="11"/>
        <v>14.75</v>
      </c>
      <c r="N72" s="24">
        <v>14</v>
      </c>
      <c r="O72" s="79"/>
      <c r="P72" s="78">
        <f t="shared" si="8"/>
        <v>78.75</v>
      </c>
      <c r="Q72" s="11"/>
      <c r="R72" s="11"/>
      <c r="S72" s="11"/>
    </row>
    <row r="73" spans="1:19" ht="16.149999999999999" customHeight="1">
      <c r="A73" s="1" t="s">
        <v>97</v>
      </c>
      <c r="B73" s="1" t="s">
        <v>50</v>
      </c>
      <c r="C73" s="7">
        <v>314510044</v>
      </c>
      <c r="D73" s="24">
        <v>0.73344699999999996</v>
      </c>
      <c r="E73" s="80" t="s">
        <v>379</v>
      </c>
      <c r="F73" s="19" t="b">
        <v>0</v>
      </c>
      <c r="G73" s="24">
        <v>91508160</v>
      </c>
      <c r="H73" s="24">
        <v>731.71100000000001</v>
      </c>
      <c r="I73" s="24">
        <v>0.67405400000000004</v>
      </c>
      <c r="J73" s="81">
        <f t="shared" si="9"/>
        <v>1.8638523559529931E+23</v>
      </c>
      <c r="K73" s="24" t="s">
        <v>379</v>
      </c>
      <c r="L73" s="2">
        <f t="shared" si="10"/>
        <v>36</v>
      </c>
      <c r="M73" s="78">
        <f t="shared" si="11"/>
        <v>21.25</v>
      </c>
      <c r="N73" s="24">
        <v>18</v>
      </c>
      <c r="O73" s="79"/>
      <c r="P73" s="78">
        <f t="shared" si="8"/>
        <v>89.25</v>
      </c>
      <c r="Q73" s="11"/>
      <c r="R73" s="11"/>
      <c r="S73" s="11"/>
    </row>
    <row r="74" spans="1:19" ht="16.149999999999999" customHeight="1">
      <c r="A74" s="1" t="s">
        <v>98</v>
      </c>
      <c r="B74" s="1" t="s">
        <v>50</v>
      </c>
      <c r="C74" s="7">
        <v>314510067</v>
      </c>
      <c r="D74" s="24">
        <v>0.73948199999999997</v>
      </c>
      <c r="E74" s="80" t="s">
        <v>379</v>
      </c>
      <c r="F74" s="19" t="b">
        <v>0</v>
      </c>
      <c r="G74" s="24">
        <v>3705449920</v>
      </c>
      <c r="H74" s="24">
        <v>3738.2579999999998</v>
      </c>
      <c r="I74" s="24">
        <v>0.692303</v>
      </c>
      <c r="J74" s="81">
        <f t="shared" si="9"/>
        <v>4.5357516954218455E+27</v>
      </c>
      <c r="K74" s="24" t="s">
        <v>379</v>
      </c>
      <c r="L74" s="2">
        <f t="shared" si="10"/>
        <v>113</v>
      </c>
      <c r="M74" s="78">
        <f t="shared" si="11"/>
        <v>2</v>
      </c>
      <c r="N74" s="24">
        <v>9</v>
      </c>
      <c r="O74" s="79"/>
      <c r="P74" s="78">
        <f t="shared" si="8"/>
        <v>61</v>
      </c>
      <c r="Q74" s="11"/>
      <c r="R74" s="11"/>
      <c r="S74" s="11"/>
    </row>
    <row r="75" spans="1:19" ht="16.149999999999999" customHeight="1">
      <c r="A75" s="1" t="s">
        <v>99</v>
      </c>
      <c r="B75" s="1" t="s">
        <v>50</v>
      </c>
      <c r="C75" s="7">
        <v>314510072</v>
      </c>
      <c r="D75" s="24">
        <v>0.77749900000000005</v>
      </c>
      <c r="E75" s="80" t="s">
        <v>379</v>
      </c>
      <c r="F75" s="19" t="b">
        <v>0</v>
      </c>
      <c r="G75" s="24">
        <v>656677416</v>
      </c>
      <c r="H75" s="24">
        <v>157.863</v>
      </c>
      <c r="I75" s="24">
        <v>0.68512200000000001</v>
      </c>
      <c r="J75" s="81">
        <f t="shared" si="9"/>
        <v>3.0597477649178294E+23</v>
      </c>
      <c r="K75" s="24" t="s">
        <v>379</v>
      </c>
      <c r="L75" s="2">
        <f t="shared" si="10"/>
        <v>40</v>
      </c>
      <c r="M75" s="78">
        <f t="shared" si="11"/>
        <v>20.25</v>
      </c>
      <c r="N75" s="24">
        <v>13</v>
      </c>
      <c r="O75" s="79"/>
      <c r="P75" s="78">
        <f t="shared" si="8"/>
        <v>83.25</v>
      </c>
      <c r="Q75" s="11"/>
      <c r="R75" s="11"/>
      <c r="S75" s="11"/>
    </row>
    <row r="76" spans="1:19" ht="16.149999999999999" customHeight="1">
      <c r="A76" s="1" t="s">
        <v>100</v>
      </c>
      <c r="B76" s="1" t="s">
        <v>50</v>
      </c>
      <c r="C76" s="7">
        <v>314510094</v>
      </c>
      <c r="D76" s="24">
        <v>0.72516099999999994</v>
      </c>
      <c r="E76" s="80" t="s">
        <v>379</v>
      </c>
      <c r="F76" s="19" t="b">
        <v>0</v>
      </c>
      <c r="G76" s="24">
        <v>2772303872</v>
      </c>
      <c r="H76" s="24">
        <v>2002.105</v>
      </c>
      <c r="I76" s="24">
        <v>0.69756799999999997</v>
      </c>
      <c r="J76" s="81">
        <f t="shared" si="9"/>
        <v>6.476501518071712E+26</v>
      </c>
      <c r="K76" s="24" t="s">
        <v>379</v>
      </c>
      <c r="L76" s="2">
        <f t="shared" si="10"/>
        <v>106</v>
      </c>
      <c r="M76" s="78">
        <f t="shared" si="11"/>
        <v>3.75</v>
      </c>
      <c r="N76" s="24">
        <v>14</v>
      </c>
      <c r="O76" s="79"/>
      <c r="P76" s="78">
        <f t="shared" si="8"/>
        <v>67.75</v>
      </c>
      <c r="Q76" s="11"/>
      <c r="R76" s="11"/>
      <c r="S76" s="11"/>
    </row>
    <row r="77" spans="1:19" ht="16.149999999999999" customHeight="1">
      <c r="A77" s="1" t="s">
        <v>101</v>
      </c>
      <c r="B77" s="1" t="s">
        <v>50</v>
      </c>
      <c r="C77" s="7">
        <v>314510103</v>
      </c>
      <c r="D77" s="24">
        <v>0.73536100000000004</v>
      </c>
      <c r="E77" s="80" t="s">
        <v>379</v>
      </c>
      <c r="F77" s="19" t="b">
        <v>0</v>
      </c>
      <c r="G77" s="24">
        <v>1838546944</v>
      </c>
      <c r="H77" s="24">
        <v>225.19900000000001</v>
      </c>
      <c r="I77" s="24">
        <v>0.67690600000000001</v>
      </c>
      <c r="J77" s="81">
        <f t="shared" si="9"/>
        <v>6.3713758358750542E+24</v>
      </c>
      <c r="K77" s="24" t="s">
        <v>379</v>
      </c>
      <c r="L77" s="2">
        <f t="shared" si="10"/>
        <v>73</v>
      </c>
      <c r="M77" s="78">
        <f t="shared" si="11"/>
        <v>12</v>
      </c>
      <c r="N77" s="24">
        <v>14</v>
      </c>
      <c r="O77" s="79"/>
      <c r="P77" s="78">
        <f t="shared" si="8"/>
        <v>76</v>
      </c>
      <c r="Q77" s="11"/>
      <c r="R77" s="11"/>
      <c r="S77" s="11"/>
    </row>
    <row r="78" spans="1:19" ht="16.149999999999999" customHeight="1">
      <c r="A78" s="1" t="s">
        <v>102</v>
      </c>
      <c r="B78" s="1" t="s">
        <v>50</v>
      </c>
      <c r="C78" s="7">
        <v>314510114</v>
      </c>
      <c r="D78" s="24">
        <v>0.75975300000000001</v>
      </c>
      <c r="E78" s="80" t="s">
        <v>379</v>
      </c>
      <c r="F78" s="19" t="b">
        <v>0</v>
      </c>
      <c r="G78" s="24">
        <v>918406720</v>
      </c>
      <c r="H78" s="24">
        <v>166.672</v>
      </c>
      <c r="I78" s="24">
        <v>0.70273600000000003</v>
      </c>
      <c r="J78" s="81">
        <f t="shared" si="9"/>
        <v>4.4431217465967083E+23</v>
      </c>
      <c r="K78" s="24" t="s">
        <v>379</v>
      </c>
      <c r="L78" s="2">
        <f t="shared" si="10"/>
        <v>44</v>
      </c>
      <c r="M78" s="78">
        <f t="shared" si="11"/>
        <v>19.25</v>
      </c>
      <c r="N78" s="24">
        <v>14</v>
      </c>
      <c r="O78" s="79"/>
      <c r="P78" s="78">
        <f t="shared" si="8"/>
        <v>83.25</v>
      </c>
      <c r="Q78" s="11"/>
      <c r="R78" s="11"/>
      <c r="S78" s="11"/>
    </row>
    <row r="79" spans="1:19" ht="16.149999999999999" customHeight="1">
      <c r="A79" s="1" t="s">
        <v>103</v>
      </c>
      <c r="B79" s="1" t="s">
        <v>50</v>
      </c>
      <c r="C79" s="7">
        <v>314510120</v>
      </c>
      <c r="D79" s="24">
        <v>0.72697500000000004</v>
      </c>
      <c r="E79" s="80" t="s">
        <v>379</v>
      </c>
      <c r="F79" s="19" t="b">
        <v>0</v>
      </c>
      <c r="G79" s="24">
        <v>126170412</v>
      </c>
      <c r="H79" s="24">
        <v>91.637</v>
      </c>
      <c r="I79" s="24">
        <v>0.67593700000000001</v>
      </c>
      <c r="J79" s="81">
        <f t="shared" si="9"/>
        <v>5.1539123227280057E+21</v>
      </c>
      <c r="K79" s="24" t="s">
        <v>379</v>
      </c>
      <c r="L79" s="2">
        <f t="shared" si="10"/>
        <v>11</v>
      </c>
      <c r="M79" s="78">
        <f t="shared" si="11"/>
        <v>27.5</v>
      </c>
      <c r="N79" s="24">
        <v>17</v>
      </c>
      <c r="O79" s="79"/>
      <c r="P79" s="78">
        <f t="shared" si="8"/>
        <v>94.5</v>
      </c>
      <c r="Q79" s="11"/>
      <c r="R79" s="11"/>
      <c r="S79" s="11"/>
    </row>
    <row r="80" spans="1:19" ht="16.149999999999999" customHeight="1">
      <c r="A80" s="1" t="s">
        <v>104</v>
      </c>
      <c r="B80" s="1" t="s">
        <v>50</v>
      </c>
      <c r="C80" s="7">
        <v>314510123</v>
      </c>
      <c r="D80" s="24">
        <v>0.74423099999999998</v>
      </c>
      <c r="E80" s="80" t="s">
        <v>379</v>
      </c>
      <c r="F80" s="19" t="b">
        <v>0</v>
      </c>
      <c r="G80" s="24">
        <v>552173568</v>
      </c>
      <c r="H80" s="24">
        <v>157.08600000000001</v>
      </c>
      <c r="I80" s="24">
        <v>0.67494900000000002</v>
      </c>
      <c r="J80" s="81">
        <f t="shared" si="9"/>
        <v>3.0155952199274442E+23</v>
      </c>
      <c r="K80" s="24" t="s">
        <v>379</v>
      </c>
      <c r="L80" s="2">
        <f t="shared" si="10"/>
        <v>39</v>
      </c>
      <c r="M80" s="78">
        <f t="shared" si="11"/>
        <v>20.5</v>
      </c>
      <c r="N80" s="24">
        <v>15</v>
      </c>
      <c r="O80" s="79"/>
      <c r="P80" s="78">
        <f t="shared" si="8"/>
        <v>85.5</v>
      </c>
      <c r="Q80" s="27"/>
      <c r="R80" s="11"/>
      <c r="S80" s="11"/>
    </row>
    <row r="81" spans="1:19" ht="16.149999999999999" customHeight="1">
      <c r="A81" s="1" t="s">
        <v>105</v>
      </c>
      <c r="B81" s="1" t="s">
        <v>50</v>
      </c>
      <c r="C81" s="7">
        <v>314510126</v>
      </c>
      <c r="D81" s="24">
        <v>0.72240800000000005</v>
      </c>
      <c r="E81" s="80" t="s">
        <v>379</v>
      </c>
      <c r="F81" s="19" t="b">
        <v>0</v>
      </c>
      <c r="G81" s="24">
        <v>67375978</v>
      </c>
      <c r="H81" s="24">
        <v>95.948999999999998</v>
      </c>
      <c r="I81" s="24">
        <v>0.66069100000000003</v>
      </c>
      <c r="J81" s="81">
        <f t="shared" si="9"/>
        <v>3.9090636374359498E+21</v>
      </c>
      <c r="K81" s="24" t="s">
        <v>379</v>
      </c>
      <c r="L81" s="2">
        <f t="shared" si="10"/>
        <v>9</v>
      </c>
      <c r="M81" s="78">
        <f t="shared" si="11"/>
        <v>28</v>
      </c>
      <c r="N81" s="24">
        <v>16</v>
      </c>
      <c r="O81" s="79"/>
      <c r="P81" s="78">
        <f t="shared" si="8"/>
        <v>94</v>
      </c>
      <c r="Q81" s="11"/>
      <c r="R81" s="11"/>
      <c r="S81" s="11"/>
    </row>
    <row r="82" spans="1:19" ht="16.149999999999999" customHeight="1">
      <c r="A82" s="1" t="s">
        <v>106</v>
      </c>
      <c r="B82" s="1" t="s">
        <v>50</v>
      </c>
      <c r="C82" s="7">
        <v>314510130</v>
      </c>
      <c r="D82" s="24">
        <v>0.78803199999999995</v>
      </c>
      <c r="E82" s="80" t="s">
        <v>379</v>
      </c>
      <c r="F82" s="19" t="b">
        <v>0</v>
      </c>
      <c r="G82" s="24">
        <v>11125447360</v>
      </c>
      <c r="H82" s="24">
        <v>2663.02</v>
      </c>
      <c r="I82" s="24">
        <v>0.68378899999999998</v>
      </c>
      <c r="J82" s="81">
        <f t="shared" si="9"/>
        <v>2.5978165773917522E+28</v>
      </c>
      <c r="K82" s="24" t="s">
        <v>379</v>
      </c>
      <c r="L82" s="2">
        <f t="shared" si="10"/>
        <v>115</v>
      </c>
      <c r="M82" s="78">
        <f t="shared" si="11"/>
        <v>1.5</v>
      </c>
      <c r="N82" s="24">
        <v>14</v>
      </c>
      <c r="O82" s="79"/>
      <c r="P82" s="78">
        <f t="shared" si="8"/>
        <v>65.5</v>
      </c>
      <c r="Q82" s="11"/>
      <c r="R82" s="11"/>
      <c r="S82" s="11"/>
    </row>
    <row r="83" spans="1:19" ht="16.149999999999999" customHeight="1">
      <c r="A83" s="1" t="s">
        <v>107</v>
      </c>
      <c r="B83" s="1" t="s">
        <v>50</v>
      </c>
      <c r="C83" s="7">
        <v>314510131</v>
      </c>
      <c r="D83" s="24">
        <v>0.74284899999999998</v>
      </c>
      <c r="E83" s="80" t="s">
        <v>379</v>
      </c>
      <c r="F83" s="19" t="b">
        <v>0</v>
      </c>
      <c r="G83" s="24">
        <v>119607070</v>
      </c>
      <c r="H83" s="24">
        <v>265.98399999999998</v>
      </c>
      <c r="I83" s="24">
        <v>0.67078599999999999</v>
      </c>
      <c r="J83" s="81">
        <f t="shared" si="9"/>
        <v>4.8691573142429115E+22</v>
      </c>
      <c r="K83" s="24" t="s">
        <v>379</v>
      </c>
      <c r="L83" s="2">
        <f t="shared" si="10"/>
        <v>25</v>
      </c>
      <c r="M83" s="78">
        <f t="shared" si="11"/>
        <v>24</v>
      </c>
      <c r="N83" s="24">
        <v>15</v>
      </c>
      <c r="O83" s="79"/>
      <c r="P83" s="78">
        <f t="shared" si="8"/>
        <v>89</v>
      </c>
      <c r="Q83" s="11"/>
      <c r="R83" s="11"/>
      <c r="S83" s="11"/>
    </row>
    <row r="84" spans="1:19" ht="16.149999999999999" customHeight="1">
      <c r="A84" s="1" t="s">
        <v>108</v>
      </c>
      <c r="B84" s="1" t="s">
        <v>50</v>
      </c>
      <c r="C84" s="7">
        <v>314510133</v>
      </c>
      <c r="D84" s="24">
        <v>0.737757</v>
      </c>
      <c r="E84" s="80" t="s">
        <v>379</v>
      </c>
      <c r="F84" s="19" t="b">
        <v>0</v>
      </c>
      <c r="G84" s="24">
        <v>342441984</v>
      </c>
      <c r="H84" s="24">
        <v>60.762</v>
      </c>
      <c r="I84" s="24">
        <v>0.66573800000000005</v>
      </c>
      <c r="J84" s="81">
        <f t="shared" si="9"/>
        <v>2.7509873214658953E+22</v>
      </c>
      <c r="K84" s="24" t="s">
        <v>379</v>
      </c>
      <c r="L84" s="2">
        <f t="shared" si="10"/>
        <v>19</v>
      </c>
      <c r="M84" s="78">
        <f t="shared" si="11"/>
        <v>25.5</v>
      </c>
      <c r="N84" s="24">
        <v>16</v>
      </c>
      <c r="O84" s="79"/>
      <c r="P84" s="78">
        <f t="shared" si="8"/>
        <v>91.5</v>
      </c>
      <c r="Q84" s="11"/>
      <c r="R84" s="11"/>
      <c r="S84" s="11"/>
    </row>
    <row r="85" spans="1:19" ht="16.149999999999999" customHeight="1">
      <c r="A85" s="1" t="s">
        <v>109</v>
      </c>
      <c r="B85" s="1" t="s">
        <v>50</v>
      </c>
      <c r="C85" s="7">
        <v>314510134</v>
      </c>
      <c r="D85" s="24">
        <v>0.78164199999999995</v>
      </c>
      <c r="E85" s="80" t="s">
        <v>379</v>
      </c>
      <c r="F85" s="19" t="b">
        <v>0</v>
      </c>
      <c r="G85" s="24">
        <v>670957568</v>
      </c>
      <c r="H85" s="24">
        <v>118.328</v>
      </c>
      <c r="I85" s="24">
        <v>0.68198000000000003</v>
      </c>
      <c r="J85" s="81">
        <f t="shared" si="9"/>
        <v>1.971000345386519E+23</v>
      </c>
      <c r="K85" s="24" t="s">
        <v>379</v>
      </c>
      <c r="L85" s="2">
        <f t="shared" si="10"/>
        <v>37</v>
      </c>
      <c r="M85" s="78">
        <f t="shared" si="11"/>
        <v>21</v>
      </c>
      <c r="N85" s="24">
        <v>17</v>
      </c>
      <c r="O85" s="79"/>
      <c r="P85" s="78">
        <f t="shared" si="8"/>
        <v>88</v>
      </c>
      <c r="Q85" s="11"/>
      <c r="R85" s="11"/>
      <c r="S85" s="11"/>
    </row>
    <row r="86" spans="1:19" ht="16.149999999999999" customHeight="1">
      <c r="A86" s="1" t="s">
        <v>110</v>
      </c>
      <c r="B86" s="1" t="s">
        <v>50</v>
      </c>
      <c r="C86" s="7">
        <v>314510147</v>
      </c>
      <c r="D86" s="24">
        <v>0.76364600000000005</v>
      </c>
      <c r="E86" s="80" t="s">
        <v>379</v>
      </c>
      <c r="F86" s="19" t="b">
        <v>0</v>
      </c>
      <c r="G86" s="24">
        <v>1875443712</v>
      </c>
      <c r="H86" s="24">
        <v>842.62099999999998</v>
      </c>
      <c r="I86" s="24">
        <v>0.68844000000000005</v>
      </c>
      <c r="J86" s="81">
        <f t="shared" si="9"/>
        <v>6.4966466498617799E+25</v>
      </c>
      <c r="K86" s="24" t="s">
        <v>379</v>
      </c>
      <c r="L86" s="2">
        <f t="shared" si="10"/>
        <v>91</v>
      </c>
      <c r="M86" s="78">
        <f t="shared" si="11"/>
        <v>7.5</v>
      </c>
      <c r="N86" s="24">
        <v>14</v>
      </c>
      <c r="O86" s="79"/>
      <c r="P86" s="78">
        <f t="shared" si="8"/>
        <v>71.5</v>
      </c>
      <c r="Q86" s="11"/>
      <c r="R86" s="11"/>
      <c r="S86" s="11"/>
    </row>
    <row r="87" spans="1:19" ht="16.149999999999999" customHeight="1">
      <c r="A87" s="1" t="s">
        <v>111</v>
      </c>
      <c r="B87" s="1" t="s">
        <v>50</v>
      </c>
      <c r="C87" s="7">
        <v>314510149</v>
      </c>
      <c r="D87" s="24">
        <v>0.78635900000000003</v>
      </c>
      <c r="E87" s="80" t="s">
        <v>379</v>
      </c>
      <c r="F87" s="19" t="b">
        <v>0</v>
      </c>
      <c r="G87" s="24">
        <v>2132763696</v>
      </c>
      <c r="H87" s="24">
        <v>701.53099999999995</v>
      </c>
      <c r="I87" s="24">
        <v>0.69734200000000002</v>
      </c>
      <c r="J87" s="81">
        <f t="shared" si="9"/>
        <v>4.7286003683996656E+25</v>
      </c>
      <c r="K87" s="24" t="s">
        <v>379</v>
      </c>
      <c r="L87" s="2">
        <f t="shared" si="10"/>
        <v>88</v>
      </c>
      <c r="M87" s="78">
        <f t="shared" si="11"/>
        <v>8.25</v>
      </c>
      <c r="N87" s="24">
        <v>14</v>
      </c>
      <c r="O87" s="79"/>
      <c r="P87" s="78">
        <f t="shared" si="8"/>
        <v>72.25</v>
      </c>
      <c r="Q87" s="11"/>
      <c r="R87" s="11"/>
      <c r="S87" s="11"/>
    </row>
    <row r="88" spans="1:19" ht="16.149999999999999" customHeight="1">
      <c r="A88" s="1" t="s">
        <v>112</v>
      </c>
      <c r="B88" s="1" t="s">
        <v>50</v>
      </c>
      <c r="C88" s="7">
        <v>314510151</v>
      </c>
      <c r="D88" s="24">
        <v>0.77810000000000001</v>
      </c>
      <c r="E88" s="80" t="s">
        <v>379</v>
      </c>
      <c r="F88" s="19" t="b">
        <v>0</v>
      </c>
      <c r="G88" s="24">
        <v>399559428</v>
      </c>
      <c r="H88" s="24">
        <v>116.449</v>
      </c>
      <c r="I88" s="24">
        <v>0.67776499999999995</v>
      </c>
      <c r="J88" s="81">
        <f t="shared" si="9"/>
        <v>7.7971630216209729E+22</v>
      </c>
      <c r="K88" s="24" t="s">
        <v>379</v>
      </c>
      <c r="L88" s="2">
        <f t="shared" si="10"/>
        <v>29</v>
      </c>
      <c r="M88" s="78">
        <f t="shared" si="11"/>
        <v>23</v>
      </c>
      <c r="N88" s="24">
        <v>16</v>
      </c>
      <c r="O88" s="79"/>
      <c r="P88" s="78">
        <f t="shared" si="8"/>
        <v>89</v>
      </c>
      <c r="Q88" s="11"/>
      <c r="R88" s="11"/>
      <c r="S88" s="11"/>
    </row>
    <row r="89" spans="1:19" ht="16.149999999999999" customHeight="1">
      <c r="A89" s="1" t="s">
        <v>113</v>
      </c>
      <c r="B89" s="1" t="s">
        <v>50</v>
      </c>
      <c r="C89" s="7">
        <v>314510152</v>
      </c>
      <c r="D89" s="24">
        <v>0.724186</v>
      </c>
      <c r="E89" s="80" t="s">
        <v>379</v>
      </c>
      <c r="F89" s="19" t="b">
        <v>0</v>
      </c>
      <c r="G89" s="24">
        <v>93129728</v>
      </c>
      <c r="H89" s="24">
        <v>81.995999999999995</v>
      </c>
      <c r="I89" s="24">
        <v>0.66690899999999997</v>
      </c>
      <c r="J89" s="81">
        <f t="shared" si="9"/>
        <v>3.4486099624346192E+21</v>
      </c>
      <c r="K89" s="24" t="s">
        <v>379</v>
      </c>
      <c r="L89" s="2">
        <f t="shared" si="10"/>
        <v>6</v>
      </c>
      <c r="M89" s="78">
        <f t="shared" si="11"/>
        <v>28.75</v>
      </c>
      <c r="N89" s="24">
        <v>14</v>
      </c>
      <c r="O89" s="79"/>
      <c r="P89" s="78">
        <f t="shared" si="8"/>
        <v>92.75</v>
      </c>
      <c r="Q89" s="11"/>
      <c r="R89" s="11"/>
      <c r="S89" s="11"/>
    </row>
    <row r="90" spans="1:19" ht="16.149999999999999" customHeight="1">
      <c r="A90" s="1" t="s">
        <v>114</v>
      </c>
      <c r="B90" s="1" t="s">
        <v>50</v>
      </c>
      <c r="C90" s="7">
        <v>314510153</v>
      </c>
      <c r="D90" s="24">
        <v>0.78923500000000002</v>
      </c>
      <c r="E90" s="80" t="s">
        <v>379</v>
      </c>
      <c r="F90" s="19" t="b">
        <v>0</v>
      </c>
      <c r="G90" s="24">
        <v>522649600</v>
      </c>
      <c r="H90" s="24">
        <v>555.91</v>
      </c>
      <c r="I90" s="24">
        <v>0.678068</v>
      </c>
      <c r="J90" s="81">
        <f t="shared" si="9"/>
        <v>3.0075908139816135E+24</v>
      </c>
      <c r="K90" s="24" t="s">
        <v>379</v>
      </c>
      <c r="L90" s="2">
        <f t="shared" si="10"/>
        <v>67</v>
      </c>
      <c r="M90" s="78">
        <f t="shared" si="11"/>
        <v>13.5</v>
      </c>
      <c r="N90" s="24">
        <v>13</v>
      </c>
      <c r="O90" s="79"/>
      <c r="P90" s="78">
        <f t="shared" si="8"/>
        <v>76.5</v>
      </c>
      <c r="Q90" s="11"/>
      <c r="R90" s="11"/>
      <c r="S90" s="11"/>
    </row>
    <row r="91" spans="1:19" ht="16.149999999999999" customHeight="1">
      <c r="A91" s="1" t="s">
        <v>115</v>
      </c>
      <c r="B91" s="1" t="s">
        <v>50</v>
      </c>
      <c r="C91" s="7">
        <v>314510157</v>
      </c>
      <c r="D91" s="24">
        <v>0.78969999999999996</v>
      </c>
      <c r="E91" s="80" t="s">
        <v>379</v>
      </c>
      <c r="F91" s="19" t="b">
        <v>0</v>
      </c>
      <c r="G91" s="24">
        <v>459866112</v>
      </c>
      <c r="H91" s="24">
        <v>330.89499999999998</v>
      </c>
      <c r="I91" s="24">
        <v>0.66654599999999997</v>
      </c>
      <c r="J91" s="81">
        <f t="shared" si="9"/>
        <v>1.3994268553966057E+24</v>
      </c>
      <c r="K91" s="24" t="s">
        <v>379</v>
      </c>
      <c r="L91" s="2">
        <f t="shared" si="10"/>
        <v>61</v>
      </c>
      <c r="M91" s="78">
        <f t="shared" si="11"/>
        <v>15</v>
      </c>
      <c r="N91" s="24">
        <v>15</v>
      </c>
      <c r="O91" s="79"/>
      <c r="P91" s="78">
        <f t="shared" si="8"/>
        <v>80</v>
      </c>
      <c r="Q91" s="11"/>
      <c r="R91" s="11"/>
      <c r="S91" s="11"/>
    </row>
    <row r="92" spans="1:19" ht="16.149999999999999" customHeight="1">
      <c r="A92" s="1" t="s">
        <v>116</v>
      </c>
      <c r="B92" s="1" t="s">
        <v>50</v>
      </c>
      <c r="C92" s="7">
        <v>314510166</v>
      </c>
      <c r="D92" s="24">
        <v>0.78155600000000003</v>
      </c>
      <c r="E92" s="80" t="s">
        <v>379</v>
      </c>
      <c r="F92" s="19" t="b">
        <v>0</v>
      </c>
      <c r="G92" s="24">
        <v>103369856</v>
      </c>
      <c r="H92" s="24">
        <v>61.305</v>
      </c>
      <c r="I92" s="24">
        <v>0.66175200000000001</v>
      </c>
      <c r="J92" s="81">
        <f t="shared" si="9"/>
        <v>3.4171798224784631E+21</v>
      </c>
      <c r="K92" s="24" t="s">
        <v>379</v>
      </c>
      <c r="L92" s="2">
        <f t="shared" si="10"/>
        <v>5</v>
      </c>
      <c r="M92" s="78">
        <f t="shared" si="11"/>
        <v>29</v>
      </c>
      <c r="N92" s="24">
        <v>15</v>
      </c>
      <c r="O92" s="79"/>
      <c r="P92" s="78">
        <f t="shared" si="8"/>
        <v>94</v>
      </c>
      <c r="Q92" s="11"/>
      <c r="R92" s="11"/>
      <c r="S92" s="11"/>
    </row>
    <row r="93" spans="1:19" ht="16.149999999999999" customHeight="1">
      <c r="A93" s="1" t="s">
        <v>117</v>
      </c>
      <c r="B93" s="1" t="s">
        <v>50</v>
      </c>
      <c r="C93" s="7">
        <v>314510173</v>
      </c>
      <c r="D93" s="24">
        <v>0.72481600000000002</v>
      </c>
      <c r="E93" s="80" t="s">
        <v>379</v>
      </c>
      <c r="F93" s="19" t="b">
        <v>0</v>
      </c>
      <c r="G93" s="24">
        <v>295276864</v>
      </c>
      <c r="H93" s="24">
        <v>535.875</v>
      </c>
      <c r="I93" s="24">
        <v>0.70243100000000003</v>
      </c>
      <c r="J93" s="81">
        <f t="shared" si="9"/>
        <v>4.7752673548325909E+23</v>
      </c>
      <c r="K93" s="24" t="s">
        <v>379</v>
      </c>
      <c r="L93" s="2">
        <f t="shared" si="10"/>
        <v>47</v>
      </c>
      <c r="M93" s="78">
        <f t="shared" si="11"/>
        <v>18.5</v>
      </c>
      <c r="N93" s="24">
        <v>13</v>
      </c>
      <c r="O93" s="79"/>
      <c r="P93" s="78">
        <f t="shared" si="8"/>
        <v>81.5</v>
      </c>
      <c r="Q93" s="11"/>
      <c r="R93" s="11"/>
      <c r="S93" s="11"/>
    </row>
    <row r="94" spans="1:19" ht="16.149999999999999" customHeight="1">
      <c r="A94" s="1" t="s">
        <v>118</v>
      </c>
      <c r="B94" s="1" t="s">
        <v>50</v>
      </c>
      <c r="C94" s="7">
        <v>314510174</v>
      </c>
      <c r="D94" s="24">
        <v>0.77088500000000004</v>
      </c>
      <c r="E94" s="80" t="s">
        <v>379</v>
      </c>
      <c r="F94" s="19" t="b">
        <v>0</v>
      </c>
      <c r="G94" s="24">
        <v>1587019776</v>
      </c>
      <c r="H94" s="24">
        <v>405.91800000000001</v>
      </c>
      <c r="I94" s="24">
        <v>0.67845999999999995</v>
      </c>
      <c r="J94" s="81">
        <f t="shared" si="9"/>
        <v>1.4581640994408016E+25</v>
      </c>
      <c r="K94" s="24" t="s">
        <v>379</v>
      </c>
      <c r="L94" s="2">
        <f t="shared" si="10"/>
        <v>80</v>
      </c>
      <c r="M94" s="78">
        <f t="shared" si="11"/>
        <v>10.25</v>
      </c>
      <c r="N94" s="24">
        <v>15</v>
      </c>
      <c r="O94" s="79"/>
      <c r="P94" s="78">
        <f t="shared" si="8"/>
        <v>75.25</v>
      </c>
      <c r="Q94" s="11"/>
      <c r="R94" s="11"/>
      <c r="S94" s="11"/>
    </row>
    <row r="95" spans="1:19" ht="16.149999999999999" customHeight="1">
      <c r="A95" s="1" t="s">
        <v>119</v>
      </c>
      <c r="B95" s="1" t="s">
        <v>50</v>
      </c>
      <c r="C95" s="7">
        <v>314510186</v>
      </c>
      <c r="D95" s="24">
        <v>0.72475400000000001</v>
      </c>
      <c r="E95" s="80" t="s">
        <v>379</v>
      </c>
      <c r="F95" s="19" t="b">
        <v>0</v>
      </c>
      <c r="G95" s="24">
        <v>266105856</v>
      </c>
      <c r="H95" s="24">
        <v>61.609000000000002</v>
      </c>
      <c r="I95" s="24">
        <v>0.67163399999999995</v>
      </c>
      <c r="J95" s="81">
        <f t="shared" si="9"/>
        <v>1.2423968958921728E+22</v>
      </c>
      <c r="K95" s="24" t="s">
        <v>379</v>
      </c>
      <c r="L95" s="2">
        <f t="shared" si="10"/>
        <v>14</v>
      </c>
      <c r="M95" s="78">
        <f t="shared" si="11"/>
        <v>26.75</v>
      </c>
      <c r="N95" s="24">
        <v>13</v>
      </c>
      <c r="O95" s="79"/>
      <c r="P95" s="78">
        <f t="shared" si="8"/>
        <v>89.75</v>
      </c>
      <c r="Q95" s="11"/>
      <c r="R95" s="11"/>
      <c r="S95" s="11"/>
    </row>
    <row r="96" spans="1:19" ht="16.149999999999999" customHeight="1">
      <c r="A96" s="1" t="s">
        <v>120</v>
      </c>
      <c r="B96" s="1" t="s">
        <v>50</v>
      </c>
      <c r="C96" s="7">
        <v>314510188</v>
      </c>
      <c r="D96" s="24">
        <v>0.73098600000000002</v>
      </c>
      <c r="E96" s="80" t="s">
        <v>379</v>
      </c>
      <c r="F96" s="19" t="b">
        <v>0</v>
      </c>
      <c r="G96" s="24">
        <v>2245132288</v>
      </c>
      <c r="H96" s="24">
        <v>1570.73</v>
      </c>
      <c r="I96" s="24">
        <v>0.72185200000000005</v>
      </c>
      <c r="J96" s="81">
        <f t="shared" si="9"/>
        <v>1.7308047852496348E+26</v>
      </c>
      <c r="K96" s="24" t="s">
        <v>379</v>
      </c>
      <c r="L96" s="2">
        <f t="shared" si="10"/>
        <v>97</v>
      </c>
      <c r="M96" s="78">
        <f t="shared" si="11"/>
        <v>6</v>
      </c>
      <c r="N96" s="24">
        <v>14</v>
      </c>
      <c r="O96" s="79"/>
      <c r="P96" s="78">
        <f t="shared" si="8"/>
        <v>70</v>
      </c>
      <c r="Q96" s="11"/>
      <c r="R96" s="11"/>
      <c r="S96" s="11"/>
    </row>
    <row r="97" spans="1:19" ht="16.149999999999999" customHeight="1">
      <c r="A97" s="1" t="s">
        <v>121</v>
      </c>
      <c r="B97" s="1" t="s">
        <v>50</v>
      </c>
      <c r="C97" s="7">
        <v>314510189</v>
      </c>
      <c r="D97" s="24">
        <v>0.77548700000000004</v>
      </c>
      <c r="E97" s="80" t="s">
        <v>379</v>
      </c>
      <c r="F97" s="19" t="b">
        <v>0</v>
      </c>
      <c r="G97" s="24">
        <v>764542976</v>
      </c>
      <c r="H97" s="24">
        <v>152.12100000000001</v>
      </c>
      <c r="I97" s="24">
        <v>0.671269</v>
      </c>
      <c r="J97" s="81">
        <f t="shared" si="9"/>
        <v>6.3596772723548941E+23</v>
      </c>
      <c r="K97" s="24" t="s">
        <v>379</v>
      </c>
      <c r="L97" s="2">
        <f t="shared" si="10"/>
        <v>52</v>
      </c>
      <c r="M97" s="78">
        <f t="shared" si="11"/>
        <v>17.25</v>
      </c>
      <c r="N97" s="24">
        <v>14</v>
      </c>
      <c r="O97" s="79"/>
      <c r="P97" s="78">
        <f t="shared" si="8"/>
        <v>81.25</v>
      </c>
      <c r="Q97" s="11"/>
      <c r="R97" s="11"/>
      <c r="S97" s="11"/>
    </row>
    <row r="98" spans="1:19" ht="16.149999999999999" customHeight="1">
      <c r="A98" s="1" t="s">
        <v>122</v>
      </c>
      <c r="B98" s="1" t="s">
        <v>50</v>
      </c>
      <c r="C98" s="7">
        <v>314510192</v>
      </c>
      <c r="D98" s="24">
        <v>0.77754500000000004</v>
      </c>
      <c r="E98" s="80" t="s">
        <v>379</v>
      </c>
      <c r="F98" s="19" t="b">
        <v>0</v>
      </c>
      <c r="G98" s="24">
        <v>821700784</v>
      </c>
      <c r="H98" s="24">
        <v>208.91800000000001</v>
      </c>
      <c r="I98" s="24">
        <v>0.68713199999999997</v>
      </c>
      <c r="J98" s="81">
        <f t="shared" si="9"/>
        <v>7.936532155208446E+23</v>
      </c>
      <c r="K98" s="24" t="s">
        <v>379</v>
      </c>
      <c r="L98" s="2">
        <f t="shared" si="10"/>
        <v>54</v>
      </c>
      <c r="M98" s="78">
        <f t="shared" si="11"/>
        <v>16.75</v>
      </c>
      <c r="N98" s="24">
        <v>14</v>
      </c>
      <c r="O98" s="79"/>
      <c r="P98" s="78">
        <f t="shared" ref="P98:P129" si="12">IF(E98="PASS",25,IF(E98="2DEMO",17.5,IF(E98="FAIL",0,"")))+IF(K98="PASS",25,IF(K98="2DEMO",17.5,IF(K98="FAIL",0,"")))+M98+N98+O98</f>
        <v>80.75</v>
      </c>
      <c r="Q98" s="11"/>
      <c r="R98" s="11"/>
      <c r="S98" s="11"/>
    </row>
    <row r="99" spans="1:19" ht="16.149999999999999" customHeight="1">
      <c r="A99" s="1" t="s">
        <v>123</v>
      </c>
      <c r="B99" s="1" t="s">
        <v>50</v>
      </c>
      <c r="C99" s="7">
        <v>314510195</v>
      </c>
      <c r="D99" s="24">
        <v>0.78126099999999998</v>
      </c>
      <c r="E99" s="80" t="s">
        <v>379</v>
      </c>
      <c r="F99" s="19" t="b">
        <v>0</v>
      </c>
      <c r="G99" s="24">
        <v>400326656</v>
      </c>
      <c r="H99" s="24">
        <v>56.710999999999999</v>
      </c>
      <c r="I99" s="24">
        <v>0.666744</v>
      </c>
      <c r="J99" s="81">
        <f t="shared" ref="J99:J130" si="13">G99*G99*H99*H99*(1/(I99-0.65))</f>
        <v>3.0782537209128293E+22</v>
      </c>
      <c r="K99" s="24" t="s">
        <v>379</v>
      </c>
      <c r="L99" s="2">
        <f t="shared" ref="L99:L117" si="14">IF(J99&lt;&gt;0,SUMPRODUCT(($J$3:$J$117&lt;&gt;0)*($J$3:$J$117&lt;J99))+SUMPRODUCT(($J$119:$J$131&lt;&gt;0)*($J$119:$J$131&lt;J99))+1,"")</f>
        <v>20</v>
      </c>
      <c r="M99" s="78">
        <f t="shared" ref="M99:M117" si="15">IF(J99&lt;&gt;0,(121-L99)/120*30,)</f>
        <v>25.25</v>
      </c>
      <c r="N99" s="24">
        <v>14</v>
      </c>
      <c r="O99" s="79"/>
      <c r="P99" s="78">
        <f t="shared" si="12"/>
        <v>89.25</v>
      </c>
      <c r="Q99" s="11"/>
      <c r="R99" s="11"/>
      <c r="S99" s="11"/>
    </row>
    <row r="100" spans="1:19" ht="16.149999999999999" customHeight="1">
      <c r="A100" s="1" t="s">
        <v>124</v>
      </c>
      <c r="B100" s="1" t="s">
        <v>50</v>
      </c>
      <c r="C100" s="7">
        <v>314510196</v>
      </c>
      <c r="D100" s="24">
        <v>0.79773700000000003</v>
      </c>
      <c r="E100" s="80" t="s">
        <v>379</v>
      </c>
      <c r="F100" s="19" t="b">
        <v>0</v>
      </c>
      <c r="G100" s="24">
        <v>192811984</v>
      </c>
      <c r="H100" s="24">
        <v>244.32</v>
      </c>
      <c r="I100" s="24">
        <v>0.67388400000000004</v>
      </c>
      <c r="J100" s="81">
        <f t="shared" si="13"/>
        <v>9.2913543606715332E+22</v>
      </c>
      <c r="K100" s="24" t="s">
        <v>379</v>
      </c>
      <c r="L100" s="2">
        <f t="shared" si="14"/>
        <v>32</v>
      </c>
      <c r="M100" s="78">
        <f t="shared" si="15"/>
        <v>22.25</v>
      </c>
      <c r="N100" s="24">
        <v>17</v>
      </c>
      <c r="O100" s="79"/>
      <c r="P100" s="78">
        <f t="shared" si="12"/>
        <v>89.25</v>
      </c>
      <c r="Q100" s="11"/>
      <c r="R100" s="11"/>
      <c r="S100" s="11"/>
    </row>
    <row r="101" spans="1:19" ht="16.149999999999999" customHeight="1">
      <c r="A101" s="1" t="s">
        <v>125</v>
      </c>
      <c r="B101" s="1" t="s">
        <v>50</v>
      </c>
      <c r="C101" s="7">
        <v>314510199</v>
      </c>
      <c r="D101" s="24">
        <v>0.76485999999999998</v>
      </c>
      <c r="E101" s="80" t="s">
        <v>379</v>
      </c>
      <c r="F101" s="19" t="b">
        <v>0</v>
      </c>
      <c r="G101" s="24">
        <v>427879776</v>
      </c>
      <c r="H101" s="24">
        <v>375.762</v>
      </c>
      <c r="I101" s="24">
        <v>0.67371400000000004</v>
      </c>
      <c r="J101" s="81">
        <f t="shared" si="13"/>
        <v>1.0900951852791389E+24</v>
      </c>
      <c r="K101" s="24" t="s">
        <v>379</v>
      </c>
      <c r="L101" s="2">
        <f t="shared" si="14"/>
        <v>59</v>
      </c>
      <c r="M101" s="78">
        <f t="shared" si="15"/>
        <v>15.500000000000002</v>
      </c>
      <c r="N101" s="24">
        <v>14</v>
      </c>
      <c r="O101" s="79"/>
      <c r="P101" s="78">
        <f t="shared" si="12"/>
        <v>79.5</v>
      </c>
      <c r="Q101" s="11"/>
      <c r="R101" s="11"/>
      <c r="S101" s="11"/>
    </row>
    <row r="102" spans="1:19" ht="16.149999999999999" customHeight="1">
      <c r="A102" s="1" t="s">
        <v>126</v>
      </c>
      <c r="B102" s="1" t="s">
        <v>50</v>
      </c>
      <c r="C102" s="7">
        <v>314510201</v>
      </c>
      <c r="D102" s="24">
        <v>0.76063099999999995</v>
      </c>
      <c r="E102" s="80" t="s">
        <v>379</v>
      </c>
      <c r="F102" s="19" t="b">
        <v>0</v>
      </c>
      <c r="G102" s="24">
        <v>950009856</v>
      </c>
      <c r="H102" s="24">
        <v>275.12900000000002</v>
      </c>
      <c r="I102" s="24">
        <v>0.71669499999999997</v>
      </c>
      <c r="J102" s="81">
        <f t="shared" si="13"/>
        <v>1.0243200751751319E+24</v>
      </c>
      <c r="K102" s="24" t="s">
        <v>379</v>
      </c>
      <c r="L102" s="2">
        <f t="shared" si="14"/>
        <v>57</v>
      </c>
      <c r="M102" s="78">
        <f t="shared" si="15"/>
        <v>16</v>
      </c>
      <c r="N102" s="24">
        <v>13</v>
      </c>
      <c r="O102" s="79"/>
      <c r="P102" s="78">
        <f t="shared" si="12"/>
        <v>79</v>
      </c>
      <c r="Q102" s="11"/>
      <c r="R102" s="11"/>
      <c r="S102" s="11"/>
    </row>
    <row r="103" spans="1:19" ht="16.149999999999999" customHeight="1">
      <c r="A103" s="1" t="s">
        <v>127</v>
      </c>
      <c r="B103" s="1" t="s">
        <v>50</v>
      </c>
      <c r="C103" s="7">
        <v>314510202</v>
      </c>
      <c r="D103" s="24">
        <v>0.794296</v>
      </c>
      <c r="E103" s="80" t="s">
        <v>379</v>
      </c>
      <c r="F103" s="19" t="b">
        <v>0</v>
      </c>
      <c r="G103" s="24">
        <v>47433728</v>
      </c>
      <c r="H103" s="24">
        <v>38.465000000000003</v>
      </c>
      <c r="I103" s="24">
        <v>0.67171999999999998</v>
      </c>
      <c r="J103" s="81">
        <f t="shared" si="13"/>
        <v>1.5326612254010216E+20</v>
      </c>
      <c r="K103" s="24" t="s">
        <v>379</v>
      </c>
      <c r="L103" s="2">
        <f t="shared" si="14"/>
        <v>1</v>
      </c>
      <c r="M103" s="78">
        <f t="shared" si="15"/>
        <v>30</v>
      </c>
      <c r="N103" s="24">
        <v>20</v>
      </c>
      <c r="O103" s="79"/>
      <c r="P103" s="78">
        <f t="shared" si="12"/>
        <v>100</v>
      </c>
      <c r="Q103" s="11"/>
      <c r="R103" s="11"/>
      <c r="S103" s="11"/>
    </row>
    <row r="104" spans="1:19" ht="16.149999999999999" customHeight="1">
      <c r="A104" s="1" t="s">
        <v>128</v>
      </c>
      <c r="B104" s="1" t="s">
        <v>50</v>
      </c>
      <c r="C104" s="7">
        <v>314510209</v>
      </c>
      <c r="D104" s="24">
        <v>0.77393599999999996</v>
      </c>
      <c r="E104" s="80" t="s">
        <v>379</v>
      </c>
      <c r="F104" s="19" t="b">
        <v>0</v>
      </c>
      <c r="G104" s="24">
        <v>1334575104</v>
      </c>
      <c r="H104" s="24">
        <v>1159.32</v>
      </c>
      <c r="I104" s="24">
        <v>0.68500799999999995</v>
      </c>
      <c r="J104" s="81">
        <f t="shared" si="13"/>
        <v>6.8379417043285449E+25</v>
      </c>
      <c r="K104" s="24" t="s">
        <v>379</v>
      </c>
      <c r="L104" s="2">
        <f t="shared" si="14"/>
        <v>92</v>
      </c>
      <c r="M104" s="78">
        <f t="shared" si="15"/>
        <v>7.25</v>
      </c>
      <c r="N104" s="24">
        <v>15</v>
      </c>
      <c r="O104" s="79"/>
      <c r="P104" s="78">
        <f t="shared" si="12"/>
        <v>72.25</v>
      </c>
      <c r="Q104" s="11"/>
      <c r="R104" s="11"/>
      <c r="S104" s="11"/>
    </row>
    <row r="105" spans="1:19" ht="16.149999999999999" customHeight="1">
      <c r="A105" s="1" t="s">
        <v>129</v>
      </c>
      <c r="B105" s="1" t="s">
        <v>50</v>
      </c>
      <c r="C105" s="7">
        <v>314510214</v>
      </c>
      <c r="D105" s="24">
        <v>0.74608399999999997</v>
      </c>
      <c r="E105" s="80" t="s">
        <v>379</v>
      </c>
      <c r="F105" s="19" t="b">
        <v>0</v>
      </c>
      <c r="G105" s="24">
        <v>587526144</v>
      </c>
      <c r="H105" s="24">
        <v>151.58199999999999</v>
      </c>
      <c r="I105" s="24">
        <v>0.66569699999999998</v>
      </c>
      <c r="J105" s="81">
        <f t="shared" si="13"/>
        <v>5.0528103879720291E+23</v>
      </c>
      <c r="K105" s="24" t="s">
        <v>379</v>
      </c>
      <c r="L105" s="2">
        <f t="shared" si="14"/>
        <v>49</v>
      </c>
      <c r="M105" s="78">
        <f t="shared" si="15"/>
        <v>18</v>
      </c>
      <c r="N105" s="24">
        <v>14</v>
      </c>
      <c r="O105" s="79"/>
      <c r="P105" s="78">
        <f t="shared" si="12"/>
        <v>82</v>
      </c>
      <c r="Q105" s="11"/>
      <c r="R105" s="11"/>
      <c r="S105" s="11"/>
    </row>
    <row r="106" spans="1:19" ht="16.149999999999999" customHeight="1">
      <c r="A106" s="1" t="s">
        <v>130</v>
      </c>
      <c r="B106" s="1" t="s">
        <v>50</v>
      </c>
      <c r="C106" s="7">
        <v>314510218</v>
      </c>
      <c r="D106" s="24">
        <v>0.77481100000000003</v>
      </c>
      <c r="E106" s="80" t="s">
        <v>379</v>
      </c>
      <c r="F106" s="19" t="b">
        <v>0</v>
      </c>
      <c r="G106" s="24">
        <v>834489160</v>
      </c>
      <c r="H106" s="24">
        <v>580.40200000000004</v>
      </c>
      <c r="I106" s="24">
        <v>0.66103199999999995</v>
      </c>
      <c r="J106" s="81">
        <f t="shared" si="13"/>
        <v>2.1263999166561331E+25</v>
      </c>
      <c r="K106" s="24" t="s">
        <v>379</v>
      </c>
      <c r="L106" s="2">
        <f t="shared" si="14"/>
        <v>84</v>
      </c>
      <c r="M106" s="78">
        <f t="shared" si="15"/>
        <v>9.25</v>
      </c>
      <c r="N106" s="24">
        <v>15</v>
      </c>
      <c r="O106" s="79"/>
      <c r="P106" s="78">
        <f t="shared" si="12"/>
        <v>74.25</v>
      </c>
      <c r="Q106" s="11"/>
      <c r="R106" s="11"/>
      <c r="S106" s="11"/>
    </row>
    <row r="107" spans="1:19" ht="16.149999999999999" customHeight="1">
      <c r="A107" s="1" t="s">
        <v>131</v>
      </c>
      <c r="B107" s="1" t="s">
        <v>50</v>
      </c>
      <c r="C107" s="7">
        <v>314510222</v>
      </c>
      <c r="D107" s="24">
        <v>0.80240100000000003</v>
      </c>
      <c r="E107" s="80" t="s">
        <v>379</v>
      </c>
      <c r="F107" s="19" t="b">
        <v>0</v>
      </c>
      <c r="G107" s="24">
        <v>559279216</v>
      </c>
      <c r="H107" s="24">
        <v>455.35500000000002</v>
      </c>
      <c r="I107" s="24">
        <v>0.70647599999999999</v>
      </c>
      <c r="J107" s="81">
        <f t="shared" si="13"/>
        <v>1.1484012339315243E+24</v>
      </c>
      <c r="K107" s="24" t="s">
        <v>379</v>
      </c>
      <c r="L107" s="2">
        <f t="shared" si="14"/>
        <v>60</v>
      </c>
      <c r="M107" s="78">
        <f t="shared" si="15"/>
        <v>15.25</v>
      </c>
      <c r="N107" s="24">
        <v>14</v>
      </c>
      <c r="O107" s="79"/>
      <c r="P107" s="78">
        <f t="shared" si="12"/>
        <v>79.25</v>
      </c>
      <c r="Q107" s="11"/>
      <c r="R107" s="11"/>
      <c r="S107" s="11"/>
    </row>
    <row r="108" spans="1:19" ht="16.149999999999999" customHeight="1">
      <c r="A108" s="1" t="s">
        <v>132</v>
      </c>
      <c r="B108" s="1" t="s">
        <v>50</v>
      </c>
      <c r="C108" s="7">
        <v>314510224</v>
      </c>
      <c r="D108" s="24">
        <v>0.76949199999999995</v>
      </c>
      <c r="E108" s="80" t="s">
        <v>379</v>
      </c>
      <c r="F108" s="19" t="b">
        <v>0</v>
      </c>
      <c r="G108" s="24">
        <v>393216000</v>
      </c>
      <c r="H108" s="24">
        <v>82.941000000000003</v>
      </c>
      <c r="I108" s="24">
        <v>0.67156300000000002</v>
      </c>
      <c r="J108" s="81">
        <f t="shared" si="13"/>
        <v>4.9327796260084998E+22</v>
      </c>
      <c r="K108" s="24" t="s">
        <v>379</v>
      </c>
      <c r="L108" s="2">
        <f t="shared" si="14"/>
        <v>26</v>
      </c>
      <c r="M108" s="78">
        <f t="shared" si="15"/>
        <v>23.75</v>
      </c>
      <c r="N108" s="24">
        <v>15</v>
      </c>
      <c r="O108" s="79"/>
      <c r="P108" s="78">
        <f t="shared" si="12"/>
        <v>88.75</v>
      </c>
      <c r="Q108" s="11"/>
      <c r="R108" s="11"/>
      <c r="S108" s="11"/>
    </row>
    <row r="109" spans="1:19" ht="16.149999999999999" customHeight="1">
      <c r="A109" s="1" t="s">
        <v>133</v>
      </c>
      <c r="B109" s="1" t="s">
        <v>50</v>
      </c>
      <c r="C109" s="7">
        <v>314510225</v>
      </c>
      <c r="D109" s="24">
        <v>0.78971499999999994</v>
      </c>
      <c r="E109" s="80" t="s">
        <v>379</v>
      </c>
      <c r="F109" s="19" t="b">
        <v>0</v>
      </c>
      <c r="G109" s="24">
        <v>212697088</v>
      </c>
      <c r="H109" s="24">
        <v>63.277000000000001</v>
      </c>
      <c r="I109" s="24">
        <v>0.66512300000000002</v>
      </c>
      <c r="J109" s="81">
        <f t="shared" si="13"/>
        <v>1.1977795601306866E+22</v>
      </c>
      <c r="K109" s="24" t="s">
        <v>379</v>
      </c>
      <c r="L109" s="2">
        <f t="shared" si="14"/>
        <v>13</v>
      </c>
      <c r="M109" s="78">
        <f t="shared" si="15"/>
        <v>27</v>
      </c>
      <c r="N109" s="24">
        <v>18</v>
      </c>
      <c r="O109" s="79"/>
      <c r="P109" s="78">
        <f t="shared" si="12"/>
        <v>95</v>
      </c>
      <c r="Q109" s="11"/>
      <c r="R109" s="11"/>
      <c r="S109" s="11"/>
    </row>
    <row r="110" spans="1:19" ht="16.149999999999999" customHeight="1">
      <c r="A110" s="1" t="s">
        <v>134</v>
      </c>
      <c r="B110" s="1" t="s">
        <v>50</v>
      </c>
      <c r="C110" s="7">
        <v>314510228</v>
      </c>
      <c r="D110" s="24">
        <v>0.78721600000000003</v>
      </c>
      <c r="E110" s="80" t="s">
        <v>379</v>
      </c>
      <c r="F110" s="19" t="b">
        <v>0</v>
      </c>
      <c r="G110" s="24">
        <v>3390832640</v>
      </c>
      <c r="H110" s="24">
        <v>2220.4960000000001</v>
      </c>
      <c r="I110" s="24">
        <v>0.68779800000000002</v>
      </c>
      <c r="J110" s="81">
        <f t="shared" si="13"/>
        <v>1.4998363663196094E+27</v>
      </c>
      <c r="K110" s="24" t="s">
        <v>379</v>
      </c>
      <c r="L110" s="2">
        <f t="shared" si="14"/>
        <v>110</v>
      </c>
      <c r="M110" s="78">
        <f t="shared" si="15"/>
        <v>2.75</v>
      </c>
      <c r="N110" s="24">
        <v>13</v>
      </c>
      <c r="O110" s="79"/>
      <c r="P110" s="78">
        <f t="shared" si="12"/>
        <v>65.75</v>
      </c>
      <c r="Q110" s="11"/>
      <c r="R110" s="11"/>
      <c r="S110" s="11"/>
    </row>
    <row r="111" spans="1:19" ht="16.149999999999999" customHeight="1">
      <c r="A111" s="1" t="s">
        <v>135</v>
      </c>
      <c r="B111" s="1" t="s">
        <v>50</v>
      </c>
      <c r="C111" s="7">
        <v>314510230</v>
      </c>
      <c r="D111" s="24">
        <v>0.75096499999999999</v>
      </c>
      <c r="E111" s="80" t="s">
        <v>379</v>
      </c>
      <c r="F111" s="19" t="b">
        <v>0</v>
      </c>
      <c r="G111" s="24">
        <v>2905178112</v>
      </c>
      <c r="H111" s="24">
        <v>2330.355</v>
      </c>
      <c r="I111" s="24">
        <v>0.67456899999999997</v>
      </c>
      <c r="J111" s="81">
        <f t="shared" si="13"/>
        <v>1.8655299133831526E+27</v>
      </c>
      <c r="K111" s="19" t="s">
        <v>435</v>
      </c>
      <c r="L111" s="2">
        <f t="shared" si="14"/>
        <v>111</v>
      </c>
      <c r="M111" s="78">
        <f t="shared" si="15"/>
        <v>2.5</v>
      </c>
      <c r="N111" s="24">
        <v>14</v>
      </c>
      <c r="O111" s="79"/>
      <c r="P111" s="78">
        <f t="shared" si="12"/>
        <v>59</v>
      </c>
      <c r="Q111" s="11"/>
      <c r="R111" s="27"/>
      <c r="S111" s="11"/>
    </row>
    <row r="112" spans="1:19" ht="16.149999999999999" customHeight="1">
      <c r="A112" s="1" t="s">
        <v>136</v>
      </c>
      <c r="B112" s="1" t="s">
        <v>50</v>
      </c>
      <c r="C112" s="7">
        <v>314510232</v>
      </c>
      <c r="D112" s="24">
        <v>0</v>
      </c>
      <c r="E112" s="80" t="s">
        <v>380</v>
      </c>
      <c r="F112" s="19" t="s">
        <v>434</v>
      </c>
      <c r="G112" s="11"/>
      <c r="H112" s="11"/>
      <c r="I112" s="11"/>
      <c r="J112" s="81">
        <f t="shared" si="13"/>
        <v>0</v>
      </c>
      <c r="K112" s="24" t="s">
        <v>380</v>
      </c>
      <c r="L112" s="2" t="str">
        <f t="shared" si="14"/>
        <v/>
      </c>
      <c r="M112" s="78">
        <f t="shared" si="15"/>
        <v>0</v>
      </c>
      <c r="N112" s="11"/>
      <c r="O112" s="79"/>
      <c r="P112" s="78">
        <f t="shared" si="12"/>
        <v>0</v>
      </c>
      <c r="Q112" s="27" t="s">
        <v>434</v>
      </c>
      <c r="R112" s="27" t="s">
        <v>434</v>
      </c>
      <c r="S112" s="11"/>
    </row>
    <row r="113" spans="1:19" ht="16.149999999999999" customHeight="1">
      <c r="A113" s="1" t="s">
        <v>137</v>
      </c>
      <c r="B113" s="1" t="s">
        <v>56</v>
      </c>
      <c r="C113" s="7">
        <v>314511038</v>
      </c>
      <c r="D113" s="24">
        <v>0.750278</v>
      </c>
      <c r="E113" s="80" t="s">
        <v>379</v>
      </c>
      <c r="F113" s="19" t="b">
        <v>0</v>
      </c>
      <c r="G113" s="24">
        <v>100401152</v>
      </c>
      <c r="H113" s="24">
        <v>36.655999999999999</v>
      </c>
      <c r="I113" s="24">
        <v>0.67917300000000003</v>
      </c>
      <c r="J113" s="81">
        <f t="shared" si="13"/>
        <v>4.6428691436459609E+20</v>
      </c>
      <c r="K113" s="24" t="s">
        <v>379</v>
      </c>
      <c r="L113" s="2">
        <f t="shared" si="14"/>
        <v>4</v>
      </c>
      <c r="M113" s="78">
        <f t="shared" si="15"/>
        <v>29.25</v>
      </c>
      <c r="N113" s="24">
        <v>18</v>
      </c>
      <c r="O113" s="79"/>
      <c r="P113" s="78">
        <f t="shared" si="12"/>
        <v>97.25</v>
      </c>
      <c r="Q113" s="11"/>
      <c r="R113" s="11"/>
      <c r="S113" s="11"/>
    </row>
    <row r="114" spans="1:19" ht="16.149999999999999" customHeight="1">
      <c r="A114" s="1" t="s">
        <v>138</v>
      </c>
      <c r="B114" s="1" t="s">
        <v>56</v>
      </c>
      <c r="C114" s="7">
        <v>314511040</v>
      </c>
      <c r="D114" s="24">
        <v>0.73499599999999998</v>
      </c>
      <c r="E114" s="80" t="s">
        <v>379</v>
      </c>
      <c r="F114" s="19" t="b">
        <v>0</v>
      </c>
      <c r="G114" s="24">
        <v>172949604</v>
      </c>
      <c r="H114" s="24">
        <v>738.47699999999998</v>
      </c>
      <c r="I114" s="24">
        <v>0.67054100000000005</v>
      </c>
      <c r="J114" s="81">
        <f t="shared" si="13"/>
        <v>7.9412982797330732E+23</v>
      </c>
      <c r="K114" s="24" t="s">
        <v>379</v>
      </c>
      <c r="L114" s="2">
        <f t="shared" si="14"/>
        <v>55</v>
      </c>
      <c r="M114" s="78">
        <f t="shared" si="15"/>
        <v>16.5</v>
      </c>
      <c r="N114" s="24">
        <v>18</v>
      </c>
      <c r="O114" s="79"/>
      <c r="P114" s="78">
        <f t="shared" si="12"/>
        <v>84.5</v>
      </c>
      <c r="Q114" s="11"/>
      <c r="R114" s="11"/>
      <c r="S114" s="11"/>
    </row>
    <row r="115" spans="1:19" ht="16.149999999999999" customHeight="1">
      <c r="A115" s="1" t="s">
        <v>139</v>
      </c>
      <c r="B115" s="1" t="s">
        <v>56</v>
      </c>
      <c r="C115" s="7">
        <v>314511059</v>
      </c>
      <c r="D115" s="24">
        <v>0.72360400000000002</v>
      </c>
      <c r="E115" s="80" t="s">
        <v>379</v>
      </c>
      <c r="F115" s="19" t="b">
        <v>0</v>
      </c>
      <c r="G115" s="24">
        <v>6017253376</v>
      </c>
      <c r="H115" s="24">
        <v>1004.766</v>
      </c>
      <c r="I115" s="24">
        <v>0.68291400000000002</v>
      </c>
      <c r="J115" s="81">
        <f t="shared" si="13"/>
        <v>1.1105696353974682E+27</v>
      </c>
      <c r="K115" s="24" t="s">
        <v>379</v>
      </c>
      <c r="L115" s="2">
        <f t="shared" si="14"/>
        <v>109</v>
      </c>
      <c r="M115" s="78">
        <f t="shared" si="15"/>
        <v>3</v>
      </c>
      <c r="N115" s="24">
        <v>14</v>
      </c>
      <c r="O115" s="79"/>
      <c r="P115" s="78">
        <f t="shared" si="12"/>
        <v>67</v>
      </c>
      <c r="Q115" s="11"/>
      <c r="R115" s="11"/>
      <c r="S115" s="11"/>
    </row>
    <row r="116" spans="1:19" ht="16.149999999999999" customHeight="1">
      <c r="A116" s="1" t="s">
        <v>140</v>
      </c>
      <c r="B116" s="1" t="s">
        <v>82</v>
      </c>
      <c r="C116" s="7">
        <v>314512025</v>
      </c>
      <c r="D116" s="24">
        <v>0.77738200000000002</v>
      </c>
      <c r="E116" s="80" t="s">
        <v>379</v>
      </c>
      <c r="F116" s="19" t="b">
        <v>0</v>
      </c>
      <c r="G116" s="24">
        <v>925384704</v>
      </c>
      <c r="H116" s="24">
        <v>611.46500000000003</v>
      </c>
      <c r="I116" s="24">
        <v>0.67513299999999998</v>
      </c>
      <c r="J116" s="81">
        <f t="shared" si="13"/>
        <v>1.2739239676005974E+25</v>
      </c>
      <c r="K116" s="24" t="s">
        <v>379</v>
      </c>
      <c r="L116" s="2">
        <f t="shared" si="14"/>
        <v>78</v>
      </c>
      <c r="M116" s="78">
        <f t="shared" si="15"/>
        <v>10.75</v>
      </c>
      <c r="N116" s="24">
        <v>13</v>
      </c>
      <c r="O116" s="79"/>
      <c r="P116" s="78">
        <f t="shared" si="12"/>
        <v>73.75</v>
      </c>
      <c r="Q116" s="11"/>
      <c r="R116" s="11"/>
      <c r="S116" s="11"/>
    </row>
    <row r="117" spans="1:19" ht="16.149999999999999" customHeight="1">
      <c r="A117" s="1" t="s">
        <v>141</v>
      </c>
      <c r="B117" s="1" t="s">
        <v>84</v>
      </c>
      <c r="C117" s="7">
        <v>314513086</v>
      </c>
      <c r="D117" s="24">
        <v>0.79762599999999995</v>
      </c>
      <c r="E117" s="80" t="s">
        <v>379</v>
      </c>
      <c r="F117" s="19" t="b">
        <v>0</v>
      </c>
      <c r="G117" s="24">
        <v>3030179840</v>
      </c>
      <c r="H117" s="24">
        <v>1096.0550000000001</v>
      </c>
      <c r="I117" s="24">
        <v>0.67855399999999999</v>
      </c>
      <c r="J117" s="81">
        <f t="shared" si="13"/>
        <v>3.8630875335985822E+26</v>
      </c>
      <c r="K117" s="24" t="s">
        <v>379</v>
      </c>
      <c r="L117" s="2">
        <f t="shared" si="14"/>
        <v>102</v>
      </c>
      <c r="M117" s="78">
        <f t="shared" si="15"/>
        <v>4.75</v>
      </c>
      <c r="N117" s="24">
        <v>12</v>
      </c>
      <c r="O117" s="79"/>
      <c r="P117" s="78">
        <f t="shared" si="12"/>
        <v>66.75</v>
      </c>
      <c r="Q117" s="11"/>
      <c r="R117" s="11"/>
      <c r="S117" s="11"/>
    </row>
    <row r="118" spans="1:19" s="126" customFormat="1" ht="16.149999999999999" customHeight="1">
      <c r="A118" s="120" t="s">
        <v>142</v>
      </c>
      <c r="B118" s="120" t="s">
        <v>60</v>
      </c>
      <c r="C118" s="121">
        <v>314580042</v>
      </c>
      <c r="D118" s="127">
        <v>0.76069399999999998</v>
      </c>
      <c r="E118" s="130" t="s">
        <v>379</v>
      </c>
      <c r="F118" s="131" t="b">
        <v>1</v>
      </c>
      <c r="G118" s="127">
        <v>49692870</v>
      </c>
      <c r="H118" s="127">
        <v>8.3480000000000008</v>
      </c>
      <c r="I118" s="127">
        <v>0.66844499999999996</v>
      </c>
      <c r="J118" s="132">
        <f t="shared" si="13"/>
        <v>9.3298439816196035E+18</v>
      </c>
      <c r="K118" s="127" t="s">
        <v>379</v>
      </c>
      <c r="L118" s="125" t="s">
        <v>440</v>
      </c>
      <c r="M118" s="133">
        <v>30</v>
      </c>
      <c r="N118" s="127">
        <v>19</v>
      </c>
      <c r="O118" s="134"/>
      <c r="P118" s="133">
        <f t="shared" si="12"/>
        <v>99</v>
      </c>
      <c r="Q118" s="135"/>
      <c r="R118" s="135"/>
      <c r="S118" s="135"/>
    </row>
    <row r="119" spans="1:19" ht="16.149999999999999" customHeight="1">
      <c r="A119" s="1" t="s">
        <v>143</v>
      </c>
      <c r="B119" s="1" t="s">
        <v>60</v>
      </c>
      <c r="C119" s="7">
        <v>314580044</v>
      </c>
      <c r="D119" s="24">
        <v>0.74679899999999999</v>
      </c>
      <c r="E119" s="80" t="s">
        <v>379</v>
      </c>
      <c r="F119" s="19" t="b">
        <v>0</v>
      </c>
      <c r="G119" s="24">
        <v>324124672</v>
      </c>
      <c r="H119" s="24">
        <v>58.055</v>
      </c>
      <c r="I119" s="24">
        <v>0.66768700000000003</v>
      </c>
      <c r="J119" s="81">
        <f t="shared" si="13"/>
        <v>2.0019317322833784E+22</v>
      </c>
      <c r="K119" s="24" t="s">
        <v>379</v>
      </c>
      <c r="L119" s="2">
        <f t="shared" ref="L119:L131" si="16">IF(J119&lt;&gt;0,SUMPRODUCT(($J$3:$J$117&lt;&gt;0)*($J$3:$J$117&lt;J119))+SUMPRODUCT(($J$119:$J$131&lt;&gt;0)*($J$119:$J$131&lt;J119))+1,"")</f>
        <v>16</v>
      </c>
      <c r="M119" s="78">
        <f t="shared" ref="M119:M131" si="17">IF(J119&lt;&gt;0,(121-L119)/120*30,)</f>
        <v>26.25</v>
      </c>
      <c r="N119" s="24">
        <v>16</v>
      </c>
      <c r="O119" s="79"/>
      <c r="P119" s="78">
        <f t="shared" si="12"/>
        <v>92.25</v>
      </c>
      <c r="Q119" s="11"/>
      <c r="R119" s="11"/>
      <c r="S119" s="11"/>
    </row>
    <row r="120" spans="1:19" ht="16.149999999999999" customHeight="1">
      <c r="A120" s="1" t="s">
        <v>144</v>
      </c>
      <c r="B120" s="1" t="s">
        <v>60</v>
      </c>
      <c r="C120" s="7">
        <v>314580048</v>
      </c>
      <c r="D120" s="24">
        <v>0.78151499999999996</v>
      </c>
      <c r="E120" s="80" t="s">
        <v>379</v>
      </c>
      <c r="F120" s="19" t="b">
        <v>0</v>
      </c>
      <c r="G120" s="24">
        <v>252977152</v>
      </c>
      <c r="H120" s="24">
        <v>110.809</v>
      </c>
      <c r="I120" s="24">
        <v>0.68647000000000002</v>
      </c>
      <c r="J120" s="81">
        <f t="shared" si="13"/>
        <v>2.1546508542100449E+22</v>
      </c>
      <c r="K120" s="24" t="s">
        <v>379</v>
      </c>
      <c r="L120" s="2">
        <f t="shared" si="16"/>
        <v>17</v>
      </c>
      <c r="M120" s="78">
        <f t="shared" si="17"/>
        <v>26</v>
      </c>
      <c r="N120" s="24">
        <v>15</v>
      </c>
      <c r="O120" s="79"/>
      <c r="P120" s="78">
        <f t="shared" si="12"/>
        <v>91</v>
      </c>
      <c r="Q120" s="11"/>
      <c r="R120" s="11"/>
      <c r="S120" s="11"/>
    </row>
    <row r="121" spans="1:19" ht="16.149999999999999" customHeight="1">
      <c r="A121" s="1" t="s">
        <v>145</v>
      </c>
      <c r="B121" s="1" t="s">
        <v>60</v>
      </c>
      <c r="C121" s="7">
        <v>314580052</v>
      </c>
      <c r="D121" s="24">
        <v>0</v>
      </c>
      <c r="E121" s="80" t="s">
        <v>380</v>
      </c>
      <c r="F121" s="19" t="s">
        <v>434</v>
      </c>
      <c r="G121" s="11"/>
      <c r="H121" s="11"/>
      <c r="I121" s="11"/>
      <c r="J121" s="81">
        <f t="shared" si="13"/>
        <v>0</v>
      </c>
      <c r="K121" s="24" t="s">
        <v>380</v>
      </c>
      <c r="L121" s="2" t="str">
        <f t="shared" si="16"/>
        <v/>
      </c>
      <c r="M121" s="78">
        <f t="shared" si="17"/>
        <v>0</v>
      </c>
      <c r="N121" s="11"/>
      <c r="O121" s="79"/>
      <c r="P121" s="78">
        <f t="shared" si="12"/>
        <v>0</v>
      </c>
      <c r="Q121" s="27" t="s">
        <v>434</v>
      </c>
      <c r="R121" s="27" t="s">
        <v>434</v>
      </c>
      <c r="S121" s="11"/>
    </row>
    <row r="122" spans="1:19" ht="16.149999999999999" customHeight="1">
      <c r="A122" s="1" t="s">
        <v>146</v>
      </c>
      <c r="B122" s="1" t="s">
        <v>147</v>
      </c>
      <c r="C122" s="7">
        <v>314581011</v>
      </c>
      <c r="D122" s="24">
        <v>0.75766599999999995</v>
      </c>
      <c r="E122" s="80" t="s">
        <v>379</v>
      </c>
      <c r="F122" s="19" t="b">
        <v>0</v>
      </c>
      <c r="G122" s="24">
        <v>3789422592</v>
      </c>
      <c r="H122" s="24">
        <v>1398.566</v>
      </c>
      <c r="I122" s="24">
        <v>0.68524499999999999</v>
      </c>
      <c r="J122" s="81">
        <f t="shared" si="13"/>
        <v>7.9691957965305435E+26</v>
      </c>
      <c r="K122" s="24" t="s">
        <v>379</v>
      </c>
      <c r="L122" s="2">
        <f t="shared" si="16"/>
        <v>107</v>
      </c>
      <c r="M122" s="78">
        <f t="shared" si="17"/>
        <v>3.5</v>
      </c>
      <c r="N122" s="24">
        <v>13</v>
      </c>
      <c r="O122" s="79"/>
      <c r="P122" s="78">
        <f t="shared" si="12"/>
        <v>66.5</v>
      </c>
      <c r="Q122" s="11"/>
      <c r="R122" s="11"/>
      <c r="S122" s="11"/>
    </row>
    <row r="123" spans="1:19" ht="16.149999999999999" customHeight="1">
      <c r="A123" s="1" t="s">
        <v>148</v>
      </c>
      <c r="B123" s="1" t="s">
        <v>147</v>
      </c>
      <c r="C123" s="7">
        <v>314581044</v>
      </c>
      <c r="D123" s="24">
        <v>0.73592000000000002</v>
      </c>
      <c r="E123" s="80" t="s">
        <v>379</v>
      </c>
      <c r="F123" s="19" t="b">
        <v>0</v>
      </c>
      <c r="G123" s="24">
        <v>104808448</v>
      </c>
      <c r="H123" s="24">
        <v>105.26600000000001</v>
      </c>
      <c r="I123" s="24">
        <v>0.68365200000000004</v>
      </c>
      <c r="J123" s="81">
        <f t="shared" si="13"/>
        <v>3.6170785550387569E+21</v>
      </c>
      <c r="K123" s="24" t="s">
        <v>379</v>
      </c>
      <c r="L123" s="2">
        <f t="shared" si="16"/>
        <v>7</v>
      </c>
      <c r="M123" s="78">
        <f t="shared" si="17"/>
        <v>28.5</v>
      </c>
      <c r="N123" s="24">
        <v>16</v>
      </c>
      <c r="O123" s="79"/>
      <c r="P123" s="78">
        <f t="shared" si="12"/>
        <v>94.5</v>
      </c>
      <c r="Q123" s="11"/>
      <c r="R123" s="11"/>
      <c r="S123" s="11"/>
    </row>
    <row r="124" spans="1:19" ht="16.149999999999999" customHeight="1">
      <c r="A124" s="1" t="s">
        <v>149</v>
      </c>
      <c r="B124" s="1" t="s">
        <v>62</v>
      </c>
      <c r="C124" s="7">
        <v>314591043</v>
      </c>
      <c r="D124" s="24">
        <v>0.75458400000000003</v>
      </c>
      <c r="E124" s="80" t="s">
        <v>379</v>
      </c>
      <c r="F124" s="19" t="b">
        <v>0</v>
      </c>
      <c r="G124" s="24">
        <v>5982388224</v>
      </c>
      <c r="H124" s="24">
        <v>4191.2420000000002</v>
      </c>
      <c r="I124" s="24">
        <v>0.66850699999999996</v>
      </c>
      <c r="J124" s="81">
        <f t="shared" si="13"/>
        <v>3.3970241617376043E+28</v>
      </c>
      <c r="K124" s="24" t="s">
        <v>379</v>
      </c>
      <c r="L124" s="2">
        <f t="shared" si="16"/>
        <v>116</v>
      </c>
      <c r="M124" s="78">
        <f t="shared" si="17"/>
        <v>1.25</v>
      </c>
      <c r="N124" s="24">
        <v>14</v>
      </c>
      <c r="O124" s="79"/>
      <c r="P124" s="78">
        <f t="shared" si="12"/>
        <v>65.25</v>
      </c>
      <c r="Q124" s="11"/>
      <c r="R124" s="11"/>
      <c r="S124" s="11"/>
    </row>
    <row r="125" spans="1:19" ht="16.149999999999999" customHeight="1">
      <c r="A125" s="1" t="s">
        <v>150</v>
      </c>
      <c r="B125" s="1" t="s">
        <v>88</v>
      </c>
      <c r="C125" s="7">
        <v>314605003</v>
      </c>
      <c r="D125" s="24">
        <v>0.76941700000000002</v>
      </c>
      <c r="E125" s="80" t="s">
        <v>379</v>
      </c>
      <c r="F125" s="19" t="b">
        <v>0</v>
      </c>
      <c r="G125" s="24">
        <v>3898474496</v>
      </c>
      <c r="H125" s="24">
        <v>377.59</v>
      </c>
      <c r="I125" s="24">
        <v>0.71726599999999996</v>
      </c>
      <c r="J125" s="81">
        <f t="shared" si="13"/>
        <v>3.2213266082437923E+25</v>
      </c>
      <c r="K125" s="24" t="s">
        <v>379</v>
      </c>
      <c r="L125" s="2">
        <f t="shared" si="16"/>
        <v>86</v>
      </c>
      <c r="M125" s="78">
        <f t="shared" si="17"/>
        <v>8.75</v>
      </c>
      <c r="N125" s="24">
        <v>16</v>
      </c>
      <c r="O125" s="79"/>
      <c r="P125" s="78">
        <f t="shared" si="12"/>
        <v>74.75</v>
      </c>
      <c r="Q125" s="11"/>
      <c r="R125" s="11"/>
      <c r="S125" s="11"/>
    </row>
    <row r="126" spans="1:19" ht="16.149999999999999" customHeight="1">
      <c r="A126" s="1" t="s">
        <v>151</v>
      </c>
      <c r="B126" s="1" t="s">
        <v>88</v>
      </c>
      <c r="C126" s="7">
        <v>314605025</v>
      </c>
      <c r="D126" s="24">
        <v>0.77017800000000003</v>
      </c>
      <c r="E126" s="80" t="s">
        <v>379</v>
      </c>
      <c r="F126" s="19" t="b">
        <v>0</v>
      </c>
      <c r="G126" s="24">
        <v>11309023232</v>
      </c>
      <c r="H126" s="24">
        <v>5982.152</v>
      </c>
      <c r="I126" s="24">
        <v>0.72362499999999996</v>
      </c>
      <c r="J126" s="81">
        <f t="shared" si="13"/>
        <v>6.2164117442145139E+28</v>
      </c>
      <c r="K126" s="24" t="s">
        <v>379</v>
      </c>
      <c r="L126" s="2">
        <f t="shared" si="16"/>
        <v>117</v>
      </c>
      <c r="M126" s="78">
        <f t="shared" si="17"/>
        <v>1</v>
      </c>
      <c r="N126" s="24">
        <v>13</v>
      </c>
      <c r="O126" s="79"/>
      <c r="P126" s="78">
        <f t="shared" si="12"/>
        <v>64</v>
      </c>
      <c r="Q126" s="11"/>
      <c r="R126" s="11"/>
      <c r="S126" s="11"/>
    </row>
    <row r="127" spans="1:19" ht="16.149999999999999" customHeight="1">
      <c r="A127" s="1" t="s">
        <v>152</v>
      </c>
      <c r="B127" s="1" t="s">
        <v>52</v>
      </c>
      <c r="C127" s="7">
        <v>413510023</v>
      </c>
      <c r="D127" s="24">
        <v>0.77536499999999997</v>
      </c>
      <c r="E127" s="80" t="s">
        <v>379</v>
      </c>
      <c r="F127" s="19" t="b">
        <v>0</v>
      </c>
      <c r="G127" s="24">
        <v>2245132288</v>
      </c>
      <c r="H127" s="24">
        <v>1570.73</v>
      </c>
      <c r="I127" s="24">
        <v>0.675898</v>
      </c>
      <c r="J127" s="81">
        <f t="shared" si="13"/>
        <v>4.8019841466428651E+26</v>
      </c>
      <c r="K127" s="24" t="s">
        <v>379</v>
      </c>
      <c r="L127" s="2">
        <f t="shared" si="16"/>
        <v>104</v>
      </c>
      <c r="M127" s="78">
        <f t="shared" si="17"/>
        <v>4.25</v>
      </c>
      <c r="N127" s="24">
        <v>16</v>
      </c>
      <c r="O127" s="79"/>
      <c r="P127" s="78">
        <f t="shared" si="12"/>
        <v>70.25</v>
      </c>
      <c r="Q127" s="11"/>
      <c r="R127" s="11"/>
      <c r="S127" s="11"/>
    </row>
    <row r="128" spans="1:19" ht="16.149999999999999" customHeight="1">
      <c r="A128" s="1" t="s">
        <v>153</v>
      </c>
      <c r="B128" s="1" t="s">
        <v>154</v>
      </c>
      <c r="C128" s="7" t="s">
        <v>155</v>
      </c>
      <c r="D128" s="24">
        <v>0.72097100000000003</v>
      </c>
      <c r="E128" s="80" t="s">
        <v>379</v>
      </c>
      <c r="F128" s="19" t="b">
        <v>0</v>
      </c>
      <c r="G128" s="24">
        <v>27244235776</v>
      </c>
      <c r="H128" s="24">
        <v>159660.5</v>
      </c>
      <c r="I128" s="24">
        <v>0.68879900000000005</v>
      </c>
      <c r="J128" s="81">
        <f t="shared" si="13"/>
        <v>4.8766737010415208E+32</v>
      </c>
      <c r="K128" s="24" t="s">
        <v>379</v>
      </c>
      <c r="L128" s="2">
        <f t="shared" si="16"/>
        <v>120</v>
      </c>
      <c r="M128" s="78">
        <f t="shared" si="17"/>
        <v>0.25</v>
      </c>
      <c r="N128" s="24">
        <v>15</v>
      </c>
      <c r="O128" s="79"/>
      <c r="P128" s="78">
        <f t="shared" si="12"/>
        <v>65.25</v>
      </c>
      <c r="Q128" s="11"/>
      <c r="R128" s="11"/>
      <c r="S128" s="11"/>
    </row>
    <row r="129" spans="1:19" ht="16.149999999999999" customHeight="1">
      <c r="A129" s="1" t="s">
        <v>156</v>
      </c>
      <c r="B129" s="1" t="s">
        <v>154</v>
      </c>
      <c r="C129" s="7" t="s">
        <v>157</v>
      </c>
      <c r="D129" s="24">
        <v>0.74549799999999999</v>
      </c>
      <c r="E129" s="80" t="s">
        <v>379</v>
      </c>
      <c r="F129" s="19" t="b">
        <v>0</v>
      </c>
      <c r="G129" s="24">
        <v>1083616896</v>
      </c>
      <c r="H129" s="24">
        <v>3864.0230000000001</v>
      </c>
      <c r="I129" s="24">
        <v>0.70674099999999995</v>
      </c>
      <c r="J129" s="81">
        <f t="shared" si="13"/>
        <v>3.089825522478965E+26</v>
      </c>
      <c r="K129" s="24" t="s">
        <v>379</v>
      </c>
      <c r="L129" s="2">
        <f t="shared" si="16"/>
        <v>99</v>
      </c>
      <c r="M129" s="78">
        <f t="shared" si="17"/>
        <v>5.5</v>
      </c>
      <c r="N129" s="24">
        <v>15</v>
      </c>
      <c r="O129" s="79"/>
      <c r="P129" s="78">
        <f t="shared" si="12"/>
        <v>70.5</v>
      </c>
      <c r="Q129" s="11"/>
      <c r="R129" s="11"/>
      <c r="S129" s="11"/>
    </row>
    <row r="130" spans="1:19" ht="16.149999999999999" customHeight="1">
      <c r="A130" s="1" t="s">
        <v>158</v>
      </c>
      <c r="B130" s="1" t="s">
        <v>154</v>
      </c>
      <c r="C130" s="7" t="s">
        <v>159</v>
      </c>
      <c r="D130" s="24">
        <v>0.75036999999999998</v>
      </c>
      <c r="E130" s="80" t="s">
        <v>379</v>
      </c>
      <c r="F130" s="19" t="b">
        <v>0</v>
      </c>
      <c r="G130" s="24">
        <v>371048448</v>
      </c>
      <c r="H130" s="24">
        <v>250.94499999999999</v>
      </c>
      <c r="I130" s="24">
        <v>0.67147599999999996</v>
      </c>
      <c r="J130" s="81">
        <f t="shared" si="13"/>
        <v>4.0370575204391598E+23</v>
      </c>
      <c r="K130" s="24" t="s">
        <v>379</v>
      </c>
      <c r="L130" s="2">
        <f t="shared" si="16"/>
        <v>42</v>
      </c>
      <c r="M130" s="78">
        <f t="shared" si="17"/>
        <v>19.75</v>
      </c>
      <c r="N130" s="24">
        <v>15</v>
      </c>
      <c r="O130" s="79"/>
      <c r="P130" s="78">
        <f t="shared" ref="P130:P131" si="18">IF(E130="PASS",25,IF(E130="2DEMO",17.5,IF(E130="FAIL",0,"")))+IF(K130="PASS",25,IF(K130="2DEMO",17.5,IF(K130="FAIL",0,"")))+M130+N130+O130</f>
        <v>84.75</v>
      </c>
      <c r="Q130" s="11"/>
      <c r="R130" s="11"/>
      <c r="S130" s="11"/>
    </row>
    <row r="131" spans="1:19" ht="16.149999999999999" customHeight="1">
      <c r="A131" s="1" t="s">
        <v>160</v>
      </c>
      <c r="B131" s="1" t="s">
        <v>154</v>
      </c>
      <c r="C131" s="7" t="s">
        <v>161</v>
      </c>
      <c r="D131" s="24">
        <v>0.77037199999999995</v>
      </c>
      <c r="E131" s="80" t="s">
        <v>379</v>
      </c>
      <c r="F131" s="19" t="b">
        <v>0</v>
      </c>
      <c r="G131" s="24">
        <v>1835335680</v>
      </c>
      <c r="H131" s="24">
        <v>535.16800000000001</v>
      </c>
      <c r="I131" s="24">
        <v>0.72337099999999999</v>
      </c>
      <c r="J131" s="81">
        <f t="shared" ref="J131" si="19">G131*G131*H131*H131*(1/(I131-0.65))</f>
        <v>1.3148822156146519E+25</v>
      </c>
      <c r="K131" s="24" t="s">
        <v>379</v>
      </c>
      <c r="L131" s="2">
        <f t="shared" si="16"/>
        <v>79</v>
      </c>
      <c r="M131" s="78">
        <f t="shared" si="17"/>
        <v>10.5</v>
      </c>
      <c r="N131" s="24">
        <v>15</v>
      </c>
      <c r="O131" s="79"/>
      <c r="P131" s="78">
        <f t="shared" si="18"/>
        <v>75.5</v>
      </c>
      <c r="Q131" s="11"/>
      <c r="R131" s="11"/>
      <c r="S131" s="11"/>
    </row>
    <row r="132" spans="1:19" ht="15" customHeight="1">
      <c r="D132" s="73"/>
      <c r="E132" s="73"/>
      <c r="F132" s="2"/>
      <c r="G132" s="73"/>
      <c r="H132" s="73"/>
      <c r="I132" s="73"/>
      <c r="J132" s="73"/>
      <c r="K132" s="73"/>
      <c r="L132" s="73"/>
      <c r="M132" s="73"/>
      <c r="N132" s="73"/>
      <c r="O132" s="73"/>
      <c r="P132" s="85">
        <f>AVERAGEIF(P2:P131,"&lt;&gt;0")</f>
        <v>79.545247933884298</v>
      </c>
    </row>
  </sheetData>
  <mergeCells count="5">
    <mergeCell ref="D1:E1"/>
    <mergeCell ref="C1:C2"/>
    <mergeCell ref="B1:B2"/>
    <mergeCell ref="F1:M1"/>
    <mergeCell ref="A1:A2"/>
  </mergeCells>
  <phoneticPr fontId="25" type="noConversion"/>
  <conditionalFormatting sqref="A3:C131">
    <cfRule type="expression" dxfId="12" priority="1">
      <formula>$E3=TRUE</formula>
    </cfRule>
  </conditionalFormatting>
  <conditionalFormatting sqref="E3:E131">
    <cfRule type="cellIs" dxfId="11" priority="2" operator="equal">
      <formula>"PASS"</formula>
    </cfRule>
    <cfRule type="cellIs" dxfId="10" priority="3" operator="equal">
      <formula>"FAIL"</formula>
    </cfRule>
    <cfRule type="cellIs" dxfId="9" priority="8" operator="equal">
      <formula>"2DEMO"</formula>
    </cfRule>
  </conditionalFormatting>
  <conditionalFormatting sqref="F3:F131">
    <cfRule type="cellIs" dxfId="8" priority="6" operator="equal">
      <formula>"TRUE"</formula>
    </cfRule>
    <cfRule type="cellIs" dxfId="7" priority="7" operator="equal">
      <formula>"FALSE"</formula>
    </cfRule>
  </conditionalFormatting>
  <conditionalFormatting sqref="K3:K131">
    <cfRule type="cellIs" dxfId="6" priority="4" operator="equal">
      <formula>"PASS"</formula>
    </cfRule>
    <cfRule type="cellIs" dxfId="5" priority="5" operator="equal">
      <formula>"FAIL"</formula>
    </cfRule>
    <cfRule type="cellIs" dxfId="4" priority="9" operator="equal">
      <formula>"2DEMO"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pane xSplit="3" ySplit="2" topLeftCell="D105" activePane="bottomRight" state="frozen"/>
      <selection pane="topRight" activeCell="D1" sqref="D1"/>
      <selection pane="bottomLeft" activeCell="A3" sqref="A3"/>
      <selection pane="bottomRight" activeCell="S116" sqref="S116"/>
    </sheetView>
  </sheetViews>
  <sheetFormatPr defaultColWidth="12.59765625" defaultRowHeight="15.75" customHeight="1"/>
  <cols>
    <col min="1" max="1" width="8.86328125" customWidth="1"/>
    <col min="2" max="2" width="21.3984375" customWidth="1"/>
    <col min="3" max="3" width="11.3984375" customWidth="1"/>
    <col min="4" max="23" width="6.3984375" customWidth="1"/>
  </cols>
  <sheetData>
    <row r="1" spans="1:26">
      <c r="A1" s="86"/>
      <c r="B1" s="86"/>
      <c r="C1" s="86"/>
      <c r="D1" s="87">
        <v>1</v>
      </c>
      <c r="E1" s="87">
        <v>2</v>
      </c>
      <c r="F1" s="88">
        <v>3</v>
      </c>
      <c r="G1" s="88">
        <v>4</v>
      </c>
      <c r="H1" s="89">
        <v>5</v>
      </c>
      <c r="I1" s="89">
        <v>6</v>
      </c>
      <c r="J1" s="90">
        <v>7</v>
      </c>
      <c r="K1" s="90">
        <v>8</v>
      </c>
      <c r="L1" s="90">
        <v>9</v>
      </c>
      <c r="M1" s="90">
        <v>10</v>
      </c>
      <c r="N1" s="87" t="s">
        <v>441</v>
      </c>
      <c r="O1" s="87" t="s">
        <v>442</v>
      </c>
      <c r="P1" s="87" t="s">
        <v>443</v>
      </c>
      <c r="Q1" s="90">
        <v>12</v>
      </c>
      <c r="R1" s="88" t="s">
        <v>444</v>
      </c>
      <c r="S1" s="88" t="s">
        <v>445</v>
      </c>
      <c r="T1" s="88" t="s">
        <v>446</v>
      </c>
      <c r="U1" s="89" t="s">
        <v>447</v>
      </c>
      <c r="V1" s="89" t="s">
        <v>448</v>
      </c>
      <c r="W1" s="91"/>
      <c r="X1" s="73"/>
      <c r="Y1" s="73"/>
      <c r="Z1" s="73"/>
    </row>
    <row r="2" spans="1:26">
      <c r="A2" s="24" t="s">
        <v>0</v>
      </c>
      <c r="B2" s="24" t="s">
        <v>1</v>
      </c>
      <c r="C2" s="24" t="s">
        <v>2</v>
      </c>
      <c r="D2" s="146" t="s">
        <v>449</v>
      </c>
      <c r="E2" s="137"/>
      <c r="F2" s="150" t="s">
        <v>450</v>
      </c>
      <c r="G2" s="137"/>
      <c r="H2" s="148" t="s">
        <v>451</v>
      </c>
      <c r="I2" s="137"/>
      <c r="J2" s="149" t="s">
        <v>452</v>
      </c>
      <c r="K2" s="137"/>
      <c r="L2" s="137"/>
      <c r="M2" s="137"/>
      <c r="N2" s="151" t="s">
        <v>449</v>
      </c>
      <c r="O2" s="137"/>
      <c r="P2" s="137"/>
      <c r="Q2" s="92" t="s">
        <v>452</v>
      </c>
      <c r="R2" s="147" t="s">
        <v>450</v>
      </c>
      <c r="S2" s="137"/>
      <c r="T2" s="137"/>
      <c r="U2" s="148" t="s">
        <v>451</v>
      </c>
      <c r="V2" s="137"/>
      <c r="W2" s="91" t="s">
        <v>11</v>
      </c>
      <c r="X2" s="73"/>
      <c r="Y2" s="73"/>
      <c r="Z2" s="73"/>
    </row>
    <row r="3" spans="1:26">
      <c r="A3" s="24" t="s">
        <v>13</v>
      </c>
      <c r="B3" s="24" t="s">
        <v>14</v>
      </c>
      <c r="C3" s="93" t="s">
        <v>15</v>
      </c>
      <c r="D3" s="24">
        <v>5</v>
      </c>
      <c r="E3" s="24">
        <v>4.5</v>
      </c>
      <c r="F3" s="24">
        <v>3.5</v>
      </c>
      <c r="G3" s="24">
        <v>4.5</v>
      </c>
      <c r="H3" s="24">
        <v>3</v>
      </c>
      <c r="I3" s="24">
        <v>5</v>
      </c>
      <c r="J3" s="24">
        <v>4</v>
      </c>
      <c r="K3" s="24">
        <v>5</v>
      </c>
      <c r="L3" s="24">
        <v>4.5</v>
      </c>
      <c r="M3" s="24">
        <v>4.5</v>
      </c>
      <c r="N3" s="24">
        <v>5</v>
      </c>
      <c r="O3" s="24">
        <v>1</v>
      </c>
      <c r="P3" s="24">
        <v>0</v>
      </c>
      <c r="Q3" s="24">
        <v>0</v>
      </c>
      <c r="R3" s="24">
        <v>2</v>
      </c>
      <c r="S3" s="24">
        <v>2.5</v>
      </c>
      <c r="T3" s="24">
        <v>0</v>
      </c>
      <c r="U3" s="24">
        <v>5</v>
      </c>
      <c r="V3" s="24">
        <v>3</v>
      </c>
      <c r="W3" s="91">
        <f>SUM(D3:V3)</f>
        <v>62</v>
      </c>
      <c r="X3" s="73"/>
      <c r="Y3" s="73"/>
      <c r="Z3" s="73"/>
    </row>
    <row r="4" spans="1:26">
      <c r="A4" s="94" t="s">
        <v>16</v>
      </c>
      <c r="B4" s="94" t="s">
        <v>17</v>
      </c>
      <c r="C4" s="94">
        <v>111261022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95"/>
      <c r="X4" s="96"/>
      <c r="Y4" s="96"/>
      <c r="Z4" s="96"/>
    </row>
    <row r="5" spans="1:26">
      <c r="A5" s="94" t="s">
        <v>18</v>
      </c>
      <c r="B5" s="94" t="s">
        <v>19</v>
      </c>
      <c r="C5" s="94">
        <v>111511003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95"/>
      <c r="X5" s="96"/>
      <c r="Y5" s="96"/>
      <c r="Z5" s="96"/>
    </row>
    <row r="6" spans="1:26">
      <c r="A6" s="94" t="s">
        <v>20</v>
      </c>
      <c r="B6" s="94" t="s">
        <v>19</v>
      </c>
      <c r="C6" s="94">
        <v>111511005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95"/>
      <c r="X6" s="96"/>
      <c r="Y6" s="96"/>
      <c r="Z6" s="96"/>
    </row>
    <row r="7" spans="1:26">
      <c r="A7" s="24" t="s">
        <v>21</v>
      </c>
      <c r="B7" s="24" t="s">
        <v>19</v>
      </c>
      <c r="C7" s="24">
        <v>111511009</v>
      </c>
      <c r="D7" s="24">
        <v>5</v>
      </c>
      <c r="E7" s="24">
        <v>3</v>
      </c>
      <c r="F7" s="24">
        <v>5</v>
      </c>
      <c r="G7" s="24">
        <v>5</v>
      </c>
      <c r="H7" s="24">
        <v>5</v>
      </c>
      <c r="I7" s="24">
        <v>4</v>
      </c>
      <c r="J7" s="24">
        <v>5</v>
      </c>
      <c r="K7" s="24">
        <v>3</v>
      </c>
      <c r="L7" s="24">
        <v>5</v>
      </c>
      <c r="M7" s="24">
        <v>5</v>
      </c>
      <c r="N7" s="24">
        <v>5</v>
      </c>
      <c r="O7" s="24">
        <v>1</v>
      </c>
      <c r="P7" s="24">
        <v>2</v>
      </c>
      <c r="Q7" s="24">
        <v>11.5</v>
      </c>
      <c r="R7" s="24">
        <v>3.5</v>
      </c>
      <c r="S7" s="24">
        <v>3</v>
      </c>
      <c r="T7" s="24">
        <v>1</v>
      </c>
      <c r="U7" s="24">
        <v>6</v>
      </c>
      <c r="V7" s="24">
        <v>4</v>
      </c>
      <c r="W7" s="91">
        <f>SUM(D7:V7)</f>
        <v>82</v>
      </c>
      <c r="X7" s="73"/>
      <c r="Y7" s="73"/>
      <c r="Z7" s="73"/>
    </row>
    <row r="8" spans="1:26">
      <c r="A8" s="24" t="s">
        <v>22</v>
      </c>
      <c r="B8" s="24" t="s">
        <v>19</v>
      </c>
      <c r="C8" s="24">
        <v>111511010</v>
      </c>
      <c r="D8" s="24">
        <v>5</v>
      </c>
      <c r="E8" s="24">
        <v>4</v>
      </c>
      <c r="F8" s="24">
        <v>5</v>
      </c>
      <c r="G8" s="24">
        <v>5</v>
      </c>
      <c r="H8" s="24">
        <v>5</v>
      </c>
      <c r="I8" s="24">
        <v>4</v>
      </c>
      <c r="J8" s="24">
        <v>5</v>
      </c>
      <c r="K8" s="24">
        <v>4.5</v>
      </c>
      <c r="L8" s="24">
        <v>4</v>
      </c>
      <c r="M8" s="24">
        <v>5</v>
      </c>
      <c r="N8" s="24">
        <v>6</v>
      </c>
      <c r="O8" s="24">
        <v>0</v>
      </c>
      <c r="P8" s="24">
        <v>2</v>
      </c>
      <c r="Q8" s="24">
        <v>11</v>
      </c>
      <c r="R8" s="24">
        <v>3.5</v>
      </c>
      <c r="S8" s="24">
        <v>3</v>
      </c>
      <c r="T8" s="24">
        <v>0.5</v>
      </c>
      <c r="U8" s="24">
        <v>6</v>
      </c>
      <c r="V8" s="24">
        <v>7</v>
      </c>
      <c r="W8" s="91">
        <f>SUM(D8:V8)</f>
        <v>85.5</v>
      </c>
      <c r="X8" s="73"/>
      <c r="Y8" s="73"/>
      <c r="Z8" s="73"/>
    </row>
    <row r="9" spans="1:26">
      <c r="A9" s="24" t="s">
        <v>23</v>
      </c>
      <c r="B9" s="24" t="s">
        <v>19</v>
      </c>
      <c r="C9" s="24">
        <v>111511057</v>
      </c>
      <c r="D9" s="24">
        <v>4</v>
      </c>
      <c r="E9" s="24">
        <v>4</v>
      </c>
      <c r="F9" s="24">
        <v>5</v>
      </c>
      <c r="G9" s="24">
        <v>5</v>
      </c>
      <c r="H9" s="24">
        <v>5</v>
      </c>
      <c r="I9" s="24">
        <v>4</v>
      </c>
      <c r="J9" s="24">
        <v>5</v>
      </c>
      <c r="K9" s="24">
        <v>4.5</v>
      </c>
      <c r="L9" s="24">
        <v>5</v>
      </c>
      <c r="M9" s="24">
        <v>5</v>
      </c>
      <c r="N9" s="24">
        <v>4</v>
      </c>
      <c r="O9" s="24">
        <v>0</v>
      </c>
      <c r="P9" s="24">
        <v>2</v>
      </c>
      <c r="Q9" s="24">
        <v>7</v>
      </c>
      <c r="R9" s="24">
        <v>3.5</v>
      </c>
      <c r="S9" s="24">
        <v>1</v>
      </c>
      <c r="T9" s="24">
        <v>0</v>
      </c>
      <c r="U9" s="24">
        <v>6</v>
      </c>
      <c r="V9" s="24">
        <v>0</v>
      </c>
      <c r="W9" s="91">
        <f>SUM(D9:V9)</f>
        <v>70</v>
      </c>
      <c r="X9" s="73"/>
      <c r="Y9" s="73"/>
      <c r="Z9" s="73"/>
    </row>
    <row r="10" spans="1:26">
      <c r="A10" s="94" t="s">
        <v>24</v>
      </c>
      <c r="B10" s="94" t="s">
        <v>19</v>
      </c>
      <c r="C10" s="94">
        <v>111511059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95"/>
      <c r="X10" s="96"/>
      <c r="Y10" s="96"/>
      <c r="Z10" s="96"/>
    </row>
    <row r="11" spans="1:26">
      <c r="A11" s="24" t="s">
        <v>25</v>
      </c>
      <c r="B11" s="24" t="s">
        <v>19</v>
      </c>
      <c r="C11" s="24">
        <v>111511093</v>
      </c>
      <c r="D11" s="24">
        <v>4</v>
      </c>
      <c r="E11" s="24">
        <v>4</v>
      </c>
      <c r="F11" s="24">
        <v>5</v>
      </c>
      <c r="G11" s="24">
        <v>4.5</v>
      </c>
      <c r="H11" s="24">
        <v>3.5</v>
      </c>
      <c r="I11" s="24">
        <v>5</v>
      </c>
      <c r="J11" s="24">
        <v>5</v>
      </c>
      <c r="K11" s="24">
        <v>4.5</v>
      </c>
      <c r="L11" s="24">
        <v>5</v>
      </c>
      <c r="M11" s="24">
        <v>5</v>
      </c>
      <c r="N11" s="24">
        <v>5</v>
      </c>
      <c r="O11" s="24">
        <v>0</v>
      </c>
      <c r="P11" s="24">
        <v>0</v>
      </c>
      <c r="Q11" s="24">
        <v>7.5</v>
      </c>
      <c r="R11" s="24">
        <v>2</v>
      </c>
      <c r="S11" s="24">
        <v>3</v>
      </c>
      <c r="T11" s="24">
        <v>0</v>
      </c>
      <c r="U11" s="24">
        <v>5</v>
      </c>
      <c r="V11" s="24">
        <v>5.5</v>
      </c>
      <c r="W11" s="91">
        <f t="shared" ref="W11:W40" si="0">SUM(D11:V11)</f>
        <v>73.5</v>
      </c>
      <c r="X11" s="73"/>
      <c r="Y11" s="73"/>
      <c r="Z11" s="73"/>
    </row>
    <row r="12" spans="1:26">
      <c r="A12" s="24" t="s">
        <v>26</v>
      </c>
      <c r="B12" s="24" t="s">
        <v>19</v>
      </c>
      <c r="C12" s="24">
        <v>111511095</v>
      </c>
      <c r="D12" s="24">
        <v>3</v>
      </c>
      <c r="E12" s="24">
        <v>5</v>
      </c>
      <c r="F12" s="24">
        <v>4</v>
      </c>
      <c r="G12" s="24">
        <v>5</v>
      </c>
      <c r="H12" s="24">
        <v>5</v>
      </c>
      <c r="I12" s="24">
        <v>5</v>
      </c>
      <c r="J12" s="24">
        <v>5</v>
      </c>
      <c r="K12" s="24">
        <v>5</v>
      </c>
      <c r="L12" s="24">
        <v>4</v>
      </c>
      <c r="M12" s="24">
        <v>4.5</v>
      </c>
      <c r="N12" s="24">
        <v>5</v>
      </c>
      <c r="O12" s="24">
        <v>0</v>
      </c>
      <c r="P12" s="24">
        <v>1</v>
      </c>
      <c r="Q12" s="24">
        <v>9</v>
      </c>
      <c r="R12" s="24">
        <v>2.5</v>
      </c>
      <c r="S12" s="24">
        <v>2</v>
      </c>
      <c r="T12" s="24">
        <v>0</v>
      </c>
      <c r="U12" s="24">
        <v>5</v>
      </c>
      <c r="V12" s="24">
        <v>3.5</v>
      </c>
      <c r="W12" s="91">
        <f t="shared" si="0"/>
        <v>73.5</v>
      </c>
      <c r="X12" s="73"/>
      <c r="Y12" s="73"/>
      <c r="Z12" s="73"/>
    </row>
    <row r="13" spans="1:26">
      <c r="A13" s="24" t="s">
        <v>27</v>
      </c>
      <c r="B13" s="24" t="s">
        <v>19</v>
      </c>
      <c r="C13" s="24">
        <v>111511099</v>
      </c>
      <c r="D13" s="24">
        <v>4</v>
      </c>
      <c r="E13" s="24">
        <v>4</v>
      </c>
      <c r="F13" s="24">
        <v>4</v>
      </c>
      <c r="G13" s="24">
        <v>4</v>
      </c>
      <c r="H13" s="24">
        <v>5</v>
      </c>
      <c r="I13" s="24">
        <v>5</v>
      </c>
      <c r="J13" s="24">
        <v>5</v>
      </c>
      <c r="K13" s="24">
        <v>4.5</v>
      </c>
      <c r="L13" s="24">
        <v>5</v>
      </c>
      <c r="M13" s="24">
        <v>4</v>
      </c>
      <c r="N13" s="24">
        <v>4</v>
      </c>
      <c r="O13" s="24">
        <v>0</v>
      </c>
      <c r="P13" s="24">
        <v>0</v>
      </c>
      <c r="Q13" s="24">
        <v>8</v>
      </c>
      <c r="R13" s="24">
        <v>2</v>
      </c>
      <c r="S13" s="24">
        <v>0.5</v>
      </c>
      <c r="T13" s="24">
        <v>0</v>
      </c>
      <c r="U13" s="24">
        <v>5</v>
      </c>
      <c r="V13" s="24">
        <v>0</v>
      </c>
      <c r="W13" s="91">
        <f t="shared" si="0"/>
        <v>64</v>
      </c>
      <c r="X13" s="73"/>
      <c r="Y13" s="73"/>
      <c r="Z13" s="73"/>
    </row>
    <row r="14" spans="1:26">
      <c r="A14" s="24" t="s">
        <v>28</v>
      </c>
      <c r="B14" s="24" t="s">
        <v>19</v>
      </c>
      <c r="C14" s="24">
        <v>111511158</v>
      </c>
      <c r="D14" s="24">
        <v>4</v>
      </c>
      <c r="E14" s="24">
        <v>3</v>
      </c>
      <c r="F14" s="24">
        <v>5</v>
      </c>
      <c r="G14" s="24">
        <v>5</v>
      </c>
      <c r="H14" s="24">
        <v>1</v>
      </c>
      <c r="I14" s="24">
        <v>0</v>
      </c>
      <c r="J14" s="24">
        <v>2</v>
      </c>
      <c r="K14" s="24">
        <v>1</v>
      </c>
      <c r="L14" s="24">
        <v>5</v>
      </c>
      <c r="M14" s="24">
        <v>5</v>
      </c>
      <c r="N14" s="24">
        <v>4</v>
      </c>
      <c r="O14" s="24">
        <v>0</v>
      </c>
      <c r="P14" s="24">
        <v>2</v>
      </c>
      <c r="Q14" s="24">
        <v>11</v>
      </c>
      <c r="R14" s="24">
        <v>2</v>
      </c>
      <c r="S14" s="24">
        <v>2</v>
      </c>
      <c r="T14" s="24">
        <v>1</v>
      </c>
      <c r="U14" s="24">
        <v>6</v>
      </c>
      <c r="V14" s="24">
        <v>2</v>
      </c>
      <c r="W14" s="91">
        <f t="shared" si="0"/>
        <v>61</v>
      </c>
      <c r="X14" s="73"/>
      <c r="Y14" s="73"/>
      <c r="Z14" s="73"/>
    </row>
    <row r="15" spans="1:26">
      <c r="A15" s="24" t="s">
        <v>29</v>
      </c>
      <c r="B15" s="24" t="s">
        <v>19</v>
      </c>
      <c r="C15" s="24">
        <v>111511163</v>
      </c>
      <c r="D15" s="24">
        <v>3</v>
      </c>
      <c r="E15" s="24">
        <v>4</v>
      </c>
      <c r="F15" s="24">
        <v>4.5</v>
      </c>
      <c r="G15" s="24">
        <v>5</v>
      </c>
      <c r="H15" s="24">
        <v>5</v>
      </c>
      <c r="I15" s="24">
        <v>3</v>
      </c>
      <c r="J15" s="24">
        <v>5</v>
      </c>
      <c r="K15" s="24">
        <v>2.5</v>
      </c>
      <c r="L15" s="24">
        <v>5</v>
      </c>
      <c r="M15" s="24">
        <v>5</v>
      </c>
      <c r="N15" s="24">
        <v>5</v>
      </c>
      <c r="O15" s="24">
        <v>0</v>
      </c>
      <c r="P15" s="24">
        <v>2</v>
      </c>
      <c r="Q15" s="24">
        <v>7</v>
      </c>
      <c r="R15" s="24">
        <v>0</v>
      </c>
      <c r="S15" s="24">
        <v>3</v>
      </c>
      <c r="T15" s="24">
        <v>0</v>
      </c>
      <c r="U15" s="24">
        <v>5</v>
      </c>
      <c r="V15" s="24">
        <v>0</v>
      </c>
      <c r="W15" s="91">
        <f t="shared" si="0"/>
        <v>64</v>
      </c>
      <c r="X15" s="73"/>
      <c r="Y15" s="73"/>
      <c r="Z15" s="73"/>
    </row>
    <row r="16" spans="1:26">
      <c r="A16" s="24" t="s">
        <v>30</v>
      </c>
      <c r="B16" s="24" t="s">
        <v>19</v>
      </c>
      <c r="C16" s="24">
        <v>111511186</v>
      </c>
      <c r="D16" s="24">
        <v>4</v>
      </c>
      <c r="E16" s="24">
        <v>5</v>
      </c>
      <c r="F16" s="24">
        <v>5</v>
      </c>
      <c r="G16" s="24">
        <v>5</v>
      </c>
      <c r="H16" s="24">
        <v>5</v>
      </c>
      <c r="I16" s="24">
        <v>5</v>
      </c>
      <c r="J16" s="24">
        <v>5</v>
      </c>
      <c r="K16" s="24">
        <v>4.5</v>
      </c>
      <c r="L16" s="24">
        <v>5</v>
      </c>
      <c r="M16" s="24">
        <v>5</v>
      </c>
      <c r="N16" s="24">
        <v>6</v>
      </c>
      <c r="O16" s="24">
        <v>0</v>
      </c>
      <c r="P16" s="24">
        <v>2</v>
      </c>
      <c r="Q16" s="24">
        <v>7</v>
      </c>
      <c r="R16" s="24">
        <v>3.5</v>
      </c>
      <c r="S16" s="24">
        <v>2</v>
      </c>
      <c r="T16" s="24">
        <v>0</v>
      </c>
      <c r="U16" s="24">
        <v>6</v>
      </c>
      <c r="V16" s="24">
        <v>7</v>
      </c>
      <c r="W16" s="91">
        <f t="shared" si="0"/>
        <v>82</v>
      </c>
      <c r="X16" s="73"/>
      <c r="Y16" s="73"/>
      <c r="Z16" s="73"/>
    </row>
    <row r="17" spans="1:26">
      <c r="A17" s="24" t="s">
        <v>31</v>
      </c>
      <c r="B17" s="24" t="s">
        <v>19</v>
      </c>
      <c r="C17" s="24">
        <v>111511208</v>
      </c>
      <c r="D17" s="24">
        <v>5</v>
      </c>
      <c r="E17" s="24">
        <v>5</v>
      </c>
      <c r="F17" s="24">
        <v>5</v>
      </c>
      <c r="G17" s="24">
        <v>5</v>
      </c>
      <c r="H17" s="24">
        <v>5</v>
      </c>
      <c r="I17" s="24">
        <v>3</v>
      </c>
      <c r="J17" s="24">
        <v>5</v>
      </c>
      <c r="K17" s="24">
        <v>4.5</v>
      </c>
      <c r="L17" s="24">
        <v>5</v>
      </c>
      <c r="M17" s="24">
        <v>5</v>
      </c>
      <c r="N17" s="24">
        <v>5</v>
      </c>
      <c r="O17" s="24">
        <v>0</v>
      </c>
      <c r="P17" s="24">
        <v>1</v>
      </c>
      <c r="Q17" s="24">
        <v>6</v>
      </c>
      <c r="R17" s="24">
        <v>3</v>
      </c>
      <c r="S17" s="24">
        <v>0.5</v>
      </c>
      <c r="T17" s="24">
        <v>0</v>
      </c>
      <c r="U17" s="24">
        <v>6</v>
      </c>
      <c r="V17" s="24">
        <v>7</v>
      </c>
      <c r="W17" s="91">
        <f t="shared" si="0"/>
        <v>76</v>
      </c>
      <c r="X17" s="73"/>
      <c r="Y17" s="73"/>
      <c r="Z17" s="73"/>
    </row>
    <row r="18" spans="1:26">
      <c r="A18" s="24" t="s">
        <v>32</v>
      </c>
      <c r="B18" s="24" t="s">
        <v>19</v>
      </c>
      <c r="C18" s="24">
        <v>111511211</v>
      </c>
      <c r="D18" s="24">
        <v>4</v>
      </c>
      <c r="E18" s="24">
        <v>4</v>
      </c>
      <c r="F18" s="24">
        <v>5</v>
      </c>
      <c r="G18" s="24">
        <v>5</v>
      </c>
      <c r="H18" s="24">
        <v>5</v>
      </c>
      <c r="I18" s="24">
        <v>4</v>
      </c>
      <c r="J18" s="24">
        <v>5</v>
      </c>
      <c r="K18" s="24">
        <v>3.5</v>
      </c>
      <c r="L18" s="24">
        <v>5</v>
      </c>
      <c r="M18" s="24">
        <v>4.5</v>
      </c>
      <c r="N18" s="24">
        <v>6</v>
      </c>
      <c r="O18" s="24">
        <v>1</v>
      </c>
      <c r="P18" s="24">
        <v>2</v>
      </c>
      <c r="Q18" s="24">
        <v>11</v>
      </c>
      <c r="R18" s="24">
        <v>5</v>
      </c>
      <c r="S18" s="24">
        <v>3</v>
      </c>
      <c r="T18" s="24">
        <v>2</v>
      </c>
      <c r="U18" s="24">
        <v>6</v>
      </c>
      <c r="V18" s="24">
        <v>5.5</v>
      </c>
      <c r="W18" s="91">
        <f t="shared" si="0"/>
        <v>86.5</v>
      </c>
      <c r="X18" s="73"/>
      <c r="Y18" s="73"/>
      <c r="Z18" s="73"/>
    </row>
    <row r="19" spans="1:26">
      <c r="A19" s="24" t="s">
        <v>33</v>
      </c>
      <c r="B19" s="24" t="s">
        <v>19</v>
      </c>
      <c r="C19" s="24">
        <v>111511240</v>
      </c>
      <c r="D19" s="24">
        <v>4</v>
      </c>
      <c r="E19" s="24">
        <v>3.5</v>
      </c>
      <c r="F19" s="24">
        <v>4.5</v>
      </c>
      <c r="G19" s="24">
        <v>3.5</v>
      </c>
      <c r="H19" s="24">
        <v>4.5</v>
      </c>
      <c r="I19" s="24">
        <v>3</v>
      </c>
      <c r="J19" s="24">
        <v>4</v>
      </c>
      <c r="K19" s="24">
        <v>4.5</v>
      </c>
      <c r="L19" s="24">
        <v>5</v>
      </c>
      <c r="M19" s="24">
        <v>5</v>
      </c>
      <c r="N19" s="24">
        <v>6</v>
      </c>
      <c r="O19" s="24">
        <v>0</v>
      </c>
      <c r="P19" s="24">
        <v>2</v>
      </c>
      <c r="Q19" s="24">
        <v>7</v>
      </c>
      <c r="R19" s="24">
        <v>3.5</v>
      </c>
      <c r="S19" s="24">
        <v>2</v>
      </c>
      <c r="T19" s="24">
        <v>0.5</v>
      </c>
      <c r="U19" s="24">
        <v>6</v>
      </c>
      <c r="V19" s="24">
        <v>4</v>
      </c>
      <c r="W19" s="91">
        <f t="shared" si="0"/>
        <v>72.5</v>
      </c>
      <c r="X19" s="73"/>
      <c r="Y19" s="73"/>
      <c r="Z19" s="73"/>
    </row>
    <row r="20" spans="1:26">
      <c r="A20" s="24" t="s">
        <v>34</v>
      </c>
      <c r="B20" s="24" t="s">
        <v>19</v>
      </c>
      <c r="C20" s="24">
        <v>111511247</v>
      </c>
      <c r="D20" s="24">
        <v>5</v>
      </c>
      <c r="E20" s="24">
        <v>3</v>
      </c>
      <c r="F20" s="24">
        <v>5</v>
      </c>
      <c r="G20" s="24">
        <v>4</v>
      </c>
      <c r="H20" s="24">
        <v>5</v>
      </c>
      <c r="I20" s="24">
        <v>5</v>
      </c>
      <c r="J20" s="24">
        <v>5</v>
      </c>
      <c r="K20" s="24">
        <v>5</v>
      </c>
      <c r="L20" s="24">
        <v>5</v>
      </c>
      <c r="M20" s="24">
        <v>5</v>
      </c>
      <c r="N20" s="24">
        <v>6</v>
      </c>
      <c r="O20" s="24">
        <v>0</v>
      </c>
      <c r="P20" s="24">
        <v>1</v>
      </c>
      <c r="Q20" s="24">
        <v>11</v>
      </c>
      <c r="R20" s="24">
        <v>2.5</v>
      </c>
      <c r="S20" s="24">
        <v>3.5</v>
      </c>
      <c r="T20" s="24">
        <v>0</v>
      </c>
      <c r="U20" s="24">
        <v>0</v>
      </c>
      <c r="V20" s="24">
        <v>0</v>
      </c>
      <c r="W20" s="91">
        <f t="shared" si="0"/>
        <v>71</v>
      </c>
      <c r="X20" s="73"/>
      <c r="Y20" s="73"/>
      <c r="Z20" s="73"/>
    </row>
    <row r="21" spans="1:26">
      <c r="A21" s="24" t="s">
        <v>35</v>
      </c>
      <c r="B21" s="24" t="s">
        <v>19</v>
      </c>
      <c r="C21" s="24">
        <v>111511249</v>
      </c>
      <c r="D21" s="24">
        <v>5</v>
      </c>
      <c r="E21" s="24">
        <v>5</v>
      </c>
      <c r="F21" s="24">
        <v>4.5</v>
      </c>
      <c r="G21" s="24">
        <v>5</v>
      </c>
      <c r="H21" s="24">
        <v>4.5</v>
      </c>
      <c r="I21" s="24">
        <v>5</v>
      </c>
      <c r="J21" s="24">
        <v>5</v>
      </c>
      <c r="K21" s="24">
        <v>5</v>
      </c>
      <c r="L21" s="24">
        <v>4.5</v>
      </c>
      <c r="M21" s="24">
        <v>5</v>
      </c>
      <c r="N21" s="24">
        <v>6</v>
      </c>
      <c r="O21" s="24">
        <v>0</v>
      </c>
      <c r="P21" s="24">
        <v>2</v>
      </c>
      <c r="Q21" s="24">
        <v>11</v>
      </c>
      <c r="R21" s="24">
        <v>4.5</v>
      </c>
      <c r="S21" s="24">
        <v>3</v>
      </c>
      <c r="T21" s="24">
        <v>0</v>
      </c>
      <c r="U21" s="24">
        <v>4</v>
      </c>
      <c r="V21" s="24">
        <v>4</v>
      </c>
      <c r="W21" s="91">
        <f t="shared" si="0"/>
        <v>83</v>
      </c>
      <c r="X21" s="73"/>
      <c r="Y21" s="73"/>
      <c r="Z21" s="73"/>
    </row>
    <row r="22" spans="1:26">
      <c r="A22" s="24" t="s">
        <v>36</v>
      </c>
      <c r="B22" s="24" t="s">
        <v>19</v>
      </c>
      <c r="C22" s="24">
        <v>111511253</v>
      </c>
      <c r="D22" s="24">
        <v>5</v>
      </c>
      <c r="E22" s="24">
        <v>4</v>
      </c>
      <c r="F22" s="24">
        <v>4</v>
      </c>
      <c r="G22" s="24">
        <v>4.5</v>
      </c>
      <c r="H22" s="24">
        <v>5</v>
      </c>
      <c r="I22" s="24">
        <v>3</v>
      </c>
      <c r="J22" s="24">
        <v>5</v>
      </c>
      <c r="K22" s="24">
        <v>3</v>
      </c>
      <c r="L22" s="24">
        <v>3</v>
      </c>
      <c r="M22" s="24">
        <v>5</v>
      </c>
      <c r="N22" s="24">
        <v>3</v>
      </c>
      <c r="O22" s="24">
        <v>0</v>
      </c>
      <c r="P22" s="24">
        <v>1</v>
      </c>
      <c r="Q22" s="24">
        <v>5</v>
      </c>
      <c r="R22" s="24">
        <v>1.5</v>
      </c>
      <c r="S22" s="24">
        <v>4</v>
      </c>
      <c r="T22" s="24">
        <v>0</v>
      </c>
      <c r="U22" s="24">
        <v>5</v>
      </c>
      <c r="V22" s="24">
        <v>2.5</v>
      </c>
      <c r="W22" s="91">
        <f t="shared" si="0"/>
        <v>63.5</v>
      </c>
      <c r="X22" s="73"/>
      <c r="Y22" s="73"/>
      <c r="Z22" s="73"/>
    </row>
    <row r="23" spans="1:26">
      <c r="A23" s="24" t="s">
        <v>37</v>
      </c>
      <c r="B23" s="24" t="s">
        <v>19</v>
      </c>
      <c r="C23" s="24">
        <v>111511260</v>
      </c>
      <c r="D23" s="24">
        <v>4</v>
      </c>
      <c r="E23" s="24">
        <v>3</v>
      </c>
      <c r="F23" s="24">
        <v>5</v>
      </c>
      <c r="G23" s="24">
        <v>4.5</v>
      </c>
      <c r="H23" s="24">
        <v>5</v>
      </c>
      <c r="I23" s="24">
        <v>4</v>
      </c>
      <c r="J23" s="24">
        <v>5</v>
      </c>
      <c r="K23" s="24">
        <v>3.5</v>
      </c>
      <c r="L23" s="24">
        <v>5</v>
      </c>
      <c r="M23" s="24">
        <v>5</v>
      </c>
      <c r="N23" s="24">
        <v>4</v>
      </c>
      <c r="O23" s="24">
        <v>0</v>
      </c>
      <c r="P23" s="24">
        <v>1</v>
      </c>
      <c r="Q23" s="24">
        <v>8</v>
      </c>
      <c r="R23" s="24">
        <v>2.5</v>
      </c>
      <c r="S23" s="24">
        <v>3</v>
      </c>
      <c r="T23" s="24">
        <v>0</v>
      </c>
      <c r="U23" s="24">
        <v>6</v>
      </c>
      <c r="V23" s="24">
        <v>4.5</v>
      </c>
      <c r="W23" s="91">
        <f t="shared" si="0"/>
        <v>73</v>
      </c>
      <c r="X23" s="73"/>
      <c r="Y23" s="73"/>
      <c r="Z23" s="73"/>
    </row>
    <row r="24" spans="1:26">
      <c r="A24" s="24" t="s">
        <v>38</v>
      </c>
      <c r="B24" s="24" t="s">
        <v>19</v>
      </c>
      <c r="C24" s="24">
        <v>111511263</v>
      </c>
      <c r="D24" s="24">
        <v>3</v>
      </c>
      <c r="E24" s="24">
        <v>4</v>
      </c>
      <c r="F24" s="24">
        <v>5</v>
      </c>
      <c r="G24" s="24">
        <v>4.5</v>
      </c>
      <c r="H24" s="24">
        <v>5</v>
      </c>
      <c r="I24" s="24">
        <v>4</v>
      </c>
      <c r="J24" s="24">
        <v>5</v>
      </c>
      <c r="K24" s="24">
        <v>4.5</v>
      </c>
      <c r="L24" s="24">
        <v>5</v>
      </c>
      <c r="M24" s="24">
        <v>5</v>
      </c>
      <c r="N24" s="24">
        <v>5</v>
      </c>
      <c r="O24" s="24">
        <v>0</v>
      </c>
      <c r="P24" s="24">
        <v>0</v>
      </c>
      <c r="Q24" s="24">
        <v>5</v>
      </c>
      <c r="R24" s="24">
        <v>1.5</v>
      </c>
      <c r="S24" s="24">
        <v>1</v>
      </c>
      <c r="T24" s="24">
        <v>0</v>
      </c>
      <c r="U24" s="24">
        <v>6</v>
      </c>
      <c r="V24" s="24">
        <v>7</v>
      </c>
      <c r="W24" s="91">
        <f t="shared" si="0"/>
        <v>70.5</v>
      </c>
      <c r="X24" s="73"/>
      <c r="Y24" s="73"/>
      <c r="Z24" s="73"/>
    </row>
    <row r="25" spans="1:26">
      <c r="A25" s="24" t="s">
        <v>39</v>
      </c>
      <c r="B25" s="24" t="s">
        <v>19</v>
      </c>
      <c r="C25" s="24">
        <v>111511273</v>
      </c>
      <c r="D25" s="24">
        <v>5</v>
      </c>
      <c r="E25" s="24">
        <v>3</v>
      </c>
      <c r="F25" s="24">
        <v>4</v>
      </c>
      <c r="G25" s="24">
        <v>5</v>
      </c>
      <c r="H25" s="24">
        <v>4.5</v>
      </c>
      <c r="I25" s="24">
        <v>4.5</v>
      </c>
      <c r="J25" s="24">
        <v>5</v>
      </c>
      <c r="K25" s="24">
        <v>4</v>
      </c>
      <c r="L25" s="24">
        <v>3</v>
      </c>
      <c r="M25" s="24">
        <v>4.5</v>
      </c>
      <c r="N25" s="24">
        <v>4</v>
      </c>
      <c r="O25" s="24">
        <v>4</v>
      </c>
      <c r="P25" s="24">
        <v>2</v>
      </c>
      <c r="Q25" s="24">
        <v>5</v>
      </c>
      <c r="R25" s="24">
        <v>3.5</v>
      </c>
      <c r="S25" s="24">
        <v>0</v>
      </c>
      <c r="T25" s="24">
        <v>0</v>
      </c>
      <c r="U25" s="24">
        <v>4</v>
      </c>
      <c r="V25" s="24">
        <v>1</v>
      </c>
      <c r="W25" s="91">
        <f t="shared" si="0"/>
        <v>66</v>
      </c>
      <c r="X25" s="73"/>
      <c r="Y25" s="73"/>
      <c r="Z25" s="73"/>
    </row>
    <row r="26" spans="1:26">
      <c r="A26" s="24" t="s">
        <v>40</v>
      </c>
      <c r="B26" s="24" t="s">
        <v>19</v>
      </c>
      <c r="C26" s="24">
        <v>111511306</v>
      </c>
      <c r="D26" s="24">
        <v>3</v>
      </c>
      <c r="E26" s="24">
        <v>4</v>
      </c>
      <c r="F26" s="24">
        <v>5</v>
      </c>
      <c r="G26" s="24">
        <v>4.5</v>
      </c>
      <c r="H26" s="24">
        <v>5</v>
      </c>
      <c r="I26" s="24">
        <v>5</v>
      </c>
      <c r="J26" s="24">
        <v>5</v>
      </c>
      <c r="K26" s="24">
        <v>4.5</v>
      </c>
      <c r="L26" s="24">
        <v>5</v>
      </c>
      <c r="M26" s="24">
        <v>5</v>
      </c>
      <c r="N26" s="24">
        <v>6</v>
      </c>
      <c r="O26" s="24">
        <v>4</v>
      </c>
      <c r="P26" s="24">
        <v>2</v>
      </c>
      <c r="Q26" s="24">
        <v>8</v>
      </c>
      <c r="R26" s="24">
        <v>4.5</v>
      </c>
      <c r="S26" s="24">
        <v>2</v>
      </c>
      <c r="T26" s="24">
        <v>1</v>
      </c>
      <c r="U26" s="24">
        <v>6</v>
      </c>
      <c r="V26" s="24">
        <v>5.5</v>
      </c>
      <c r="W26" s="91">
        <f t="shared" si="0"/>
        <v>85</v>
      </c>
      <c r="X26" s="73"/>
      <c r="Y26" s="73"/>
      <c r="Z26" s="73"/>
    </row>
    <row r="27" spans="1:26">
      <c r="A27" s="24" t="s">
        <v>41</v>
      </c>
      <c r="B27" s="24" t="s">
        <v>19</v>
      </c>
      <c r="C27" s="24">
        <v>111511307</v>
      </c>
      <c r="D27" s="24">
        <v>4</v>
      </c>
      <c r="E27" s="24">
        <v>4</v>
      </c>
      <c r="F27" s="24">
        <v>5</v>
      </c>
      <c r="G27" s="24">
        <v>3.5</v>
      </c>
      <c r="H27" s="24">
        <v>5</v>
      </c>
      <c r="I27" s="24">
        <v>4</v>
      </c>
      <c r="J27" s="24">
        <v>5</v>
      </c>
      <c r="K27" s="24">
        <v>2.5</v>
      </c>
      <c r="L27" s="24">
        <v>5</v>
      </c>
      <c r="M27" s="24">
        <v>5</v>
      </c>
      <c r="N27" s="24">
        <v>4</v>
      </c>
      <c r="O27" s="24">
        <v>0</v>
      </c>
      <c r="P27" s="24">
        <v>2</v>
      </c>
      <c r="Q27" s="24">
        <v>7</v>
      </c>
      <c r="R27" s="24">
        <v>3.5</v>
      </c>
      <c r="S27" s="24">
        <v>2</v>
      </c>
      <c r="T27" s="24">
        <v>1</v>
      </c>
      <c r="U27" s="24">
        <v>5</v>
      </c>
      <c r="V27" s="24">
        <v>6</v>
      </c>
      <c r="W27" s="91">
        <f t="shared" si="0"/>
        <v>73.5</v>
      </c>
      <c r="X27" s="73"/>
      <c r="Y27" s="73"/>
      <c r="Z27" s="73"/>
    </row>
    <row r="28" spans="1:26">
      <c r="A28" s="24" t="s">
        <v>42</v>
      </c>
      <c r="B28" s="24" t="s">
        <v>19</v>
      </c>
      <c r="C28" s="24">
        <v>111511308</v>
      </c>
      <c r="D28" s="24">
        <v>5</v>
      </c>
      <c r="E28" s="24">
        <v>4</v>
      </c>
      <c r="F28" s="24">
        <v>5</v>
      </c>
      <c r="G28" s="24">
        <v>5</v>
      </c>
      <c r="H28" s="24">
        <v>4.5</v>
      </c>
      <c r="I28" s="24">
        <v>5</v>
      </c>
      <c r="J28" s="24">
        <v>5</v>
      </c>
      <c r="K28" s="24">
        <v>3</v>
      </c>
      <c r="L28" s="24">
        <v>5</v>
      </c>
      <c r="M28" s="24">
        <v>4.5</v>
      </c>
      <c r="N28" s="24">
        <v>5</v>
      </c>
      <c r="O28" s="24">
        <v>4</v>
      </c>
      <c r="P28" s="24">
        <v>2</v>
      </c>
      <c r="Q28" s="24">
        <v>9</v>
      </c>
      <c r="R28" s="24">
        <v>2.5</v>
      </c>
      <c r="S28" s="24">
        <v>3</v>
      </c>
      <c r="T28" s="24">
        <v>0</v>
      </c>
      <c r="U28" s="24">
        <v>6</v>
      </c>
      <c r="V28" s="24">
        <v>2</v>
      </c>
      <c r="W28" s="91">
        <f t="shared" si="0"/>
        <v>79.5</v>
      </c>
      <c r="X28" s="73"/>
      <c r="Y28" s="73"/>
      <c r="Z28" s="73"/>
    </row>
    <row r="29" spans="1:26">
      <c r="A29" s="24" t="s">
        <v>43</v>
      </c>
      <c r="B29" s="24" t="s">
        <v>19</v>
      </c>
      <c r="C29" s="24">
        <v>111610032</v>
      </c>
      <c r="D29" s="24">
        <v>4</v>
      </c>
      <c r="E29" s="24">
        <v>2</v>
      </c>
      <c r="F29" s="24">
        <v>4.5</v>
      </c>
      <c r="G29" s="24">
        <v>5</v>
      </c>
      <c r="H29" s="24">
        <v>5</v>
      </c>
      <c r="I29" s="24">
        <v>4</v>
      </c>
      <c r="J29" s="24">
        <v>5</v>
      </c>
      <c r="K29" s="24">
        <v>3.5</v>
      </c>
      <c r="L29" s="24">
        <v>5</v>
      </c>
      <c r="M29" s="24">
        <v>4.5</v>
      </c>
      <c r="N29" s="24">
        <v>6</v>
      </c>
      <c r="O29" s="24">
        <v>0</v>
      </c>
      <c r="P29" s="24">
        <v>2</v>
      </c>
      <c r="Q29" s="24">
        <v>11</v>
      </c>
      <c r="R29" s="24">
        <v>4</v>
      </c>
      <c r="S29" s="24">
        <v>2</v>
      </c>
      <c r="T29" s="24">
        <v>1</v>
      </c>
      <c r="U29" s="24">
        <v>6</v>
      </c>
      <c r="V29" s="24">
        <v>2.5</v>
      </c>
      <c r="W29" s="91">
        <f t="shared" si="0"/>
        <v>77</v>
      </c>
      <c r="X29" s="73"/>
      <c r="Y29" s="73"/>
      <c r="Z29" s="73"/>
    </row>
    <row r="30" spans="1:26">
      <c r="A30" s="24" t="s">
        <v>44</v>
      </c>
      <c r="B30" s="24" t="s">
        <v>19</v>
      </c>
      <c r="C30" s="24">
        <v>111611088</v>
      </c>
      <c r="D30" s="24">
        <v>4</v>
      </c>
      <c r="E30" s="24">
        <v>5</v>
      </c>
      <c r="F30" s="24">
        <v>5</v>
      </c>
      <c r="G30" s="24">
        <v>5</v>
      </c>
      <c r="H30" s="24">
        <v>5</v>
      </c>
      <c r="I30" s="24">
        <v>5</v>
      </c>
      <c r="J30" s="24">
        <v>4</v>
      </c>
      <c r="K30" s="24">
        <v>3</v>
      </c>
      <c r="L30" s="24">
        <v>5</v>
      </c>
      <c r="M30" s="24">
        <v>5</v>
      </c>
      <c r="N30" s="24">
        <v>6</v>
      </c>
      <c r="O30" s="24">
        <v>1</v>
      </c>
      <c r="P30" s="24">
        <v>2</v>
      </c>
      <c r="Q30" s="24">
        <v>7</v>
      </c>
      <c r="R30" s="24">
        <v>3</v>
      </c>
      <c r="S30" s="24">
        <v>2</v>
      </c>
      <c r="T30" s="24">
        <v>0.5</v>
      </c>
      <c r="U30" s="24">
        <v>5</v>
      </c>
      <c r="V30" s="24">
        <v>5.5</v>
      </c>
      <c r="W30" s="91">
        <f t="shared" si="0"/>
        <v>78</v>
      </c>
      <c r="X30" s="73"/>
      <c r="Y30" s="73"/>
      <c r="Z30" s="73"/>
    </row>
    <row r="31" spans="1:26">
      <c r="A31" s="24" t="s">
        <v>45</v>
      </c>
      <c r="B31" s="24" t="s">
        <v>19</v>
      </c>
      <c r="C31" s="24">
        <v>111651009</v>
      </c>
      <c r="D31" s="24">
        <v>4</v>
      </c>
      <c r="E31" s="24">
        <v>5</v>
      </c>
      <c r="F31" s="24">
        <v>4.5</v>
      </c>
      <c r="G31" s="24">
        <v>5</v>
      </c>
      <c r="H31" s="24">
        <v>4</v>
      </c>
      <c r="I31" s="24">
        <v>5</v>
      </c>
      <c r="J31" s="24">
        <v>4</v>
      </c>
      <c r="K31" s="24">
        <v>4</v>
      </c>
      <c r="L31" s="24">
        <v>4.5</v>
      </c>
      <c r="M31" s="24">
        <v>4.5</v>
      </c>
      <c r="N31" s="24">
        <v>6</v>
      </c>
      <c r="O31" s="24">
        <v>0</v>
      </c>
      <c r="P31" s="24">
        <v>0</v>
      </c>
      <c r="Q31" s="24">
        <v>2</v>
      </c>
      <c r="R31" s="24">
        <v>3.5</v>
      </c>
      <c r="S31" s="24">
        <v>2</v>
      </c>
      <c r="T31" s="24">
        <v>1</v>
      </c>
      <c r="U31" s="24">
        <v>0</v>
      </c>
      <c r="V31" s="24">
        <v>4.5</v>
      </c>
      <c r="W31" s="91">
        <f t="shared" si="0"/>
        <v>63.5</v>
      </c>
      <c r="X31" s="73"/>
      <c r="Y31" s="73"/>
      <c r="Z31" s="73"/>
    </row>
    <row r="32" spans="1:26">
      <c r="A32" s="24" t="s">
        <v>46</v>
      </c>
      <c r="B32" s="24" t="s">
        <v>47</v>
      </c>
      <c r="C32" s="24">
        <v>111652031</v>
      </c>
      <c r="D32" s="24">
        <v>4.5</v>
      </c>
      <c r="E32" s="24">
        <v>5</v>
      </c>
      <c r="F32" s="24">
        <v>4.5</v>
      </c>
      <c r="G32" s="24">
        <v>5</v>
      </c>
      <c r="H32" s="24">
        <v>4.5</v>
      </c>
      <c r="I32" s="24">
        <v>5</v>
      </c>
      <c r="J32" s="24">
        <v>5</v>
      </c>
      <c r="K32" s="24">
        <v>5</v>
      </c>
      <c r="L32" s="24">
        <v>5</v>
      </c>
      <c r="M32" s="24">
        <v>5</v>
      </c>
      <c r="N32" s="24">
        <v>4</v>
      </c>
      <c r="O32" s="24">
        <v>0</v>
      </c>
      <c r="P32" s="24">
        <v>2</v>
      </c>
      <c r="Q32" s="24">
        <v>11</v>
      </c>
      <c r="R32" s="24">
        <v>3.5</v>
      </c>
      <c r="S32" s="24">
        <v>3.5</v>
      </c>
      <c r="T32" s="24">
        <v>0</v>
      </c>
      <c r="U32" s="24">
        <v>6</v>
      </c>
      <c r="V32" s="24">
        <v>5.5</v>
      </c>
      <c r="W32" s="91">
        <f t="shared" si="0"/>
        <v>84</v>
      </c>
      <c r="X32" s="73"/>
      <c r="Y32" s="73"/>
      <c r="Z32" s="73"/>
    </row>
    <row r="33" spans="1:26">
      <c r="A33" s="24" t="s">
        <v>48</v>
      </c>
      <c r="B33" s="24" t="s">
        <v>19</v>
      </c>
      <c r="C33" s="24">
        <v>112511152</v>
      </c>
      <c r="D33" s="24">
        <v>5</v>
      </c>
      <c r="E33" s="24">
        <v>4.5</v>
      </c>
      <c r="F33" s="24">
        <v>4</v>
      </c>
      <c r="G33" s="24">
        <v>4.5</v>
      </c>
      <c r="H33" s="24">
        <v>4.5</v>
      </c>
      <c r="I33" s="24">
        <v>3</v>
      </c>
      <c r="J33" s="24">
        <v>5</v>
      </c>
      <c r="K33" s="24">
        <v>3</v>
      </c>
      <c r="L33" s="24">
        <v>4</v>
      </c>
      <c r="M33" s="24">
        <v>5</v>
      </c>
      <c r="N33" s="24">
        <v>3</v>
      </c>
      <c r="O33" s="24">
        <v>0</v>
      </c>
      <c r="P33" s="24">
        <v>2</v>
      </c>
      <c r="Q33" s="24">
        <v>10</v>
      </c>
      <c r="R33" s="24">
        <v>2.5</v>
      </c>
      <c r="S33" s="24">
        <v>1</v>
      </c>
      <c r="T33" s="24">
        <v>0</v>
      </c>
      <c r="U33" s="24">
        <v>0</v>
      </c>
      <c r="V33" s="24">
        <v>0</v>
      </c>
      <c r="W33" s="91">
        <f t="shared" si="0"/>
        <v>61</v>
      </c>
      <c r="X33" s="73"/>
      <c r="Y33" s="73"/>
      <c r="Z33" s="73"/>
    </row>
    <row r="34" spans="1:26">
      <c r="A34" s="24" t="s">
        <v>49</v>
      </c>
      <c r="B34" s="24" t="s">
        <v>50</v>
      </c>
      <c r="C34" s="24">
        <v>311510190</v>
      </c>
      <c r="D34" s="24">
        <v>4</v>
      </c>
      <c r="E34" s="24">
        <v>5</v>
      </c>
      <c r="F34" s="24">
        <v>5</v>
      </c>
      <c r="G34" s="24">
        <v>2</v>
      </c>
      <c r="H34" s="24">
        <v>3</v>
      </c>
      <c r="I34" s="24">
        <v>4</v>
      </c>
      <c r="J34" s="24">
        <v>3.5</v>
      </c>
      <c r="K34" s="24">
        <v>4</v>
      </c>
      <c r="L34" s="24">
        <v>4</v>
      </c>
      <c r="M34" s="24">
        <v>4.5</v>
      </c>
      <c r="N34" s="24">
        <v>6</v>
      </c>
      <c r="O34" s="24">
        <v>0</v>
      </c>
      <c r="P34" s="24">
        <v>0</v>
      </c>
      <c r="Q34" s="24">
        <v>8</v>
      </c>
      <c r="R34" s="24">
        <v>0</v>
      </c>
      <c r="S34" s="24">
        <v>2</v>
      </c>
      <c r="T34" s="24">
        <v>0</v>
      </c>
      <c r="U34" s="24">
        <v>3</v>
      </c>
      <c r="V34" s="24">
        <v>5.5</v>
      </c>
      <c r="W34" s="91">
        <f t="shared" si="0"/>
        <v>63.5</v>
      </c>
      <c r="X34" s="73"/>
      <c r="Y34" s="73"/>
      <c r="Z34" s="73"/>
    </row>
    <row r="35" spans="1:26">
      <c r="A35" s="24" t="s">
        <v>51</v>
      </c>
      <c r="B35" s="24" t="s">
        <v>52</v>
      </c>
      <c r="C35" s="24">
        <v>311515050</v>
      </c>
      <c r="D35" s="24">
        <v>5</v>
      </c>
      <c r="E35" s="24">
        <v>4</v>
      </c>
      <c r="F35" s="24">
        <v>4</v>
      </c>
      <c r="G35" s="24">
        <v>4.5</v>
      </c>
      <c r="H35" s="24">
        <v>4</v>
      </c>
      <c r="I35" s="24">
        <v>4</v>
      </c>
      <c r="J35" s="24">
        <v>5</v>
      </c>
      <c r="K35" s="24">
        <v>3.5</v>
      </c>
      <c r="L35" s="24">
        <v>4</v>
      </c>
      <c r="M35" s="24">
        <v>5</v>
      </c>
      <c r="N35" s="24">
        <v>6</v>
      </c>
      <c r="O35" s="24">
        <v>0</v>
      </c>
      <c r="P35" s="24">
        <v>0</v>
      </c>
      <c r="Q35" s="24">
        <v>2</v>
      </c>
      <c r="R35" s="24">
        <v>3</v>
      </c>
      <c r="S35" s="24">
        <v>2</v>
      </c>
      <c r="T35" s="24">
        <v>0.5</v>
      </c>
      <c r="U35" s="24">
        <v>6</v>
      </c>
      <c r="V35" s="24">
        <v>3.5</v>
      </c>
      <c r="W35" s="91">
        <f t="shared" si="0"/>
        <v>66</v>
      </c>
      <c r="X35" s="73"/>
      <c r="Y35" s="73"/>
      <c r="Z35" s="73"/>
    </row>
    <row r="36" spans="1:26">
      <c r="A36" s="24" t="s">
        <v>53</v>
      </c>
      <c r="B36" s="24" t="s">
        <v>50</v>
      </c>
      <c r="C36" s="24">
        <v>312510067</v>
      </c>
      <c r="D36" s="24">
        <v>3</v>
      </c>
      <c r="E36" s="24">
        <v>3.5</v>
      </c>
      <c r="F36" s="24">
        <v>5</v>
      </c>
      <c r="G36" s="24">
        <v>4.5</v>
      </c>
      <c r="H36" s="24">
        <v>3.5</v>
      </c>
      <c r="I36" s="24">
        <v>3.5</v>
      </c>
      <c r="J36" s="24">
        <v>5</v>
      </c>
      <c r="K36" s="24">
        <v>4.5</v>
      </c>
      <c r="L36" s="24">
        <v>5</v>
      </c>
      <c r="M36" s="24">
        <v>5</v>
      </c>
      <c r="N36" s="24">
        <v>6</v>
      </c>
      <c r="O36" s="24">
        <v>1</v>
      </c>
      <c r="P36" s="24">
        <v>2</v>
      </c>
      <c r="Q36" s="24">
        <v>4</v>
      </c>
      <c r="R36" s="24">
        <v>3</v>
      </c>
      <c r="S36" s="24">
        <v>2</v>
      </c>
      <c r="T36" s="24">
        <v>0</v>
      </c>
      <c r="U36" s="24">
        <v>0</v>
      </c>
      <c r="V36" s="24">
        <v>0</v>
      </c>
      <c r="W36" s="91">
        <f t="shared" si="0"/>
        <v>60.5</v>
      </c>
      <c r="X36" s="73"/>
      <c r="Y36" s="73"/>
      <c r="Z36" s="73"/>
    </row>
    <row r="37" spans="1:26">
      <c r="A37" s="24" t="s">
        <v>54</v>
      </c>
      <c r="B37" s="24" t="s">
        <v>50</v>
      </c>
      <c r="C37" s="24">
        <v>312510123</v>
      </c>
      <c r="D37" s="24">
        <v>3</v>
      </c>
      <c r="E37" s="24">
        <v>5</v>
      </c>
      <c r="F37" s="24">
        <v>5</v>
      </c>
      <c r="G37" s="24">
        <v>3</v>
      </c>
      <c r="H37" s="24">
        <v>3</v>
      </c>
      <c r="I37" s="24">
        <v>2.5</v>
      </c>
      <c r="J37" s="24">
        <v>3</v>
      </c>
      <c r="K37" s="24">
        <v>3</v>
      </c>
      <c r="L37" s="24">
        <v>4.5</v>
      </c>
      <c r="M37" s="24">
        <v>5</v>
      </c>
      <c r="N37" s="24">
        <v>4</v>
      </c>
      <c r="O37" s="24">
        <v>0</v>
      </c>
      <c r="P37" s="24">
        <v>2</v>
      </c>
      <c r="Q37" s="24">
        <v>3</v>
      </c>
      <c r="R37" s="24">
        <v>1.5</v>
      </c>
      <c r="S37" s="24">
        <v>4</v>
      </c>
      <c r="T37" s="24">
        <v>0</v>
      </c>
      <c r="U37" s="24">
        <v>5</v>
      </c>
      <c r="V37" s="24">
        <v>4</v>
      </c>
      <c r="W37" s="91">
        <f t="shared" si="0"/>
        <v>60.5</v>
      </c>
      <c r="X37" s="73"/>
      <c r="Y37" s="73"/>
      <c r="Z37" s="73"/>
    </row>
    <row r="38" spans="1:26">
      <c r="A38" s="24" t="s">
        <v>55</v>
      </c>
      <c r="B38" s="24" t="s">
        <v>56</v>
      </c>
      <c r="C38" s="24">
        <v>312511041</v>
      </c>
      <c r="D38" s="24">
        <v>5</v>
      </c>
      <c r="E38" s="24">
        <v>3</v>
      </c>
      <c r="F38" s="24">
        <v>5</v>
      </c>
      <c r="G38" s="24">
        <v>4</v>
      </c>
      <c r="H38" s="24">
        <v>3</v>
      </c>
      <c r="I38" s="24">
        <v>3</v>
      </c>
      <c r="J38" s="24">
        <v>3</v>
      </c>
      <c r="K38" s="24">
        <v>3</v>
      </c>
      <c r="L38" s="24">
        <v>4</v>
      </c>
      <c r="M38" s="24">
        <v>5</v>
      </c>
      <c r="N38" s="24">
        <v>1</v>
      </c>
      <c r="O38" s="24">
        <v>0</v>
      </c>
      <c r="P38" s="24">
        <v>0</v>
      </c>
      <c r="Q38" s="24">
        <v>8.5</v>
      </c>
      <c r="R38" s="24">
        <v>0</v>
      </c>
      <c r="S38" s="24">
        <v>0</v>
      </c>
      <c r="T38" s="24">
        <v>0</v>
      </c>
      <c r="U38" s="24">
        <v>6</v>
      </c>
      <c r="V38" s="24">
        <v>0</v>
      </c>
      <c r="W38" s="91">
        <f t="shared" si="0"/>
        <v>53.5</v>
      </c>
      <c r="X38" s="73"/>
      <c r="Y38" s="73"/>
      <c r="Z38" s="73"/>
    </row>
    <row r="39" spans="1:26">
      <c r="A39" s="24" t="s">
        <v>57</v>
      </c>
      <c r="B39" s="24" t="s">
        <v>52</v>
      </c>
      <c r="C39" s="24">
        <v>312580021</v>
      </c>
      <c r="D39" s="24">
        <v>4</v>
      </c>
      <c r="E39" s="24">
        <v>4</v>
      </c>
      <c r="F39" s="24">
        <v>4</v>
      </c>
      <c r="G39" s="24">
        <v>4.5</v>
      </c>
      <c r="H39" s="24">
        <v>5</v>
      </c>
      <c r="I39" s="24">
        <v>4</v>
      </c>
      <c r="J39" s="24">
        <v>4</v>
      </c>
      <c r="K39" s="24">
        <v>2.5</v>
      </c>
      <c r="L39" s="24">
        <v>5</v>
      </c>
      <c r="M39" s="24">
        <v>5</v>
      </c>
      <c r="N39" s="24">
        <v>3</v>
      </c>
      <c r="O39" s="24">
        <v>3</v>
      </c>
      <c r="P39" s="24">
        <v>2</v>
      </c>
      <c r="Q39" s="24">
        <v>7.5</v>
      </c>
      <c r="R39" s="24">
        <v>1</v>
      </c>
      <c r="S39" s="24">
        <v>1</v>
      </c>
      <c r="T39" s="24">
        <v>0</v>
      </c>
      <c r="U39" s="24">
        <v>0</v>
      </c>
      <c r="V39" s="24">
        <v>0</v>
      </c>
      <c r="W39" s="91">
        <f t="shared" si="0"/>
        <v>59.5</v>
      </c>
      <c r="X39" s="73"/>
      <c r="Y39" s="73"/>
      <c r="Z39" s="73"/>
    </row>
    <row r="40" spans="1:26">
      <c r="A40" s="24" t="s">
        <v>58</v>
      </c>
      <c r="B40" s="24" t="s">
        <v>56</v>
      </c>
      <c r="C40" s="24">
        <v>312580041</v>
      </c>
      <c r="D40" s="24">
        <v>5</v>
      </c>
      <c r="E40" s="24">
        <v>3.5</v>
      </c>
      <c r="F40" s="24">
        <v>4</v>
      </c>
      <c r="G40" s="24">
        <v>4</v>
      </c>
      <c r="H40" s="24">
        <v>3</v>
      </c>
      <c r="I40" s="24">
        <v>3</v>
      </c>
      <c r="J40" s="24">
        <v>5</v>
      </c>
      <c r="K40" s="24">
        <v>4.5</v>
      </c>
      <c r="L40" s="24">
        <v>5</v>
      </c>
      <c r="M40" s="24">
        <v>5</v>
      </c>
      <c r="N40" s="24">
        <v>4</v>
      </c>
      <c r="O40" s="24">
        <v>0</v>
      </c>
      <c r="P40" s="24">
        <v>1</v>
      </c>
      <c r="Q40" s="24">
        <v>11</v>
      </c>
      <c r="R40" s="24">
        <v>1</v>
      </c>
      <c r="S40" s="24">
        <v>2</v>
      </c>
      <c r="T40" s="24">
        <v>1</v>
      </c>
      <c r="U40" s="24">
        <v>6</v>
      </c>
      <c r="V40" s="24">
        <v>4.5</v>
      </c>
      <c r="W40" s="91">
        <f t="shared" si="0"/>
        <v>72.5</v>
      </c>
      <c r="X40" s="73"/>
      <c r="Y40" s="73"/>
      <c r="Z40" s="73"/>
    </row>
    <row r="41" spans="1:26">
      <c r="A41" s="94" t="s">
        <v>59</v>
      </c>
      <c r="B41" s="94" t="s">
        <v>60</v>
      </c>
      <c r="C41" s="94">
        <v>312580072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95"/>
      <c r="X41" s="96"/>
      <c r="Y41" s="96"/>
      <c r="Z41" s="96"/>
    </row>
    <row r="42" spans="1:26">
      <c r="A42" s="24" t="s">
        <v>61</v>
      </c>
      <c r="B42" s="24" t="s">
        <v>62</v>
      </c>
      <c r="C42" s="24">
        <v>312591041</v>
      </c>
      <c r="D42" s="24">
        <v>4</v>
      </c>
      <c r="E42" s="24">
        <v>5</v>
      </c>
      <c r="F42" s="24">
        <v>4</v>
      </c>
      <c r="G42" s="24">
        <v>5</v>
      </c>
      <c r="H42" s="24">
        <v>5</v>
      </c>
      <c r="I42" s="24">
        <v>3</v>
      </c>
      <c r="J42" s="24">
        <v>5</v>
      </c>
      <c r="K42" s="24">
        <v>3.5</v>
      </c>
      <c r="L42" s="24">
        <v>5</v>
      </c>
      <c r="M42" s="24">
        <v>5</v>
      </c>
      <c r="N42" s="24">
        <v>6</v>
      </c>
      <c r="O42" s="24">
        <v>0</v>
      </c>
      <c r="P42" s="24">
        <v>1</v>
      </c>
      <c r="Q42" s="24">
        <v>1.5</v>
      </c>
      <c r="R42" s="24">
        <v>2.5</v>
      </c>
      <c r="S42" s="24">
        <v>2</v>
      </c>
      <c r="T42" s="24">
        <v>0</v>
      </c>
      <c r="U42" s="24">
        <v>1</v>
      </c>
      <c r="V42" s="24">
        <v>3.5</v>
      </c>
      <c r="W42" s="91">
        <f t="shared" ref="W42:W51" si="1">SUM(D42:V42)</f>
        <v>62</v>
      </c>
      <c r="X42" s="73"/>
      <c r="Y42" s="73"/>
      <c r="Z42" s="73"/>
    </row>
    <row r="43" spans="1:26">
      <c r="A43" s="24" t="s">
        <v>63</v>
      </c>
      <c r="B43" s="24" t="s">
        <v>64</v>
      </c>
      <c r="C43" s="24">
        <v>313505013</v>
      </c>
      <c r="D43" s="24">
        <v>5</v>
      </c>
      <c r="E43" s="24">
        <v>4.5</v>
      </c>
      <c r="F43" s="24">
        <v>3.5</v>
      </c>
      <c r="G43" s="24">
        <v>4</v>
      </c>
      <c r="H43" s="24">
        <v>5</v>
      </c>
      <c r="I43" s="24">
        <v>4</v>
      </c>
      <c r="J43" s="24">
        <v>3</v>
      </c>
      <c r="K43" s="24">
        <v>3</v>
      </c>
      <c r="L43" s="24">
        <v>4</v>
      </c>
      <c r="M43" s="24">
        <v>4</v>
      </c>
      <c r="N43" s="24">
        <v>4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91">
        <f t="shared" si="1"/>
        <v>44</v>
      </c>
      <c r="X43" s="73"/>
      <c r="Y43" s="73"/>
      <c r="Z43" s="73"/>
    </row>
    <row r="44" spans="1:26">
      <c r="A44" s="24" t="s">
        <v>65</v>
      </c>
      <c r="B44" s="24" t="s">
        <v>50</v>
      </c>
      <c r="C44" s="24">
        <v>313510001</v>
      </c>
      <c r="D44" s="24">
        <v>4</v>
      </c>
      <c r="E44" s="24">
        <v>4</v>
      </c>
      <c r="F44" s="24">
        <v>5</v>
      </c>
      <c r="G44" s="24">
        <v>5</v>
      </c>
      <c r="H44" s="24">
        <v>5</v>
      </c>
      <c r="I44" s="24">
        <v>4</v>
      </c>
      <c r="J44" s="24">
        <v>5</v>
      </c>
      <c r="K44" s="24">
        <v>4</v>
      </c>
      <c r="L44" s="24">
        <v>5</v>
      </c>
      <c r="M44" s="24">
        <v>5</v>
      </c>
      <c r="N44" s="24">
        <v>6</v>
      </c>
      <c r="O44" s="24">
        <v>0</v>
      </c>
      <c r="P44" s="24">
        <v>2</v>
      </c>
      <c r="Q44" s="24">
        <v>4</v>
      </c>
      <c r="R44" s="24">
        <v>3.5</v>
      </c>
      <c r="S44" s="24">
        <v>2</v>
      </c>
      <c r="T44" s="24">
        <v>0</v>
      </c>
      <c r="U44" s="24">
        <v>6</v>
      </c>
      <c r="V44" s="24">
        <v>3</v>
      </c>
      <c r="W44" s="91">
        <f t="shared" si="1"/>
        <v>72.5</v>
      </c>
      <c r="X44" s="73"/>
      <c r="Y44" s="73"/>
      <c r="Z44" s="73"/>
    </row>
    <row r="45" spans="1:26">
      <c r="A45" s="24" t="s">
        <v>66</v>
      </c>
      <c r="B45" s="24" t="s">
        <v>50</v>
      </c>
      <c r="C45" s="24">
        <v>313510134</v>
      </c>
      <c r="D45" s="24">
        <v>3</v>
      </c>
      <c r="E45" s="24">
        <v>5</v>
      </c>
      <c r="F45" s="24">
        <v>5</v>
      </c>
      <c r="G45" s="24">
        <v>5</v>
      </c>
      <c r="H45" s="24">
        <v>2.5</v>
      </c>
      <c r="I45" s="24">
        <v>1</v>
      </c>
      <c r="J45" s="24">
        <v>5</v>
      </c>
      <c r="K45" s="24">
        <v>3</v>
      </c>
      <c r="L45" s="24">
        <v>5</v>
      </c>
      <c r="M45" s="24">
        <v>5</v>
      </c>
      <c r="N45" s="24">
        <v>3</v>
      </c>
      <c r="O45" s="24">
        <v>0</v>
      </c>
      <c r="P45" s="24">
        <v>0</v>
      </c>
      <c r="Q45" s="24">
        <v>5</v>
      </c>
      <c r="R45" s="24">
        <v>1</v>
      </c>
      <c r="S45" s="24">
        <v>2</v>
      </c>
      <c r="T45" s="24">
        <v>0</v>
      </c>
      <c r="U45" s="24">
        <v>6</v>
      </c>
      <c r="V45" s="24">
        <v>0</v>
      </c>
      <c r="W45" s="91">
        <f t="shared" si="1"/>
        <v>56.5</v>
      </c>
      <c r="X45" s="73"/>
      <c r="Y45" s="73"/>
      <c r="Z45" s="73"/>
    </row>
    <row r="46" spans="1:26">
      <c r="A46" s="24" t="s">
        <v>67</v>
      </c>
      <c r="B46" s="24" t="s">
        <v>50</v>
      </c>
      <c r="C46" s="24">
        <v>313510156</v>
      </c>
      <c r="D46" s="24">
        <v>5</v>
      </c>
      <c r="E46" s="24">
        <v>4</v>
      </c>
      <c r="F46" s="24">
        <v>5</v>
      </c>
      <c r="G46" s="24">
        <v>5</v>
      </c>
      <c r="H46" s="24">
        <v>5</v>
      </c>
      <c r="I46" s="24">
        <v>5</v>
      </c>
      <c r="J46" s="24">
        <v>4</v>
      </c>
      <c r="K46" s="24">
        <v>5</v>
      </c>
      <c r="L46" s="24">
        <v>5</v>
      </c>
      <c r="M46" s="24">
        <v>5</v>
      </c>
      <c r="N46" s="24">
        <v>6</v>
      </c>
      <c r="O46" s="24">
        <v>1</v>
      </c>
      <c r="P46" s="24">
        <v>2</v>
      </c>
      <c r="Q46" s="24">
        <v>10</v>
      </c>
      <c r="R46" s="24">
        <v>3</v>
      </c>
      <c r="S46" s="24">
        <v>4</v>
      </c>
      <c r="T46" s="24">
        <v>3</v>
      </c>
      <c r="U46" s="24">
        <v>6</v>
      </c>
      <c r="V46" s="24">
        <v>5.5</v>
      </c>
      <c r="W46" s="91">
        <f t="shared" si="1"/>
        <v>88.5</v>
      </c>
      <c r="X46" s="73"/>
      <c r="Y46" s="73"/>
      <c r="Z46" s="73"/>
    </row>
    <row r="47" spans="1:26">
      <c r="A47" s="24" t="s">
        <v>68</v>
      </c>
      <c r="B47" s="24" t="s">
        <v>50</v>
      </c>
      <c r="C47" s="24">
        <v>313510159</v>
      </c>
      <c r="D47" s="24">
        <v>4</v>
      </c>
      <c r="E47" s="24">
        <v>3</v>
      </c>
      <c r="F47" s="24">
        <v>4</v>
      </c>
      <c r="G47" s="24">
        <v>5</v>
      </c>
      <c r="H47" s="24">
        <v>3.5</v>
      </c>
      <c r="I47" s="24">
        <v>5</v>
      </c>
      <c r="J47" s="24">
        <v>5</v>
      </c>
      <c r="K47" s="24">
        <v>4.5</v>
      </c>
      <c r="L47" s="24">
        <v>5</v>
      </c>
      <c r="M47" s="24">
        <v>5</v>
      </c>
      <c r="N47" s="24">
        <v>6</v>
      </c>
      <c r="O47" s="24">
        <v>0</v>
      </c>
      <c r="P47" s="24">
        <v>2</v>
      </c>
      <c r="Q47" s="24">
        <v>7.5</v>
      </c>
      <c r="R47" s="24">
        <v>5</v>
      </c>
      <c r="S47" s="24">
        <v>3</v>
      </c>
      <c r="T47" s="24">
        <v>3</v>
      </c>
      <c r="U47" s="24">
        <v>5</v>
      </c>
      <c r="V47" s="24">
        <v>0</v>
      </c>
      <c r="W47" s="91">
        <f t="shared" si="1"/>
        <v>75.5</v>
      </c>
      <c r="X47" s="73"/>
      <c r="Y47" s="73"/>
      <c r="Z47" s="73"/>
    </row>
    <row r="48" spans="1:26">
      <c r="A48" s="24" t="s">
        <v>69</v>
      </c>
      <c r="B48" s="24" t="s">
        <v>50</v>
      </c>
      <c r="C48" s="24">
        <v>313510172</v>
      </c>
      <c r="D48" s="24">
        <v>4</v>
      </c>
      <c r="E48" s="24">
        <v>4</v>
      </c>
      <c r="F48" s="24">
        <v>5</v>
      </c>
      <c r="G48" s="24">
        <v>5</v>
      </c>
      <c r="H48" s="24">
        <v>4</v>
      </c>
      <c r="I48" s="24">
        <v>5</v>
      </c>
      <c r="J48" s="24">
        <v>5</v>
      </c>
      <c r="K48" s="24">
        <v>4.5</v>
      </c>
      <c r="L48" s="24">
        <v>5</v>
      </c>
      <c r="M48" s="24">
        <v>5</v>
      </c>
      <c r="N48" s="24">
        <v>6</v>
      </c>
      <c r="O48" s="24">
        <v>0</v>
      </c>
      <c r="P48" s="24">
        <v>1</v>
      </c>
      <c r="Q48" s="24">
        <v>4</v>
      </c>
      <c r="R48" s="24">
        <v>4</v>
      </c>
      <c r="S48" s="24">
        <v>2</v>
      </c>
      <c r="T48" s="24">
        <v>0</v>
      </c>
      <c r="U48" s="24">
        <v>6</v>
      </c>
      <c r="V48" s="24">
        <v>5.5</v>
      </c>
      <c r="W48" s="91">
        <f t="shared" si="1"/>
        <v>75</v>
      </c>
      <c r="X48" s="73"/>
      <c r="Y48" s="73"/>
      <c r="Z48" s="73"/>
    </row>
    <row r="49" spans="1:26">
      <c r="A49" s="24" t="s">
        <v>70</v>
      </c>
      <c r="B49" s="24" t="s">
        <v>50</v>
      </c>
      <c r="C49" s="24">
        <v>313510178</v>
      </c>
      <c r="D49" s="24">
        <v>4</v>
      </c>
      <c r="E49" s="24">
        <v>3.5</v>
      </c>
      <c r="F49" s="24">
        <v>2.5</v>
      </c>
      <c r="G49" s="24">
        <v>5</v>
      </c>
      <c r="H49" s="24">
        <v>4</v>
      </c>
      <c r="I49" s="24">
        <v>5</v>
      </c>
      <c r="J49" s="24">
        <v>5</v>
      </c>
      <c r="K49" s="24">
        <v>3</v>
      </c>
      <c r="L49" s="24">
        <v>4</v>
      </c>
      <c r="M49" s="24">
        <v>3</v>
      </c>
      <c r="N49" s="24">
        <v>6</v>
      </c>
      <c r="O49" s="24">
        <v>1</v>
      </c>
      <c r="P49" s="24">
        <v>2</v>
      </c>
      <c r="Q49" s="24">
        <v>0</v>
      </c>
      <c r="R49" s="24">
        <v>4</v>
      </c>
      <c r="S49" s="24">
        <v>3</v>
      </c>
      <c r="T49" s="24">
        <v>0</v>
      </c>
      <c r="U49" s="24">
        <v>5</v>
      </c>
      <c r="V49" s="24">
        <v>0</v>
      </c>
      <c r="W49" s="91">
        <f t="shared" si="1"/>
        <v>60</v>
      </c>
      <c r="X49" s="73"/>
      <c r="Y49" s="73"/>
      <c r="Z49" s="73"/>
    </row>
    <row r="50" spans="1:26">
      <c r="A50" s="24" t="s">
        <v>71</v>
      </c>
      <c r="B50" s="24" t="s">
        <v>50</v>
      </c>
      <c r="C50" s="24">
        <v>313510194</v>
      </c>
      <c r="D50" s="24">
        <v>5</v>
      </c>
      <c r="E50" s="24">
        <v>4</v>
      </c>
      <c r="F50" s="24">
        <v>4.5</v>
      </c>
      <c r="G50" s="24">
        <v>4.5</v>
      </c>
      <c r="H50" s="24">
        <v>3.5</v>
      </c>
      <c r="I50" s="24">
        <v>3</v>
      </c>
      <c r="J50" s="24">
        <v>4.5</v>
      </c>
      <c r="K50" s="24">
        <v>2.5</v>
      </c>
      <c r="L50" s="24">
        <v>4</v>
      </c>
      <c r="M50" s="24">
        <v>5</v>
      </c>
      <c r="N50" s="24">
        <v>3</v>
      </c>
      <c r="O50" s="24">
        <v>0</v>
      </c>
      <c r="P50" s="24">
        <v>2</v>
      </c>
      <c r="Q50" s="24">
        <v>0</v>
      </c>
      <c r="R50" s="24">
        <v>3</v>
      </c>
      <c r="S50" s="24">
        <v>3</v>
      </c>
      <c r="T50" s="24">
        <v>0</v>
      </c>
      <c r="U50" s="24">
        <v>6</v>
      </c>
      <c r="V50" s="24">
        <v>4</v>
      </c>
      <c r="W50" s="91">
        <f t="shared" si="1"/>
        <v>61.5</v>
      </c>
      <c r="X50" s="73"/>
      <c r="Y50" s="73"/>
      <c r="Z50" s="73"/>
    </row>
    <row r="51" spans="1:26">
      <c r="A51" s="24" t="s">
        <v>72</v>
      </c>
      <c r="B51" s="24" t="s">
        <v>50</v>
      </c>
      <c r="C51" s="24">
        <v>313510196</v>
      </c>
      <c r="D51" s="24">
        <v>3.5</v>
      </c>
      <c r="E51" s="24">
        <v>4</v>
      </c>
      <c r="F51" s="24">
        <v>4.5</v>
      </c>
      <c r="G51" s="24">
        <v>4.5</v>
      </c>
      <c r="H51" s="24">
        <v>4.5</v>
      </c>
      <c r="I51" s="24">
        <v>4.5</v>
      </c>
      <c r="J51" s="24">
        <v>4.5</v>
      </c>
      <c r="K51" s="24">
        <v>4.5</v>
      </c>
      <c r="L51" s="24">
        <v>5</v>
      </c>
      <c r="M51" s="24">
        <v>5</v>
      </c>
      <c r="N51" s="24">
        <v>5</v>
      </c>
      <c r="O51" s="24">
        <v>1</v>
      </c>
      <c r="P51" s="24">
        <v>0</v>
      </c>
      <c r="Q51" s="24">
        <v>6.5</v>
      </c>
      <c r="R51" s="24">
        <v>2.5</v>
      </c>
      <c r="S51" s="24">
        <v>2</v>
      </c>
      <c r="T51" s="24">
        <v>0</v>
      </c>
      <c r="U51" s="24">
        <v>6</v>
      </c>
      <c r="V51" s="24">
        <v>4.5</v>
      </c>
      <c r="W51" s="91">
        <f t="shared" si="1"/>
        <v>72</v>
      </c>
      <c r="X51" s="73"/>
      <c r="Y51" s="73"/>
      <c r="Z51" s="73"/>
    </row>
    <row r="52" spans="1:26">
      <c r="A52" s="94" t="s">
        <v>73</v>
      </c>
      <c r="B52" s="94" t="s">
        <v>50</v>
      </c>
      <c r="C52" s="94">
        <v>313510212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95"/>
      <c r="X52" s="96"/>
      <c r="Y52" s="96"/>
      <c r="Z52" s="96"/>
    </row>
    <row r="53" spans="1:26">
      <c r="A53" s="24" t="s">
        <v>74</v>
      </c>
      <c r="B53" s="24" t="s">
        <v>50</v>
      </c>
      <c r="C53" s="24">
        <v>313510214</v>
      </c>
      <c r="D53" s="24">
        <v>5</v>
      </c>
      <c r="E53" s="24">
        <v>3</v>
      </c>
      <c r="F53" s="24">
        <v>4</v>
      </c>
      <c r="G53" s="24">
        <v>4.5</v>
      </c>
      <c r="H53" s="24">
        <v>3.5</v>
      </c>
      <c r="I53" s="24">
        <v>3</v>
      </c>
      <c r="J53" s="24">
        <v>5</v>
      </c>
      <c r="K53" s="24">
        <v>4</v>
      </c>
      <c r="L53" s="24">
        <v>5</v>
      </c>
      <c r="M53" s="24">
        <v>4</v>
      </c>
      <c r="N53" s="24">
        <v>4</v>
      </c>
      <c r="O53" s="24">
        <v>0</v>
      </c>
      <c r="P53" s="24">
        <v>2</v>
      </c>
      <c r="Q53" s="24">
        <v>11</v>
      </c>
      <c r="R53" s="24">
        <v>2</v>
      </c>
      <c r="S53" s="24">
        <v>1</v>
      </c>
      <c r="T53" s="24">
        <v>0</v>
      </c>
      <c r="U53" s="24">
        <v>5</v>
      </c>
      <c r="V53" s="24">
        <v>5.5</v>
      </c>
      <c r="W53" s="91">
        <f t="shared" ref="W53:W84" si="2">SUM(D53:V53)</f>
        <v>71.5</v>
      </c>
      <c r="X53" s="73"/>
      <c r="Y53" s="73"/>
      <c r="Z53" s="73"/>
    </row>
    <row r="54" spans="1:26">
      <c r="A54" s="24" t="s">
        <v>75</v>
      </c>
      <c r="B54" s="24" t="s">
        <v>50</v>
      </c>
      <c r="C54" s="24">
        <v>313510217</v>
      </c>
      <c r="D54" s="24">
        <v>4</v>
      </c>
      <c r="E54" s="24">
        <v>3.5</v>
      </c>
      <c r="F54" s="24">
        <v>5</v>
      </c>
      <c r="G54" s="24">
        <v>5</v>
      </c>
      <c r="H54" s="24">
        <v>4</v>
      </c>
      <c r="I54" s="24">
        <v>3</v>
      </c>
      <c r="J54" s="24">
        <v>5</v>
      </c>
      <c r="K54" s="24">
        <v>3</v>
      </c>
      <c r="L54" s="24">
        <v>5</v>
      </c>
      <c r="M54" s="24">
        <v>5</v>
      </c>
      <c r="N54" s="24">
        <v>6</v>
      </c>
      <c r="O54" s="24">
        <v>4</v>
      </c>
      <c r="P54" s="24">
        <v>0</v>
      </c>
      <c r="Q54" s="24">
        <v>11</v>
      </c>
      <c r="R54" s="24">
        <v>3.5</v>
      </c>
      <c r="S54" s="24">
        <v>3</v>
      </c>
      <c r="T54" s="24">
        <v>0</v>
      </c>
      <c r="U54" s="24">
        <v>5</v>
      </c>
      <c r="V54" s="24">
        <v>7</v>
      </c>
      <c r="W54" s="91">
        <f t="shared" si="2"/>
        <v>82</v>
      </c>
      <c r="X54" s="73"/>
      <c r="Y54" s="73"/>
      <c r="Z54" s="73"/>
    </row>
    <row r="55" spans="1:26">
      <c r="A55" s="24" t="s">
        <v>76</v>
      </c>
      <c r="B55" s="24" t="s">
        <v>50</v>
      </c>
      <c r="C55" s="24">
        <v>313510230</v>
      </c>
      <c r="D55" s="24">
        <v>5</v>
      </c>
      <c r="E55" s="24">
        <v>5</v>
      </c>
      <c r="F55" s="24">
        <v>4.5</v>
      </c>
      <c r="G55" s="24">
        <v>4.5</v>
      </c>
      <c r="H55" s="24">
        <v>4</v>
      </c>
      <c r="I55" s="24">
        <v>5</v>
      </c>
      <c r="J55" s="24">
        <v>5</v>
      </c>
      <c r="K55" s="24">
        <v>5</v>
      </c>
      <c r="L55" s="24">
        <v>4</v>
      </c>
      <c r="M55" s="24">
        <v>5</v>
      </c>
      <c r="N55" s="24">
        <v>6</v>
      </c>
      <c r="O55" s="24">
        <v>4</v>
      </c>
      <c r="P55" s="24">
        <v>0</v>
      </c>
      <c r="Q55" s="24">
        <v>8</v>
      </c>
      <c r="R55" s="24">
        <v>4</v>
      </c>
      <c r="S55" s="24">
        <v>3.5</v>
      </c>
      <c r="T55" s="24">
        <v>0</v>
      </c>
      <c r="U55" s="24">
        <v>5</v>
      </c>
      <c r="V55" s="24">
        <v>0</v>
      </c>
      <c r="W55" s="91">
        <f t="shared" si="2"/>
        <v>77.5</v>
      </c>
      <c r="X55" s="73"/>
      <c r="Y55" s="73"/>
      <c r="Z55" s="73"/>
    </row>
    <row r="56" spans="1:26">
      <c r="A56" s="24" t="s">
        <v>77</v>
      </c>
      <c r="B56" s="24" t="s">
        <v>50</v>
      </c>
      <c r="C56" s="24">
        <v>313510234</v>
      </c>
      <c r="D56" s="24">
        <v>3</v>
      </c>
      <c r="E56" s="24">
        <v>4</v>
      </c>
      <c r="F56" s="24">
        <v>5</v>
      </c>
      <c r="G56" s="24">
        <v>4</v>
      </c>
      <c r="H56" s="24">
        <v>5</v>
      </c>
      <c r="I56" s="24">
        <v>3</v>
      </c>
      <c r="J56" s="24">
        <v>5</v>
      </c>
      <c r="K56" s="24">
        <v>1</v>
      </c>
      <c r="L56" s="24">
        <v>3</v>
      </c>
      <c r="M56" s="24">
        <v>5</v>
      </c>
      <c r="N56" s="24">
        <v>3</v>
      </c>
      <c r="O56" s="24">
        <v>0</v>
      </c>
      <c r="P56" s="24">
        <v>1</v>
      </c>
      <c r="Q56" s="24">
        <v>8</v>
      </c>
      <c r="R56" s="24">
        <v>2.5</v>
      </c>
      <c r="S56" s="24">
        <v>2</v>
      </c>
      <c r="T56" s="24">
        <v>0</v>
      </c>
      <c r="U56" s="24">
        <v>6</v>
      </c>
      <c r="V56" s="24">
        <v>5</v>
      </c>
      <c r="W56" s="91">
        <f t="shared" si="2"/>
        <v>65.5</v>
      </c>
      <c r="X56" s="73"/>
      <c r="Y56" s="73"/>
      <c r="Z56" s="73"/>
    </row>
    <row r="57" spans="1:26">
      <c r="A57" s="24" t="s">
        <v>78</v>
      </c>
      <c r="B57" s="24" t="s">
        <v>50</v>
      </c>
      <c r="C57" s="24">
        <v>313510237</v>
      </c>
      <c r="D57" s="24">
        <v>3</v>
      </c>
      <c r="E57" s="24">
        <v>3.5</v>
      </c>
      <c r="F57" s="24">
        <v>4.5</v>
      </c>
      <c r="G57" s="24">
        <v>4.5</v>
      </c>
      <c r="H57" s="24">
        <v>5</v>
      </c>
      <c r="I57" s="24">
        <v>5</v>
      </c>
      <c r="J57" s="24">
        <v>5</v>
      </c>
      <c r="K57" s="24">
        <v>4.5</v>
      </c>
      <c r="L57" s="24">
        <v>5</v>
      </c>
      <c r="M57" s="24">
        <v>4.5</v>
      </c>
      <c r="N57" s="24">
        <v>6</v>
      </c>
      <c r="O57" s="24">
        <v>0</v>
      </c>
      <c r="P57" s="24">
        <v>1</v>
      </c>
      <c r="Q57" s="24">
        <v>10</v>
      </c>
      <c r="R57" s="24">
        <v>2</v>
      </c>
      <c r="S57" s="24">
        <v>2</v>
      </c>
      <c r="T57" s="24">
        <v>0</v>
      </c>
      <c r="U57" s="24">
        <v>5</v>
      </c>
      <c r="V57" s="24">
        <v>3</v>
      </c>
      <c r="W57" s="91">
        <f t="shared" si="2"/>
        <v>73.5</v>
      </c>
      <c r="X57" s="73"/>
      <c r="Y57" s="73"/>
      <c r="Z57" s="73"/>
    </row>
    <row r="58" spans="1:26">
      <c r="A58" s="24" t="s">
        <v>79</v>
      </c>
      <c r="B58" s="24" t="s">
        <v>50</v>
      </c>
      <c r="C58" s="24">
        <v>313510244</v>
      </c>
      <c r="D58" s="24">
        <v>4</v>
      </c>
      <c r="E58" s="24">
        <v>3</v>
      </c>
      <c r="F58" s="24">
        <v>4</v>
      </c>
      <c r="G58" s="24">
        <v>4.5</v>
      </c>
      <c r="H58" s="24">
        <v>4.5</v>
      </c>
      <c r="I58" s="24">
        <v>4</v>
      </c>
      <c r="J58" s="24">
        <v>5</v>
      </c>
      <c r="K58" s="24">
        <v>2.5</v>
      </c>
      <c r="L58" s="24">
        <v>3</v>
      </c>
      <c r="M58" s="24">
        <v>4</v>
      </c>
      <c r="N58" s="24">
        <v>6</v>
      </c>
      <c r="O58" s="24">
        <v>0</v>
      </c>
      <c r="P58" s="24">
        <v>0</v>
      </c>
      <c r="Q58" s="24">
        <v>1.5</v>
      </c>
      <c r="R58" s="24">
        <v>2.5</v>
      </c>
      <c r="S58" s="24">
        <v>3</v>
      </c>
      <c r="T58" s="24">
        <v>0.5</v>
      </c>
      <c r="U58" s="24">
        <v>6</v>
      </c>
      <c r="V58" s="24">
        <v>3.5</v>
      </c>
      <c r="W58" s="91">
        <f t="shared" si="2"/>
        <v>61.5</v>
      </c>
      <c r="X58" s="73"/>
      <c r="Y58" s="73"/>
      <c r="Z58" s="73"/>
    </row>
    <row r="59" spans="1:26">
      <c r="A59" s="24" t="s">
        <v>80</v>
      </c>
      <c r="B59" s="24" t="s">
        <v>50</v>
      </c>
      <c r="C59" s="24">
        <v>313510245</v>
      </c>
      <c r="D59" s="24">
        <v>3.5</v>
      </c>
      <c r="E59" s="24">
        <v>4</v>
      </c>
      <c r="F59" s="24">
        <v>5</v>
      </c>
      <c r="G59" s="24">
        <v>4</v>
      </c>
      <c r="H59" s="24">
        <v>5</v>
      </c>
      <c r="I59" s="24">
        <v>3</v>
      </c>
      <c r="J59" s="24">
        <v>5</v>
      </c>
      <c r="K59" s="24">
        <v>2.5</v>
      </c>
      <c r="L59" s="24">
        <v>5</v>
      </c>
      <c r="M59" s="24">
        <v>5</v>
      </c>
      <c r="N59" s="24">
        <v>5</v>
      </c>
      <c r="O59" s="24">
        <v>0</v>
      </c>
      <c r="P59" s="24">
        <v>0</v>
      </c>
      <c r="Q59" s="24">
        <v>7.5</v>
      </c>
      <c r="R59" s="24">
        <v>3.5</v>
      </c>
      <c r="S59" s="24">
        <v>2</v>
      </c>
      <c r="T59" s="24">
        <v>0</v>
      </c>
      <c r="U59" s="24">
        <v>6</v>
      </c>
      <c r="V59" s="24">
        <v>4</v>
      </c>
      <c r="W59" s="91">
        <f t="shared" si="2"/>
        <v>70</v>
      </c>
      <c r="X59" s="73"/>
      <c r="Y59" s="73"/>
      <c r="Z59" s="73"/>
    </row>
    <row r="60" spans="1:26">
      <c r="A60" s="24" t="s">
        <v>81</v>
      </c>
      <c r="B60" s="24" t="s">
        <v>82</v>
      </c>
      <c r="C60" s="24">
        <v>313512061</v>
      </c>
      <c r="D60" s="24">
        <v>4</v>
      </c>
      <c r="E60" s="24">
        <v>4</v>
      </c>
      <c r="F60" s="24">
        <v>5</v>
      </c>
      <c r="G60" s="24">
        <v>4</v>
      </c>
      <c r="H60" s="24">
        <v>5</v>
      </c>
      <c r="I60" s="24">
        <v>4</v>
      </c>
      <c r="J60" s="24">
        <v>5</v>
      </c>
      <c r="K60" s="24">
        <v>4.5</v>
      </c>
      <c r="L60" s="24">
        <v>4</v>
      </c>
      <c r="M60" s="24">
        <v>5</v>
      </c>
      <c r="N60" s="24">
        <v>3</v>
      </c>
      <c r="O60" s="24">
        <v>0</v>
      </c>
      <c r="P60" s="24">
        <v>1</v>
      </c>
      <c r="Q60" s="24">
        <v>6</v>
      </c>
      <c r="R60" s="24">
        <v>3.5</v>
      </c>
      <c r="S60" s="24">
        <v>0</v>
      </c>
      <c r="T60" s="24">
        <v>0</v>
      </c>
      <c r="U60" s="24">
        <v>2</v>
      </c>
      <c r="V60" s="24">
        <v>0</v>
      </c>
      <c r="W60" s="91">
        <f t="shared" si="2"/>
        <v>60</v>
      </c>
      <c r="X60" s="73"/>
      <c r="Y60" s="73"/>
      <c r="Z60" s="73"/>
    </row>
    <row r="61" spans="1:26">
      <c r="A61" s="24" t="s">
        <v>83</v>
      </c>
      <c r="B61" s="24" t="s">
        <v>84</v>
      </c>
      <c r="C61" s="24">
        <v>313513029</v>
      </c>
      <c r="D61" s="24">
        <v>4</v>
      </c>
      <c r="E61" s="24">
        <v>3.5</v>
      </c>
      <c r="F61" s="24">
        <v>4</v>
      </c>
      <c r="G61" s="24">
        <v>3</v>
      </c>
      <c r="H61" s="24">
        <v>4.5</v>
      </c>
      <c r="I61" s="24">
        <v>3</v>
      </c>
      <c r="J61" s="24">
        <v>4</v>
      </c>
      <c r="K61" s="24">
        <v>4.5</v>
      </c>
      <c r="L61" s="24">
        <v>4</v>
      </c>
      <c r="M61" s="24">
        <v>5</v>
      </c>
      <c r="N61" s="24">
        <v>4</v>
      </c>
      <c r="O61" s="24">
        <v>0</v>
      </c>
      <c r="P61" s="24">
        <v>0</v>
      </c>
      <c r="Q61" s="24">
        <v>5</v>
      </c>
      <c r="R61" s="24">
        <v>0</v>
      </c>
      <c r="S61" s="24">
        <v>2.5</v>
      </c>
      <c r="T61" s="24">
        <v>0</v>
      </c>
      <c r="U61" s="24">
        <v>6</v>
      </c>
      <c r="V61" s="24">
        <v>4</v>
      </c>
      <c r="W61" s="91">
        <f t="shared" si="2"/>
        <v>61</v>
      </c>
      <c r="X61" s="73"/>
      <c r="Y61" s="73"/>
      <c r="Z61" s="73"/>
    </row>
    <row r="62" spans="1:26">
      <c r="A62" s="24" t="s">
        <v>85</v>
      </c>
      <c r="B62" s="24" t="s">
        <v>52</v>
      </c>
      <c r="C62" s="24">
        <v>313580015</v>
      </c>
      <c r="D62" s="24">
        <v>3.5</v>
      </c>
      <c r="E62" s="24">
        <v>5</v>
      </c>
      <c r="F62" s="24">
        <v>4</v>
      </c>
      <c r="G62" s="24">
        <v>5</v>
      </c>
      <c r="H62" s="24">
        <v>5</v>
      </c>
      <c r="I62" s="24">
        <v>4</v>
      </c>
      <c r="J62" s="24">
        <v>5</v>
      </c>
      <c r="K62" s="24">
        <v>2.5</v>
      </c>
      <c r="L62" s="24">
        <v>3.5</v>
      </c>
      <c r="M62" s="24">
        <v>4.5</v>
      </c>
      <c r="N62" s="24">
        <v>2</v>
      </c>
      <c r="O62" s="24">
        <v>0</v>
      </c>
      <c r="P62" s="24">
        <v>0</v>
      </c>
      <c r="Q62" s="24">
        <v>10</v>
      </c>
      <c r="R62" s="24">
        <v>0</v>
      </c>
      <c r="S62" s="24">
        <v>3</v>
      </c>
      <c r="T62" s="24">
        <v>0</v>
      </c>
      <c r="U62" s="24">
        <v>0</v>
      </c>
      <c r="V62" s="24">
        <v>0</v>
      </c>
      <c r="W62" s="91">
        <f t="shared" si="2"/>
        <v>57</v>
      </c>
      <c r="X62" s="73"/>
      <c r="Y62" s="73"/>
      <c r="Z62" s="73"/>
    </row>
    <row r="63" spans="1:26">
      <c r="A63" s="24" t="s">
        <v>86</v>
      </c>
      <c r="B63" s="24" t="s">
        <v>60</v>
      </c>
      <c r="C63" s="24">
        <v>313580072</v>
      </c>
      <c r="D63" s="24">
        <v>5</v>
      </c>
      <c r="E63" s="24">
        <v>4</v>
      </c>
      <c r="F63" s="24">
        <v>5</v>
      </c>
      <c r="G63" s="24">
        <v>5</v>
      </c>
      <c r="H63" s="24">
        <v>4</v>
      </c>
      <c r="I63" s="24">
        <v>4</v>
      </c>
      <c r="J63" s="24">
        <v>5</v>
      </c>
      <c r="K63" s="24">
        <v>4.5</v>
      </c>
      <c r="L63" s="24">
        <v>5</v>
      </c>
      <c r="M63" s="24">
        <v>5</v>
      </c>
      <c r="N63" s="24">
        <v>2</v>
      </c>
      <c r="O63" s="24">
        <v>0</v>
      </c>
      <c r="P63" s="24">
        <v>1</v>
      </c>
      <c r="Q63" s="24">
        <v>2</v>
      </c>
      <c r="R63" s="24">
        <v>4.5</v>
      </c>
      <c r="S63" s="24">
        <v>3</v>
      </c>
      <c r="T63" s="24">
        <v>1</v>
      </c>
      <c r="U63" s="24">
        <v>6</v>
      </c>
      <c r="V63" s="24">
        <v>3</v>
      </c>
      <c r="W63" s="91">
        <f t="shared" si="2"/>
        <v>69</v>
      </c>
      <c r="X63" s="73"/>
      <c r="Y63" s="73"/>
      <c r="Z63" s="73"/>
    </row>
    <row r="64" spans="1:26">
      <c r="A64" s="24" t="s">
        <v>87</v>
      </c>
      <c r="B64" s="24" t="s">
        <v>88</v>
      </c>
      <c r="C64" s="24">
        <v>313605012</v>
      </c>
      <c r="D64" s="24">
        <v>3</v>
      </c>
      <c r="E64" s="24">
        <v>4</v>
      </c>
      <c r="F64" s="24">
        <v>3.5</v>
      </c>
      <c r="G64" s="24">
        <v>3</v>
      </c>
      <c r="H64" s="24">
        <v>3.5</v>
      </c>
      <c r="I64" s="24">
        <v>4</v>
      </c>
      <c r="J64" s="24">
        <v>5</v>
      </c>
      <c r="K64" s="24">
        <v>3.5</v>
      </c>
      <c r="L64" s="24">
        <v>5</v>
      </c>
      <c r="M64" s="24">
        <v>5</v>
      </c>
      <c r="N64" s="24">
        <v>4</v>
      </c>
      <c r="O64" s="24">
        <v>1</v>
      </c>
      <c r="P64" s="24">
        <v>0</v>
      </c>
      <c r="Q64" s="24">
        <v>4</v>
      </c>
      <c r="R64" s="24">
        <v>2.5</v>
      </c>
      <c r="S64" s="24">
        <v>1</v>
      </c>
      <c r="T64" s="24">
        <v>0</v>
      </c>
      <c r="U64" s="24">
        <v>6</v>
      </c>
      <c r="V64" s="24">
        <v>0</v>
      </c>
      <c r="W64" s="91">
        <f t="shared" si="2"/>
        <v>58</v>
      </c>
      <c r="X64" s="73"/>
      <c r="Y64" s="73"/>
      <c r="Z64" s="73"/>
    </row>
    <row r="65" spans="1:26">
      <c r="A65" s="24" t="s">
        <v>89</v>
      </c>
      <c r="B65" s="24" t="s">
        <v>64</v>
      </c>
      <c r="C65" s="24">
        <v>314505002</v>
      </c>
      <c r="D65" s="24">
        <v>5</v>
      </c>
      <c r="E65" s="24">
        <v>4</v>
      </c>
      <c r="F65" s="24">
        <v>5</v>
      </c>
      <c r="G65" s="24">
        <v>5</v>
      </c>
      <c r="H65" s="24">
        <v>5</v>
      </c>
      <c r="I65" s="24">
        <v>4</v>
      </c>
      <c r="J65" s="24">
        <v>5</v>
      </c>
      <c r="K65" s="24">
        <v>4.5</v>
      </c>
      <c r="L65" s="24">
        <v>5</v>
      </c>
      <c r="M65" s="24">
        <v>5</v>
      </c>
      <c r="N65" s="24">
        <v>4</v>
      </c>
      <c r="O65" s="24">
        <v>0</v>
      </c>
      <c r="P65" s="24">
        <v>0</v>
      </c>
      <c r="Q65" s="24">
        <v>12</v>
      </c>
      <c r="R65" s="24">
        <v>3</v>
      </c>
      <c r="S65" s="24">
        <v>2</v>
      </c>
      <c r="T65" s="24">
        <v>1</v>
      </c>
      <c r="U65" s="24">
        <v>6</v>
      </c>
      <c r="V65" s="24">
        <v>6</v>
      </c>
      <c r="W65" s="91">
        <f t="shared" si="2"/>
        <v>81.5</v>
      </c>
      <c r="X65" s="73"/>
      <c r="Y65" s="73"/>
      <c r="Z65" s="73"/>
    </row>
    <row r="66" spans="1:26">
      <c r="A66" s="24" t="s">
        <v>90</v>
      </c>
      <c r="B66" s="24" t="s">
        <v>64</v>
      </c>
      <c r="C66" s="24">
        <v>314505004</v>
      </c>
      <c r="D66" s="24">
        <v>5</v>
      </c>
      <c r="E66" s="24">
        <v>3.5</v>
      </c>
      <c r="F66" s="24">
        <v>5</v>
      </c>
      <c r="G66" s="24">
        <v>3.5</v>
      </c>
      <c r="H66" s="24">
        <v>5</v>
      </c>
      <c r="I66" s="24">
        <v>4</v>
      </c>
      <c r="J66" s="24">
        <v>5</v>
      </c>
      <c r="K66" s="24">
        <v>4.5</v>
      </c>
      <c r="L66" s="24">
        <v>5</v>
      </c>
      <c r="M66" s="24">
        <v>5</v>
      </c>
      <c r="N66" s="24">
        <v>2</v>
      </c>
      <c r="O66" s="24">
        <v>0</v>
      </c>
      <c r="P66" s="24">
        <v>1</v>
      </c>
      <c r="Q66" s="24">
        <v>6</v>
      </c>
      <c r="R66" s="24">
        <v>5</v>
      </c>
      <c r="S66" s="24">
        <v>2</v>
      </c>
      <c r="T66" s="24">
        <v>0.5</v>
      </c>
      <c r="U66" s="24">
        <v>6</v>
      </c>
      <c r="V66" s="24">
        <v>0</v>
      </c>
      <c r="W66" s="91">
        <f t="shared" si="2"/>
        <v>68</v>
      </c>
      <c r="X66" s="73"/>
      <c r="Y66" s="73"/>
      <c r="Z66" s="73"/>
    </row>
    <row r="67" spans="1:26">
      <c r="A67" s="24" t="s">
        <v>91</v>
      </c>
      <c r="B67" s="24" t="s">
        <v>64</v>
      </c>
      <c r="C67" s="24">
        <v>314505008</v>
      </c>
      <c r="D67" s="24">
        <v>5</v>
      </c>
      <c r="E67" s="24">
        <v>5</v>
      </c>
      <c r="F67" s="24">
        <v>5</v>
      </c>
      <c r="G67" s="24">
        <v>4</v>
      </c>
      <c r="H67" s="24">
        <v>3</v>
      </c>
      <c r="I67" s="24">
        <v>3</v>
      </c>
      <c r="J67" s="24">
        <v>5</v>
      </c>
      <c r="K67" s="24">
        <v>3.5</v>
      </c>
      <c r="L67" s="24">
        <v>4</v>
      </c>
      <c r="M67" s="24">
        <v>5</v>
      </c>
      <c r="N67" s="24">
        <v>5</v>
      </c>
      <c r="O67" s="24">
        <v>1</v>
      </c>
      <c r="P67" s="24">
        <v>2</v>
      </c>
      <c r="Q67" s="24">
        <v>5</v>
      </c>
      <c r="R67" s="24">
        <v>3</v>
      </c>
      <c r="S67" s="24">
        <v>2</v>
      </c>
      <c r="T67" s="24">
        <v>1</v>
      </c>
      <c r="U67" s="24">
        <v>5</v>
      </c>
      <c r="V67" s="24">
        <v>7</v>
      </c>
      <c r="W67" s="91">
        <f t="shared" si="2"/>
        <v>73.5</v>
      </c>
      <c r="X67" s="73"/>
      <c r="Y67" s="73"/>
      <c r="Z67" s="73"/>
    </row>
    <row r="68" spans="1:26">
      <c r="A68" s="24" t="s">
        <v>92</v>
      </c>
      <c r="B68" s="24" t="s">
        <v>64</v>
      </c>
      <c r="C68" s="24">
        <v>314505011</v>
      </c>
      <c r="D68" s="24">
        <v>5</v>
      </c>
      <c r="E68" s="24">
        <v>5</v>
      </c>
      <c r="F68" s="24">
        <v>4.5</v>
      </c>
      <c r="G68" s="24">
        <v>3</v>
      </c>
      <c r="H68" s="24">
        <v>2.5</v>
      </c>
      <c r="I68" s="24">
        <v>3</v>
      </c>
      <c r="J68" s="24">
        <v>4</v>
      </c>
      <c r="K68" s="24">
        <v>4.5</v>
      </c>
      <c r="L68" s="24">
        <v>5</v>
      </c>
      <c r="M68" s="24">
        <v>2.5</v>
      </c>
      <c r="N68" s="24">
        <v>0</v>
      </c>
      <c r="O68" s="24">
        <v>0</v>
      </c>
      <c r="P68" s="24">
        <v>0</v>
      </c>
      <c r="Q68" s="24">
        <v>1.5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91">
        <f t="shared" si="2"/>
        <v>40.5</v>
      </c>
      <c r="X68" s="73"/>
      <c r="Y68" s="73"/>
      <c r="Z68" s="73"/>
    </row>
    <row r="69" spans="1:26">
      <c r="A69" s="24" t="s">
        <v>93</v>
      </c>
      <c r="B69" s="24" t="s">
        <v>50</v>
      </c>
      <c r="C69" s="24">
        <v>314510022</v>
      </c>
      <c r="D69" s="24">
        <v>5</v>
      </c>
      <c r="E69" s="24">
        <v>5</v>
      </c>
      <c r="F69" s="24">
        <v>5</v>
      </c>
      <c r="G69" s="24">
        <v>4</v>
      </c>
      <c r="H69" s="24">
        <v>5</v>
      </c>
      <c r="I69" s="24">
        <v>4</v>
      </c>
      <c r="J69" s="24">
        <v>5</v>
      </c>
      <c r="K69" s="24">
        <v>4.5</v>
      </c>
      <c r="L69" s="24">
        <v>5</v>
      </c>
      <c r="M69" s="24">
        <v>5</v>
      </c>
      <c r="N69" s="24">
        <v>3</v>
      </c>
      <c r="O69" s="24">
        <v>0</v>
      </c>
      <c r="P69" s="24">
        <v>2</v>
      </c>
      <c r="Q69" s="24">
        <v>10</v>
      </c>
      <c r="R69" s="24">
        <v>1.5</v>
      </c>
      <c r="S69" s="24">
        <v>4</v>
      </c>
      <c r="T69" s="24">
        <v>3</v>
      </c>
      <c r="U69" s="24">
        <v>6</v>
      </c>
      <c r="V69" s="24">
        <v>5</v>
      </c>
      <c r="W69" s="91">
        <f t="shared" si="2"/>
        <v>82</v>
      </c>
      <c r="X69" s="73"/>
      <c r="Y69" s="73"/>
      <c r="Z69" s="73"/>
    </row>
    <row r="70" spans="1:26">
      <c r="A70" s="24" t="s">
        <v>94</v>
      </c>
      <c r="B70" s="24" t="s">
        <v>50</v>
      </c>
      <c r="C70" s="24">
        <v>314510028</v>
      </c>
      <c r="D70" s="24">
        <v>3</v>
      </c>
      <c r="E70" s="24">
        <v>3</v>
      </c>
      <c r="F70" s="24">
        <v>5</v>
      </c>
      <c r="G70" s="24">
        <v>3</v>
      </c>
      <c r="H70" s="24">
        <v>3</v>
      </c>
      <c r="I70" s="24">
        <v>3</v>
      </c>
      <c r="J70" s="24">
        <v>3</v>
      </c>
      <c r="K70" s="24">
        <v>2.2999999999999998</v>
      </c>
      <c r="L70" s="24">
        <v>4</v>
      </c>
      <c r="M70" s="24">
        <v>4</v>
      </c>
      <c r="N70" s="24">
        <v>5</v>
      </c>
      <c r="O70" s="24">
        <v>0</v>
      </c>
      <c r="P70" s="24">
        <v>0</v>
      </c>
      <c r="Q70" s="24">
        <v>3</v>
      </c>
      <c r="R70" s="24">
        <v>2</v>
      </c>
      <c r="S70" s="24">
        <v>2</v>
      </c>
      <c r="T70" s="24">
        <v>0</v>
      </c>
      <c r="U70" s="24">
        <v>6</v>
      </c>
      <c r="V70" s="24">
        <v>3</v>
      </c>
      <c r="W70" s="91">
        <f t="shared" si="2"/>
        <v>54.3</v>
      </c>
      <c r="X70" s="73"/>
      <c r="Y70" s="73"/>
      <c r="Z70" s="73"/>
    </row>
    <row r="71" spans="1:26">
      <c r="A71" s="24" t="s">
        <v>95</v>
      </c>
      <c r="B71" s="24" t="s">
        <v>50</v>
      </c>
      <c r="C71" s="24">
        <v>314510034</v>
      </c>
      <c r="D71" s="24">
        <v>4</v>
      </c>
      <c r="E71" s="24">
        <v>3</v>
      </c>
      <c r="F71" s="24">
        <v>5</v>
      </c>
      <c r="G71" s="24">
        <v>4.5</v>
      </c>
      <c r="H71" s="24">
        <v>3.5</v>
      </c>
      <c r="I71" s="24">
        <v>2</v>
      </c>
      <c r="J71" s="24">
        <v>4</v>
      </c>
      <c r="K71" s="24">
        <v>4</v>
      </c>
      <c r="L71" s="24">
        <v>3</v>
      </c>
      <c r="M71" s="24">
        <v>5</v>
      </c>
      <c r="N71" s="24">
        <v>6</v>
      </c>
      <c r="O71" s="24">
        <v>0</v>
      </c>
      <c r="P71" s="24">
        <v>1</v>
      </c>
      <c r="Q71" s="24">
        <v>7</v>
      </c>
      <c r="R71" s="24">
        <v>4</v>
      </c>
      <c r="S71" s="24">
        <v>0</v>
      </c>
      <c r="T71" s="24">
        <v>0.5</v>
      </c>
      <c r="U71" s="24">
        <v>6</v>
      </c>
      <c r="V71" s="24">
        <v>1</v>
      </c>
      <c r="W71" s="91">
        <f t="shared" si="2"/>
        <v>63.5</v>
      </c>
      <c r="X71" s="73"/>
      <c r="Y71" s="73"/>
      <c r="Z71" s="73"/>
    </row>
    <row r="72" spans="1:26">
      <c r="A72" s="24" t="s">
        <v>96</v>
      </c>
      <c r="B72" s="24" t="s">
        <v>50</v>
      </c>
      <c r="C72" s="24">
        <v>314510042</v>
      </c>
      <c r="D72" s="24">
        <v>4</v>
      </c>
      <c r="E72" s="24">
        <v>4</v>
      </c>
      <c r="F72" s="24">
        <v>4.5</v>
      </c>
      <c r="G72" s="24">
        <v>5</v>
      </c>
      <c r="H72" s="24">
        <v>4</v>
      </c>
      <c r="I72" s="24">
        <v>4</v>
      </c>
      <c r="J72" s="24">
        <v>5</v>
      </c>
      <c r="K72" s="24">
        <v>3.5</v>
      </c>
      <c r="L72" s="24">
        <v>5</v>
      </c>
      <c r="M72" s="24">
        <v>4.5</v>
      </c>
      <c r="N72" s="24">
        <v>0</v>
      </c>
      <c r="O72" s="24">
        <v>0</v>
      </c>
      <c r="P72" s="24">
        <v>2</v>
      </c>
      <c r="Q72" s="24">
        <v>6.5</v>
      </c>
      <c r="R72" s="24">
        <v>2.5</v>
      </c>
      <c r="S72" s="24">
        <v>2</v>
      </c>
      <c r="T72" s="24">
        <v>0</v>
      </c>
      <c r="U72" s="24">
        <v>0</v>
      </c>
      <c r="V72" s="24">
        <v>0</v>
      </c>
      <c r="W72" s="91">
        <f t="shared" si="2"/>
        <v>56.5</v>
      </c>
      <c r="X72" s="73"/>
      <c r="Y72" s="73"/>
      <c r="Z72" s="73"/>
    </row>
    <row r="73" spans="1:26">
      <c r="A73" s="24" t="s">
        <v>97</v>
      </c>
      <c r="B73" s="24" t="s">
        <v>50</v>
      </c>
      <c r="C73" s="24">
        <v>314510044</v>
      </c>
      <c r="D73" s="24">
        <v>4</v>
      </c>
      <c r="E73" s="24">
        <v>2</v>
      </c>
      <c r="F73" s="24">
        <v>4.5</v>
      </c>
      <c r="G73" s="24">
        <v>4</v>
      </c>
      <c r="H73" s="24">
        <v>5</v>
      </c>
      <c r="I73" s="24">
        <v>4</v>
      </c>
      <c r="J73" s="24">
        <v>5</v>
      </c>
      <c r="K73" s="24">
        <v>3</v>
      </c>
      <c r="L73" s="24">
        <v>5</v>
      </c>
      <c r="M73" s="24">
        <v>5</v>
      </c>
      <c r="N73" s="24">
        <v>3</v>
      </c>
      <c r="O73" s="24">
        <v>0</v>
      </c>
      <c r="P73" s="24">
        <v>0</v>
      </c>
      <c r="Q73" s="24">
        <v>2</v>
      </c>
      <c r="R73" s="24">
        <v>2</v>
      </c>
      <c r="S73" s="24">
        <v>3</v>
      </c>
      <c r="T73" s="24">
        <v>1</v>
      </c>
      <c r="U73" s="24">
        <v>5</v>
      </c>
      <c r="V73" s="24">
        <v>2.5</v>
      </c>
      <c r="W73" s="91">
        <f t="shared" si="2"/>
        <v>60</v>
      </c>
      <c r="X73" s="73"/>
      <c r="Y73" s="73"/>
      <c r="Z73" s="73"/>
    </row>
    <row r="74" spans="1:26">
      <c r="A74" s="24" t="s">
        <v>98</v>
      </c>
      <c r="B74" s="24" t="s">
        <v>50</v>
      </c>
      <c r="C74" s="24">
        <v>314510067</v>
      </c>
      <c r="D74" s="24">
        <v>4</v>
      </c>
      <c r="E74" s="24">
        <v>5</v>
      </c>
      <c r="F74" s="24">
        <v>4.5</v>
      </c>
      <c r="G74" s="24">
        <v>4</v>
      </c>
      <c r="H74" s="24">
        <v>5</v>
      </c>
      <c r="I74" s="24">
        <v>3</v>
      </c>
      <c r="J74" s="24">
        <v>4</v>
      </c>
      <c r="K74" s="24">
        <v>4.5</v>
      </c>
      <c r="L74" s="24">
        <v>4</v>
      </c>
      <c r="M74" s="24">
        <v>5</v>
      </c>
      <c r="N74" s="24">
        <v>5</v>
      </c>
      <c r="O74" s="24">
        <v>1</v>
      </c>
      <c r="P74" s="24">
        <v>0</v>
      </c>
      <c r="Q74" s="24">
        <v>9</v>
      </c>
      <c r="R74" s="24">
        <v>2.5</v>
      </c>
      <c r="S74" s="24">
        <v>0.5</v>
      </c>
      <c r="T74" s="24">
        <v>0</v>
      </c>
      <c r="U74" s="24">
        <v>0</v>
      </c>
      <c r="V74" s="24">
        <v>0</v>
      </c>
      <c r="W74" s="91">
        <f t="shared" si="2"/>
        <v>61</v>
      </c>
      <c r="X74" s="73"/>
      <c r="Y74" s="73"/>
      <c r="Z74" s="73"/>
    </row>
    <row r="75" spans="1:26">
      <c r="A75" s="24" t="s">
        <v>99</v>
      </c>
      <c r="B75" s="24" t="s">
        <v>50</v>
      </c>
      <c r="C75" s="24">
        <v>314510072</v>
      </c>
      <c r="D75" s="24">
        <v>5</v>
      </c>
      <c r="E75" s="24">
        <v>4.5</v>
      </c>
      <c r="F75" s="24">
        <v>3.5</v>
      </c>
      <c r="G75" s="24">
        <v>4.5</v>
      </c>
      <c r="H75" s="24">
        <v>5</v>
      </c>
      <c r="I75" s="24">
        <v>4</v>
      </c>
      <c r="J75" s="24">
        <v>5</v>
      </c>
      <c r="K75" s="24">
        <v>3.5</v>
      </c>
      <c r="L75" s="24">
        <v>4</v>
      </c>
      <c r="M75" s="24">
        <v>4.5</v>
      </c>
      <c r="N75" s="24">
        <v>6</v>
      </c>
      <c r="O75" s="24">
        <v>0</v>
      </c>
      <c r="P75" s="24">
        <v>0</v>
      </c>
      <c r="Q75" s="24">
        <v>7.5</v>
      </c>
      <c r="R75" s="24">
        <v>2</v>
      </c>
      <c r="S75" s="24">
        <v>0</v>
      </c>
      <c r="T75" s="24">
        <v>0</v>
      </c>
      <c r="U75" s="24">
        <v>2</v>
      </c>
      <c r="V75" s="24">
        <v>0</v>
      </c>
      <c r="W75" s="91">
        <f t="shared" si="2"/>
        <v>61</v>
      </c>
      <c r="X75" s="73"/>
      <c r="Y75" s="73"/>
      <c r="Z75" s="73"/>
    </row>
    <row r="76" spans="1:26">
      <c r="A76" s="24" t="s">
        <v>100</v>
      </c>
      <c r="B76" s="24" t="s">
        <v>50</v>
      </c>
      <c r="C76" s="24">
        <v>314510094</v>
      </c>
      <c r="D76" s="24">
        <v>4</v>
      </c>
      <c r="E76" s="24">
        <v>3.5</v>
      </c>
      <c r="F76" s="24">
        <v>4.5</v>
      </c>
      <c r="G76" s="24">
        <v>3.5</v>
      </c>
      <c r="H76" s="24">
        <v>3</v>
      </c>
      <c r="I76" s="24">
        <v>3</v>
      </c>
      <c r="J76" s="24">
        <v>5</v>
      </c>
      <c r="K76" s="24">
        <v>3</v>
      </c>
      <c r="L76" s="24">
        <v>2</v>
      </c>
      <c r="M76" s="24">
        <v>4</v>
      </c>
      <c r="N76" s="24">
        <v>2</v>
      </c>
      <c r="O76" s="24">
        <v>0</v>
      </c>
      <c r="P76" s="24">
        <v>0</v>
      </c>
      <c r="Q76" s="24">
        <v>0</v>
      </c>
      <c r="R76" s="24">
        <v>0</v>
      </c>
      <c r="S76" s="24">
        <v>0</v>
      </c>
      <c r="T76" s="24">
        <v>0</v>
      </c>
      <c r="U76" s="24">
        <v>2</v>
      </c>
      <c r="V76" s="24">
        <v>0</v>
      </c>
      <c r="W76" s="91">
        <f t="shared" si="2"/>
        <v>39.5</v>
      </c>
      <c r="X76" s="73"/>
      <c r="Y76" s="73"/>
      <c r="Z76" s="73"/>
    </row>
    <row r="77" spans="1:26">
      <c r="A77" s="24" t="s">
        <v>101</v>
      </c>
      <c r="B77" s="24" t="s">
        <v>50</v>
      </c>
      <c r="C77" s="24">
        <v>314510103</v>
      </c>
      <c r="D77" s="24">
        <v>5</v>
      </c>
      <c r="E77" s="24">
        <v>5</v>
      </c>
      <c r="F77" s="24">
        <v>5</v>
      </c>
      <c r="G77" s="24">
        <v>4.5</v>
      </c>
      <c r="H77" s="24">
        <v>2.5</v>
      </c>
      <c r="I77" s="24">
        <v>5</v>
      </c>
      <c r="J77" s="24">
        <v>5</v>
      </c>
      <c r="K77" s="24">
        <v>5</v>
      </c>
      <c r="L77" s="24">
        <v>5</v>
      </c>
      <c r="M77" s="24">
        <v>4.5</v>
      </c>
      <c r="N77" s="24">
        <v>5</v>
      </c>
      <c r="O77" s="24">
        <v>4</v>
      </c>
      <c r="P77" s="24">
        <v>2</v>
      </c>
      <c r="Q77" s="24">
        <v>7</v>
      </c>
      <c r="R77" s="24">
        <v>4</v>
      </c>
      <c r="S77" s="24">
        <v>4</v>
      </c>
      <c r="T77" s="24">
        <v>0</v>
      </c>
      <c r="U77" s="24">
        <v>6</v>
      </c>
      <c r="V77" s="24">
        <v>5</v>
      </c>
      <c r="W77" s="91">
        <f t="shared" si="2"/>
        <v>83.5</v>
      </c>
      <c r="X77" s="73"/>
      <c r="Y77" s="73"/>
      <c r="Z77" s="73"/>
    </row>
    <row r="78" spans="1:26">
      <c r="A78" s="24" t="s">
        <v>102</v>
      </c>
      <c r="B78" s="24" t="s">
        <v>50</v>
      </c>
      <c r="C78" s="24">
        <v>314510114</v>
      </c>
      <c r="D78" s="24">
        <v>5</v>
      </c>
      <c r="E78" s="24">
        <v>5</v>
      </c>
      <c r="F78" s="24">
        <v>4.5</v>
      </c>
      <c r="G78" s="24">
        <v>5</v>
      </c>
      <c r="H78" s="24">
        <v>4</v>
      </c>
      <c r="I78" s="24">
        <v>5</v>
      </c>
      <c r="J78" s="24">
        <v>5</v>
      </c>
      <c r="K78" s="24">
        <v>4.5</v>
      </c>
      <c r="L78" s="24">
        <v>4</v>
      </c>
      <c r="M78" s="24">
        <v>5</v>
      </c>
      <c r="N78" s="24">
        <v>5</v>
      </c>
      <c r="O78" s="24">
        <v>0</v>
      </c>
      <c r="P78" s="24">
        <v>1</v>
      </c>
      <c r="Q78" s="24">
        <v>5</v>
      </c>
      <c r="R78" s="24">
        <v>3.5</v>
      </c>
      <c r="S78" s="24">
        <v>2</v>
      </c>
      <c r="T78" s="24">
        <v>0</v>
      </c>
      <c r="U78" s="24">
        <v>5</v>
      </c>
      <c r="V78" s="24">
        <v>1</v>
      </c>
      <c r="W78" s="91">
        <f t="shared" si="2"/>
        <v>69.5</v>
      </c>
      <c r="X78" s="73"/>
      <c r="Y78" s="73"/>
      <c r="Z78" s="73"/>
    </row>
    <row r="79" spans="1:26">
      <c r="A79" s="24" t="s">
        <v>103</v>
      </c>
      <c r="B79" s="24" t="s">
        <v>50</v>
      </c>
      <c r="C79" s="24">
        <v>314510120</v>
      </c>
      <c r="D79" s="24">
        <v>5</v>
      </c>
      <c r="E79" s="24">
        <v>4</v>
      </c>
      <c r="F79" s="24">
        <v>5</v>
      </c>
      <c r="G79" s="24">
        <v>5</v>
      </c>
      <c r="H79" s="24">
        <v>5</v>
      </c>
      <c r="I79" s="24">
        <v>5</v>
      </c>
      <c r="J79" s="24">
        <v>5</v>
      </c>
      <c r="K79" s="24">
        <v>5</v>
      </c>
      <c r="L79" s="24">
        <v>5</v>
      </c>
      <c r="M79" s="24">
        <v>5</v>
      </c>
      <c r="N79" s="24">
        <v>5</v>
      </c>
      <c r="O79" s="24">
        <v>0</v>
      </c>
      <c r="P79" s="24">
        <v>2</v>
      </c>
      <c r="Q79" s="24">
        <v>10</v>
      </c>
      <c r="R79" s="24">
        <v>4</v>
      </c>
      <c r="S79" s="24">
        <v>4</v>
      </c>
      <c r="T79" s="24">
        <v>1</v>
      </c>
      <c r="U79" s="24">
        <v>5</v>
      </c>
      <c r="V79" s="24">
        <v>5.5</v>
      </c>
      <c r="W79" s="91">
        <f t="shared" si="2"/>
        <v>85.5</v>
      </c>
      <c r="X79" s="73"/>
      <c r="Y79" s="73"/>
      <c r="Z79" s="73"/>
    </row>
    <row r="80" spans="1:26">
      <c r="A80" s="24" t="s">
        <v>104</v>
      </c>
      <c r="B80" s="24" t="s">
        <v>50</v>
      </c>
      <c r="C80" s="24">
        <v>314510123</v>
      </c>
      <c r="D80" s="24">
        <v>3</v>
      </c>
      <c r="E80" s="24">
        <v>4</v>
      </c>
      <c r="F80" s="24">
        <v>4</v>
      </c>
      <c r="G80" s="24">
        <v>5</v>
      </c>
      <c r="H80" s="24">
        <v>5</v>
      </c>
      <c r="I80" s="24">
        <v>5</v>
      </c>
      <c r="J80" s="24">
        <v>5</v>
      </c>
      <c r="K80" s="24">
        <v>4.5</v>
      </c>
      <c r="L80" s="24">
        <v>5</v>
      </c>
      <c r="M80" s="24">
        <v>3.5</v>
      </c>
      <c r="N80" s="24">
        <v>6</v>
      </c>
      <c r="O80" s="24">
        <v>0</v>
      </c>
      <c r="P80" s="24">
        <v>2</v>
      </c>
      <c r="Q80" s="24">
        <v>6.5</v>
      </c>
      <c r="R80" s="24">
        <v>3</v>
      </c>
      <c r="S80" s="24">
        <v>2</v>
      </c>
      <c r="T80" s="24">
        <v>0</v>
      </c>
      <c r="U80" s="24">
        <v>6</v>
      </c>
      <c r="V80" s="24">
        <v>0</v>
      </c>
      <c r="W80" s="91">
        <f t="shared" si="2"/>
        <v>69.5</v>
      </c>
      <c r="X80" s="73"/>
      <c r="Y80" s="73"/>
      <c r="Z80" s="73"/>
    </row>
    <row r="81" spans="1:26">
      <c r="A81" s="24" t="s">
        <v>105</v>
      </c>
      <c r="B81" s="24" t="s">
        <v>50</v>
      </c>
      <c r="C81" s="24">
        <v>314510126</v>
      </c>
      <c r="D81" s="24">
        <v>4</v>
      </c>
      <c r="E81" s="24">
        <v>3.5</v>
      </c>
      <c r="F81" s="24">
        <v>5</v>
      </c>
      <c r="G81" s="24">
        <v>4.5</v>
      </c>
      <c r="H81" s="24">
        <v>5</v>
      </c>
      <c r="I81" s="24">
        <v>5</v>
      </c>
      <c r="J81" s="24">
        <v>5</v>
      </c>
      <c r="K81" s="24">
        <v>5</v>
      </c>
      <c r="L81" s="24">
        <v>5</v>
      </c>
      <c r="M81" s="24">
        <v>5</v>
      </c>
      <c r="N81" s="24">
        <v>6</v>
      </c>
      <c r="O81" s="24">
        <v>1</v>
      </c>
      <c r="P81" s="24">
        <v>2</v>
      </c>
      <c r="Q81" s="24">
        <v>8</v>
      </c>
      <c r="R81" s="24">
        <v>5</v>
      </c>
      <c r="S81" s="24">
        <v>4</v>
      </c>
      <c r="T81" s="24">
        <v>3</v>
      </c>
      <c r="U81" s="24">
        <v>4</v>
      </c>
      <c r="V81" s="24">
        <v>4.5</v>
      </c>
      <c r="W81" s="91">
        <f t="shared" si="2"/>
        <v>84.5</v>
      </c>
      <c r="X81" s="73"/>
      <c r="Y81" s="73"/>
      <c r="Z81" s="73"/>
    </row>
    <row r="82" spans="1:26">
      <c r="A82" s="24" t="s">
        <v>106</v>
      </c>
      <c r="B82" s="24" t="s">
        <v>50</v>
      </c>
      <c r="C82" s="24">
        <v>314510130</v>
      </c>
      <c r="D82" s="24">
        <v>5</v>
      </c>
      <c r="E82" s="24">
        <v>4</v>
      </c>
      <c r="F82" s="24">
        <v>5</v>
      </c>
      <c r="G82" s="24">
        <v>4.5</v>
      </c>
      <c r="H82" s="24">
        <v>5</v>
      </c>
      <c r="I82" s="24">
        <v>5</v>
      </c>
      <c r="J82" s="24">
        <v>3</v>
      </c>
      <c r="K82" s="24">
        <v>5</v>
      </c>
      <c r="L82" s="24">
        <v>5</v>
      </c>
      <c r="M82" s="24">
        <v>5</v>
      </c>
      <c r="N82" s="24">
        <v>6</v>
      </c>
      <c r="O82" s="24">
        <v>0</v>
      </c>
      <c r="P82" s="24">
        <v>2</v>
      </c>
      <c r="Q82" s="24">
        <v>10</v>
      </c>
      <c r="R82" s="24">
        <v>1</v>
      </c>
      <c r="S82" s="24">
        <v>3</v>
      </c>
      <c r="T82" s="24">
        <v>0</v>
      </c>
      <c r="U82" s="24">
        <v>6</v>
      </c>
      <c r="V82" s="24">
        <v>5.5</v>
      </c>
      <c r="W82" s="91">
        <f t="shared" si="2"/>
        <v>80</v>
      </c>
      <c r="X82" s="73"/>
      <c r="Y82" s="73"/>
      <c r="Z82" s="73"/>
    </row>
    <row r="83" spans="1:26">
      <c r="A83" s="24" t="s">
        <v>107</v>
      </c>
      <c r="B83" s="24" t="s">
        <v>50</v>
      </c>
      <c r="C83" s="24">
        <v>314510131</v>
      </c>
      <c r="D83" s="24">
        <v>2</v>
      </c>
      <c r="E83" s="24">
        <v>4</v>
      </c>
      <c r="F83" s="24">
        <v>4.5</v>
      </c>
      <c r="G83" s="24">
        <v>4</v>
      </c>
      <c r="H83" s="24">
        <v>5</v>
      </c>
      <c r="I83" s="24">
        <v>4</v>
      </c>
      <c r="J83" s="24">
        <v>5</v>
      </c>
      <c r="K83" s="24">
        <v>4.5</v>
      </c>
      <c r="L83" s="24">
        <v>5</v>
      </c>
      <c r="M83" s="24">
        <v>5</v>
      </c>
      <c r="N83" s="24">
        <v>6</v>
      </c>
      <c r="O83" s="24">
        <v>0</v>
      </c>
      <c r="P83" s="24">
        <v>1</v>
      </c>
      <c r="Q83" s="24">
        <v>7.5</v>
      </c>
      <c r="R83" s="24">
        <v>3</v>
      </c>
      <c r="S83" s="24">
        <v>3.5</v>
      </c>
      <c r="T83" s="24">
        <v>1</v>
      </c>
      <c r="U83" s="24">
        <v>6</v>
      </c>
      <c r="V83" s="24">
        <v>1.5</v>
      </c>
      <c r="W83" s="91">
        <f t="shared" si="2"/>
        <v>72.5</v>
      </c>
      <c r="X83" s="73"/>
      <c r="Y83" s="73"/>
      <c r="Z83" s="73"/>
    </row>
    <row r="84" spans="1:26">
      <c r="A84" s="24" t="s">
        <v>108</v>
      </c>
      <c r="B84" s="24" t="s">
        <v>50</v>
      </c>
      <c r="C84" s="24">
        <v>314510133</v>
      </c>
      <c r="D84" s="24">
        <v>3.5</v>
      </c>
      <c r="E84" s="24">
        <v>5</v>
      </c>
      <c r="F84" s="24">
        <v>5</v>
      </c>
      <c r="G84" s="24">
        <v>5</v>
      </c>
      <c r="H84" s="24">
        <v>3.5</v>
      </c>
      <c r="I84" s="24">
        <v>5</v>
      </c>
      <c r="J84" s="24">
        <v>5</v>
      </c>
      <c r="K84" s="24">
        <v>2.5</v>
      </c>
      <c r="L84" s="24">
        <v>5</v>
      </c>
      <c r="M84" s="24">
        <v>5</v>
      </c>
      <c r="N84" s="24">
        <v>6</v>
      </c>
      <c r="O84" s="24">
        <v>0</v>
      </c>
      <c r="P84" s="24">
        <v>0</v>
      </c>
      <c r="Q84" s="24">
        <v>7</v>
      </c>
      <c r="R84" s="24">
        <v>3</v>
      </c>
      <c r="S84" s="24">
        <v>2</v>
      </c>
      <c r="T84" s="24">
        <v>0</v>
      </c>
      <c r="U84" s="24">
        <v>6</v>
      </c>
      <c r="V84" s="24">
        <v>3.5</v>
      </c>
      <c r="W84" s="91">
        <f t="shared" si="2"/>
        <v>72</v>
      </c>
      <c r="X84" s="73"/>
      <c r="Y84" s="73"/>
      <c r="Z84" s="73"/>
    </row>
    <row r="85" spans="1:26">
      <c r="A85" s="24" t="s">
        <v>109</v>
      </c>
      <c r="B85" s="24" t="s">
        <v>50</v>
      </c>
      <c r="C85" s="24">
        <v>314510134</v>
      </c>
      <c r="D85" s="24">
        <v>3</v>
      </c>
      <c r="E85" s="24">
        <v>5</v>
      </c>
      <c r="F85" s="24">
        <v>5</v>
      </c>
      <c r="G85" s="24">
        <v>5</v>
      </c>
      <c r="H85" s="24">
        <v>4.5</v>
      </c>
      <c r="I85" s="24">
        <v>4</v>
      </c>
      <c r="J85" s="24">
        <v>5</v>
      </c>
      <c r="K85" s="24">
        <v>5</v>
      </c>
      <c r="L85" s="24">
        <v>4</v>
      </c>
      <c r="M85" s="24">
        <v>5</v>
      </c>
      <c r="N85" s="24">
        <v>4</v>
      </c>
      <c r="O85" s="24">
        <v>0</v>
      </c>
      <c r="P85" s="24">
        <v>2</v>
      </c>
      <c r="Q85" s="24">
        <v>5</v>
      </c>
      <c r="R85" s="24">
        <v>3.5</v>
      </c>
      <c r="S85" s="24">
        <v>4</v>
      </c>
      <c r="T85" s="24">
        <v>2</v>
      </c>
      <c r="U85" s="24">
        <v>6</v>
      </c>
      <c r="V85" s="24">
        <v>7</v>
      </c>
      <c r="W85" s="91">
        <f t="shared" ref="W85:W111" si="3">SUM(D85:V85)</f>
        <v>79</v>
      </c>
      <c r="X85" s="73"/>
      <c r="Y85" s="73"/>
      <c r="Z85" s="73"/>
    </row>
    <row r="86" spans="1:26">
      <c r="A86" s="24" t="s">
        <v>110</v>
      </c>
      <c r="B86" s="24" t="s">
        <v>50</v>
      </c>
      <c r="C86" s="24">
        <v>314510147</v>
      </c>
      <c r="D86" s="24">
        <v>5</v>
      </c>
      <c r="E86" s="24">
        <v>3</v>
      </c>
      <c r="F86" s="24">
        <v>4.5</v>
      </c>
      <c r="G86" s="24">
        <v>4.5</v>
      </c>
      <c r="H86" s="24">
        <v>4</v>
      </c>
      <c r="I86" s="24">
        <v>5</v>
      </c>
      <c r="J86" s="24">
        <v>5</v>
      </c>
      <c r="K86" s="24">
        <v>4</v>
      </c>
      <c r="L86" s="24">
        <v>4</v>
      </c>
      <c r="M86" s="24">
        <v>4.5</v>
      </c>
      <c r="N86" s="24">
        <v>6</v>
      </c>
      <c r="O86" s="24">
        <v>0</v>
      </c>
      <c r="P86" s="24">
        <v>2</v>
      </c>
      <c r="Q86" s="24">
        <v>4</v>
      </c>
      <c r="R86" s="24">
        <v>3.5</v>
      </c>
      <c r="S86" s="24">
        <v>2</v>
      </c>
      <c r="T86" s="24">
        <v>1</v>
      </c>
      <c r="U86" s="24">
        <v>1</v>
      </c>
      <c r="V86" s="24">
        <v>6</v>
      </c>
      <c r="W86" s="91">
        <f t="shared" si="3"/>
        <v>69</v>
      </c>
      <c r="X86" s="73"/>
      <c r="Y86" s="73"/>
      <c r="Z86" s="73"/>
    </row>
    <row r="87" spans="1:26">
      <c r="A87" s="24" t="s">
        <v>111</v>
      </c>
      <c r="B87" s="24" t="s">
        <v>50</v>
      </c>
      <c r="C87" s="24">
        <v>314510149</v>
      </c>
      <c r="D87" s="24">
        <v>4</v>
      </c>
      <c r="E87" s="24">
        <v>2.5</v>
      </c>
      <c r="F87" s="24">
        <v>3</v>
      </c>
      <c r="G87" s="24">
        <v>3.5</v>
      </c>
      <c r="H87" s="24">
        <v>3.5</v>
      </c>
      <c r="I87" s="24">
        <v>5</v>
      </c>
      <c r="J87" s="24">
        <v>5</v>
      </c>
      <c r="K87" s="24">
        <v>4</v>
      </c>
      <c r="L87" s="24">
        <v>3</v>
      </c>
      <c r="M87" s="24">
        <v>4</v>
      </c>
      <c r="N87" s="24">
        <v>2</v>
      </c>
      <c r="O87" s="24">
        <v>0</v>
      </c>
      <c r="P87" s="24">
        <v>1</v>
      </c>
      <c r="Q87" s="24">
        <v>8.5</v>
      </c>
      <c r="R87" s="24">
        <v>2</v>
      </c>
      <c r="S87" s="24">
        <v>0</v>
      </c>
      <c r="T87" s="24">
        <v>0</v>
      </c>
      <c r="U87" s="24">
        <v>5</v>
      </c>
      <c r="V87" s="24">
        <v>1</v>
      </c>
      <c r="W87" s="91">
        <f t="shared" si="3"/>
        <v>57</v>
      </c>
      <c r="X87" s="73"/>
      <c r="Y87" s="73"/>
      <c r="Z87" s="73"/>
    </row>
    <row r="88" spans="1:26">
      <c r="A88" s="24" t="s">
        <v>112</v>
      </c>
      <c r="B88" s="24" t="s">
        <v>50</v>
      </c>
      <c r="C88" s="24">
        <v>314510151</v>
      </c>
      <c r="D88" s="24">
        <v>3.5</v>
      </c>
      <c r="E88" s="24">
        <v>3.5</v>
      </c>
      <c r="F88" s="24">
        <v>3</v>
      </c>
      <c r="G88" s="24">
        <v>4.5</v>
      </c>
      <c r="H88" s="24">
        <v>5</v>
      </c>
      <c r="I88" s="24">
        <v>3</v>
      </c>
      <c r="J88" s="24">
        <v>5</v>
      </c>
      <c r="K88" s="24">
        <v>3</v>
      </c>
      <c r="L88" s="24">
        <v>5</v>
      </c>
      <c r="M88" s="24">
        <v>5</v>
      </c>
      <c r="N88" s="24">
        <v>6</v>
      </c>
      <c r="O88" s="24">
        <v>0</v>
      </c>
      <c r="P88" s="24">
        <v>0</v>
      </c>
      <c r="Q88" s="24">
        <v>8</v>
      </c>
      <c r="R88" s="24">
        <v>4</v>
      </c>
      <c r="S88" s="24">
        <v>2</v>
      </c>
      <c r="T88" s="24">
        <v>0.5</v>
      </c>
      <c r="U88" s="24">
        <v>5</v>
      </c>
      <c r="V88" s="24">
        <v>5.5</v>
      </c>
      <c r="W88" s="91">
        <f t="shared" si="3"/>
        <v>71.5</v>
      </c>
      <c r="X88" s="73"/>
      <c r="Y88" s="73"/>
      <c r="Z88" s="73"/>
    </row>
    <row r="89" spans="1:26">
      <c r="A89" s="24" t="s">
        <v>113</v>
      </c>
      <c r="B89" s="24" t="s">
        <v>50</v>
      </c>
      <c r="C89" s="24">
        <v>314510152</v>
      </c>
      <c r="D89" s="24">
        <v>4</v>
      </c>
      <c r="E89" s="24">
        <v>5</v>
      </c>
      <c r="F89" s="24">
        <v>5</v>
      </c>
      <c r="G89" s="24">
        <v>5</v>
      </c>
      <c r="H89" s="24">
        <v>5</v>
      </c>
      <c r="I89" s="24">
        <v>5</v>
      </c>
      <c r="J89" s="24">
        <v>5</v>
      </c>
      <c r="K89" s="24">
        <v>3.5</v>
      </c>
      <c r="L89" s="24">
        <v>5</v>
      </c>
      <c r="M89" s="24">
        <v>5</v>
      </c>
      <c r="N89" s="24">
        <v>0</v>
      </c>
      <c r="O89" s="24">
        <v>2.5</v>
      </c>
      <c r="P89" s="24">
        <v>2</v>
      </c>
      <c r="Q89" s="24">
        <v>9</v>
      </c>
      <c r="R89" s="24">
        <v>4</v>
      </c>
      <c r="S89" s="24">
        <v>4</v>
      </c>
      <c r="T89" s="24">
        <v>3</v>
      </c>
      <c r="U89" s="24">
        <v>3</v>
      </c>
      <c r="V89" s="24">
        <v>5.5</v>
      </c>
      <c r="W89" s="91">
        <f t="shared" si="3"/>
        <v>80.5</v>
      </c>
      <c r="X89" s="73"/>
      <c r="Y89" s="73"/>
      <c r="Z89" s="73"/>
    </row>
    <row r="90" spans="1:26">
      <c r="A90" s="24" t="s">
        <v>114</v>
      </c>
      <c r="B90" s="24" t="s">
        <v>50</v>
      </c>
      <c r="C90" s="24">
        <v>314510153</v>
      </c>
      <c r="D90" s="24">
        <v>5</v>
      </c>
      <c r="E90" s="24">
        <v>5</v>
      </c>
      <c r="F90" s="24">
        <v>3.5</v>
      </c>
      <c r="G90" s="24">
        <v>4.5</v>
      </c>
      <c r="H90" s="24">
        <v>4</v>
      </c>
      <c r="I90" s="24">
        <v>5</v>
      </c>
      <c r="J90" s="24">
        <v>5</v>
      </c>
      <c r="K90" s="24">
        <v>3</v>
      </c>
      <c r="L90" s="24">
        <v>4</v>
      </c>
      <c r="M90" s="24">
        <v>4</v>
      </c>
      <c r="N90" s="24">
        <v>4</v>
      </c>
      <c r="O90" s="24">
        <v>0</v>
      </c>
      <c r="P90" s="24">
        <v>1</v>
      </c>
      <c r="Q90" s="24">
        <v>12</v>
      </c>
      <c r="R90" s="24">
        <v>1</v>
      </c>
      <c r="S90" s="24">
        <v>2.5</v>
      </c>
      <c r="T90" s="24">
        <v>0</v>
      </c>
      <c r="U90" s="24">
        <v>6</v>
      </c>
      <c r="V90" s="24">
        <v>5</v>
      </c>
      <c r="W90" s="91">
        <f t="shared" si="3"/>
        <v>74.5</v>
      </c>
      <c r="X90" s="73"/>
      <c r="Y90" s="73"/>
      <c r="Z90" s="73"/>
    </row>
    <row r="91" spans="1:26">
      <c r="A91" s="24" t="s">
        <v>115</v>
      </c>
      <c r="B91" s="24" t="s">
        <v>50</v>
      </c>
      <c r="C91" s="24">
        <v>314510157</v>
      </c>
      <c r="D91" s="24">
        <v>4</v>
      </c>
      <c r="E91" s="24">
        <v>5</v>
      </c>
      <c r="F91" s="24">
        <v>5</v>
      </c>
      <c r="G91" s="24">
        <v>4.5</v>
      </c>
      <c r="H91" s="24">
        <v>4</v>
      </c>
      <c r="I91" s="24">
        <v>5</v>
      </c>
      <c r="J91" s="24">
        <v>5</v>
      </c>
      <c r="K91" s="24">
        <v>3.5</v>
      </c>
      <c r="L91" s="24">
        <v>5</v>
      </c>
      <c r="M91" s="24">
        <v>5</v>
      </c>
      <c r="N91" s="24">
        <v>4</v>
      </c>
      <c r="O91" s="24">
        <v>0</v>
      </c>
      <c r="P91" s="24">
        <v>1</v>
      </c>
      <c r="Q91" s="24">
        <v>5</v>
      </c>
      <c r="R91" s="24">
        <v>4</v>
      </c>
      <c r="S91" s="24">
        <v>2</v>
      </c>
      <c r="T91" s="24">
        <v>1</v>
      </c>
      <c r="U91" s="24">
        <v>6</v>
      </c>
      <c r="V91" s="24">
        <v>5.5</v>
      </c>
      <c r="W91" s="91">
        <f t="shared" si="3"/>
        <v>74.5</v>
      </c>
      <c r="X91" s="73"/>
      <c r="Y91" s="73"/>
      <c r="Z91" s="73"/>
    </row>
    <row r="92" spans="1:26">
      <c r="A92" s="24" t="s">
        <v>116</v>
      </c>
      <c r="B92" s="24" t="s">
        <v>50</v>
      </c>
      <c r="C92" s="24">
        <v>314510166</v>
      </c>
      <c r="D92" s="24">
        <v>4.5</v>
      </c>
      <c r="E92" s="24">
        <v>4</v>
      </c>
      <c r="F92" s="24">
        <v>5</v>
      </c>
      <c r="G92" s="24">
        <v>4.5</v>
      </c>
      <c r="H92" s="24">
        <v>4.5</v>
      </c>
      <c r="I92" s="24">
        <v>5</v>
      </c>
      <c r="J92" s="24">
        <v>5</v>
      </c>
      <c r="K92" s="24">
        <v>4.5</v>
      </c>
      <c r="L92" s="24">
        <v>5</v>
      </c>
      <c r="M92" s="24">
        <v>5</v>
      </c>
      <c r="N92" s="24">
        <v>2</v>
      </c>
      <c r="O92" s="24">
        <v>1</v>
      </c>
      <c r="P92" s="24">
        <v>1</v>
      </c>
      <c r="Q92" s="24">
        <v>7</v>
      </c>
      <c r="R92" s="24">
        <v>4</v>
      </c>
      <c r="S92" s="24">
        <v>4</v>
      </c>
      <c r="T92" s="24">
        <v>0.5</v>
      </c>
      <c r="U92" s="24">
        <v>5</v>
      </c>
      <c r="V92" s="24">
        <v>4</v>
      </c>
      <c r="W92" s="91">
        <f t="shared" si="3"/>
        <v>75.5</v>
      </c>
      <c r="X92" s="73"/>
      <c r="Y92" s="73"/>
      <c r="Z92" s="73"/>
    </row>
    <row r="93" spans="1:26">
      <c r="A93" s="24" t="s">
        <v>117</v>
      </c>
      <c r="B93" s="24" t="s">
        <v>50</v>
      </c>
      <c r="C93" s="24">
        <v>314510173</v>
      </c>
      <c r="D93" s="24">
        <v>5</v>
      </c>
      <c r="E93" s="24">
        <v>4.5</v>
      </c>
      <c r="F93" s="24">
        <v>5</v>
      </c>
      <c r="G93" s="24">
        <v>4.5</v>
      </c>
      <c r="H93" s="24">
        <v>4</v>
      </c>
      <c r="I93" s="24">
        <v>4</v>
      </c>
      <c r="J93" s="24">
        <v>5</v>
      </c>
      <c r="K93" s="24">
        <v>4.5</v>
      </c>
      <c r="L93" s="24">
        <v>4</v>
      </c>
      <c r="M93" s="24">
        <v>4.5</v>
      </c>
      <c r="N93" s="24">
        <v>5</v>
      </c>
      <c r="O93" s="24">
        <v>1</v>
      </c>
      <c r="P93" s="24">
        <v>2</v>
      </c>
      <c r="Q93" s="24">
        <v>7</v>
      </c>
      <c r="R93" s="24">
        <v>2.5</v>
      </c>
      <c r="S93" s="24">
        <v>4</v>
      </c>
      <c r="T93" s="24">
        <v>1.5</v>
      </c>
      <c r="U93" s="24">
        <v>6</v>
      </c>
      <c r="V93" s="24">
        <v>6.5</v>
      </c>
      <c r="W93" s="91">
        <f t="shared" si="3"/>
        <v>80.5</v>
      </c>
      <c r="X93" s="73"/>
      <c r="Y93" s="73"/>
      <c r="Z93" s="73"/>
    </row>
    <row r="94" spans="1:26">
      <c r="A94" s="24" t="s">
        <v>118</v>
      </c>
      <c r="B94" s="24" t="s">
        <v>50</v>
      </c>
      <c r="C94" s="24">
        <v>314510174</v>
      </c>
      <c r="D94" s="24">
        <v>4</v>
      </c>
      <c r="E94" s="24">
        <v>2</v>
      </c>
      <c r="F94" s="24">
        <v>4</v>
      </c>
      <c r="G94" s="24">
        <v>3</v>
      </c>
      <c r="H94" s="24">
        <v>4</v>
      </c>
      <c r="I94" s="24">
        <v>3</v>
      </c>
      <c r="J94" s="24">
        <v>3</v>
      </c>
      <c r="K94" s="24">
        <v>3</v>
      </c>
      <c r="L94" s="24">
        <v>0</v>
      </c>
      <c r="M94" s="24">
        <v>0</v>
      </c>
      <c r="N94" s="24">
        <v>6</v>
      </c>
      <c r="O94" s="24">
        <v>0</v>
      </c>
      <c r="P94" s="24">
        <v>1</v>
      </c>
      <c r="Q94" s="24">
        <v>4.5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91">
        <f t="shared" si="3"/>
        <v>37.5</v>
      </c>
      <c r="X94" s="73"/>
      <c r="Y94" s="73"/>
      <c r="Z94" s="73"/>
    </row>
    <row r="95" spans="1:26">
      <c r="A95" s="24" t="s">
        <v>119</v>
      </c>
      <c r="B95" s="24" t="s">
        <v>50</v>
      </c>
      <c r="C95" s="24">
        <v>314510186</v>
      </c>
      <c r="D95" s="24">
        <v>4</v>
      </c>
      <c r="E95" s="24">
        <v>5</v>
      </c>
      <c r="F95" s="24">
        <v>3</v>
      </c>
      <c r="G95" s="24">
        <v>4.5</v>
      </c>
      <c r="H95" s="24">
        <v>5</v>
      </c>
      <c r="I95" s="24">
        <v>4</v>
      </c>
      <c r="J95" s="24">
        <v>5</v>
      </c>
      <c r="K95" s="24">
        <v>4.5</v>
      </c>
      <c r="L95" s="24">
        <v>5</v>
      </c>
      <c r="M95" s="24">
        <v>4.5</v>
      </c>
      <c r="N95" s="24">
        <v>5</v>
      </c>
      <c r="O95" s="24">
        <v>2</v>
      </c>
      <c r="P95" s="24">
        <v>0</v>
      </c>
      <c r="Q95" s="24">
        <v>2</v>
      </c>
      <c r="R95" s="24">
        <v>1</v>
      </c>
      <c r="S95" s="24">
        <v>2</v>
      </c>
      <c r="T95" s="24">
        <v>0</v>
      </c>
      <c r="U95" s="24">
        <v>6</v>
      </c>
      <c r="V95" s="24">
        <v>1.5</v>
      </c>
      <c r="W95" s="91">
        <f t="shared" si="3"/>
        <v>64</v>
      </c>
      <c r="X95" s="73"/>
      <c r="Y95" s="73"/>
      <c r="Z95" s="73"/>
    </row>
    <row r="96" spans="1:26">
      <c r="A96" s="24" t="s">
        <v>120</v>
      </c>
      <c r="B96" s="24" t="s">
        <v>50</v>
      </c>
      <c r="C96" s="24">
        <v>314510188</v>
      </c>
      <c r="D96" s="24">
        <v>5</v>
      </c>
      <c r="E96" s="24">
        <v>3.5</v>
      </c>
      <c r="F96" s="24">
        <v>3</v>
      </c>
      <c r="G96" s="24">
        <v>5</v>
      </c>
      <c r="H96" s="24">
        <v>5</v>
      </c>
      <c r="I96" s="24">
        <v>5</v>
      </c>
      <c r="J96" s="24">
        <v>5</v>
      </c>
      <c r="K96" s="24">
        <v>4.5</v>
      </c>
      <c r="L96" s="24">
        <v>5</v>
      </c>
      <c r="M96" s="24">
        <v>4</v>
      </c>
      <c r="N96" s="24">
        <v>6</v>
      </c>
      <c r="O96" s="24">
        <v>0</v>
      </c>
      <c r="P96" s="24">
        <v>0</v>
      </c>
      <c r="Q96" s="24">
        <v>4.5</v>
      </c>
      <c r="R96" s="24">
        <v>3.5</v>
      </c>
      <c r="S96" s="24">
        <v>1</v>
      </c>
      <c r="T96" s="24">
        <v>0</v>
      </c>
      <c r="U96" s="24">
        <v>4</v>
      </c>
      <c r="V96" s="24">
        <v>1.5</v>
      </c>
      <c r="W96" s="91">
        <f t="shared" si="3"/>
        <v>65.5</v>
      </c>
      <c r="X96" s="73"/>
      <c r="Y96" s="73"/>
      <c r="Z96" s="73"/>
    </row>
    <row r="97" spans="1:26">
      <c r="A97" s="24" t="s">
        <v>121</v>
      </c>
      <c r="B97" s="24" t="s">
        <v>50</v>
      </c>
      <c r="C97" s="24">
        <v>314510189</v>
      </c>
      <c r="D97" s="24">
        <v>4</v>
      </c>
      <c r="E97" s="24">
        <v>4.5</v>
      </c>
      <c r="F97" s="24">
        <v>3</v>
      </c>
      <c r="G97" s="24">
        <v>3.5</v>
      </c>
      <c r="H97" s="24">
        <v>5</v>
      </c>
      <c r="I97" s="24">
        <v>5</v>
      </c>
      <c r="J97" s="24">
        <v>5</v>
      </c>
      <c r="K97" s="24">
        <v>4.5</v>
      </c>
      <c r="L97" s="24">
        <v>3</v>
      </c>
      <c r="M97" s="24">
        <v>5</v>
      </c>
      <c r="N97" s="24">
        <v>3</v>
      </c>
      <c r="O97" s="24">
        <v>0</v>
      </c>
      <c r="P97" s="24">
        <v>2</v>
      </c>
      <c r="Q97" s="24">
        <v>6</v>
      </c>
      <c r="R97" s="24">
        <v>1</v>
      </c>
      <c r="S97" s="24">
        <v>2</v>
      </c>
      <c r="T97" s="24">
        <v>0</v>
      </c>
      <c r="U97" s="24">
        <v>5</v>
      </c>
      <c r="V97" s="24">
        <v>1</v>
      </c>
      <c r="W97" s="91">
        <f t="shared" si="3"/>
        <v>62.5</v>
      </c>
      <c r="X97" s="73"/>
      <c r="Y97" s="73"/>
      <c r="Z97" s="73"/>
    </row>
    <row r="98" spans="1:26">
      <c r="A98" s="24" t="s">
        <v>122</v>
      </c>
      <c r="B98" s="24" t="s">
        <v>50</v>
      </c>
      <c r="C98" s="24">
        <v>314510192</v>
      </c>
      <c r="D98" s="24">
        <v>5</v>
      </c>
      <c r="E98" s="24">
        <v>5</v>
      </c>
      <c r="F98" s="24">
        <v>5</v>
      </c>
      <c r="G98" s="24">
        <v>5</v>
      </c>
      <c r="H98" s="24">
        <v>5</v>
      </c>
      <c r="I98" s="24">
        <v>4</v>
      </c>
      <c r="J98" s="24">
        <v>5</v>
      </c>
      <c r="K98" s="24">
        <v>4</v>
      </c>
      <c r="L98" s="24">
        <v>5</v>
      </c>
      <c r="M98" s="24">
        <v>5</v>
      </c>
      <c r="N98" s="24">
        <v>3</v>
      </c>
      <c r="O98" s="24">
        <v>2</v>
      </c>
      <c r="P98" s="24">
        <v>2</v>
      </c>
      <c r="Q98" s="24">
        <v>8</v>
      </c>
      <c r="R98" s="24">
        <v>5</v>
      </c>
      <c r="S98" s="24">
        <v>4</v>
      </c>
      <c r="T98" s="24">
        <v>0</v>
      </c>
      <c r="U98" s="24">
        <v>1</v>
      </c>
      <c r="V98" s="24">
        <v>0</v>
      </c>
      <c r="W98" s="91">
        <f t="shared" si="3"/>
        <v>73</v>
      </c>
      <c r="X98" s="73"/>
      <c r="Y98" s="73"/>
      <c r="Z98" s="73"/>
    </row>
    <row r="99" spans="1:26">
      <c r="A99" s="24" t="s">
        <v>123</v>
      </c>
      <c r="B99" s="24" t="s">
        <v>50</v>
      </c>
      <c r="C99" s="24">
        <v>314510195</v>
      </c>
      <c r="D99" s="24">
        <v>5</v>
      </c>
      <c r="E99" s="24">
        <v>4</v>
      </c>
      <c r="F99" s="24">
        <v>5</v>
      </c>
      <c r="G99" s="24">
        <v>4</v>
      </c>
      <c r="H99" s="24">
        <v>5</v>
      </c>
      <c r="I99" s="24">
        <v>4</v>
      </c>
      <c r="J99" s="24">
        <v>4</v>
      </c>
      <c r="K99" s="24">
        <v>4.5</v>
      </c>
      <c r="L99" s="24">
        <v>5</v>
      </c>
      <c r="M99" s="24">
        <v>5</v>
      </c>
      <c r="N99" s="24">
        <v>4</v>
      </c>
      <c r="O99" s="24">
        <v>1</v>
      </c>
      <c r="P99" s="24">
        <v>2</v>
      </c>
      <c r="Q99" s="24">
        <v>10</v>
      </c>
      <c r="R99" s="24">
        <v>3.5</v>
      </c>
      <c r="S99" s="24">
        <v>2</v>
      </c>
      <c r="T99" s="24">
        <v>2</v>
      </c>
      <c r="U99" s="24">
        <v>6</v>
      </c>
      <c r="V99" s="24">
        <v>4</v>
      </c>
      <c r="W99" s="91">
        <f t="shared" si="3"/>
        <v>80</v>
      </c>
      <c r="X99" s="73"/>
      <c r="Y99" s="73"/>
      <c r="Z99" s="73"/>
    </row>
    <row r="100" spans="1:26">
      <c r="A100" s="24" t="s">
        <v>124</v>
      </c>
      <c r="B100" s="24" t="s">
        <v>50</v>
      </c>
      <c r="C100" s="24">
        <v>314510196</v>
      </c>
      <c r="D100" s="24">
        <v>4</v>
      </c>
      <c r="E100" s="24">
        <v>3.5</v>
      </c>
      <c r="F100" s="24">
        <v>4</v>
      </c>
      <c r="G100" s="24">
        <v>2.5</v>
      </c>
      <c r="H100" s="24">
        <v>3</v>
      </c>
      <c r="I100" s="24">
        <v>5</v>
      </c>
      <c r="J100" s="24">
        <v>4</v>
      </c>
      <c r="K100" s="24">
        <v>4</v>
      </c>
      <c r="L100" s="24">
        <v>4</v>
      </c>
      <c r="M100" s="24">
        <v>0</v>
      </c>
      <c r="N100" s="24">
        <v>3</v>
      </c>
      <c r="O100" s="24">
        <v>1</v>
      </c>
      <c r="P100" s="24">
        <v>2</v>
      </c>
      <c r="Q100" s="24">
        <v>1</v>
      </c>
      <c r="R100" s="24">
        <v>0</v>
      </c>
      <c r="S100" s="24">
        <v>4</v>
      </c>
      <c r="T100" s="24">
        <v>0</v>
      </c>
      <c r="U100" s="24">
        <v>4</v>
      </c>
      <c r="V100" s="24">
        <v>3</v>
      </c>
      <c r="W100" s="91">
        <f t="shared" si="3"/>
        <v>52</v>
      </c>
      <c r="X100" s="73"/>
      <c r="Y100" s="73"/>
      <c r="Z100" s="73"/>
    </row>
    <row r="101" spans="1:26">
      <c r="A101" s="24" t="s">
        <v>125</v>
      </c>
      <c r="B101" s="24" t="s">
        <v>50</v>
      </c>
      <c r="C101" s="24">
        <v>314510199</v>
      </c>
      <c r="D101" s="24">
        <v>5</v>
      </c>
      <c r="E101" s="24">
        <v>4</v>
      </c>
      <c r="F101" s="24">
        <v>5</v>
      </c>
      <c r="G101" s="24">
        <v>4.5</v>
      </c>
      <c r="H101" s="24">
        <v>4.5</v>
      </c>
      <c r="I101" s="24">
        <v>3</v>
      </c>
      <c r="J101" s="24">
        <v>5</v>
      </c>
      <c r="K101" s="24">
        <v>3</v>
      </c>
      <c r="L101" s="24">
        <v>4</v>
      </c>
      <c r="M101" s="24">
        <v>5</v>
      </c>
      <c r="N101" s="24">
        <v>6</v>
      </c>
      <c r="O101" s="24">
        <v>0</v>
      </c>
      <c r="P101" s="24">
        <v>0</v>
      </c>
      <c r="Q101" s="24">
        <v>9</v>
      </c>
      <c r="R101" s="24">
        <v>4.5</v>
      </c>
      <c r="S101" s="24">
        <v>3</v>
      </c>
      <c r="T101" s="24">
        <v>0</v>
      </c>
      <c r="U101" s="24">
        <v>6</v>
      </c>
      <c r="V101" s="24">
        <v>3</v>
      </c>
      <c r="W101" s="91">
        <f t="shared" si="3"/>
        <v>74.5</v>
      </c>
      <c r="X101" s="73"/>
      <c r="Y101" s="73"/>
      <c r="Z101" s="73"/>
    </row>
    <row r="102" spans="1:26">
      <c r="A102" s="24" t="s">
        <v>126</v>
      </c>
      <c r="B102" s="24" t="s">
        <v>50</v>
      </c>
      <c r="C102" s="24">
        <v>314510201</v>
      </c>
      <c r="D102" s="24">
        <v>4</v>
      </c>
      <c r="E102" s="24">
        <v>4</v>
      </c>
      <c r="F102" s="24">
        <v>4.5</v>
      </c>
      <c r="G102" s="24">
        <v>4.5</v>
      </c>
      <c r="H102" s="24">
        <v>4</v>
      </c>
      <c r="I102" s="24">
        <v>5</v>
      </c>
      <c r="J102" s="24">
        <v>5</v>
      </c>
      <c r="K102" s="24">
        <v>2.5</v>
      </c>
      <c r="L102" s="24">
        <v>4</v>
      </c>
      <c r="M102" s="24">
        <v>4</v>
      </c>
      <c r="N102" s="24">
        <v>5</v>
      </c>
      <c r="O102" s="24">
        <v>1.5</v>
      </c>
      <c r="P102" s="24">
        <v>0</v>
      </c>
      <c r="Q102" s="24">
        <v>5</v>
      </c>
      <c r="R102" s="24">
        <v>3.5</v>
      </c>
      <c r="S102" s="24">
        <v>1.5</v>
      </c>
      <c r="T102" s="24">
        <v>0</v>
      </c>
      <c r="U102" s="24">
        <v>5</v>
      </c>
      <c r="V102" s="24">
        <v>2</v>
      </c>
      <c r="W102" s="91">
        <f t="shared" si="3"/>
        <v>65</v>
      </c>
      <c r="X102" s="73"/>
      <c r="Y102" s="73"/>
      <c r="Z102" s="73"/>
    </row>
    <row r="103" spans="1:26">
      <c r="A103" s="24" t="s">
        <v>127</v>
      </c>
      <c r="B103" s="24" t="s">
        <v>50</v>
      </c>
      <c r="C103" s="24">
        <v>314510202</v>
      </c>
      <c r="D103" s="24">
        <v>4</v>
      </c>
      <c r="E103" s="24">
        <v>5</v>
      </c>
      <c r="F103" s="24">
        <v>4.5</v>
      </c>
      <c r="G103" s="24">
        <v>3.5</v>
      </c>
      <c r="H103" s="24">
        <v>4</v>
      </c>
      <c r="I103" s="24">
        <v>5</v>
      </c>
      <c r="J103" s="24">
        <v>3</v>
      </c>
      <c r="K103" s="24">
        <v>4.5</v>
      </c>
      <c r="L103" s="24">
        <v>4.5</v>
      </c>
      <c r="M103" s="24">
        <v>5</v>
      </c>
      <c r="N103" s="24">
        <v>6</v>
      </c>
      <c r="O103" s="24">
        <v>1</v>
      </c>
      <c r="P103" s="24">
        <v>0</v>
      </c>
      <c r="Q103" s="24">
        <v>10</v>
      </c>
      <c r="R103" s="24">
        <v>2.5</v>
      </c>
      <c r="S103" s="24">
        <v>2</v>
      </c>
      <c r="T103" s="24">
        <v>0</v>
      </c>
      <c r="U103" s="24">
        <v>4</v>
      </c>
      <c r="V103" s="24">
        <v>6</v>
      </c>
      <c r="W103" s="91">
        <f t="shared" si="3"/>
        <v>74.5</v>
      </c>
      <c r="X103" s="73"/>
      <c r="Y103" s="73"/>
      <c r="Z103" s="73"/>
    </row>
    <row r="104" spans="1:26">
      <c r="A104" s="24" t="s">
        <v>128</v>
      </c>
      <c r="B104" s="24" t="s">
        <v>50</v>
      </c>
      <c r="C104" s="24">
        <v>314510209</v>
      </c>
      <c r="D104" s="24">
        <v>3</v>
      </c>
      <c r="E104" s="24">
        <v>4.5</v>
      </c>
      <c r="F104" s="24">
        <v>5</v>
      </c>
      <c r="G104" s="24">
        <v>4.5</v>
      </c>
      <c r="H104" s="24">
        <v>5</v>
      </c>
      <c r="I104" s="24">
        <v>5</v>
      </c>
      <c r="J104" s="24">
        <v>4.5</v>
      </c>
      <c r="K104" s="24">
        <v>3.5</v>
      </c>
      <c r="L104" s="24">
        <v>5</v>
      </c>
      <c r="M104" s="24">
        <v>5</v>
      </c>
      <c r="N104" s="24">
        <v>6</v>
      </c>
      <c r="O104" s="24">
        <v>0</v>
      </c>
      <c r="P104" s="24">
        <v>1</v>
      </c>
      <c r="Q104" s="24">
        <v>6.5</v>
      </c>
      <c r="R104" s="24">
        <v>4</v>
      </c>
      <c r="S104" s="24">
        <v>3</v>
      </c>
      <c r="T104" s="24">
        <v>1.5</v>
      </c>
      <c r="U104" s="24">
        <v>5</v>
      </c>
      <c r="V104" s="24">
        <v>4</v>
      </c>
      <c r="W104" s="91">
        <f t="shared" si="3"/>
        <v>76</v>
      </c>
      <c r="X104" s="73"/>
      <c r="Y104" s="73"/>
      <c r="Z104" s="73"/>
    </row>
    <row r="105" spans="1:26">
      <c r="A105" s="24" t="s">
        <v>129</v>
      </c>
      <c r="B105" s="24" t="s">
        <v>50</v>
      </c>
      <c r="C105" s="24">
        <v>314510214</v>
      </c>
      <c r="D105" s="24">
        <v>4</v>
      </c>
      <c r="E105" s="24">
        <v>4.5</v>
      </c>
      <c r="F105" s="24">
        <v>5</v>
      </c>
      <c r="G105" s="24">
        <v>4.5</v>
      </c>
      <c r="H105" s="24">
        <v>4</v>
      </c>
      <c r="I105" s="24">
        <v>4</v>
      </c>
      <c r="J105" s="24">
        <v>5</v>
      </c>
      <c r="K105" s="24">
        <v>3</v>
      </c>
      <c r="L105" s="24">
        <v>3.5</v>
      </c>
      <c r="M105" s="24">
        <v>4</v>
      </c>
      <c r="N105" s="24">
        <v>3</v>
      </c>
      <c r="O105" s="24">
        <v>1</v>
      </c>
      <c r="P105" s="24">
        <v>0</v>
      </c>
      <c r="Q105" s="24">
        <v>8</v>
      </c>
      <c r="R105" s="24">
        <v>2.5</v>
      </c>
      <c r="S105" s="24">
        <v>3</v>
      </c>
      <c r="T105" s="24">
        <v>0</v>
      </c>
      <c r="U105" s="24">
        <v>6</v>
      </c>
      <c r="V105" s="24">
        <v>6.5</v>
      </c>
      <c r="W105" s="91">
        <f t="shared" si="3"/>
        <v>71.5</v>
      </c>
      <c r="X105" s="73"/>
      <c r="Y105" s="73"/>
      <c r="Z105" s="73"/>
    </row>
    <row r="106" spans="1:26">
      <c r="A106" s="24" t="s">
        <v>130</v>
      </c>
      <c r="B106" s="24" t="s">
        <v>50</v>
      </c>
      <c r="C106" s="24">
        <v>314510218</v>
      </c>
      <c r="D106" s="24">
        <v>4</v>
      </c>
      <c r="E106" s="24">
        <v>4.5</v>
      </c>
      <c r="F106" s="24">
        <v>5</v>
      </c>
      <c r="G106" s="24">
        <v>3.5</v>
      </c>
      <c r="H106" s="24">
        <v>5</v>
      </c>
      <c r="I106" s="24">
        <v>3</v>
      </c>
      <c r="J106" s="24">
        <v>3</v>
      </c>
      <c r="K106" s="24">
        <v>3.5</v>
      </c>
      <c r="L106" s="24">
        <v>4</v>
      </c>
      <c r="M106" s="24">
        <v>4.5</v>
      </c>
      <c r="N106" s="24">
        <v>3</v>
      </c>
      <c r="O106" s="24">
        <v>1</v>
      </c>
      <c r="P106" s="24">
        <v>2</v>
      </c>
      <c r="Q106" s="24">
        <v>2</v>
      </c>
      <c r="R106" s="24">
        <v>2</v>
      </c>
      <c r="S106" s="24">
        <v>2</v>
      </c>
      <c r="T106" s="24">
        <v>1.5</v>
      </c>
      <c r="U106" s="24">
        <v>6</v>
      </c>
      <c r="V106" s="24">
        <v>5.5</v>
      </c>
      <c r="W106" s="91">
        <f t="shared" si="3"/>
        <v>65</v>
      </c>
      <c r="X106" s="73"/>
      <c r="Y106" s="73"/>
      <c r="Z106" s="73"/>
    </row>
    <row r="107" spans="1:26">
      <c r="A107" s="24" t="s">
        <v>131</v>
      </c>
      <c r="B107" s="24" t="s">
        <v>50</v>
      </c>
      <c r="C107" s="24">
        <v>314510222</v>
      </c>
      <c r="D107" s="24">
        <v>4</v>
      </c>
      <c r="E107" s="24">
        <v>5</v>
      </c>
      <c r="F107" s="24">
        <v>4</v>
      </c>
      <c r="G107" s="24">
        <v>4.5</v>
      </c>
      <c r="H107" s="24">
        <v>3</v>
      </c>
      <c r="I107" s="24">
        <v>5</v>
      </c>
      <c r="J107" s="24">
        <v>4</v>
      </c>
      <c r="K107" s="24">
        <v>3</v>
      </c>
      <c r="L107" s="24">
        <v>5</v>
      </c>
      <c r="M107" s="24">
        <v>4.5</v>
      </c>
      <c r="N107" s="24">
        <v>6</v>
      </c>
      <c r="O107" s="24">
        <v>0</v>
      </c>
      <c r="P107" s="24">
        <v>0</v>
      </c>
      <c r="Q107" s="24">
        <v>7.5</v>
      </c>
      <c r="R107" s="24">
        <v>1.5</v>
      </c>
      <c r="S107" s="24">
        <v>0</v>
      </c>
      <c r="T107" s="24">
        <v>0</v>
      </c>
      <c r="U107" s="24">
        <v>6</v>
      </c>
      <c r="V107" s="24">
        <v>1.5</v>
      </c>
      <c r="W107" s="91">
        <f t="shared" si="3"/>
        <v>64.5</v>
      </c>
      <c r="X107" s="73"/>
      <c r="Y107" s="73"/>
      <c r="Z107" s="73"/>
    </row>
    <row r="108" spans="1:26">
      <c r="A108" s="24" t="s">
        <v>132</v>
      </c>
      <c r="B108" s="24" t="s">
        <v>50</v>
      </c>
      <c r="C108" s="24">
        <v>314510224</v>
      </c>
      <c r="D108" s="24">
        <v>4</v>
      </c>
      <c r="E108" s="24">
        <v>4.5</v>
      </c>
      <c r="F108" s="24">
        <v>5</v>
      </c>
      <c r="G108" s="24">
        <v>5</v>
      </c>
      <c r="H108" s="24">
        <v>4</v>
      </c>
      <c r="I108" s="24">
        <v>4</v>
      </c>
      <c r="J108" s="24">
        <v>5</v>
      </c>
      <c r="K108" s="24">
        <v>5</v>
      </c>
      <c r="L108" s="24">
        <v>5</v>
      </c>
      <c r="M108" s="24">
        <v>5</v>
      </c>
      <c r="N108" s="24">
        <v>3</v>
      </c>
      <c r="O108" s="24">
        <v>0</v>
      </c>
      <c r="P108" s="24">
        <v>2</v>
      </c>
      <c r="Q108" s="24">
        <v>6</v>
      </c>
      <c r="R108" s="24">
        <v>2.5</v>
      </c>
      <c r="S108" s="24">
        <v>2</v>
      </c>
      <c r="T108" s="24">
        <v>0</v>
      </c>
      <c r="U108" s="24">
        <v>5</v>
      </c>
      <c r="V108" s="24">
        <v>4</v>
      </c>
      <c r="W108" s="91">
        <f t="shared" si="3"/>
        <v>71</v>
      </c>
      <c r="X108" s="73"/>
      <c r="Y108" s="73"/>
      <c r="Z108" s="73"/>
    </row>
    <row r="109" spans="1:26">
      <c r="A109" s="24" t="s">
        <v>133</v>
      </c>
      <c r="B109" s="24" t="s">
        <v>50</v>
      </c>
      <c r="C109" s="24">
        <v>314510225</v>
      </c>
      <c r="D109" s="24">
        <v>4</v>
      </c>
      <c r="E109" s="24">
        <v>4</v>
      </c>
      <c r="F109" s="24">
        <v>3</v>
      </c>
      <c r="G109" s="24">
        <v>3.5</v>
      </c>
      <c r="H109" s="24">
        <v>4</v>
      </c>
      <c r="I109" s="24">
        <v>4</v>
      </c>
      <c r="J109" s="24">
        <v>4</v>
      </c>
      <c r="K109" s="24">
        <v>4</v>
      </c>
      <c r="L109" s="24">
        <v>0</v>
      </c>
      <c r="M109" s="24">
        <v>4</v>
      </c>
      <c r="N109" s="24">
        <v>6</v>
      </c>
      <c r="O109" s="24">
        <v>3</v>
      </c>
      <c r="P109" s="24">
        <v>2</v>
      </c>
      <c r="Q109" s="24">
        <v>3</v>
      </c>
      <c r="R109" s="24">
        <v>2</v>
      </c>
      <c r="S109" s="24">
        <v>0.5</v>
      </c>
      <c r="T109" s="24">
        <v>0</v>
      </c>
      <c r="U109" s="24">
        <v>6</v>
      </c>
      <c r="V109" s="24">
        <v>0</v>
      </c>
      <c r="W109" s="91">
        <f t="shared" si="3"/>
        <v>57</v>
      </c>
      <c r="X109" s="73"/>
      <c r="Y109" s="73"/>
      <c r="Z109" s="73"/>
    </row>
    <row r="110" spans="1:26">
      <c r="A110" s="24" t="s">
        <v>134</v>
      </c>
      <c r="B110" s="24" t="s">
        <v>50</v>
      </c>
      <c r="C110" s="24">
        <v>314510228</v>
      </c>
      <c r="D110" s="24">
        <v>5</v>
      </c>
      <c r="E110" s="24">
        <v>4</v>
      </c>
      <c r="F110" s="24">
        <v>5</v>
      </c>
      <c r="G110" s="24">
        <v>5</v>
      </c>
      <c r="H110" s="24">
        <v>5</v>
      </c>
      <c r="I110" s="24">
        <v>5</v>
      </c>
      <c r="J110" s="24">
        <v>5</v>
      </c>
      <c r="K110" s="24">
        <v>4</v>
      </c>
      <c r="L110" s="24">
        <v>3</v>
      </c>
      <c r="M110" s="24">
        <v>5</v>
      </c>
      <c r="N110" s="24">
        <v>2</v>
      </c>
      <c r="O110" s="24">
        <v>0</v>
      </c>
      <c r="P110" s="24">
        <v>2</v>
      </c>
      <c r="Q110" s="24">
        <v>8</v>
      </c>
      <c r="R110" s="24">
        <v>0</v>
      </c>
      <c r="S110" s="24">
        <v>3</v>
      </c>
      <c r="T110" s="24">
        <v>0</v>
      </c>
      <c r="U110" s="24">
        <v>6</v>
      </c>
      <c r="V110" s="24">
        <v>0</v>
      </c>
      <c r="W110" s="91">
        <f t="shared" si="3"/>
        <v>67</v>
      </c>
      <c r="X110" s="73"/>
      <c r="Y110" s="73"/>
      <c r="Z110" s="73"/>
    </row>
    <row r="111" spans="1:26">
      <c r="A111" s="24" t="s">
        <v>135</v>
      </c>
      <c r="B111" s="24" t="s">
        <v>50</v>
      </c>
      <c r="C111" s="24">
        <v>314510230</v>
      </c>
      <c r="D111" s="24">
        <v>3.5</v>
      </c>
      <c r="E111" s="24">
        <v>5</v>
      </c>
      <c r="F111" s="24">
        <v>5</v>
      </c>
      <c r="G111" s="24">
        <v>3.5</v>
      </c>
      <c r="H111" s="24">
        <v>2.5</v>
      </c>
      <c r="I111" s="24">
        <v>5</v>
      </c>
      <c r="J111" s="24">
        <v>3</v>
      </c>
      <c r="K111" s="24">
        <v>5</v>
      </c>
      <c r="L111" s="24">
        <v>4.5</v>
      </c>
      <c r="M111" s="24">
        <v>5</v>
      </c>
      <c r="N111" s="24">
        <v>4</v>
      </c>
      <c r="O111" s="24">
        <v>0</v>
      </c>
      <c r="P111" s="24">
        <v>0</v>
      </c>
      <c r="Q111" s="24">
        <v>5</v>
      </c>
      <c r="R111" s="24">
        <v>2.5</v>
      </c>
      <c r="S111" s="24">
        <v>4</v>
      </c>
      <c r="T111" s="24">
        <v>0</v>
      </c>
      <c r="U111" s="24">
        <v>6</v>
      </c>
      <c r="V111" s="24">
        <v>2</v>
      </c>
      <c r="W111" s="91">
        <f t="shared" si="3"/>
        <v>65.5</v>
      </c>
      <c r="X111" s="73"/>
      <c r="Y111" s="73"/>
      <c r="Z111" s="73"/>
    </row>
    <row r="112" spans="1:26">
      <c r="A112" s="97" t="s">
        <v>136</v>
      </c>
      <c r="B112" s="97" t="s">
        <v>50</v>
      </c>
      <c r="C112" s="97">
        <v>314510232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91"/>
      <c r="X112" s="73"/>
      <c r="Y112" s="73"/>
      <c r="Z112" s="73"/>
    </row>
    <row r="113" spans="1:26">
      <c r="A113" s="24" t="s">
        <v>137</v>
      </c>
      <c r="B113" s="24" t="s">
        <v>56</v>
      </c>
      <c r="C113" s="24">
        <v>314511038</v>
      </c>
      <c r="D113" s="24">
        <v>5</v>
      </c>
      <c r="E113" s="24">
        <v>3.5</v>
      </c>
      <c r="F113" s="24">
        <v>4</v>
      </c>
      <c r="G113" s="24">
        <v>4.5</v>
      </c>
      <c r="H113" s="24">
        <v>4</v>
      </c>
      <c r="I113" s="24">
        <v>4</v>
      </c>
      <c r="J113" s="24">
        <v>5</v>
      </c>
      <c r="K113" s="24">
        <v>2.5</v>
      </c>
      <c r="L113" s="24">
        <v>4.5</v>
      </c>
      <c r="M113" s="24">
        <v>5</v>
      </c>
      <c r="N113" s="24">
        <v>6</v>
      </c>
      <c r="O113" s="24">
        <v>1</v>
      </c>
      <c r="P113" s="24">
        <v>2</v>
      </c>
      <c r="Q113" s="24">
        <v>2.5</v>
      </c>
      <c r="R113" s="24">
        <v>1.5</v>
      </c>
      <c r="S113" s="24">
        <v>3</v>
      </c>
      <c r="T113" s="24">
        <v>0</v>
      </c>
      <c r="U113" s="24">
        <v>6</v>
      </c>
      <c r="V113" s="24">
        <v>0</v>
      </c>
      <c r="W113" s="91">
        <f t="shared" ref="W113:W120" si="4">SUM(D113:V113)</f>
        <v>64</v>
      </c>
      <c r="X113" s="73"/>
      <c r="Y113" s="73"/>
      <c r="Z113" s="73"/>
    </row>
    <row r="114" spans="1:26">
      <c r="A114" s="24" t="s">
        <v>138</v>
      </c>
      <c r="B114" s="24" t="s">
        <v>56</v>
      </c>
      <c r="C114" s="24">
        <v>314511040</v>
      </c>
      <c r="D114" s="24">
        <v>5</v>
      </c>
      <c r="E114" s="24">
        <v>4</v>
      </c>
      <c r="F114" s="24">
        <v>5</v>
      </c>
      <c r="G114" s="24">
        <v>5</v>
      </c>
      <c r="H114" s="24">
        <v>5</v>
      </c>
      <c r="I114" s="24">
        <v>4</v>
      </c>
      <c r="J114" s="24">
        <v>4</v>
      </c>
      <c r="K114" s="24">
        <v>4.5</v>
      </c>
      <c r="L114" s="24">
        <v>5</v>
      </c>
      <c r="M114" s="24">
        <v>5</v>
      </c>
      <c r="N114" s="24">
        <v>4</v>
      </c>
      <c r="O114" s="24">
        <v>0</v>
      </c>
      <c r="P114" s="24">
        <v>2</v>
      </c>
      <c r="Q114" s="24">
        <v>8</v>
      </c>
      <c r="R114" s="24">
        <v>3.5</v>
      </c>
      <c r="S114" s="24">
        <v>2</v>
      </c>
      <c r="T114" s="24">
        <v>4</v>
      </c>
      <c r="U114" s="24">
        <v>5</v>
      </c>
      <c r="V114" s="24">
        <v>2</v>
      </c>
      <c r="W114" s="91">
        <f t="shared" si="4"/>
        <v>77</v>
      </c>
      <c r="X114" s="73"/>
      <c r="Y114" s="73"/>
      <c r="Z114" s="73"/>
    </row>
    <row r="115" spans="1:26">
      <c r="A115" s="24" t="s">
        <v>139</v>
      </c>
      <c r="B115" s="24" t="s">
        <v>56</v>
      </c>
      <c r="C115" s="24">
        <v>314511059</v>
      </c>
      <c r="D115" s="24">
        <v>3</v>
      </c>
      <c r="E115" s="24">
        <v>3.5</v>
      </c>
      <c r="F115" s="24">
        <v>4</v>
      </c>
      <c r="G115" s="24">
        <v>5</v>
      </c>
      <c r="H115" s="24">
        <v>2.5</v>
      </c>
      <c r="I115" s="24">
        <v>3</v>
      </c>
      <c r="J115" s="24">
        <v>2.5</v>
      </c>
      <c r="K115" s="24">
        <v>3.5</v>
      </c>
      <c r="L115" s="24">
        <v>4.5</v>
      </c>
      <c r="M115" s="24">
        <v>3</v>
      </c>
      <c r="N115" s="24">
        <v>6</v>
      </c>
      <c r="O115" s="24">
        <v>0</v>
      </c>
      <c r="P115" s="24">
        <v>1</v>
      </c>
      <c r="Q115" s="24">
        <v>8</v>
      </c>
      <c r="R115" s="24">
        <v>3</v>
      </c>
      <c r="S115" s="24">
        <v>1.5</v>
      </c>
      <c r="T115" s="24">
        <v>0</v>
      </c>
      <c r="U115" s="24">
        <v>5</v>
      </c>
      <c r="V115" s="24">
        <v>0</v>
      </c>
      <c r="W115" s="91">
        <f t="shared" si="4"/>
        <v>59</v>
      </c>
      <c r="X115" s="73"/>
      <c r="Y115" s="73"/>
      <c r="Z115" s="73"/>
    </row>
    <row r="116" spans="1:26">
      <c r="A116" s="24" t="s">
        <v>140</v>
      </c>
      <c r="B116" s="24" t="s">
        <v>82</v>
      </c>
      <c r="C116" s="24">
        <v>314512025</v>
      </c>
      <c r="D116" s="24">
        <v>3</v>
      </c>
      <c r="E116" s="24">
        <v>4</v>
      </c>
      <c r="F116" s="24">
        <v>5</v>
      </c>
      <c r="G116" s="24">
        <v>4.5</v>
      </c>
      <c r="H116" s="24">
        <v>4</v>
      </c>
      <c r="I116" s="24">
        <v>5</v>
      </c>
      <c r="J116" s="24">
        <v>5</v>
      </c>
      <c r="K116" s="24">
        <v>3.5</v>
      </c>
      <c r="L116" s="24">
        <v>5</v>
      </c>
      <c r="M116" s="24">
        <v>4.5</v>
      </c>
      <c r="N116" s="24">
        <v>5</v>
      </c>
      <c r="O116" s="24">
        <v>0</v>
      </c>
      <c r="P116" s="24">
        <v>0</v>
      </c>
      <c r="Q116" s="24">
        <v>7</v>
      </c>
      <c r="R116" s="24">
        <v>5</v>
      </c>
      <c r="S116" s="24">
        <v>4</v>
      </c>
      <c r="T116" s="24">
        <v>0</v>
      </c>
      <c r="U116" s="24">
        <v>4</v>
      </c>
      <c r="V116" s="24">
        <v>7</v>
      </c>
      <c r="W116" s="91">
        <f t="shared" si="4"/>
        <v>75.5</v>
      </c>
      <c r="X116" s="73"/>
      <c r="Y116" s="73"/>
      <c r="Z116" s="73"/>
    </row>
    <row r="117" spans="1:26">
      <c r="A117" s="24" t="s">
        <v>141</v>
      </c>
      <c r="B117" s="24" t="s">
        <v>84</v>
      </c>
      <c r="C117" s="24">
        <v>314513086</v>
      </c>
      <c r="D117" s="24">
        <v>2</v>
      </c>
      <c r="E117" s="24">
        <v>3.5</v>
      </c>
      <c r="F117" s="24">
        <v>5</v>
      </c>
      <c r="G117" s="24">
        <v>4.5</v>
      </c>
      <c r="H117" s="24">
        <v>4</v>
      </c>
      <c r="I117" s="24">
        <v>4</v>
      </c>
      <c r="J117" s="24">
        <v>5</v>
      </c>
      <c r="K117" s="24">
        <v>4.5</v>
      </c>
      <c r="L117" s="24">
        <v>3</v>
      </c>
      <c r="M117" s="24">
        <v>5</v>
      </c>
      <c r="N117" s="24">
        <v>5</v>
      </c>
      <c r="O117" s="24">
        <v>0</v>
      </c>
      <c r="P117" s="24">
        <v>0</v>
      </c>
      <c r="Q117" s="24">
        <v>6</v>
      </c>
      <c r="R117" s="24">
        <v>1</v>
      </c>
      <c r="S117" s="24">
        <v>2.5</v>
      </c>
      <c r="T117" s="24">
        <v>0</v>
      </c>
      <c r="U117" s="24">
        <v>6</v>
      </c>
      <c r="V117" s="24">
        <v>4</v>
      </c>
      <c r="W117" s="91">
        <f t="shared" si="4"/>
        <v>65</v>
      </c>
      <c r="X117" s="73"/>
      <c r="Y117" s="73"/>
      <c r="Z117" s="73"/>
    </row>
    <row r="118" spans="1:26" s="126" customFormat="1">
      <c r="A118" s="127" t="s">
        <v>142</v>
      </c>
      <c r="B118" s="127" t="s">
        <v>60</v>
      </c>
      <c r="C118" s="127">
        <v>314580042</v>
      </c>
      <c r="D118" s="127">
        <v>5</v>
      </c>
      <c r="E118" s="127">
        <v>3</v>
      </c>
      <c r="F118" s="127">
        <v>5</v>
      </c>
      <c r="G118" s="127">
        <v>4</v>
      </c>
      <c r="H118" s="127">
        <v>5</v>
      </c>
      <c r="I118" s="127">
        <v>4</v>
      </c>
      <c r="J118" s="127">
        <v>5</v>
      </c>
      <c r="K118" s="127">
        <v>3.5</v>
      </c>
      <c r="L118" s="127">
        <v>5</v>
      </c>
      <c r="M118" s="127">
        <v>5</v>
      </c>
      <c r="N118" s="127">
        <v>6</v>
      </c>
      <c r="O118" s="127">
        <v>3</v>
      </c>
      <c r="P118" s="127">
        <v>2</v>
      </c>
      <c r="Q118" s="127">
        <v>10</v>
      </c>
      <c r="R118" s="127">
        <v>5</v>
      </c>
      <c r="S118" s="127">
        <v>3</v>
      </c>
      <c r="T118" s="127">
        <v>3.5</v>
      </c>
      <c r="U118" s="127">
        <v>6</v>
      </c>
      <c r="V118" s="127">
        <v>5.5</v>
      </c>
      <c r="W118" s="128">
        <f t="shared" si="4"/>
        <v>88.5</v>
      </c>
      <c r="X118" s="129"/>
      <c r="Y118" s="129"/>
      <c r="Z118" s="129"/>
    </row>
    <row r="119" spans="1:26">
      <c r="A119" s="24" t="s">
        <v>143</v>
      </c>
      <c r="B119" s="24" t="s">
        <v>60</v>
      </c>
      <c r="C119" s="24">
        <v>314580044</v>
      </c>
      <c r="D119" s="24">
        <v>4</v>
      </c>
      <c r="E119" s="24">
        <v>3</v>
      </c>
      <c r="F119" s="24">
        <v>5</v>
      </c>
      <c r="G119" s="24">
        <v>5</v>
      </c>
      <c r="H119" s="24">
        <v>4.5</v>
      </c>
      <c r="I119" s="24">
        <v>5</v>
      </c>
      <c r="J119" s="24">
        <v>5</v>
      </c>
      <c r="K119" s="24">
        <v>4</v>
      </c>
      <c r="L119" s="24">
        <v>5</v>
      </c>
      <c r="M119" s="24">
        <v>5</v>
      </c>
      <c r="N119" s="24">
        <v>5</v>
      </c>
      <c r="O119" s="24">
        <v>0</v>
      </c>
      <c r="P119" s="24">
        <v>0</v>
      </c>
      <c r="Q119" s="24">
        <v>10</v>
      </c>
      <c r="R119" s="24">
        <v>3</v>
      </c>
      <c r="S119" s="24">
        <v>3</v>
      </c>
      <c r="T119" s="24">
        <v>0.5</v>
      </c>
      <c r="U119" s="24">
        <v>6</v>
      </c>
      <c r="V119" s="24">
        <v>3</v>
      </c>
      <c r="W119" s="91">
        <f t="shared" si="4"/>
        <v>76</v>
      </c>
      <c r="X119" s="73"/>
      <c r="Y119" s="73"/>
      <c r="Z119" s="73"/>
    </row>
    <row r="120" spans="1:26">
      <c r="A120" s="24" t="s">
        <v>144</v>
      </c>
      <c r="B120" s="24" t="s">
        <v>60</v>
      </c>
      <c r="C120" s="24">
        <v>314580048</v>
      </c>
      <c r="D120" s="24">
        <v>4</v>
      </c>
      <c r="E120" s="24">
        <v>4</v>
      </c>
      <c r="F120" s="24">
        <v>4</v>
      </c>
      <c r="G120" s="24">
        <v>4</v>
      </c>
      <c r="H120" s="24">
        <v>4</v>
      </c>
      <c r="I120" s="24">
        <v>3</v>
      </c>
      <c r="J120" s="24">
        <v>4</v>
      </c>
      <c r="K120" s="24">
        <v>2.5</v>
      </c>
      <c r="L120" s="24">
        <v>5</v>
      </c>
      <c r="M120" s="24">
        <v>5</v>
      </c>
      <c r="N120" s="24">
        <v>3</v>
      </c>
      <c r="O120" s="24">
        <v>0</v>
      </c>
      <c r="P120" s="24">
        <v>0</v>
      </c>
      <c r="Q120" s="24">
        <v>11</v>
      </c>
      <c r="R120" s="24">
        <v>1.5</v>
      </c>
      <c r="S120" s="24">
        <v>2</v>
      </c>
      <c r="T120" s="24">
        <v>0</v>
      </c>
      <c r="U120" s="24">
        <v>0</v>
      </c>
      <c r="V120" s="24">
        <v>5.5</v>
      </c>
      <c r="W120" s="91">
        <f t="shared" si="4"/>
        <v>62.5</v>
      </c>
      <c r="X120" s="73"/>
      <c r="Y120" s="73"/>
      <c r="Z120" s="73"/>
    </row>
    <row r="121" spans="1:26">
      <c r="A121" s="94" t="s">
        <v>145</v>
      </c>
      <c r="B121" s="94" t="s">
        <v>60</v>
      </c>
      <c r="C121" s="94">
        <v>314580052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95"/>
      <c r="X121" s="96"/>
      <c r="Y121" s="96"/>
      <c r="Z121" s="96"/>
    </row>
    <row r="122" spans="1:26">
      <c r="A122" s="24" t="s">
        <v>146</v>
      </c>
      <c r="B122" s="24" t="s">
        <v>147</v>
      </c>
      <c r="C122" s="24">
        <v>314581011</v>
      </c>
      <c r="D122" s="24">
        <v>4</v>
      </c>
      <c r="E122" s="24">
        <v>4</v>
      </c>
      <c r="F122" s="24">
        <v>4</v>
      </c>
      <c r="G122" s="24">
        <v>5</v>
      </c>
      <c r="H122" s="24">
        <v>5</v>
      </c>
      <c r="I122" s="24">
        <v>5</v>
      </c>
      <c r="J122" s="24">
        <v>5</v>
      </c>
      <c r="K122" s="24">
        <v>5</v>
      </c>
      <c r="L122" s="24">
        <v>5</v>
      </c>
      <c r="M122" s="24">
        <v>5</v>
      </c>
      <c r="N122" s="24">
        <v>3</v>
      </c>
      <c r="O122" s="24">
        <v>0</v>
      </c>
      <c r="P122" s="24">
        <v>1</v>
      </c>
      <c r="Q122" s="24">
        <v>5</v>
      </c>
      <c r="R122" s="24">
        <v>2.5</v>
      </c>
      <c r="S122" s="24">
        <v>2</v>
      </c>
      <c r="T122" s="24">
        <v>0</v>
      </c>
      <c r="U122" s="24">
        <v>5</v>
      </c>
      <c r="V122" s="24">
        <v>6</v>
      </c>
      <c r="W122" s="91">
        <f t="shared" ref="W122:W131" si="5">SUM(D122:V122)</f>
        <v>71.5</v>
      </c>
      <c r="X122" s="73"/>
      <c r="Y122" s="73"/>
      <c r="Z122" s="73"/>
    </row>
    <row r="123" spans="1:26">
      <c r="A123" s="24" t="s">
        <v>148</v>
      </c>
      <c r="B123" s="24" t="s">
        <v>147</v>
      </c>
      <c r="C123" s="24">
        <v>314581044</v>
      </c>
      <c r="D123" s="24">
        <v>4</v>
      </c>
      <c r="E123" s="24">
        <v>3.5</v>
      </c>
      <c r="F123" s="24">
        <v>3</v>
      </c>
      <c r="G123" s="24">
        <v>4.5</v>
      </c>
      <c r="H123" s="24">
        <v>4</v>
      </c>
      <c r="I123" s="24">
        <v>4</v>
      </c>
      <c r="J123" s="24">
        <v>3</v>
      </c>
      <c r="K123" s="24">
        <v>3</v>
      </c>
      <c r="L123" s="24">
        <v>5</v>
      </c>
      <c r="M123" s="24">
        <v>5</v>
      </c>
      <c r="N123" s="24">
        <v>6</v>
      </c>
      <c r="O123" s="24">
        <v>0</v>
      </c>
      <c r="P123" s="24">
        <v>0</v>
      </c>
      <c r="Q123" s="24">
        <v>0</v>
      </c>
      <c r="R123" s="24">
        <v>2.5</v>
      </c>
      <c r="S123" s="24">
        <v>2</v>
      </c>
      <c r="T123" s="24">
        <v>2</v>
      </c>
      <c r="U123" s="24">
        <v>4</v>
      </c>
      <c r="V123" s="24">
        <v>0</v>
      </c>
      <c r="W123" s="91">
        <f t="shared" si="5"/>
        <v>55.5</v>
      </c>
      <c r="X123" s="73"/>
      <c r="Y123" s="73"/>
      <c r="Z123" s="73"/>
    </row>
    <row r="124" spans="1:26">
      <c r="A124" s="24" t="s">
        <v>149</v>
      </c>
      <c r="B124" s="24" t="s">
        <v>62</v>
      </c>
      <c r="C124" s="24">
        <v>314591043</v>
      </c>
      <c r="D124" s="24">
        <v>4</v>
      </c>
      <c r="E124" s="24">
        <v>3.5</v>
      </c>
      <c r="F124" s="24">
        <v>4</v>
      </c>
      <c r="G124" s="24">
        <v>4</v>
      </c>
      <c r="H124" s="24">
        <v>4.5</v>
      </c>
      <c r="I124" s="24">
        <v>5</v>
      </c>
      <c r="J124" s="24">
        <v>5</v>
      </c>
      <c r="K124" s="24">
        <v>4.5</v>
      </c>
      <c r="L124" s="24">
        <v>5</v>
      </c>
      <c r="M124" s="24">
        <v>4.5</v>
      </c>
      <c r="N124" s="24">
        <v>6</v>
      </c>
      <c r="O124" s="24">
        <v>0</v>
      </c>
      <c r="P124" s="24">
        <v>0</v>
      </c>
      <c r="Q124" s="24">
        <v>1</v>
      </c>
      <c r="R124" s="24">
        <v>2</v>
      </c>
      <c r="S124" s="24">
        <v>2</v>
      </c>
      <c r="T124" s="24">
        <v>0</v>
      </c>
      <c r="U124" s="24">
        <v>6</v>
      </c>
      <c r="V124" s="24">
        <v>3.5</v>
      </c>
      <c r="W124" s="91">
        <f t="shared" si="5"/>
        <v>64.5</v>
      </c>
      <c r="X124" s="73"/>
      <c r="Y124" s="73"/>
      <c r="Z124" s="73"/>
    </row>
    <row r="125" spans="1:26">
      <c r="A125" s="24" t="s">
        <v>150</v>
      </c>
      <c r="B125" s="24" t="s">
        <v>88</v>
      </c>
      <c r="C125" s="24">
        <v>314605003</v>
      </c>
      <c r="D125" s="24">
        <v>5</v>
      </c>
      <c r="E125" s="24">
        <v>4</v>
      </c>
      <c r="F125" s="24">
        <v>4.5</v>
      </c>
      <c r="G125" s="24">
        <v>5</v>
      </c>
      <c r="H125" s="24">
        <v>2.5</v>
      </c>
      <c r="I125" s="24">
        <v>4</v>
      </c>
      <c r="J125" s="24">
        <v>5</v>
      </c>
      <c r="K125" s="24">
        <v>4</v>
      </c>
      <c r="L125" s="24">
        <v>4</v>
      </c>
      <c r="M125" s="24">
        <v>5</v>
      </c>
      <c r="N125" s="24">
        <v>5</v>
      </c>
      <c r="O125" s="24">
        <v>0</v>
      </c>
      <c r="P125" s="24">
        <v>2</v>
      </c>
      <c r="Q125" s="24">
        <v>12</v>
      </c>
      <c r="R125" s="24">
        <v>2.5</v>
      </c>
      <c r="S125" s="24">
        <v>4</v>
      </c>
      <c r="T125" s="24">
        <v>0</v>
      </c>
      <c r="U125" s="24">
        <v>6</v>
      </c>
      <c r="V125" s="24">
        <v>5.5</v>
      </c>
      <c r="W125" s="91">
        <f t="shared" si="5"/>
        <v>80</v>
      </c>
      <c r="X125" s="73"/>
      <c r="Y125" s="73"/>
      <c r="Z125" s="73"/>
    </row>
    <row r="126" spans="1:26">
      <c r="A126" s="24" t="s">
        <v>151</v>
      </c>
      <c r="B126" s="24" t="s">
        <v>88</v>
      </c>
      <c r="C126" s="24">
        <v>314605025</v>
      </c>
      <c r="D126" s="24">
        <v>5</v>
      </c>
      <c r="E126" s="24">
        <v>3</v>
      </c>
      <c r="F126" s="24">
        <v>3</v>
      </c>
      <c r="G126" s="24">
        <v>4.5</v>
      </c>
      <c r="H126" s="24">
        <v>4</v>
      </c>
      <c r="I126" s="24">
        <v>5</v>
      </c>
      <c r="J126" s="24">
        <v>3.5</v>
      </c>
      <c r="K126" s="24">
        <v>2.5</v>
      </c>
      <c r="L126" s="24">
        <v>2</v>
      </c>
      <c r="M126" s="24">
        <v>4</v>
      </c>
      <c r="N126" s="24">
        <v>0</v>
      </c>
      <c r="O126" s="24">
        <v>0</v>
      </c>
      <c r="P126" s="24">
        <v>0</v>
      </c>
      <c r="Q126" s="24">
        <v>0</v>
      </c>
      <c r="R126" s="24">
        <v>2</v>
      </c>
      <c r="S126" s="24">
        <v>0</v>
      </c>
      <c r="T126" s="24">
        <v>0</v>
      </c>
      <c r="U126" s="24">
        <v>2</v>
      </c>
      <c r="V126" s="24">
        <v>0</v>
      </c>
      <c r="W126" s="91">
        <f t="shared" si="5"/>
        <v>40.5</v>
      </c>
      <c r="X126" s="73"/>
      <c r="Y126" s="73"/>
      <c r="Z126" s="73"/>
    </row>
    <row r="127" spans="1:26">
      <c r="A127" s="24" t="s">
        <v>152</v>
      </c>
      <c r="B127" s="24" t="s">
        <v>52</v>
      </c>
      <c r="C127" s="24">
        <v>413510023</v>
      </c>
      <c r="D127" s="24">
        <v>5</v>
      </c>
      <c r="E127" s="24">
        <v>3</v>
      </c>
      <c r="F127" s="24">
        <v>3</v>
      </c>
      <c r="G127" s="24">
        <v>4.5</v>
      </c>
      <c r="H127" s="24">
        <v>3.5</v>
      </c>
      <c r="I127" s="24">
        <v>3</v>
      </c>
      <c r="J127" s="24">
        <v>3</v>
      </c>
      <c r="K127" s="24">
        <v>3</v>
      </c>
      <c r="L127" s="24">
        <v>3</v>
      </c>
      <c r="M127" s="24">
        <v>3</v>
      </c>
      <c r="N127" s="24">
        <v>0</v>
      </c>
      <c r="O127" s="24">
        <v>0</v>
      </c>
      <c r="P127" s="24">
        <v>0</v>
      </c>
      <c r="Q127" s="24">
        <v>3</v>
      </c>
      <c r="R127" s="24">
        <v>2</v>
      </c>
      <c r="S127" s="24">
        <v>0</v>
      </c>
      <c r="T127" s="24">
        <v>0</v>
      </c>
      <c r="U127" s="24">
        <v>5</v>
      </c>
      <c r="V127" s="24">
        <v>0</v>
      </c>
      <c r="W127" s="91">
        <f t="shared" si="5"/>
        <v>44</v>
      </c>
      <c r="X127" s="73"/>
      <c r="Y127" s="73"/>
      <c r="Z127" s="73"/>
    </row>
    <row r="128" spans="1:26">
      <c r="A128" s="24" t="s">
        <v>153</v>
      </c>
      <c r="B128" s="24" t="s">
        <v>154</v>
      </c>
      <c r="C128" s="24" t="s">
        <v>155</v>
      </c>
      <c r="D128" s="24">
        <v>5</v>
      </c>
      <c r="E128" s="24">
        <v>4</v>
      </c>
      <c r="F128" s="24">
        <v>3.5</v>
      </c>
      <c r="G128" s="24">
        <v>4.5</v>
      </c>
      <c r="H128" s="24">
        <v>3</v>
      </c>
      <c r="I128" s="24">
        <v>3</v>
      </c>
      <c r="J128" s="24">
        <v>5</v>
      </c>
      <c r="K128" s="24">
        <v>3</v>
      </c>
      <c r="L128" s="24">
        <v>3</v>
      </c>
      <c r="M128" s="24">
        <v>4.5</v>
      </c>
      <c r="N128" s="24">
        <v>1</v>
      </c>
      <c r="O128" s="24">
        <v>0</v>
      </c>
      <c r="P128" s="24">
        <v>0</v>
      </c>
      <c r="Q128" s="24">
        <v>2</v>
      </c>
      <c r="R128" s="24">
        <v>2</v>
      </c>
      <c r="S128" s="24">
        <v>3</v>
      </c>
      <c r="T128" s="24">
        <v>0</v>
      </c>
      <c r="U128" s="24">
        <v>0</v>
      </c>
      <c r="V128" s="24">
        <v>0</v>
      </c>
      <c r="W128" s="91">
        <f t="shared" si="5"/>
        <v>46.5</v>
      </c>
      <c r="X128" s="73"/>
      <c r="Y128" s="73"/>
      <c r="Z128" s="73"/>
    </row>
    <row r="129" spans="1:26">
      <c r="A129" s="24" t="s">
        <v>156</v>
      </c>
      <c r="B129" s="24" t="s">
        <v>154</v>
      </c>
      <c r="C129" s="24" t="s">
        <v>157</v>
      </c>
      <c r="D129" s="24">
        <v>4</v>
      </c>
      <c r="E129" s="24">
        <v>1.5</v>
      </c>
      <c r="F129" s="24">
        <v>4</v>
      </c>
      <c r="G129" s="24">
        <v>3</v>
      </c>
      <c r="H129" s="24">
        <v>3.5</v>
      </c>
      <c r="I129" s="24">
        <v>5</v>
      </c>
      <c r="J129" s="24">
        <v>4</v>
      </c>
      <c r="K129" s="24">
        <v>4.5</v>
      </c>
      <c r="L129" s="24">
        <v>4</v>
      </c>
      <c r="M129" s="24">
        <v>5</v>
      </c>
      <c r="N129" s="24">
        <v>5</v>
      </c>
      <c r="O129" s="24">
        <v>0</v>
      </c>
      <c r="P129" s="24">
        <v>1</v>
      </c>
      <c r="Q129" s="24">
        <v>2.5</v>
      </c>
      <c r="R129" s="24">
        <v>4</v>
      </c>
      <c r="S129" s="24">
        <v>3</v>
      </c>
      <c r="T129" s="24">
        <v>0</v>
      </c>
      <c r="U129" s="24">
        <v>6</v>
      </c>
      <c r="V129" s="24">
        <v>4</v>
      </c>
      <c r="W129" s="91">
        <f t="shared" si="5"/>
        <v>64</v>
      </c>
      <c r="X129" s="73"/>
      <c r="Y129" s="73"/>
      <c r="Z129" s="73"/>
    </row>
    <row r="130" spans="1:26">
      <c r="A130" s="24" t="s">
        <v>158</v>
      </c>
      <c r="B130" s="24" t="s">
        <v>154</v>
      </c>
      <c r="C130" s="24" t="s">
        <v>159</v>
      </c>
      <c r="D130" s="24">
        <v>5</v>
      </c>
      <c r="E130" s="24">
        <v>4</v>
      </c>
      <c r="F130" s="24">
        <v>4.5</v>
      </c>
      <c r="G130" s="24">
        <v>4.5</v>
      </c>
      <c r="H130" s="24">
        <v>4.5</v>
      </c>
      <c r="I130" s="24">
        <v>3</v>
      </c>
      <c r="J130" s="24">
        <v>5</v>
      </c>
      <c r="K130" s="24">
        <v>4.5</v>
      </c>
      <c r="L130" s="24">
        <v>3</v>
      </c>
      <c r="M130" s="24">
        <v>3.5</v>
      </c>
      <c r="N130" s="24">
        <v>5</v>
      </c>
      <c r="O130" s="24">
        <v>1</v>
      </c>
      <c r="P130" s="24">
        <v>2</v>
      </c>
      <c r="Q130" s="24">
        <v>8</v>
      </c>
      <c r="R130" s="24">
        <v>2.5</v>
      </c>
      <c r="S130" s="24">
        <v>1</v>
      </c>
      <c r="T130" s="24">
        <v>0</v>
      </c>
      <c r="U130" s="24">
        <v>2</v>
      </c>
      <c r="V130" s="24">
        <v>0</v>
      </c>
      <c r="W130" s="91">
        <f t="shared" si="5"/>
        <v>63</v>
      </c>
      <c r="X130" s="73"/>
      <c r="Y130" s="73"/>
      <c r="Z130" s="73"/>
    </row>
    <row r="131" spans="1:26">
      <c r="A131" s="98" t="s">
        <v>160</v>
      </c>
      <c r="B131" s="98" t="s">
        <v>154</v>
      </c>
      <c r="C131" s="98" t="s">
        <v>161</v>
      </c>
      <c r="D131" s="98">
        <v>5</v>
      </c>
      <c r="E131" s="98">
        <v>4</v>
      </c>
      <c r="F131" s="98">
        <v>5</v>
      </c>
      <c r="G131" s="98">
        <v>4.5</v>
      </c>
      <c r="H131" s="98">
        <v>4</v>
      </c>
      <c r="I131" s="98">
        <v>5</v>
      </c>
      <c r="J131" s="98">
        <v>5</v>
      </c>
      <c r="K131" s="98">
        <v>0</v>
      </c>
      <c r="L131" s="98">
        <v>1</v>
      </c>
      <c r="M131" s="98">
        <v>5</v>
      </c>
      <c r="N131" s="98">
        <v>5</v>
      </c>
      <c r="O131" s="98">
        <v>0</v>
      </c>
      <c r="P131" s="98">
        <v>0</v>
      </c>
      <c r="Q131" s="98">
        <v>6</v>
      </c>
      <c r="R131" s="98">
        <v>3.5</v>
      </c>
      <c r="S131" s="98">
        <v>0</v>
      </c>
      <c r="T131" s="98">
        <v>0</v>
      </c>
      <c r="U131" s="98">
        <v>6</v>
      </c>
      <c r="V131" s="98">
        <v>1.5</v>
      </c>
      <c r="W131" s="99">
        <f t="shared" si="5"/>
        <v>60.5</v>
      </c>
      <c r="X131" s="100"/>
      <c r="Y131" s="100"/>
      <c r="Z131" s="100"/>
    </row>
    <row r="132" spans="1:26">
      <c r="A132" s="86"/>
      <c r="B132" s="86"/>
      <c r="C132" s="86" t="s">
        <v>453</v>
      </c>
      <c r="D132" s="101">
        <f t="shared" ref="D132:V132" si="6">AVERAGE(D3:D131)</f>
        <v>4.1983471074380168</v>
      </c>
      <c r="E132" s="101">
        <f t="shared" si="6"/>
        <v>3.9917355371900825</v>
      </c>
      <c r="F132" s="101">
        <f t="shared" si="6"/>
        <v>4.4669421487603307</v>
      </c>
      <c r="G132" s="101">
        <f t="shared" si="6"/>
        <v>4.4008264462809921</v>
      </c>
      <c r="H132" s="101">
        <f t="shared" si="6"/>
        <v>4.2479338842975203</v>
      </c>
      <c r="I132" s="101">
        <f t="shared" si="6"/>
        <v>4.0743801652892566</v>
      </c>
      <c r="J132" s="101">
        <f t="shared" si="6"/>
        <v>4.5950413223140494</v>
      </c>
      <c r="K132" s="101">
        <f t="shared" si="6"/>
        <v>3.7876033057851242</v>
      </c>
      <c r="L132" s="101">
        <f t="shared" si="6"/>
        <v>4.3553719008264462</v>
      </c>
      <c r="M132" s="101">
        <f t="shared" si="6"/>
        <v>4.6280991735537187</v>
      </c>
      <c r="N132" s="101">
        <f t="shared" si="6"/>
        <v>4.4710743801652892</v>
      </c>
      <c r="O132" s="101">
        <f t="shared" si="6"/>
        <v>0.51239669421487599</v>
      </c>
      <c r="P132" s="101">
        <f t="shared" si="6"/>
        <v>1.0495867768595042</v>
      </c>
      <c r="Q132" s="101">
        <f t="shared" si="6"/>
        <v>6.4752066115702478</v>
      </c>
      <c r="R132" s="101">
        <f t="shared" si="6"/>
        <v>2.6487603305785123</v>
      </c>
      <c r="S132" s="101">
        <f t="shared" si="6"/>
        <v>2.1900826446280992</v>
      </c>
      <c r="T132" s="101">
        <f t="shared" si="6"/>
        <v>0.45454545454545453</v>
      </c>
      <c r="U132" s="101">
        <f t="shared" si="6"/>
        <v>4.6363636363636367</v>
      </c>
      <c r="V132" s="101">
        <f t="shared" si="6"/>
        <v>3.0371900826446283</v>
      </c>
      <c r="W132" s="102">
        <f>AVERAGEIF(W3:W131,"&lt;&gt;0")</f>
        <v>68.221487603305775</v>
      </c>
      <c r="X132" s="73"/>
      <c r="Y132" s="73"/>
      <c r="Z132" s="73"/>
    </row>
    <row r="133" spans="1:26">
      <c r="A133" s="86"/>
      <c r="B133" s="86"/>
      <c r="C133" s="86" t="s">
        <v>454</v>
      </c>
      <c r="D133" s="24">
        <v>5</v>
      </c>
      <c r="E133" s="24">
        <v>5</v>
      </c>
      <c r="F133" s="24">
        <v>5</v>
      </c>
      <c r="G133" s="24">
        <v>5</v>
      </c>
      <c r="H133" s="24">
        <v>5</v>
      </c>
      <c r="I133" s="24">
        <v>5</v>
      </c>
      <c r="J133" s="24">
        <v>5</v>
      </c>
      <c r="K133" s="24">
        <v>5</v>
      </c>
      <c r="L133" s="24">
        <v>5</v>
      </c>
      <c r="M133" s="24">
        <v>5</v>
      </c>
      <c r="N133" s="24">
        <v>6</v>
      </c>
      <c r="O133" s="24">
        <v>4</v>
      </c>
      <c r="P133" s="24">
        <v>2</v>
      </c>
      <c r="Q133" s="24">
        <v>12</v>
      </c>
      <c r="R133" s="24">
        <v>5</v>
      </c>
      <c r="S133" s="24">
        <v>4</v>
      </c>
      <c r="T133" s="24">
        <v>4</v>
      </c>
      <c r="U133" s="24">
        <v>6</v>
      </c>
      <c r="V133" s="24">
        <v>7</v>
      </c>
      <c r="W133" s="91"/>
      <c r="X133" s="73"/>
      <c r="Y133" s="73"/>
      <c r="Z133" s="73"/>
    </row>
    <row r="134" spans="1:26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91"/>
      <c r="X134" s="73"/>
      <c r="Y134" s="73"/>
      <c r="Z134" s="73"/>
    </row>
    <row r="135" spans="1:26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91"/>
      <c r="X135" s="73"/>
      <c r="Y135" s="73"/>
      <c r="Z135" s="73"/>
    </row>
    <row r="136" spans="1:2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91"/>
      <c r="X136" s="73"/>
      <c r="Y136" s="73"/>
      <c r="Z136" s="73"/>
    </row>
    <row r="137" spans="1:26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91"/>
      <c r="X137" s="73"/>
      <c r="Y137" s="73"/>
      <c r="Z137" s="73"/>
    </row>
    <row r="138" spans="1:26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91"/>
      <c r="X138" s="73"/>
      <c r="Y138" s="73"/>
      <c r="Z138" s="73"/>
    </row>
    <row r="139" spans="1:26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91"/>
      <c r="X139" s="73"/>
      <c r="Y139" s="73"/>
      <c r="Z139" s="73"/>
    </row>
    <row r="140" spans="1:26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91"/>
      <c r="X140" s="73"/>
      <c r="Y140" s="73"/>
      <c r="Z140" s="73"/>
    </row>
    <row r="141" spans="1:26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91"/>
      <c r="X141" s="73"/>
      <c r="Y141" s="73"/>
      <c r="Z141" s="73"/>
    </row>
    <row r="142" spans="1:26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91"/>
      <c r="X142" s="73"/>
      <c r="Y142" s="73"/>
      <c r="Z142" s="73"/>
    </row>
    <row r="143" spans="1:26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91"/>
      <c r="X143" s="73"/>
      <c r="Y143" s="73"/>
      <c r="Z143" s="73"/>
    </row>
    <row r="144" spans="1:26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91"/>
      <c r="X144" s="73"/>
      <c r="Y144" s="73"/>
      <c r="Z144" s="73"/>
    </row>
    <row r="145" spans="1:26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91"/>
      <c r="X145" s="73"/>
      <c r="Y145" s="73"/>
      <c r="Z145" s="73"/>
    </row>
    <row r="146" spans="1:2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91"/>
      <c r="X146" s="73"/>
      <c r="Y146" s="73"/>
      <c r="Z146" s="73"/>
    </row>
    <row r="147" spans="1:26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91"/>
      <c r="X147" s="73"/>
      <c r="Y147" s="73"/>
      <c r="Z147" s="73"/>
    </row>
    <row r="148" spans="1:26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91"/>
      <c r="X148" s="73"/>
      <c r="Y148" s="73"/>
      <c r="Z148" s="73"/>
    </row>
    <row r="149" spans="1:26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91"/>
      <c r="X149" s="73"/>
      <c r="Y149" s="73"/>
      <c r="Z149" s="73"/>
    </row>
    <row r="150" spans="1:26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91"/>
      <c r="X150" s="73"/>
      <c r="Y150" s="73"/>
      <c r="Z150" s="73"/>
    </row>
    <row r="151" spans="1:26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91"/>
      <c r="X151" s="73"/>
      <c r="Y151" s="73"/>
      <c r="Z151" s="73"/>
    </row>
    <row r="152" spans="1:26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91"/>
      <c r="X152" s="73"/>
      <c r="Y152" s="73"/>
      <c r="Z152" s="73"/>
    </row>
    <row r="153" spans="1:26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91"/>
      <c r="X153" s="73"/>
      <c r="Y153" s="73"/>
      <c r="Z153" s="73"/>
    </row>
    <row r="154" spans="1:26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91"/>
      <c r="X154" s="73"/>
      <c r="Y154" s="73"/>
      <c r="Z154" s="73"/>
    </row>
    <row r="155" spans="1:26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91"/>
      <c r="X155" s="73"/>
      <c r="Y155" s="73"/>
      <c r="Z155" s="73"/>
    </row>
    <row r="156" spans="1:2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91"/>
      <c r="X156" s="73"/>
      <c r="Y156" s="73"/>
      <c r="Z156" s="73"/>
    </row>
    <row r="157" spans="1:26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91"/>
      <c r="X157" s="73"/>
      <c r="Y157" s="73"/>
      <c r="Z157" s="73"/>
    </row>
    <row r="158" spans="1:26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91"/>
      <c r="X158" s="73"/>
      <c r="Y158" s="73"/>
      <c r="Z158" s="73"/>
    </row>
    <row r="159" spans="1:26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91"/>
      <c r="X159" s="73"/>
      <c r="Y159" s="73"/>
      <c r="Z159" s="73"/>
    </row>
    <row r="160" spans="1:26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91"/>
      <c r="X160" s="73"/>
      <c r="Y160" s="73"/>
      <c r="Z160" s="73"/>
    </row>
    <row r="161" spans="1:26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91"/>
      <c r="X161" s="73"/>
      <c r="Y161" s="73"/>
      <c r="Z161" s="73"/>
    </row>
    <row r="162" spans="1:26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91"/>
      <c r="X162" s="73"/>
      <c r="Y162" s="73"/>
      <c r="Z162" s="73"/>
    </row>
    <row r="163" spans="1:26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91"/>
      <c r="X163" s="73"/>
      <c r="Y163" s="73"/>
      <c r="Z163" s="73"/>
    </row>
    <row r="164" spans="1:26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91"/>
      <c r="X164" s="73"/>
      <c r="Y164" s="73"/>
      <c r="Z164" s="73"/>
    </row>
    <row r="165" spans="1:26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91"/>
      <c r="X165" s="73"/>
      <c r="Y165" s="73"/>
      <c r="Z165" s="73"/>
    </row>
    <row r="166" spans="1:2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91"/>
      <c r="X166" s="73"/>
      <c r="Y166" s="73"/>
      <c r="Z166" s="73"/>
    </row>
    <row r="167" spans="1:26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91"/>
      <c r="X167" s="73"/>
      <c r="Y167" s="73"/>
      <c r="Z167" s="73"/>
    </row>
    <row r="168" spans="1:26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91"/>
      <c r="X168" s="73"/>
      <c r="Y168" s="73"/>
      <c r="Z168" s="73"/>
    </row>
    <row r="169" spans="1:26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91"/>
      <c r="X169" s="73"/>
      <c r="Y169" s="73"/>
      <c r="Z169" s="73"/>
    </row>
    <row r="170" spans="1:26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91"/>
      <c r="X170" s="73"/>
      <c r="Y170" s="73"/>
      <c r="Z170" s="73"/>
    </row>
    <row r="171" spans="1:26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91"/>
      <c r="X171" s="73"/>
      <c r="Y171" s="73"/>
      <c r="Z171" s="73"/>
    </row>
    <row r="172" spans="1:26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91"/>
      <c r="X172" s="73"/>
      <c r="Y172" s="73"/>
      <c r="Z172" s="73"/>
    </row>
    <row r="173" spans="1:26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91"/>
      <c r="X173" s="73"/>
      <c r="Y173" s="73"/>
      <c r="Z173" s="73"/>
    </row>
    <row r="174" spans="1:26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91"/>
      <c r="X174" s="73"/>
      <c r="Y174" s="73"/>
      <c r="Z174" s="73"/>
    </row>
    <row r="175" spans="1:26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91"/>
      <c r="X175" s="73"/>
      <c r="Y175" s="73"/>
      <c r="Z175" s="73"/>
    </row>
    <row r="176" spans="1:2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91"/>
      <c r="X176" s="73"/>
      <c r="Y176" s="73"/>
      <c r="Z176" s="73"/>
    </row>
    <row r="177" spans="1:26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91"/>
      <c r="X177" s="73"/>
      <c r="Y177" s="73"/>
      <c r="Z177" s="73"/>
    </row>
    <row r="178" spans="1:26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91"/>
      <c r="X178" s="73"/>
      <c r="Y178" s="73"/>
      <c r="Z178" s="73"/>
    </row>
    <row r="179" spans="1:26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91"/>
      <c r="X179" s="73"/>
      <c r="Y179" s="73"/>
      <c r="Z179" s="73"/>
    </row>
    <row r="180" spans="1:26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91"/>
      <c r="X180" s="73"/>
      <c r="Y180" s="73"/>
      <c r="Z180" s="73"/>
    </row>
    <row r="181" spans="1:26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91"/>
      <c r="X181" s="73"/>
      <c r="Y181" s="73"/>
      <c r="Z181" s="73"/>
    </row>
    <row r="182" spans="1:26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91"/>
      <c r="X182" s="73"/>
      <c r="Y182" s="73"/>
      <c r="Z182" s="73"/>
    </row>
    <row r="183" spans="1:26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91"/>
      <c r="X183" s="73"/>
      <c r="Y183" s="73"/>
      <c r="Z183" s="73"/>
    </row>
    <row r="184" spans="1:26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91"/>
      <c r="X184" s="73"/>
      <c r="Y184" s="73"/>
      <c r="Z184" s="73"/>
    </row>
    <row r="185" spans="1:26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91"/>
      <c r="X185" s="73"/>
      <c r="Y185" s="73"/>
      <c r="Z185" s="73"/>
    </row>
    <row r="186" spans="1:2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91"/>
      <c r="X186" s="73"/>
      <c r="Y186" s="73"/>
      <c r="Z186" s="73"/>
    </row>
    <row r="187" spans="1:26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91"/>
      <c r="X187" s="73"/>
      <c r="Y187" s="73"/>
      <c r="Z187" s="73"/>
    </row>
    <row r="188" spans="1:26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91"/>
      <c r="X188" s="73"/>
      <c r="Y188" s="73"/>
      <c r="Z188" s="73"/>
    </row>
    <row r="189" spans="1:26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91"/>
      <c r="X189" s="73"/>
      <c r="Y189" s="73"/>
      <c r="Z189" s="73"/>
    </row>
    <row r="190" spans="1:26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91"/>
      <c r="X190" s="73"/>
      <c r="Y190" s="73"/>
      <c r="Z190" s="73"/>
    </row>
    <row r="191" spans="1:26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91"/>
      <c r="X191" s="73"/>
      <c r="Y191" s="73"/>
      <c r="Z191" s="73"/>
    </row>
    <row r="192" spans="1:26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91"/>
      <c r="X192" s="73"/>
      <c r="Y192" s="73"/>
      <c r="Z192" s="73"/>
    </row>
    <row r="193" spans="1:26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91"/>
      <c r="X193" s="73"/>
      <c r="Y193" s="73"/>
      <c r="Z193" s="73"/>
    </row>
    <row r="194" spans="1:26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91"/>
      <c r="X194" s="73"/>
      <c r="Y194" s="73"/>
      <c r="Z194" s="73"/>
    </row>
    <row r="195" spans="1:26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91"/>
      <c r="X195" s="73"/>
      <c r="Y195" s="73"/>
      <c r="Z195" s="73"/>
    </row>
    <row r="196" spans="1:2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91"/>
      <c r="X196" s="73"/>
      <c r="Y196" s="73"/>
      <c r="Z196" s="73"/>
    </row>
    <row r="197" spans="1:26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91"/>
      <c r="X197" s="73"/>
      <c r="Y197" s="73"/>
      <c r="Z197" s="73"/>
    </row>
    <row r="198" spans="1:26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91"/>
      <c r="X198" s="73"/>
      <c r="Y198" s="73"/>
      <c r="Z198" s="73"/>
    </row>
    <row r="199" spans="1:26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91"/>
      <c r="X199" s="73"/>
      <c r="Y199" s="73"/>
      <c r="Z199" s="73"/>
    </row>
    <row r="200" spans="1:26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91"/>
      <c r="X200" s="73"/>
      <c r="Y200" s="73"/>
      <c r="Z200" s="73"/>
    </row>
    <row r="201" spans="1:26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91"/>
      <c r="X201" s="73"/>
      <c r="Y201" s="73"/>
      <c r="Z201" s="73"/>
    </row>
    <row r="202" spans="1:26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91"/>
      <c r="X202" s="73"/>
      <c r="Y202" s="73"/>
      <c r="Z202" s="73"/>
    </row>
    <row r="203" spans="1:26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91"/>
      <c r="X203" s="73"/>
      <c r="Y203" s="73"/>
      <c r="Z203" s="73"/>
    </row>
    <row r="204" spans="1:26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91"/>
      <c r="X204" s="73"/>
      <c r="Y204" s="73"/>
      <c r="Z204" s="73"/>
    </row>
    <row r="205" spans="1:26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91"/>
      <c r="X205" s="73"/>
      <c r="Y205" s="73"/>
      <c r="Z205" s="73"/>
    </row>
    <row r="206" spans="1:2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91"/>
      <c r="X206" s="73"/>
      <c r="Y206" s="73"/>
      <c r="Z206" s="73"/>
    </row>
    <row r="207" spans="1:26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91"/>
      <c r="X207" s="73"/>
      <c r="Y207" s="73"/>
      <c r="Z207" s="73"/>
    </row>
    <row r="208" spans="1:26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91"/>
      <c r="X208" s="73"/>
      <c r="Y208" s="73"/>
      <c r="Z208" s="73"/>
    </row>
    <row r="209" spans="1:26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91"/>
      <c r="X209" s="73"/>
      <c r="Y209" s="73"/>
      <c r="Z209" s="73"/>
    </row>
    <row r="210" spans="1:26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91"/>
      <c r="X210" s="73"/>
      <c r="Y210" s="73"/>
      <c r="Z210" s="73"/>
    </row>
    <row r="211" spans="1:26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91"/>
      <c r="X211" s="73"/>
      <c r="Y211" s="73"/>
      <c r="Z211" s="73"/>
    </row>
    <row r="212" spans="1:26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91"/>
      <c r="X212" s="73"/>
      <c r="Y212" s="73"/>
      <c r="Z212" s="73"/>
    </row>
    <row r="213" spans="1:26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91"/>
      <c r="X213" s="73"/>
      <c r="Y213" s="73"/>
      <c r="Z213" s="73"/>
    </row>
    <row r="214" spans="1:26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91"/>
      <c r="X214" s="73"/>
      <c r="Y214" s="73"/>
      <c r="Z214" s="73"/>
    </row>
    <row r="215" spans="1:26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91"/>
      <c r="X215" s="73"/>
      <c r="Y215" s="73"/>
      <c r="Z215" s="73"/>
    </row>
    <row r="216" spans="1:2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91"/>
      <c r="X216" s="73"/>
      <c r="Y216" s="73"/>
      <c r="Z216" s="73"/>
    </row>
    <row r="217" spans="1:26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91"/>
      <c r="X217" s="73"/>
      <c r="Y217" s="73"/>
      <c r="Z217" s="73"/>
    </row>
    <row r="218" spans="1:26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91"/>
      <c r="X218" s="73"/>
      <c r="Y218" s="73"/>
      <c r="Z218" s="73"/>
    </row>
    <row r="219" spans="1:26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91"/>
      <c r="X219" s="73"/>
      <c r="Y219" s="73"/>
      <c r="Z219" s="73"/>
    </row>
    <row r="220" spans="1:26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91"/>
      <c r="X220" s="73"/>
      <c r="Y220" s="73"/>
      <c r="Z220" s="73"/>
    </row>
    <row r="221" spans="1:26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91"/>
      <c r="X221" s="73"/>
      <c r="Y221" s="73"/>
      <c r="Z221" s="73"/>
    </row>
    <row r="222" spans="1:26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91"/>
      <c r="X222" s="73"/>
      <c r="Y222" s="73"/>
      <c r="Z222" s="73"/>
    </row>
    <row r="223" spans="1:26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91"/>
      <c r="X223" s="73"/>
      <c r="Y223" s="73"/>
      <c r="Z223" s="73"/>
    </row>
    <row r="224" spans="1:26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91"/>
      <c r="X224" s="73"/>
      <c r="Y224" s="73"/>
      <c r="Z224" s="73"/>
    </row>
    <row r="225" spans="1:26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91"/>
      <c r="X225" s="73"/>
      <c r="Y225" s="73"/>
      <c r="Z225" s="73"/>
    </row>
    <row r="226" spans="1:2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91"/>
      <c r="X226" s="73"/>
      <c r="Y226" s="73"/>
      <c r="Z226" s="73"/>
    </row>
    <row r="227" spans="1:26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91"/>
      <c r="X227" s="73"/>
      <c r="Y227" s="73"/>
      <c r="Z227" s="73"/>
    </row>
    <row r="228" spans="1:26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91"/>
      <c r="X228" s="73"/>
      <c r="Y228" s="73"/>
      <c r="Z228" s="73"/>
    </row>
    <row r="229" spans="1:26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91"/>
      <c r="X229" s="73"/>
      <c r="Y229" s="73"/>
      <c r="Z229" s="73"/>
    </row>
    <row r="230" spans="1:26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91"/>
      <c r="X230" s="73"/>
      <c r="Y230" s="73"/>
      <c r="Z230" s="73"/>
    </row>
    <row r="231" spans="1:26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91"/>
      <c r="X231" s="73"/>
      <c r="Y231" s="73"/>
      <c r="Z231" s="73"/>
    </row>
    <row r="232" spans="1:26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91"/>
      <c r="X232" s="73"/>
      <c r="Y232" s="73"/>
      <c r="Z232" s="73"/>
    </row>
    <row r="233" spans="1:26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91"/>
      <c r="X233" s="73"/>
      <c r="Y233" s="73"/>
      <c r="Z233" s="73"/>
    </row>
    <row r="234" spans="1:26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91"/>
      <c r="X234" s="73"/>
      <c r="Y234" s="73"/>
      <c r="Z234" s="73"/>
    </row>
    <row r="235" spans="1:26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91"/>
      <c r="X235" s="73"/>
      <c r="Y235" s="73"/>
      <c r="Z235" s="73"/>
    </row>
    <row r="236" spans="1:26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91"/>
      <c r="X236" s="73"/>
      <c r="Y236" s="73"/>
      <c r="Z236" s="73"/>
    </row>
    <row r="237" spans="1:26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91"/>
      <c r="X237" s="73"/>
      <c r="Y237" s="73"/>
      <c r="Z237" s="73"/>
    </row>
    <row r="238" spans="1:26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91"/>
      <c r="X238" s="73"/>
      <c r="Y238" s="73"/>
      <c r="Z238" s="73"/>
    </row>
    <row r="239" spans="1:26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91"/>
      <c r="X239" s="73"/>
      <c r="Y239" s="73"/>
      <c r="Z239" s="73"/>
    </row>
    <row r="240" spans="1:26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91"/>
      <c r="X240" s="73"/>
      <c r="Y240" s="73"/>
      <c r="Z240" s="73"/>
    </row>
    <row r="241" spans="1:26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91"/>
      <c r="X241" s="73"/>
      <c r="Y241" s="73"/>
      <c r="Z241" s="73"/>
    </row>
    <row r="242" spans="1:26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91"/>
      <c r="X242" s="73"/>
      <c r="Y242" s="73"/>
      <c r="Z242" s="73"/>
    </row>
    <row r="243" spans="1:26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91"/>
      <c r="X243" s="73"/>
      <c r="Y243" s="73"/>
      <c r="Z243" s="73"/>
    </row>
    <row r="244" spans="1:26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91"/>
      <c r="X244" s="73"/>
      <c r="Y244" s="73"/>
      <c r="Z244" s="73"/>
    </row>
    <row r="245" spans="1:26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91"/>
      <c r="X245" s="73"/>
      <c r="Y245" s="73"/>
      <c r="Z245" s="73"/>
    </row>
    <row r="246" spans="1:26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91"/>
      <c r="X246" s="73"/>
      <c r="Y246" s="73"/>
      <c r="Z246" s="73"/>
    </row>
    <row r="247" spans="1:26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91"/>
      <c r="X247" s="73"/>
      <c r="Y247" s="73"/>
      <c r="Z247" s="73"/>
    </row>
    <row r="248" spans="1:26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91"/>
      <c r="X248" s="73"/>
      <c r="Y248" s="73"/>
      <c r="Z248" s="73"/>
    </row>
    <row r="249" spans="1:26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91"/>
      <c r="X249" s="73"/>
      <c r="Y249" s="73"/>
      <c r="Z249" s="73"/>
    </row>
    <row r="250" spans="1:26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91"/>
      <c r="X250" s="73"/>
      <c r="Y250" s="73"/>
      <c r="Z250" s="73"/>
    </row>
    <row r="251" spans="1:26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91"/>
      <c r="X251" s="73"/>
      <c r="Y251" s="73"/>
      <c r="Z251" s="73"/>
    </row>
    <row r="252" spans="1:26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91"/>
      <c r="X252" s="73"/>
      <c r="Y252" s="73"/>
      <c r="Z252" s="73"/>
    </row>
    <row r="253" spans="1:26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91"/>
      <c r="X253" s="73"/>
      <c r="Y253" s="73"/>
      <c r="Z253" s="73"/>
    </row>
    <row r="254" spans="1:26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91"/>
      <c r="X254" s="73"/>
      <c r="Y254" s="73"/>
      <c r="Z254" s="73"/>
    </row>
    <row r="255" spans="1:26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91"/>
      <c r="X255" s="73"/>
      <c r="Y255" s="73"/>
      <c r="Z255" s="73"/>
    </row>
    <row r="256" spans="1:26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91"/>
      <c r="X256" s="73"/>
      <c r="Y256" s="73"/>
      <c r="Z256" s="73"/>
    </row>
    <row r="257" spans="1:26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91"/>
      <c r="X257" s="73"/>
      <c r="Y257" s="73"/>
      <c r="Z257" s="73"/>
    </row>
    <row r="258" spans="1:26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91"/>
      <c r="X258" s="73"/>
      <c r="Y258" s="73"/>
      <c r="Z258" s="73"/>
    </row>
    <row r="259" spans="1:26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91"/>
      <c r="X259" s="73"/>
      <c r="Y259" s="73"/>
      <c r="Z259" s="73"/>
    </row>
    <row r="260" spans="1:26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91"/>
      <c r="X260" s="73"/>
      <c r="Y260" s="73"/>
      <c r="Z260" s="73"/>
    </row>
    <row r="261" spans="1:26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91"/>
      <c r="X261" s="73"/>
      <c r="Y261" s="73"/>
      <c r="Z261" s="73"/>
    </row>
    <row r="262" spans="1:26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91"/>
      <c r="X262" s="73"/>
      <c r="Y262" s="73"/>
      <c r="Z262" s="73"/>
    </row>
    <row r="263" spans="1:26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91"/>
      <c r="X263" s="73"/>
      <c r="Y263" s="73"/>
      <c r="Z263" s="73"/>
    </row>
    <row r="264" spans="1:26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91"/>
      <c r="X264" s="73"/>
      <c r="Y264" s="73"/>
      <c r="Z264" s="73"/>
    </row>
    <row r="265" spans="1:26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91"/>
      <c r="X265" s="73"/>
      <c r="Y265" s="73"/>
      <c r="Z265" s="73"/>
    </row>
    <row r="266" spans="1:26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91"/>
      <c r="X266" s="73"/>
      <c r="Y266" s="73"/>
      <c r="Z266" s="73"/>
    </row>
    <row r="267" spans="1:26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91"/>
      <c r="X267" s="73"/>
      <c r="Y267" s="73"/>
      <c r="Z267" s="73"/>
    </row>
    <row r="268" spans="1:26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91"/>
      <c r="X268" s="73"/>
      <c r="Y268" s="73"/>
      <c r="Z268" s="73"/>
    </row>
    <row r="269" spans="1:26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91"/>
      <c r="X269" s="73"/>
      <c r="Y269" s="73"/>
      <c r="Z269" s="73"/>
    </row>
    <row r="270" spans="1:26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91"/>
      <c r="X270" s="73"/>
      <c r="Y270" s="73"/>
      <c r="Z270" s="73"/>
    </row>
    <row r="271" spans="1:26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91"/>
      <c r="X271" s="73"/>
      <c r="Y271" s="73"/>
      <c r="Z271" s="73"/>
    </row>
    <row r="272" spans="1:26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91"/>
      <c r="X272" s="73"/>
      <c r="Y272" s="73"/>
      <c r="Z272" s="73"/>
    </row>
    <row r="273" spans="1:26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91"/>
      <c r="X273" s="73"/>
      <c r="Y273" s="73"/>
      <c r="Z273" s="73"/>
    </row>
    <row r="274" spans="1:26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91"/>
      <c r="X274" s="73"/>
      <c r="Y274" s="73"/>
      <c r="Z274" s="73"/>
    </row>
    <row r="275" spans="1:26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91"/>
      <c r="X275" s="73"/>
      <c r="Y275" s="73"/>
      <c r="Z275" s="73"/>
    </row>
    <row r="276" spans="1:2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91"/>
      <c r="X276" s="73"/>
      <c r="Y276" s="73"/>
      <c r="Z276" s="73"/>
    </row>
    <row r="277" spans="1:26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91"/>
      <c r="X277" s="73"/>
      <c r="Y277" s="73"/>
      <c r="Z277" s="73"/>
    </row>
    <row r="278" spans="1:26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91"/>
      <c r="X278" s="73"/>
      <c r="Y278" s="73"/>
      <c r="Z278" s="73"/>
    </row>
    <row r="279" spans="1:26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91"/>
      <c r="X279" s="73"/>
      <c r="Y279" s="73"/>
      <c r="Z279" s="73"/>
    </row>
    <row r="280" spans="1:26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91"/>
      <c r="X280" s="73"/>
      <c r="Y280" s="73"/>
      <c r="Z280" s="73"/>
    </row>
    <row r="281" spans="1:26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91"/>
      <c r="X281" s="73"/>
      <c r="Y281" s="73"/>
      <c r="Z281" s="73"/>
    </row>
    <row r="282" spans="1:26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91"/>
      <c r="X282" s="73"/>
      <c r="Y282" s="73"/>
      <c r="Z282" s="73"/>
    </row>
    <row r="283" spans="1:26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91"/>
      <c r="X283" s="73"/>
      <c r="Y283" s="73"/>
      <c r="Z283" s="73"/>
    </row>
    <row r="284" spans="1:26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91"/>
      <c r="X284" s="73"/>
      <c r="Y284" s="73"/>
      <c r="Z284" s="73"/>
    </row>
    <row r="285" spans="1:26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91"/>
      <c r="X285" s="73"/>
      <c r="Y285" s="73"/>
      <c r="Z285" s="73"/>
    </row>
    <row r="286" spans="1:2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91"/>
      <c r="X286" s="73"/>
      <c r="Y286" s="73"/>
      <c r="Z286" s="73"/>
    </row>
    <row r="287" spans="1:26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91"/>
      <c r="X287" s="73"/>
      <c r="Y287" s="73"/>
      <c r="Z287" s="73"/>
    </row>
    <row r="288" spans="1:26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91"/>
      <c r="X288" s="73"/>
      <c r="Y288" s="73"/>
      <c r="Z288" s="73"/>
    </row>
    <row r="289" spans="1:26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91"/>
      <c r="X289" s="73"/>
      <c r="Y289" s="73"/>
      <c r="Z289" s="73"/>
    </row>
    <row r="290" spans="1:26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91"/>
      <c r="X290" s="73"/>
      <c r="Y290" s="73"/>
      <c r="Z290" s="73"/>
    </row>
    <row r="291" spans="1:26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91"/>
      <c r="X291" s="73"/>
      <c r="Y291" s="73"/>
      <c r="Z291" s="73"/>
    </row>
    <row r="292" spans="1:26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91"/>
      <c r="X292" s="73"/>
      <c r="Y292" s="73"/>
      <c r="Z292" s="73"/>
    </row>
    <row r="293" spans="1:26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91"/>
      <c r="X293" s="73"/>
      <c r="Y293" s="73"/>
      <c r="Z293" s="73"/>
    </row>
    <row r="294" spans="1:26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91"/>
      <c r="X294" s="73"/>
      <c r="Y294" s="73"/>
      <c r="Z294" s="73"/>
    </row>
    <row r="295" spans="1:26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91"/>
      <c r="X295" s="73"/>
      <c r="Y295" s="73"/>
      <c r="Z295" s="73"/>
    </row>
    <row r="296" spans="1:2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91"/>
      <c r="X296" s="73"/>
      <c r="Y296" s="73"/>
      <c r="Z296" s="73"/>
    </row>
    <row r="297" spans="1:26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91"/>
      <c r="X297" s="73"/>
      <c r="Y297" s="73"/>
      <c r="Z297" s="73"/>
    </row>
    <row r="298" spans="1:26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91"/>
      <c r="X298" s="73"/>
      <c r="Y298" s="73"/>
      <c r="Z298" s="73"/>
    </row>
    <row r="299" spans="1:26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91"/>
      <c r="X299" s="73"/>
      <c r="Y299" s="73"/>
      <c r="Z299" s="73"/>
    </row>
    <row r="300" spans="1:26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91"/>
      <c r="X300" s="73"/>
      <c r="Y300" s="73"/>
      <c r="Z300" s="73"/>
    </row>
    <row r="301" spans="1:26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91"/>
      <c r="X301" s="73"/>
      <c r="Y301" s="73"/>
      <c r="Z301" s="73"/>
    </row>
    <row r="302" spans="1:26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91"/>
      <c r="X302" s="73"/>
      <c r="Y302" s="73"/>
      <c r="Z302" s="73"/>
    </row>
    <row r="303" spans="1:26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91"/>
      <c r="X303" s="73"/>
      <c r="Y303" s="73"/>
      <c r="Z303" s="73"/>
    </row>
    <row r="304" spans="1:26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91"/>
      <c r="X304" s="73"/>
      <c r="Y304" s="73"/>
      <c r="Z304" s="73"/>
    </row>
    <row r="305" spans="1:26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91"/>
      <c r="X305" s="73"/>
      <c r="Y305" s="73"/>
      <c r="Z305" s="73"/>
    </row>
    <row r="306" spans="1:2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91"/>
      <c r="X306" s="73"/>
      <c r="Y306" s="73"/>
      <c r="Z306" s="73"/>
    </row>
    <row r="307" spans="1:26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91"/>
      <c r="X307" s="73"/>
      <c r="Y307" s="73"/>
      <c r="Z307" s="73"/>
    </row>
    <row r="308" spans="1:26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91"/>
      <c r="X308" s="73"/>
      <c r="Y308" s="73"/>
      <c r="Z308" s="73"/>
    </row>
    <row r="309" spans="1:26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91"/>
      <c r="X309" s="73"/>
      <c r="Y309" s="73"/>
      <c r="Z309" s="73"/>
    </row>
    <row r="310" spans="1:26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91"/>
      <c r="X310" s="73"/>
      <c r="Y310" s="73"/>
      <c r="Z310" s="73"/>
    </row>
    <row r="311" spans="1:26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91"/>
      <c r="X311" s="73"/>
      <c r="Y311" s="73"/>
      <c r="Z311" s="73"/>
    </row>
    <row r="312" spans="1:26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91"/>
      <c r="X312" s="73"/>
      <c r="Y312" s="73"/>
      <c r="Z312" s="73"/>
    </row>
    <row r="313" spans="1:26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91"/>
      <c r="X313" s="73"/>
      <c r="Y313" s="73"/>
      <c r="Z313" s="73"/>
    </row>
    <row r="314" spans="1:26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91"/>
      <c r="X314" s="73"/>
      <c r="Y314" s="73"/>
      <c r="Z314" s="73"/>
    </row>
    <row r="315" spans="1:26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91"/>
      <c r="X315" s="73"/>
      <c r="Y315" s="73"/>
      <c r="Z315" s="73"/>
    </row>
    <row r="316" spans="1:2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91"/>
      <c r="X316" s="73"/>
      <c r="Y316" s="73"/>
      <c r="Z316" s="73"/>
    </row>
    <row r="317" spans="1:26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91"/>
      <c r="X317" s="73"/>
      <c r="Y317" s="73"/>
      <c r="Z317" s="73"/>
    </row>
    <row r="318" spans="1:26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91"/>
      <c r="X318" s="73"/>
      <c r="Y318" s="73"/>
      <c r="Z318" s="73"/>
    </row>
    <row r="319" spans="1:26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91"/>
      <c r="X319" s="73"/>
      <c r="Y319" s="73"/>
      <c r="Z319" s="73"/>
    </row>
    <row r="320" spans="1:26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91"/>
      <c r="X320" s="73"/>
      <c r="Y320" s="73"/>
      <c r="Z320" s="73"/>
    </row>
    <row r="321" spans="1:26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91"/>
      <c r="X321" s="73"/>
      <c r="Y321" s="73"/>
      <c r="Z321" s="73"/>
    </row>
    <row r="322" spans="1:26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91"/>
      <c r="X322" s="73"/>
      <c r="Y322" s="73"/>
      <c r="Z322" s="73"/>
    </row>
    <row r="323" spans="1:26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91"/>
      <c r="X323" s="73"/>
      <c r="Y323" s="73"/>
      <c r="Z323" s="73"/>
    </row>
    <row r="324" spans="1:26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91"/>
      <c r="X324" s="73"/>
      <c r="Y324" s="73"/>
      <c r="Z324" s="73"/>
    </row>
    <row r="325" spans="1:26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91"/>
      <c r="X325" s="73"/>
      <c r="Y325" s="73"/>
      <c r="Z325" s="73"/>
    </row>
    <row r="326" spans="1: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91"/>
      <c r="X326" s="73"/>
      <c r="Y326" s="73"/>
      <c r="Z326" s="73"/>
    </row>
    <row r="327" spans="1:26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91"/>
      <c r="X327" s="73"/>
      <c r="Y327" s="73"/>
      <c r="Z327" s="73"/>
    </row>
    <row r="328" spans="1:26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91"/>
      <c r="X328" s="73"/>
      <c r="Y328" s="73"/>
      <c r="Z328" s="73"/>
    </row>
    <row r="329" spans="1:26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91"/>
      <c r="X329" s="73"/>
      <c r="Y329" s="73"/>
      <c r="Z329" s="73"/>
    </row>
    <row r="330" spans="1:26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91"/>
      <c r="X330" s="73"/>
      <c r="Y330" s="73"/>
      <c r="Z330" s="73"/>
    </row>
    <row r="331" spans="1:26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91"/>
      <c r="X331" s="73"/>
      <c r="Y331" s="73"/>
      <c r="Z331" s="73"/>
    </row>
    <row r="332" spans="1:26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91"/>
      <c r="X332" s="73"/>
      <c r="Y332" s="73"/>
      <c r="Z332" s="73"/>
    </row>
    <row r="333" spans="1:26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91"/>
      <c r="X333" s="73"/>
      <c r="Y333" s="73"/>
      <c r="Z333" s="73"/>
    </row>
    <row r="334" spans="1:26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91"/>
      <c r="X334" s="73"/>
      <c r="Y334" s="73"/>
      <c r="Z334" s="73"/>
    </row>
    <row r="335" spans="1:26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91"/>
      <c r="X335" s="73"/>
      <c r="Y335" s="73"/>
      <c r="Z335" s="73"/>
    </row>
    <row r="336" spans="1:2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91"/>
      <c r="X336" s="73"/>
      <c r="Y336" s="73"/>
      <c r="Z336" s="73"/>
    </row>
    <row r="337" spans="1:26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91"/>
      <c r="X337" s="73"/>
      <c r="Y337" s="73"/>
      <c r="Z337" s="73"/>
    </row>
    <row r="338" spans="1:26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91"/>
      <c r="X338" s="73"/>
      <c r="Y338" s="73"/>
      <c r="Z338" s="73"/>
    </row>
    <row r="339" spans="1:26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91"/>
      <c r="X339" s="73"/>
      <c r="Y339" s="73"/>
      <c r="Z339" s="73"/>
    </row>
    <row r="340" spans="1:26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91"/>
      <c r="X340" s="73"/>
      <c r="Y340" s="73"/>
      <c r="Z340" s="73"/>
    </row>
    <row r="341" spans="1:26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91"/>
      <c r="X341" s="73"/>
      <c r="Y341" s="73"/>
      <c r="Z341" s="73"/>
    </row>
    <row r="342" spans="1:26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91"/>
      <c r="X342" s="73"/>
      <c r="Y342" s="73"/>
      <c r="Z342" s="73"/>
    </row>
    <row r="343" spans="1:26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91"/>
      <c r="X343" s="73"/>
      <c r="Y343" s="73"/>
      <c r="Z343" s="73"/>
    </row>
    <row r="344" spans="1:26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91"/>
      <c r="X344" s="73"/>
      <c r="Y344" s="73"/>
      <c r="Z344" s="73"/>
    </row>
    <row r="345" spans="1:26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91"/>
      <c r="X345" s="73"/>
      <c r="Y345" s="73"/>
      <c r="Z345" s="73"/>
    </row>
    <row r="346" spans="1:2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91"/>
      <c r="X346" s="73"/>
      <c r="Y346" s="73"/>
      <c r="Z346" s="73"/>
    </row>
    <row r="347" spans="1:26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91"/>
      <c r="X347" s="73"/>
      <c r="Y347" s="73"/>
      <c r="Z347" s="73"/>
    </row>
    <row r="348" spans="1:26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91"/>
      <c r="X348" s="73"/>
      <c r="Y348" s="73"/>
      <c r="Z348" s="73"/>
    </row>
    <row r="349" spans="1:26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91"/>
      <c r="X349" s="73"/>
      <c r="Y349" s="73"/>
      <c r="Z349" s="73"/>
    </row>
    <row r="350" spans="1:26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91"/>
      <c r="X350" s="73"/>
      <c r="Y350" s="73"/>
      <c r="Z350" s="73"/>
    </row>
    <row r="351" spans="1:26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91"/>
      <c r="X351" s="73"/>
      <c r="Y351" s="73"/>
      <c r="Z351" s="73"/>
    </row>
    <row r="352" spans="1:26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91"/>
      <c r="X352" s="73"/>
      <c r="Y352" s="73"/>
      <c r="Z352" s="73"/>
    </row>
    <row r="353" spans="1:26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91"/>
      <c r="X353" s="73"/>
      <c r="Y353" s="73"/>
      <c r="Z353" s="73"/>
    </row>
    <row r="354" spans="1:26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91"/>
      <c r="X354" s="73"/>
      <c r="Y354" s="73"/>
      <c r="Z354" s="73"/>
    </row>
    <row r="355" spans="1:26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91"/>
      <c r="X355" s="73"/>
      <c r="Y355" s="73"/>
      <c r="Z355" s="73"/>
    </row>
    <row r="356" spans="1:2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91"/>
      <c r="X356" s="73"/>
      <c r="Y356" s="73"/>
      <c r="Z356" s="73"/>
    </row>
    <row r="357" spans="1:26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91"/>
      <c r="X357" s="73"/>
      <c r="Y357" s="73"/>
      <c r="Z357" s="73"/>
    </row>
    <row r="358" spans="1:26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91"/>
      <c r="X358" s="73"/>
      <c r="Y358" s="73"/>
      <c r="Z358" s="73"/>
    </row>
    <row r="359" spans="1:26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91"/>
      <c r="X359" s="73"/>
      <c r="Y359" s="73"/>
      <c r="Z359" s="73"/>
    </row>
    <row r="360" spans="1:26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91"/>
      <c r="X360" s="73"/>
      <c r="Y360" s="73"/>
      <c r="Z360" s="73"/>
    </row>
    <row r="361" spans="1:26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91"/>
      <c r="X361" s="73"/>
      <c r="Y361" s="73"/>
      <c r="Z361" s="73"/>
    </row>
    <row r="362" spans="1:26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91"/>
      <c r="X362" s="73"/>
      <c r="Y362" s="73"/>
      <c r="Z362" s="73"/>
    </row>
    <row r="363" spans="1:26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91"/>
      <c r="X363" s="73"/>
      <c r="Y363" s="73"/>
      <c r="Z363" s="73"/>
    </row>
    <row r="364" spans="1:26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91"/>
      <c r="X364" s="73"/>
      <c r="Y364" s="73"/>
      <c r="Z364" s="73"/>
    </row>
    <row r="365" spans="1:26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91"/>
      <c r="X365" s="73"/>
      <c r="Y365" s="73"/>
      <c r="Z365" s="73"/>
    </row>
    <row r="366" spans="1:2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91"/>
      <c r="X366" s="73"/>
      <c r="Y366" s="73"/>
      <c r="Z366" s="73"/>
    </row>
    <row r="367" spans="1:26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91"/>
      <c r="X367" s="73"/>
      <c r="Y367" s="73"/>
      <c r="Z367" s="73"/>
    </row>
    <row r="368" spans="1:26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91"/>
      <c r="X368" s="73"/>
      <c r="Y368" s="73"/>
      <c r="Z368" s="73"/>
    </row>
    <row r="369" spans="1:26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91"/>
      <c r="X369" s="73"/>
      <c r="Y369" s="73"/>
      <c r="Z369" s="73"/>
    </row>
    <row r="370" spans="1:26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91"/>
      <c r="X370" s="73"/>
      <c r="Y370" s="73"/>
      <c r="Z370" s="73"/>
    </row>
    <row r="371" spans="1:26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91"/>
      <c r="X371" s="73"/>
      <c r="Y371" s="73"/>
      <c r="Z371" s="73"/>
    </row>
    <row r="372" spans="1:26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91"/>
      <c r="X372" s="73"/>
      <c r="Y372" s="73"/>
      <c r="Z372" s="73"/>
    </row>
    <row r="373" spans="1:26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91"/>
      <c r="X373" s="73"/>
      <c r="Y373" s="73"/>
      <c r="Z373" s="73"/>
    </row>
    <row r="374" spans="1:26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91"/>
      <c r="X374" s="73"/>
      <c r="Y374" s="73"/>
      <c r="Z374" s="73"/>
    </row>
    <row r="375" spans="1:26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91"/>
      <c r="X375" s="73"/>
      <c r="Y375" s="73"/>
      <c r="Z375" s="73"/>
    </row>
    <row r="376" spans="1:2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91"/>
      <c r="X376" s="73"/>
      <c r="Y376" s="73"/>
      <c r="Z376" s="73"/>
    </row>
    <row r="377" spans="1:26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91"/>
      <c r="X377" s="73"/>
      <c r="Y377" s="73"/>
      <c r="Z377" s="73"/>
    </row>
    <row r="378" spans="1:26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91"/>
      <c r="X378" s="73"/>
      <c r="Y378" s="73"/>
      <c r="Z378" s="73"/>
    </row>
    <row r="379" spans="1:26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91"/>
      <c r="X379" s="73"/>
      <c r="Y379" s="73"/>
      <c r="Z379" s="73"/>
    </row>
    <row r="380" spans="1:26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91"/>
      <c r="X380" s="73"/>
      <c r="Y380" s="73"/>
      <c r="Z380" s="73"/>
    </row>
    <row r="381" spans="1:26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91"/>
      <c r="X381" s="73"/>
      <c r="Y381" s="73"/>
      <c r="Z381" s="73"/>
    </row>
    <row r="382" spans="1:26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91"/>
      <c r="X382" s="73"/>
      <c r="Y382" s="73"/>
      <c r="Z382" s="73"/>
    </row>
    <row r="383" spans="1:26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91"/>
      <c r="X383" s="73"/>
      <c r="Y383" s="73"/>
      <c r="Z383" s="73"/>
    </row>
    <row r="384" spans="1:26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91"/>
      <c r="X384" s="73"/>
      <c r="Y384" s="73"/>
      <c r="Z384" s="73"/>
    </row>
    <row r="385" spans="1:26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91"/>
      <c r="X385" s="73"/>
      <c r="Y385" s="73"/>
      <c r="Z385" s="73"/>
    </row>
    <row r="386" spans="1:2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91"/>
      <c r="X386" s="73"/>
      <c r="Y386" s="73"/>
      <c r="Z386" s="73"/>
    </row>
    <row r="387" spans="1:26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91"/>
      <c r="X387" s="73"/>
      <c r="Y387" s="73"/>
      <c r="Z387" s="73"/>
    </row>
    <row r="388" spans="1:26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91"/>
      <c r="X388" s="73"/>
      <c r="Y388" s="73"/>
      <c r="Z388" s="73"/>
    </row>
    <row r="389" spans="1:26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91"/>
      <c r="X389" s="73"/>
      <c r="Y389" s="73"/>
      <c r="Z389" s="73"/>
    </row>
    <row r="390" spans="1:26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91"/>
      <c r="X390" s="73"/>
      <c r="Y390" s="73"/>
      <c r="Z390" s="73"/>
    </row>
    <row r="391" spans="1:26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91"/>
      <c r="X391" s="73"/>
      <c r="Y391" s="73"/>
      <c r="Z391" s="73"/>
    </row>
    <row r="392" spans="1:26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91"/>
      <c r="X392" s="73"/>
      <c r="Y392" s="73"/>
      <c r="Z392" s="73"/>
    </row>
    <row r="393" spans="1:26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91"/>
      <c r="X393" s="73"/>
      <c r="Y393" s="73"/>
      <c r="Z393" s="73"/>
    </row>
    <row r="394" spans="1:26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91"/>
      <c r="X394" s="73"/>
      <c r="Y394" s="73"/>
      <c r="Z394" s="73"/>
    </row>
    <row r="395" spans="1:26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91"/>
      <c r="X395" s="73"/>
      <c r="Y395" s="73"/>
      <c r="Z395" s="73"/>
    </row>
    <row r="396" spans="1:2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91"/>
      <c r="X396" s="73"/>
      <c r="Y396" s="73"/>
      <c r="Z396" s="73"/>
    </row>
    <row r="397" spans="1:26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91"/>
      <c r="X397" s="73"/>
      <c r="Y397" s="73"/>
      <c r="Z397" s="73"/>
    </row>
    <row r="398" spans="1:26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91"/>
      <c r="X398" s="73"/>
      <c r="Y398" s="73"/>
      <c r="Z398" s="73"/>
    </row>
    <row r="399" spans="1:26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91"/>
      <c r="X399" s="73"/>
      <c r="Y399" s="73"/>
      <c r="Z399" s="73"/>
    </row>
    <row r="400" spans="1:26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91"/>
      <c r="X400" s="73"/>
      <c r="Y400" s="73"/>
      <c r="Z400" s="73"/>
    </row>
    <row r="401" spans="1:26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91"/>
      <c r="X401" s="73"/>
      <c r="Y401" s="73"/>
      <c r="Z401" s="73"/>
    </row>
    <row r="402" spans="1:26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91"/>
      <c r="X402" s="73"/>
      <c r="Y402" s="73"/>
      <c r="Z402" s="73"/>
    </row>
    <row r="403" spans="1:26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91"/>
      <c r="X403" s="73"/>
      <c r="Y403" s="73"/>
      <c r="Z403" s="73"/>
    </row>
    <row r="404" spans="1:26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91"/>
      <c r="X404" s="73"/>
      <c r="Y404" s="73"/>
      <c r="Z404" s="73"/>
    </row>
    <row r="405" spans="1:26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91"/>
      <c r="X405" s="73"/>
      <c r="Y405" s="73"/>
      <c r="Z405" s="73"/>
    </row>
    <row r="406" spans="1:2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91"/>
      <c r="X406" s="73"/>
      <c r="Y406" s="73"/>
      <c r="Z406" s="73"/>
    </row>
    <row r="407" spans="1:26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91"/>
      <c r="X407" s="73"/>
      <c r="Y407" s="73"/>
      <c r="Z407" s="73"/>
    </row>
    <row r="408" spans="1:26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91"/>
      <c r="X408" s="73"/>
      <c r="Y408" s="73"/>
      <c r="Z408" s="73"/>
    </row>
    <row r="409" spans="1:26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91"/>
      <c r="X409" s="73"/>
      <c r="Y409" s="73"/>
      <c r="Z409" s="73"/>
    </row>
    <row r="410" spans="1:26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91"/>
      <c r="X410" s="73"/>
      <c r="Y410" s="73"/>
      <c r="Z410" s="73"/>
    </row>
    <row r="411" spans="1:26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91"/>
      <c r="X411" s="73"/>
      <c r="Y411" s="73"/>
      <c r="Z411" s="73"/>
    </row>
    <row r="412" spans="1:26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91"/>
      <c r="X412" s="73"/>
      <c r="Y412" s="73"/>
      <c r="Z412" s="73"/>
    </row>
    <row r="413" spans="1:26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91"/>
      <c r="X413" s="73"/>
      <c r="Y413" s="73"/>
      <c r="Z413" s="73"/>
    </row>
    <row r="414" spans="1:26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91"/>
      <c r="X414" s="73"/>
      <c r="Y414" s="73"/>
      <c r="Z414" s="73"/>
    </row>
    <row r="415" spans="1:26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91"/>
      <c r="X415" s="73"/>
      <c r="Y415" s="73"/>
      <c r="Z415" s="73"/>
    </row>
    <row r="416" spans="1:2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91"/>
      <c r="X416" s="73"/>
      <c r="Y416" s="73"/>
      <c r="Z416" s="73"/>
    </row>
    <row r="417" spans="1:26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91"/>
      <c r="X417" s="73"/>
      <c r="Y417" s="73"/>
      <c r="Z417" s="73"/>
    </row>
    <row r="418" spans="1:26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91"/>
      <c r="X418" s="73"/>
      <c r="Y418" s="73"/>
      <c r="Z418" s="73"/>
    </row>
    <row r="419" spans="1:26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91"/>
      <c r="X419" s="73"/>
      <c r="Y419" s="73"/>
      <c r="Z419" s="73"/>
    </row>
    <row r="420" spans="1:26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91"/>
      <c r="X420" s="73"/>
      <c r="Y420" s="73"/>
      <c r="Z420" s="73"/>
    </row>
    <row r="421" spans="1:26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91"/>
      <c r="X421" s="73"/>
      <c r="Y421" s="73"/>
      <c r="Z421" s="73"/>
    </row>
    <row r="422" spans="1:26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91"/>
      <c r="X422" s="73"/>
      <c r="Y422" s="73"/>
      <c r="Z422" s="73"/>
    </row>
    <row r="423" spans="1:26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91"/>
      <c r="X423" s="73"/>
      <c r="Y423" s="73"/>
      <c r="Z423" s="73"/>
    </row>
    <row r="424" spans="1:26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91"/>
      <c r="X424" s="73"/>
      <c r="Y424" s="73"/>
      <c r="Z424" s="73"/>
    </row>
    <row r="425" spans="1:26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91"/>
      <c r="X425" s="73"/>
      <c r="Y425" s="73"/>
      <c r="Z425" s="73"/>
    </row>
    <row r="426" spans="1: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91"/>
      <c r="X426" s="73"/>
      <c r="Y426" s="73"/>
      <c r="Z426" s="73"/>
    </row>
    <row r="427" spans="1:26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91"/>
      <c r="X427" s="73"/>
      <c r="Y427" s="73"/>
      <c r="Z427" s="73"/>
    </row>
    <row r="428" spans="1:26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91"/>
      <c r="X428" s="73"/>
      <c r="Y428" s="73"/>
      <c r="Z428" s="73"/>
    </row>
    <row r="429" spans="1:26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91"/>
      <c r="X429" s="73"/>
      <c r="Y429" s="73"/>
      <c r="Z429" s="73"/>
    </row>
    <row r="430" spans="1:26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91"/>
      <c r="X430" s="73"/>
      <c r="Y430" s="73"/>
      <c r="Z430" s="73"/>
    </row>
    <row r="431" spans="1:26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91"/>
      <c r="X431" s="73"/>
      <c r="Y431" s="73"/>
      <c r="Z431" s="73"/>
    </row>
    <row r="432" spans="1:26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91"/>
      <c r="X432" s="73"/>
      <c r="Y432" s="73"/>
      <c r="Z432" s="73"/>
    </row>
    <row r="433" spans="1:26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91"/>
      <c r="X433" s="73"/>
      <c r="Y433" s="73"/>
      <c r="Z433" s="73"/>
    </row>
    <row r="434" spans="1:26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91"/>
      <c r="X434" s="73"/>
      <c r="Y434" s="73"/>
      <c r="Z434" s="73"/>
    </row>
    <row r="435" spans="1:26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91"/>
      <c r="X435" s="73"/>
      <c r="Y435" s="73"/>
      <c r="Z435" s="73"/>
    </row>
    <row r="436" spans="1:2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91"/>
      <c r="X436" s="73"/>
      <c r="Y436" s="73"/>
      <c r="Z436" s="73"/>
    </row>
    <row r="437" spans="1:26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91"/>
      <c r="X437" s="73"/>
      <c r="Y437" s="73"/>
      <c r="Z437" s="73"/>
    </row>
    <row r="438" spans="1:26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91"/>
      <c r="X438" s="73"/>
      <c r="Y438" s="73"/>
      <c r="Z438" s="73"/>
    </row>
    <row r="439" spans="1:26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91"/>
      <c r="X439" s="73"/>
      <c r="Y439" s="73"/>
      <c r="Z439" s="73"/>
    </row>
    <row r="440" spans="1:26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91"/>
      <c r="X440" s="73"/>
      <c r="Y440" s="73"/>
      <c r="Z440" s="73"/>
    </row>
    <row r="441" spans="1:26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91"/>
      <c r="X441" s="73"/>
      <c r="Y441" s="73"/>
      <c r="Z441" s="73"/>
    </row>
    <row r="442" spans="1:26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91"/>
      <c r="X442" s="73"/>
      <c r="Y442" s="73"/>
      <c r="Z442" s="73"/>
    </row>
    <row r="443" spans="1:26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91"/>
      <c r="X443" s="73"/>
      <c r="Y443" s="73"/>
      <c r="Z443" s="73"/>
    </row>
    <row r="444" spans="1:26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91"/>
      <c r="X444" s="73"/>
      <c r="Y444" s="73"/>
      <c r="Z444" s="73"/>
    </row>
    <row r="445" spans="1:26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91"/>
      <c r="X445" s="73"/>
      <c r="Y445" s="73"/>
      <c r="Z445" s="73"/>
    </row>
    <row r="446" spans="1:2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91"/>
      <c r="X446" s="73"/>
      <c r="Y446" s="73"/>
      <c r="Z446" s="73"/>
    </row>
    <row r="447" spans="1:26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91"/>
      <c r="X447" s="73"/>
      <c r="Y447" s="73"/>
      <c r="Z447" s="73"/>
    </row>
    <row r="448" spans="1:26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91"/>
      <c r="X448" s="73"/>
      <c r="Y448" s="73"/>
      <c r="Z448" s="73"/>
    </row>
    <row r="449" spans="1:26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91"/>
      <c r="X449" s="73"/>
      <c r="Y449" s="73"/>
      <c r="Z449" s="73"/>
    </row>
    <row r="450" spans="1:26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91"/>
      <c r="X450" s="73"/>
      <c r="Y450" s="73"/>
      <c r="Z450" s="73"/>
    </row>
    <row r="451" spans="1:26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91"/>
      <c r="X451" s="73"/>
      <c r="Y451" s="73"/>
      <c r="Z451" s="73"/>
    </row>
    <row r="452" spans="1:26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91"/>
      <c r="X452" s="73"/>
      <c r="Y452" s="73"/>
      <c r="Z452" s="73"/>
    </row>
    <row r="453" spans="1:26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91"/>
      <c r="X453" s="73"/>
      <c r="Y453" s="73"/>
      <c r="Z453" s="73"/>
    </row>
    <row r="454" spans="1:26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91"/>
      <c r="X454" s="73"/>
      <c r="Y454" s="73"/>
      <c r="Z454" s="73"/>
    </row>
    <row r="455" spans="1:26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91"/>
      <c r="X455" s="73"/>
      <c r="Y455" s="73"/>
      <c r="Z455" s="73"/>
    </row>
    <row r="456" spans="1:2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91"/>
      <c r="X456" s="73"/>
      <c r="Y456" s="73"/>
      <c r="Z456" s="73"/>
    </row>
    <row r="457" spans="1:26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91"/>
      <c r="X457" s="73"/>
      <c r="Y457" s="73"/>
      <c r="Z457" s="73"/>
    </row>
    <row r="458" spans="1:26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91"/>
      <c r="X458" s="73"/>
      <c r="Y458" s="73"/>
      <c r="Z458" s="73"/>
    </row>
    <row r="459" spans="1:26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91"/>
      <c r="X459" s="73"/>
      <c r="Y459" s="73"/>
      <c r="Z459" s="73"/>
    </row>
    <row r="460" spans="1:26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91"/>
      <c r="X460" s="73"/>
      <c r="Y460" s="73"/>
      <c r="Z460" s="73"/>
    </row>
    <row r="461" spans="1:26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91"/>
      <c r="X461" s="73"/>
      <c r="Y461" s="73"/>
      <c r="Z461" s="73"/>
    </row>
    <row r="462" spans="1:26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91"/>
      <c r="X462" s="73"/>
      <c r="Y462" s="73"/>
      <c r="Z462" s="73"/>
    </row>
    <row r="463" spans="1:26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91"/>
      <c r="X463" s="73"/>
      <c r="Y463" s="73"/>
      <c r="Z463" s="73"/>
    </row>
    <row r="464" spans="1:26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91"/>
      <c r="X464" s="73"/>
      <c r="Y464" s="73"/>
      <c r="Z464" s="73"/>
    </row>
    <row r="465" spans="1:26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91"/>
      <c r="X465" s="73"/>
      <c r="Y465" s="73"/>
      <c r="Z465" s="73"/>
    </row>
    <row r="466" spans="1:2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91"/>
      <c r="X466" s="73"/>
      <c r="Y466" s="73"/>
      <c r="Z466" s="73"/>
    </row>
    <row r="467" spans="1:26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91"/>
      <c r="X467" s="73"/>
      <c r="Y467" s="73"/>
      <c r="Z467" s="73"/>
    </row>
    <row r="468" spans="1:26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91"/>
      <c r="X468" s="73"/>
      <c r="Y468" s="73"/>
      <c r="Z468" s="73"/>
    </row>
    <row r="469" spans="1:26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91"/>
      <c r="X469" s="73"/>
      <c r="Y469" s="73"/>
      <c r="Z469" s="73"/>
    </row>
    <row r="470" spans="1:26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91"/>
      <c r="X470" s="73"/>
      <c r="Y470" s="73"/>
      <c r="Z470" s="73"/>
    </row>
    <row r="471" spans="1:26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91"/>
      <c r="X471" s="73"/>
      <c r="Y471" s="73"/>
      <c r="Z471" s="73"/>
    </row>
    <row r="472" spans="1:26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91"/>
      <c r="X472" s="73"/>
      <c r="Y472" s="73"/>
      <c r="Z472" s="73"/>
    </row>
    <row r="473" spans="1:26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91"/>
      <c r="X473" s="73"/>
      <c r="Y473" s="73"/>
      <c r="Z473" s="73"/>
    </row>
    <row r="474" spans="1:26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91"/>
      <c r="X474" s="73"/>
      <c r="Y474" s="73"/>
      <c r="Z474" s="73"/>
    </row>
    <row r="475" spans="1:26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91"/>
      <c r="X475" s="73"/>
      <c r="Y475" s="73"/>
      <c r="Z475" s="73"/>
    </row>
    <row r="476" spans="1:2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91"/>
      <c r="X476" s="73"/>
      <c r="Y476" s="73"/>
      <c r="Z476" s="73"/>
    </row>
    <row r="477" spans="1:26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91"/>
      <c r="X477" s="73"/>
      <c r="Y477" s="73"/>
      <c r="Z477" s="73"/>
    </row>
    <row r="478" spans="1:26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91"/>
      <c r="X478" s="73"/>
      <c r="Y478" s="73"/>
      <c r="Z478" s="73"/>
    </row>
    <row r="479" spans="1:26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91"/>
      <c r="X479" s="73"/>
      <c r="Y479" s="73"/>
      <c r="Z479" s="73"/>
    </row>
    <row r="480" spans="1:26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91"/>
      <c r="X480" s="73"/>
      <c r="Y480" s="73"/>
      <c r="Z480" s="73"/>
    </row>
    <row r="481" spans="1:26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91"/>
      <c r="X481" s="73"/>
      <c r="Y481" s="73"/>
      <c r="Z481" s="73"/>
    </row>
    <row r="482" spans="1:26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91"/>
      <c r="X482" s="73"/>
      <c r="Y482" s="73"/>
      <c r="Z482" s="73"/>
    </row>
    <row r="483" spans="1:26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91"/>
      <c r="X483" s="73"/>
      <c r="Y483" s="73"/>
      <c r="Z483" s="73"/>
    </row>
    <row r="484" spans="1:26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91"/>
      <c r="X484" s="73"/>
      <c r="Y484" s="73"/>
      <c r="Z484" s="73"/>
    </row>
    <row r="485" spans="1:26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91"/>
      <c r="X485" s="73"/>
      <c r="Y485" s="73"/>
      <c r="Z485" s="73"/>
    </row>
    <row r="486" spans="1:2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91"/>
      <c r="X486" s="73"/>
      <c r="Y486" s="73"/>
      <c r="Z486" s="73"/>
    </row>
    <row r="487" spans="1:26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91"/>
      <c r="X487" s="73"/>
      <c r="Y487" s="73"/>
      <c r="Z487" s="73"/>
    </row>
    <row r="488" spans="1:26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91"/>
      <c r="X488" s="73"/>
      <c r="Y488" s="73"/>
      <c r="Z488" s="73"/>
    </row>
    <row r="489" spans="1:26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91"/>
      <c r="X489" s="73"/>
      <c r="Y489" s="73"/>
      <c r="Z489" s="73"/>
    </row>
    <row r="490" spans="1:26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91"/>
      <c r="X490" s="73"/>
      <c r="Y490" s="73"/>
      <c r="Z490" s="73"/>
    </row>
    <row r="491" spans="1:26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91"/>
      <c r="X491" s="73"/>
      <c r="Y491" s="73"/>
      <c r="Z491" s="73"/>
    </row>
    <row r="492" spans="1:26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91"/>
      <c r="X492" s="73"/>
      <c r="Y492" s="73"/>
      <c r="Z492" s="73"/>
    </row>
    <row r="493" spans="1:26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91"/>
      <c r="X493" s="73"/>
      <c r="Y493" s="73"/>
      <c r="Z493" s="73"/>
    </row>
    <row r="494" spans="1:26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91"/>
      <c r="X494" s="73"/>
      <c r="Y494" s="73"/>
      <c r="Z494" s="73"/>
    </row>
    <row r="495" spans="1:26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91"/>
      <c r="X495" s="73"/>
      <c r="Y495" s="73"/>
      <c r="Z495" s="73"/>
    </row>
    <row r="496" spans="1:2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91"/>
      <c r="X496" s="73"/>
      <c r="Y496" s="73"/>
      <c r="Z496" s="73"/>
    </row>
    <row r="497" spans="1:26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91"/>
      <c r="X497" s="73"/>
      <c r="Y497" s="73"/>
      <c r="Z497" s="73"/>
    </row>
    <row r="498" spans="1:26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91"/>
      <c r="X498" s="73"/>
      <c r="Y498" s="73"/>
      <c r="Z498" s="73"/>
    </row>
    <row r="499" spans="1:26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91"/>
      <c r="X499" s="73"/>
      <c r="Y499" s="73"/>
      <c r="Z499" s="73"/>
    </row>
    <row r="500" spans="1:26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91"/>
      <c r="X500" s="73"/>
      <c r="Y500" s="73"/>
      <c r="Z500" s="73"/>
    </row>
    <row r="501" spans="1:26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91"/>
      <c r="X501" s="73"/>
      <c r="Y501" s="73"/>
      <c r="Z501" s="73"/>
    </row>
    <row r="502" spans="1:26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91"/>
      <c r="X502" s="73"/>
      <c r="Y502" s="73"/>
      <c r="Z502" s="73"/>
    </row>
    <row r="503" spans="1:26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91"/>
      <c r="X503" s="73"/>
      <c r="Y503" s="73"/>
      <c r="Z503" s="73"/>
    </row>
    <row r="504" spans="1:26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91"/>
      <c r="X504" s="73"/>
      <c r="Y504" s="73"/>
      <c r="Z504" s="73"/>
    </row>
    <row r="505" spans="1:26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91"/>
      <c r="X505" s="73"/>
      <c r="Y505" s="73"/>
      <c r="Z505" s="73"/>
    </row>
    <row r="506" spans="1:2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91"/>
      <c r="X506" s="73"/>
      <c r="Y506" s="73"/>
      <c r="Z506" s="73"/>
    </row>
    <row r="507" spans="1:26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91"/>
      <c r="X507" s="73"/>
      <c r="Y507" s="73"/>
      <c r="Z507" s="73"/>
    </row>
    <row r="508" spans="1:26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91"/>
      <c r="X508" s="73"/>
      <c r="Y508" s="73"/>
      <c r="Z508" s="73"/>
    </row>
    <row r="509" spans="1:26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91"/>
      <c r="X509" s="73"/>
      <c r="Y509" s="73"/>
      <c r="Z509" s="73"/>
    </row>
    <row r="510" spans="1:26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91"/>
      <c r="X510" s="73"/>
      <c r="Y510" s="73"/>
      <c r="Z510" s="73"/>
    </row>
    <row r="511" spans="1:26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91"/>
      <c r="X511" s="73"/>
      <c r="Y511" s="73"/>
      <c r="Z511" s="73"/>
    </row>
    <row r="512" spans="1:26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91"/>
      <c r="X512" s="73"/>
      <c r="Y512" s="73"/>
      <c r="Z512" s="73"/>
    </row>
    <row r="513" spans="1:26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91"/>
      <c r="X513" s="73"/>
      <c r="Y513" s="73"/>
      <c r="Z513" s="73"/>
    </row>
    <row r="514" spans="1:26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91"/>
      <c r="X514" s="73"/>
      <c r="Y514" s="73"/>
      <c r="Z514" s="73"/>
    </row>
    <row r="515" spans="1:26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91"/>
      <c r="X515" s="73"/>
      <c r="Y515" s="73"/>
      <c r="Z515" s="73"/>
    </row>
    <row r="516" spans="1:2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91"/>
      <c r="X516" s="73"/>
      <c r="Y516" s="73"/>
      <c r="Z516" s="73"/>
    </row>
    <row r="517" spans="1:26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91"/>
      <c r="X517" s="73"/>
      <c r="Y517" s="73"/>
      <c r="Z517" s="73"/>
    </row>
    <row r="518" spans="1:26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91"/>
      <c r="X518" s="73"/>
      <c r="Y518" s="73"/>
      <c r="Z518" s="73"/>
    </row>
    <row r="519" spans="1:26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91"/>
      <c r="X519" s="73"/>
      <c r="Y519" s="73"/>
      <c r="Z519" s="73"/>
    </row>
    <row r="520" spans="1:26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91"/>
      <c r="X520" s="73"/>
      <c r="Y520" s="73"/>
      <c r="Z520" s="73"/>
    </row>
    <row r="521" spans="1:26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91"/>
      <c r="X521" s="73"/>
      <c r="Y521" s="73"/>
      <c r="Z521" s="73"/>
    </row>
    <row r="522" spans="1:26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91"/>
      <c r="X522" s="73"/>
      <c r="Y522" s="73"/>
      <c r="Z522" s="73"/>
    </row>
    <row r="523" spans="1:26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91"/>
      <c r="X523" s="73"/>
      <c r="Y523" s="73"/>
      <c r="Z523" s="73"/>
    </row>
    <row r="524" spans="1:26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91"/>
      <c r="X524" s="73"/>
      <c r="Y524" s="73"/>
      <c r="Z524" s="73"/>
    </row>
    <row r="525" spans="1:26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91"/>
      <c r="X525" s="73"/>
      <c r="Y525" s="73"/>
      <c r="Z525" s="73"/>
    </row>
    <row r="526" spans="1: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91"/>
      <c r="X526" s="73"/>
      <c r="Y526" s="73"/>
      <c r="Z526" s="73"/>
    </row>
    <row r="527" spans="1:26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91"/>
      <c r="X527" s="73"/>
      <c r="Y527" s="73"/>
      <c r="Z527" s="73"/>
    </row>
    <row r="528" spans="1:26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91"/>
      <c r="X528" s="73"/>
      <c r="Y528" s="73"/>
      <c r="Z528" s="73"/>
    </row>
    <row r="529" spans="1:26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91"/>
      <c r="X529" s="73"/>
      <c r="Y529" s="73"/>
      <c r="Z529" s="73"/>
    </row>
    <row r="530" spans="1:26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91"/>
      <c r="X530" s="73"/>
      <c r="Y530" s="73"/>
      <c r="Z530" s="73"/>
    </row>
    <row r="531" spans="1:26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91"/>
      <c r="X531" s="73"/>
      <c r="Y531" s="73"/>
      <c r="Z531" s="73"/>
    </row>
    <row r="532" spans="1:26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91"/>
      <c r="X532" s="73"/>
      <c r="Y532" s="73"/>
      <c r="Z532" s="73"/>
    </row>
    <row r="533" spans="1:26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91"/>
      <c r="X533" s="73"/>
      <c r="Y533" s="73"/>
      <c r="Z533" s="73"/>
    </row>
    <row r="534" spans="1:26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91"/>
      <c r="X534" s="73"/>
      <c r="Y534" s="73"/>
      <c r="Z534" s="73"/>
    </row>
    <row r="535" spans="1:26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91"/>
      <c r="X535" s="73"/>
      <c r="Y535" s="73"/>
      <c r="Z535" s="73"/>
    </row>
    <row r="536" spans="1:2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91"/>
      <c r="X536" s="73"/>
      <c r="Y536" s="73"/>
      <c r="Z536" s="73"/>
    </row>
    <row r="537" spans="1:26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91"/>
      <c r="X537" s="73"/>
      <c r="Y537" s="73"/>
      <c r="Z537" s="73"/>
    </row>
    <row r="538" spans="1:26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91"/>
      <c r="X538" s="73"/>
      <c r="Y538" s="73"/>
      <c r="Z538" s="73"/>
    </row>
    <row r="539" spans="1:26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91"/>
      <c r="X539" s="73"/>
      <c r="Y539" s="73"/>
      <c r="Z539" s="73"/>
    </row>
    <row r="540" spans="1:26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91"/>
      <c r="X540" s="73"/>
      <c r="Y540" s="73"/>
      <c r="Z540" s="73"/>
    </row>
    <row r="541" spans="1:26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91"/>
      <c r="X541" s="73"/>
      <c r="Y541" s="73"/>
      <c r="Z541" s="73"/>
    </row>
    <row r="542" spans="1:26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91"/>
      <c r="X542" s="73"/>
      <c r="Y542" s="73"/>
      <c r="Z542" s="73"/>
    </row>
    <row r="543" spans="1:26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91"/>
      <c r="X543" s="73"/>
      <c r="Y543" s="73"/>
      <c r="Z543" s="73"/>
    </row>
    <row r="544" spans="1:26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91"/>
      <c r="X544" s="73"/>
      <c r="Y544" s="73"/>
      <c r="Z544" s="73"/>
    </row>
    <row r="545" spans="1:26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91"/>
      <c r="X545" s="73"/>
      <c r="Y545" s="73"/>
      <c r="Z545" s="73"/>
    </row>
    <row r="546" spans="1:2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91"/>
      <c r="X546" s="73"/>
      <c r="Y546" s="73"/>
      <c r="Z546" s="73"/>
    </row>
    <row r="547" spans="1:26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91"/>
      <c r="X547" s="73"/>
      <c r="Y547" s="73"/>
      <c r="Z547" s="73"/>
    </row>
    <row r="548" spans="1:26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91"/>
      <c r="X548" s="73"/>
      <c r="Y548" s="73"/>
      <c r="Z548" s="73"/>
    </row>
    <row r="549" spans="1:26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91"/>
      <c r="X549" s="73"/>
      <c r="Y549" s="73"/>
      <c r="Z549" s="73"/>
    </row>
    <row r="550" spans="1:26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91"/>
      <c r="X550" s="73"/>
      <c r="Y550" s="73"/>
      <c r="Z550" s="73"/>
    </row>
    <row r="551" spans="1:26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91"/>
      <c r="X551" s="73"/>
      <c r="Y551" s="73"/>
      <c r="Z551" s="73"/>
    </row>
    <row r="552" spans="1:26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91"/>
      <c r="X552" s="73"/>
      <c r="Y552" s="73"/>
      <c r="Z552" s="73"/>
    </row>
    <row r="553" spans="1:26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91"/>
      <c r="X553" s="73"/>
      <c r="Y553" s="73"/>
      <c r="Z553" s="73"/>
    </row>
    <row r="554" spans="1:26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91"/>
      <c r="X554" s="73"/>
      <c r="Y554" s="73"/>
      <c r="Z554" s="73"/>
    </row>
    <row r="555" spans="1:26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91"/>
      <c r="X555" s="73"/>
      <c r="Y555" s="73"/>
      <c r="Z555" s="73"/>
    </row>
    <row r="556" spans="1:2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91"/>
      <c r="X556" s="73"/>
      <c r="Y556" s="73"/>
      <c r="Z556" s="73"/>
    </row>
    <row r="557" spans="1:26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91"/>
      <c r="X557" s="73"/>
      <c r="Y557" s="73"/>
      <c r="Z557" s="73"/>
    </row>
    <row r="558" spans="1:26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91"/>
      <c r="X558" s="73"/>
      <c r="Y558" s="73"/>
      <c r="Z558" s="73"/>
    </row>
    <row r="559" spans="1:26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91"/>
      <c r="X559" s="73"/>
      <c r="Y559" s="73"/>
      <c r="Z559" s="73"/>
    </row>
    <row r="560" spans="1:26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91"/>
      <c r="X560" s="73"/>
      <c r="Y560" s="73"/>
      <c r="Z560" s="73"/>
    </row>
    <row r="561" spans="1:26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91"/>
      <c r="X561" s="73"/>
      <c r="Y561" s="73"/>
      <c r="Z561" s="73"/>
    </row>
    <row r="562" spans="1:26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91"/>
      <c r="X562" s="73"/>
      <c r="Y562" s="73"/>
      <c r="Z562" s="73"/>
    </row>
    <row r="563" spans="1:26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91"/>
      <c r="X563" s="73"/>
      <c r="Y563" s="73"/>
      <c r="Z563" s="73"/>
    </row>
    <row r="564" spans="1:26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91"/>
      <c r="X564" s="73"/>
      <c r="Y564" s="73"/>
      <c r="Z564" s="73"/>
    </row>
    <row r="565" spans="1:26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91"/>
      <c r="X565" s="73"/>
      <c r="Y565" s="73"/>
      <c r="Z565" s="73"/>
    </row>
    <row r="566" spans="1:2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91"/>
      <c r="X566" s="73"/>
      <c r="Y566" s="73"/>
      <c r="Z566" s="73"/>
    </row>
    <row r="567" spans="1:26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91"/>
      <c r="X567" s="73"/>
      <c r="Y567" s="73"/>
      <c r="Z567" s="73"/>
    </row>
    <row r="568" spans="1:26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91"/>
      <c r="X568" s="73"/>
      <c r="Y568" s="73"/>
      <c r="Z568" s="73"/>
    </row>
    <row r="569" spans="1:26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91"/>
      <c r="X569" s="73"/>
      <c r="Y569" s="73"/>
      <c r="Z569" s="73"/>
    </row>
    <row r="570" spans="1:26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91"/>
      <c r="X570" s="73"/>
      <c r="Y570" s="73"/>
      <c r="Z570" s="73"/>
    </row>
    <row r="571" spans="1:26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91"/>
      <c r="X571" s="73"/>
      <c r="Y571" s="73"/>
      <c r="Z571" s="73"/>
    </row>
    <row r="572" spans="1:26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91"/>
      <c r="X572" s="73"/>
      <c r="Y572" s="73"/>
      <c r="Z572" s="73"/>
    </row>
    <row r="573" spans="1:26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91"/>
      <c r="X573" s="73"/>
      <c r="Y573" s="73"/>
      <c r="Z573" s="73"/>
    </row>
    <row r="574" spans="1:26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91"/>
      <c r="X574" s="73"/>
      <c r="Y574" s="73"/>
      <c r="Z574" s="73"/>
    </row>
    <row r="575" spans="1:26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91"/>
      <c r="X575" s="73"/>
      <c r="Y575" s="73"/>
      <c r="Z575" s="73"/>
    </row>
    <row r="576" spans="1:2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91"/>
      <c r="X576" s="73"/>
      <c r="Y576" s="73"/>
      <c r="Z576" s="73"/>
    </row>
    <row r="577" spans="1:26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91"/>
      <c r="X577" s="73"/>
      <c r="Y577" s="73"/>
      <c r="Z577" s="73"/>
    </row>
    <row r="578" spans="1:26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91"/>
      <c r="X578" s="73"/>
      <c r="Y578" s="73"/>
      <c r="Z578" s="73"/>
    </row>
    <row r="579" spans="1:26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91"/>
      <c r="X579" s="73"/>
      <c r="Y579" s="73"/>
      <c r="Z579" s="73"/>
    </row>
    <row r="580" spans="1:26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91"/>
      <c r="X580" s="73"/>
      <c r="Y580" s="73"/>
      <c r="Z580" s="73"/>
    </row>
    <row r="581" spans="1:26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91"/>
      <c r="X581" s="73"/>
      <c r="Y581" s="73"/>
      <c r="Z581" s="73"/>
    </row>
    <row r="582" spans="1:26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91"/>
      <c r="X582" s="73"/>
      <c r="Y582" s="73"/>
      <c r="Z582" s="73"/>
    </row>
    <row r="583" spans="1:26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91"/>
      <c r="X583" s="73"/>
      <c r="Y583" s="73"/>
      <c r="Z583" s="73"/>
    </row>
    <row r="584" spans="1:26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91"/>
      <c r="X584" s="73"/>
      <c r="Y584" s="73"/>
      <c r="Z584" s="73"/>
    </row>
    <row r="585" spans="1:26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91"/>
      <c r="X585" s="73"/>
      <c r="Y585" s="73"/>
      <c r="Z585" s="73"/>
    </row>
    <row r="586" spans="1:2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91"/>
      <c r="X586" s="73"/>
      <c r="Y586" s="73"/>
      <c r="Z586" s="73"/>
    </row>
    <row r="587" spans="1:26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91"/>
      <c r="X587" s="73"/>
      <c r="Y587" s="73"/>
      <c r="Z587" s="73"/>
    </row>
    <row r="588" spans="1:26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91"/>
      <c r="X588" s="73"/>
      <c r="Y588" s="73"/>
      <c r="Z588" s="73"/>
    </row>
    <row r="589" spans="1:26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91"/>
      <c r="X589" s="73"/>
      <c r="Y589" s="73"/>
      <c r="Z589" s="73"/>
    </row>
    <row r="590" spans="1:26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91"/>
      <c r="X590" s="73"/>
      <c r="Y590" s="73"/>
      <c r="Z590" s="73"/>
    </row>
    <row r="591" spans="1:26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91"/>
      <c r="X591" s="73"/>
      <c r="Y591" s="73"/>
      <c r="Z591" s="73"/>
    </row>
    <row r="592" spans="1:26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91"/>
      <c r="X592" s="73"/>
      <c r="Y592" s="73"/>
      <c r="Z592" s="73"/>
    </row>
    <row r="593" spans="1:26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91"/>
      <c r="X593" s="73"/>
      <c r="Y593" s="73"/>
      <c r="Z593" s="73"/>
    </row>
    <row r="594" spans="1:26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91"/>
      <c r="X594" s="73"/>
      <c r="Y594" s="73"/>
      <c r="Z594" s="73"/>
    </row>
    <row r="595" spans="1:26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91"/>
      <c r="X595" s="73"/>
      <c r="Y595" s="73"/>
      <c r="Z595" s="73"/>
    </row>
    <row r="596" spans="1:2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91"/>
      <c r="X596" s="73"/>
      <c r="Y596" s="73"/>
      <c r="Z596" s="73"/>
    </row>
    <row r="597" spans="1:26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91"/>
      <c r="X597" s="73"/>
      <c r="Y597" s="73"/>
      <c r="Z597" s="73"/>
    </row>
    <row r="598" spans="1:26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91"/>
      <c r="X598" s="73"/>
      <c r="Y598" s="73"/>
      <c r="Z598" s="73"/>
    </row>
    <row r="599" spans="1:26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91"/>
      <c r="X599" s="73"/>
      <c r="Y599" s="73"/>
      <c r="Z599" s="73"/>
    </row>
    <row r="600" spans="1:26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91"/>
      <c r="X600" s="73"/>
      <c r="Y600" s="73"/>
      <c r="Z600" s="73"/>
    </row>
    <row r="601" spans="1:26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91"/>
      <c r="X601" s="73"/>
      <c r="Y601" s="73"/>
      <c r="Z601" s="73"/>
    </row>
    <row r="602" spans="1:26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91"/>
      <c r="X602" s="73"/>
      <c r="Y602" s="73"/>
      <c r="Z602" s="73"/>
    </row>
    <row r="603" spans="1:26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91"/>
      <c r="X603" s="73"/>
      <c r="Y603" s="73"/>
      <c r="Z603" s="73"/>
    </row>
    <row r="604" spans="1:26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91"/>
      <c r="X604" s="73"/>
      <c r="Y604" s="73"/>
      <c r="Z604" s="73"/>
    </row>
    <row r="605" spans="1:26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91"/>
      <c r="X605" s="73"/>
      <c r="Y605" s="73"/>
      <c r="Z605" s="73"/>
    </row>
    <row r="606" spans="1:2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91"/>
      <c r="X606" s="73"/>
      <c r="Y606" s="73"/>
      <c r="Z606" s="73"/>
    </row>
    <row r="607" spans="1:26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91"/>
      <c r="X607" s="73"/>
      <c r="Y607" s="73"/>
      <c r="Z607" s="73"/>
    </row>
    <row r="608" spans="1:26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91"/>
      <c r="X608" s="73"/>
      <c r="Y608" s="73"/>
      <c r="Z608" s="73"/>
    </row>
    <row r="609" spans="1:26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91"/>
      <c r="X609" s="73"/>
      <c r="Y609" s="73"/>
      <c r="Z609" s="73"/>
    </row>
    <row r="610" spans="1:26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91"/>
      <c r="X610" s="73"/>
      <c r="Y610" s="73"/>
      <c r="Z610" s="73"/>
    </row>
    <row r="611" spans="1:26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91"/>
      <c r="X611" s="73"/>
      <c r="Y611" s="73"/>
      <c r="Z611" s="73"/>
    </row>
    <row r="612" spans="1:26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91"/>
      <c r="X612" s="73"/>
      <c r="Y612" s="73"/>
      <c r="Z612" s="73"/>
    </row>
    <row r="613" spans="1:26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91"/>
      <c r="X613" s="73"/>
      <c r="Y613" s="73"/>
      <c r="Z613" s="73"/>
    </row>
    <row r="614" spans="1:26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91"/>
      <c r="X614" s="73"/>
      <c r="Y614" s="73"/>
      <c r="Z614" s="73"/>
    </row>
    <row r="615" spans="1:26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91"/>
      <c r="X615" s="73"/>
      <c r="Y615" s="73"/>
      <c r="Z615" s="73"/>
    </row>
    <row r="616" spans="1:2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91"/>
      <c r="X616" s="73"/>
      <c r="Y616" s="73"/>
      <c r="Z616" s="73"/>
    </row>
    <row r="617" spans="1:26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91"/>
      <c r="X617" s="73"/>
      <c r="Y617" s="73"/>
      <c r="Z617" s="73"/>
    </row>
    <row r="618" spans="1:26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91"/>
      <c r="X618" s="73"/>
      <c r="Y618" s="73"/>
      <c r="Z618" s="73"/>
    </row>
    <row r="619" spans="1:26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91"/>
      <c r="X619" s="73"/>
      <c r="Y619" s="73"/>
      <c r="Z619" s="73"/>
    </row>
    <row r="620" spans="1:26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91"/>
      <c r="X620" s="73"/>
      <c r="Y620" s="73"/>
      <c r="Z620" s="73"/>
    </row>
    <row r="621" spans="1:26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91"/>
      <c r="X621" s="73"/>
      <c r="Y621" s="73"/>
      <c r="Z621" s="73"/>
    </row>
    <row r="622" spans="1:26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91"/>
      <c r="X622" s="73"/>
      <c r="Y622" s="73"/>
      <c r="Z622" s="73"/>
    </row>
    <row r="623" spans="1:26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91"/>
      <c r="X623" s="73"/>
      <c r="Y623" s="73"/>
      <c r="Z623" s="73"/>
    </row>
    <row r="624" spans="1:26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91"/>
      <c r="X624" s="73"/>
      <c r="Y624" s="73"/>
      <c r="Z624" s="73"/>
    </row>
    <row r="625" spans="1:26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91"/>
      <c r="X625" s="73"/>
      <c r="Y625" s="73"/>
      <c r="Z625" s="73"/>
    </row>
    <row r="626" spans="1: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91"/>
      <c r="X626" s="73"/>
      <c r="Y626" s="73"/>
      <c r="Z626" s="73"/>
    </row>
    <row r="627" spans="1:26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91"/>
      <c r="X627" s="73"/>
      <c r="Y627" s="73"/>
      <c r="Z627" s="73"/>
    </row>
    <row r="628" spans="1:26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91"/>
      <c r="X628" s="73"/>
      <c r="Y628" s="73"/>
      <c r="Z628" s="73"/>
    </row>
    <row r="629" spans="1:26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91"/>
      <c r="X629" s="73"/>
      <c r="Y629" s="73"/>
      <c r="Z629" s="73"/>
    </row>
    <row r="630" spans="1:26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91"/>
      <c r="X630" s="73"/>
      <c r="Y630" s="73"/>
      <c r="Z630" s="73"/>
    </row>
    <row r="631" spans="1:26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91"/>
      <c r="X631" s="73"/>
      <c r="Y631" s="73"/>
      <c r="Z631" s="73"/>
    </row>
    <row r="632" spans="1:26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91"/>
      <c r="X632" s="73"/>
      <c r="Y632" s="73"/>
      <c r="Z632" s="73"/>
    </row>
    <row r="633" spans="1:26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91"/>
      <c r="X633" s="73"/>
      <c r="Y633" s="73"/>
      <c r="Z633" s="73"/>
    </row>
    <row r="634" spans="1:26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91"/>
      <c r="X634" s="73"/>
      <c r="Y634" s="73"/>
      <c r="Z634" s="73"/>
    </row>
    <row r="635" spans="1:26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91"/>
      <c r="X635" s="73"/>
      <c r="Y635" s="73"/>
      <c r="Z635" s="73"/>
    </row>
    <row r="636" spans="1:2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91"/>
      <c r="X636" s="73"/>
      <c r="Y636" s="73"/>
      <c r="Z636" s="73"/>
    </row>
    <row r="637" spans="1:26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91"/>
      <c r="X637" s="73"/>
      <c r="Y637" s="73"/>
      <c r="Z637" s="73"/>
    </row>
    <row r="638" spans="1:26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91"/>
      <c r="X638" s="73"/>
      <c r="Y638" s="73"/>
      <c r="Z638" s="73"/>
    </row>
    <row r="639" spans="1:26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91"/>
      <c r="X639" s="73"/>
      <c r="Y639" s="73"/>
      <c r="Z639" s="73"/>
    </row>
    <row r="640" spans="1:26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91"/>
      <c r="X640" s="73"/>
      <c r="Y640" s="73"/>
      <c r="Z640" s="73"/>
    </row>
    <row r="641" spans="1:26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91"/>
      <c r="X641" s="73"/>
      <c r="Y641" s="73"/>
      <c r="Z641" s="73"/>
    </row>
    <row r="642" spans="1:26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91"/>
      <c r="X642" s="73"/>
      <c r="Y642" s="73"/>
      <c r="Z642" s="73"/>
    </row>
    <row r="643" spans="1:26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91"/>
      <c r="X643" s="73"/>
      <c r="Y643" s="73"/>
      <c r="Z643" s="73"/>
    </row>
    <row r="644" spans="1:26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91"/>
      <c r="X644" s="73"/>
      <c r="Y644" s="73"/>
      <c r="Z644" s="73"/>
    </row>
    <row r="645" spans="1:26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91"/>
      <c r="X645" s="73"/>
      <c r="Y645" s="73"/>
      <c r="Z645" s="73"/>
    </row>
    <row r="646" spans="1:2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91"/>
      <c r="X646" s="73"/>
      <c r="Y646" s="73"/>
      <c r="Z646" s="73"/>
    </row>
    <row r="647" spans="1:26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91"/>
      <c r="X647" s="73"/>
      <c r="Y647" s="73"/>
      <c r="Z647" s="73"/>
    </row>
    <row r="648" spans="1:26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91"/>
      <c r="X648" s="73"/>
      <c r="Y648" s="73"/>
      <c r="Z648" s="73"/>
    </row>
    <row r="649" spans="1:26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91"/>
      <c r="X649" s="73"/>
      <c r="Y649" s="73"/>
      <c r="Z649" s="73"/>
    </row>
    <row r="650" spans="1:26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91"/>
      <c r="X650" s="73"/>
      <c r="Y650" s="73"/>
      <c r="Z650" s="73"/>
    </row>
    <row r="651" spans="1:26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91"/>
      <c r="X651" s="73"/>
      <c r="Y651" s="73"/>
      <c r="Z651" s="73"/>
    </row>
    <row r="652" spans="1:26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91"/>
      <c r="X652" s="73"/>
      <c r="Y652" s="73"/>
      <c r="Z652" s="73"/>
    </row>
    <row r="653" spans="1:26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91"/>
      <c r="X653" s="73"/>
      <c r="Y653" s="73"/>
      <c r="Z653" s="73"/>
    </row>
    <row r="654" spans="1:26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91"/>
      <c r="X654" s="73"/>
      <c r="Y654" s="73"/>
      <c r="Z654" s="73"/>
    </row>
    <row r="655" spans="1:26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91"/>
      <c r="X655" s="73"/>
      <c r="Y655" s="73"/>
      <c r="Z655" s="73"/>
    </row>
    <row r="656" spans="1:2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91"/>
      <c r="X656" s="73"/>
      <c r="Y656" s="73"/>
      <c r="Z656" s="73"/>
    </row>
    <row r="657" spans="1:26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91"/>
      <c r="X657" s="73"/>
      <c r="Y657" s="73"/>
      <c r="Z657" s="73"/>
    </row>
    <row r="658" spans="1:26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91"/>
      <c r="X658" s="73"/>
      <c r="Y658" s="73"/>
      <c r="Z658" s="73"/>
    </row>
    <row r="659" spans="1:26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91"/>
      <c r="X659" s="73"/>
      <c r="Y659" s="73"/>
      <c r="Z659" s="73"/>
    </row>
    <row r="660" spans="1:26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91"/>
      <c r="X660" s="73"/>
      <c r="Y660" s="73"/>
      <c r="Z660" s="73"/>
    </row>
    <row r="661" spans="1:26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91"/>
      <c r="X661" s="73"/>
      <c r="Y661" s="73"/>
      <c r="Z661" s="73"/>
    </row>
    <row r="662" spans="1:26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91"/>
      <c r="X662" s="73"/>
      <c r="Y662" s="73"/>
      <c r="Z662" s="73"/>
    </row>
    <row r="663" spans="1:26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91"/>
      <c r="X663" s="73"/>
      <c r="Y663" s="73"/>
      <c r="Z663" s="73"/>
    </row>
    <row r="664" spans="1:26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91"/>
      <c r="X664" s="73"/>
      <c r="Y664" s="73"/>
      <c r="Z664" s="73"/>
    </row>
    <row r="665" spans="1:26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91"/>
      <c r="X665" s="73"/>
      <c r="Y665" s="73"/>
      <c r="Z665" s="73"/>
    </row>
    <row r="666" spans="1:2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91"/>
      <c r="X666" s="73"/>
      <c r="Y666" s="73"/>
      <c r="Z666" s="73"/>
    </row>
    <row r="667" spans="1:26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91"/>
      <c r="X667" s="73"/>
      <c r="Y667" s="73"/>
      <c r="Z667" s="73"/>
    </row>
    <row r="668" spans="1:26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91"/>
      <c r="X668" s="73"/>
      <c r="Y668" s="73"/>
      <c r="Z668" s="73"/>
    </row>
    <row r="669" spans="1:26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91"/>
      <c r="X669" s="73"/>
      <c r="Y669" s="73"/>
      <c r="Z669" s="73"/>
    </row>
    <row r="670" spans="1:26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91"/>
      <c r="X670" s="73"/>
      <c r="Y670" s="73"/>
      <c r="Z670" s="73"/>
    </row>
    <row r="671" spans="1:26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91"/>
      <c r="X671" s="73"/>
      <c r="Y671" s="73"/>
      <c r="Z671" s="73"/>
    </row>
    <row r="672" spans="1:26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91"/>
      <c r="X672" s="73"/>
      <c r="Y672" s="73"/>
      <c r="Z672" s="73"/>
    </row>
    <row r="673" spans="1:26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91"/>
      <c r="X673" s="73"/>
      <c r="Y673" s="73"/>
      <c r="Z673" s="73"/>
    </row>
    <row r="674" spans="1:26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91"/>
      <c r="X674" s="73"/>
      <c r="Y674" s="73"/>
      <c r="Z674" s="73"/>
    </row>
    <row r="675" spans="1:26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91"/>
      <c r="X675" s="73"/>
      <c r="Y675" s="73"/>
      <c r="Z675" s="73"/>
    </row>
    <row r="676" spans="1:2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91"/>
      <c r="X676" s="73"/>
      <c r="Y676" s="73"/>
      <c r="Z676" s="73"/>
    </row>
    <row r="677" spans="1:26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91"/>
      <c r="X677" s="73"/>
      <c r="Y677" s="73"/>
      <c r="Z677" s="73"/>
    </row>
    <row r="678" spans="1:26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91"/>
      <c r="X678" s="73"/>
      <c r="Y678" s="73"/>
      <c r="Z678" s="73"/>
    </row>
    <row r="679" spans="1:26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91"/>
      <c r="X679" s="73"/>
      <c r="Y679" s="73"/>
      <c r="Z679" s="73"/>
    </row>
    <row r="680" spans="1:26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91"/>
      <c r="X680" s="73"/>
      <c r="Y680" s="73"/>
      <c r="Z680" s="73"/>
    </row>
    <row r="681" spans="1:26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91"/>
      <c r="X681" s="73"/>
      <c r="Y681" s="73"/>
      <c r="Z681" s="73"/>
    </row>
    <row r="682" spans="1:26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91"/>
      <c r="X682" s="73"/>
      <c r="Y682" s="73"/>
      <c r="Z682" s="73"/>
    </row>
    <row r="683" spans="1:26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91"/>
      <c r="X683" s="73"/>
      <c r="Y683" s="73"/>
      <c r="Z683" s="73"/>
    </row>
    <row r="684" spans="1:26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91"/>
      <c r="X684" s="73"/>
      <c r="Y684" s="73"/>
      <c r="Z684" s="73"/>
    </row>
    <row r="685" spans="1:26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91"/>
      <c r="X685" s="73"/>
      <c r="Y685" s="73"/>
      <c r="Z685" s="73"/>
    </row>
    <row r="686" spans="1:2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91"/>
      <c r="X686" s="73"/>
      <c r="Y686" s="73"/>
      <c r="Z686" s="73"/>
    </row>
    <row r="687" spans="1:26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91"/>
      <c r="X687" s="73"/>
      <c r="Y687" s="73"/>
      <c r="Z687" s="73"/>
    </row>
    <row r="688" spans="1:26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91"/>
      <c r="X688" s="73"/>
      <c r="Y688" s="73"/>
      <c r="Z688" s="73"/>
    </row>
    <row r="689" spans="1:26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91"/>
      <c r="X689" s="73"/>
      <c r="Y689" s="73"/>
      <c r="Z689" s="73"/>
    </row>
    <row r="690" spans="1:26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91"/>
      <c r="X690" s="73"/>
      <c r="Y690" s="73"/>
      <c r="Z690" s="73"/>
    </row>
    <row r="691" spans="1:26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91"/>
      <c r="X691" s="73"/>
      <c r="Y691" s="73"/>
      <c r="Z691" s="73"/>
    </row>
    <row r="692" spans="1:26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91"/>
      <c r="X692" s="73"/>
      <c r="Y692" s="73"/>
      <c r="Z692" s="73"/>
    </row>
    <row r="693" spans="1:26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91"/>
      <c r="X693" s="73"/>
      <c r="Y693" s="73"/>
      <c r="Z693" s="73"/>
    </row>
    <row r="694" spans="1:26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91"/>
      <c r="X694" s="73"/>
      <c r="Y694" s="73"/>
      <c r="Z694" s="73"/>
    </row>
    <row r="695" spans="1:26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91"/>
      <c r="X695" s="73"/>
      <c r="Y695" s="73"/>
      <c r="Z695" s="73"/>
    </row>
    <row r="696" spans="1:2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91"/>
      <c r="X696" s="73"/>
      <c r="Y696" s="73"/>
      <c r="Z696" s="73"/>
    </row>
    <row r="697" spans="1:26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91"/>
      <c r="X697" s="73"/>
      <c r="Y697" s="73"/>
      <c r="Z697" s="73"/>
    </row>
    <row r="698" spans="1:26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91"/>
      <c r="X698" s="73"/>
      <c r="Y698" s="73"/>
      <c r="Z698" s="73"/>
    </row>
    <row r="699" spans="1:26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91"/>
      <c r="X699" s="73"/>
      <c r="Y699" s="73"/>
      <c r="Z699" s="73"/>
    </row>
    <row r="700" spans="1:26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91"/>
      <c r="X700" s="73"/>
      <c r="Y700" s="73"/>
      <c r="Z700" s="73"/>
    </row>
    <row r="701" spans="1:26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91"/>
      <c r="X701" s="73"/>
      <c r="Y701" s="73"/>
      <c r="Z701" s="73"/>
    </row>
    <row r="702" spans="1:26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91"/>
      <c r="X702" s="73"/>
      <c r="Y702" s="73"/>
      <c r="Z702" s="73"/>
    </row>
    <row r="703" spans="1:26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91"/>
      <c r="X703" s="73"/>
      <c r="Y703" s="73"/>
      <c r="Z703" s="73"/>
    </row>
    <row r="704" spans="1:26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91"/>
      <c r="X704" s="73"/>
      <c r="Y704" s="73"/>
      <c r="Z704" s="73"/>
    </row>
    <row r="705" spans="1:26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91"/>
      <c r="X705" s="73"/>
      <c r="Y705" s="73"/>
      <c r="Z705" s="73"/>
    </row>
    <row r="706" spans="1:2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91"/>
      <c r="X706" s="73"/>
      <c r="Y706" s="73"/>
      <c r="Z706" s="73"/>
    </row>
    <row r="707" spans="1:26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91"/>
      <c r="X707" s="73"/>
      <c r="Y707" s="73"/>
      <c r="Z707" s="73"/>
    </row>
    <row r="708" spans="1:26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91"/>
      <c r="X708" s="73"/>
      <c r="Y708" s="73"/>
      <c r="Z708" s="73"/>
    </row>
    <row r="709" spans="1:26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91"/>
      <c r="X709" s="73"/>
      <c r="Y709" s="73"/>
      <c r="Z709" s="73"/>
    </row>
    <row r="710" spans="1:26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91"/>
      <c r="X710" s="73"/>
      <c r="Y710" s="73"/>
      <c r="Z710" s="73"/>
    </row>
    <row r="711" spans="1:26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91"/>
      <c r="X711" s="73"/>
      <c r="Y711" s="73"/>
      <c r="Z711" s="73"/>
    </row>
    <row r="712" spans="1:26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91"/>
      <c r="X712" s="73"/>
      <c r="Y712" s="73"/>
      <c r="Z712" s="73"/>
    </row>
    <row r="713" spans="1:26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91"/>
      <c r="X713" s="73"/>
      <c r="Y713" s="73"/>
      <c r="Z713" s="73"/>
    </row>
    <row r="714" spans="1:26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91"/>
      <c r="X714" s="73"/>
      <c r="Y714" s="73"/>
      <c r="Z714" s="73"/>
    </row>
    <row r="715" spans="1:26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91"/>
      <c r="X715" s="73"/>
      <c r="Y715" s="73"/>
      <c r="Z715" s="73"/>
    </row>
    <row r="716" spans="1:2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91"/>
      <c r="X716" s="73"/>
      <c r="Y716" s="73"/>
      <c r="Z716" s="73"/>
    </row>
    <row r="717" spans="1:26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91"/>
      <c r="X717" s="73"/>
      <c r="Y717" s="73"/>
      <c r="Z717" s="73"/>
    </row>
    <row r="718" spans="1:26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91"/>
      <c r="X718" s="73"/>
      <c r="Y718" s="73"/>
      <c r="Z718" s="73"/>
    </row>
    <row r="719" spans="1:26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91"/>
      <c r="X719" s="73"/>
      <c r="Y719" s="73"/>
      <c r="Z719" s="73"/>
    </row>
    <row r="720" spans="1:26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91"/>
      <c r="X720" s="73"/>
      <c r="Y720" s="73"/>
      <c r="Z720" s="73"/>
    </row>
    <row r="721" spans="1:26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91"/>
      <c r="X721" s="73"/>
      <c r="Y721" s="73"/>
      <c r="Z721" s="73"/>
    </row>
    <row r="722" spans="1:26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91"/>
      <c r="X722" s="73"/>
      <c r="Y722" s="73"/>
      <c r="Z722" s="73"/>
    </row>
    <row r="723" spans="1:26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91"/>
      <c r="X723" s="73"/>
      <c r="Y723" s="73"/>
      <c r="Z723" s="73"/>
    </row>
    <row r="724" spans="1:26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91"/>
      <c r="X724" s="73"/>
      <c r="Y724" s="73"/>
      <c r="Z724" s="73"/>
    </row>
    <row r="725" spans="1:26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91"/>
      <c r="X725" s="73"/>
      <c r="Y725" s="73"/>
      <c r="Z725" s="73"/>
    </row>
    <row r="726" spans="1: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91"/>
      <c r="X726" s="73"/>
      <c r="Y726" s="73"/>
      <c r="Z726" s="73"/>
    </row>
    <row r="727" spans="1:26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91"/>
      <c r="X727" s="73"/>
      <c r="Y727" s="73"/>
      <c r="Z727" s="73"/>
    </row>
    <row r="728" spans="1:26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91"/>
      <c r="X728" s="73"/>
      <c r="Y728" s="73"/>
      <c r="Z728" s="73"/>
    </row>
    <row r="729" spans="1:26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91"/>
      <c r="X729" s="73"/>
      <c r="Y729" s="73"/>
      <c r="Z729" s="73"/>
    </row>
    <row r="730" spans="1:26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91"/>
      <c r="X730" s="73"/>
      <c r="Y730" s="73"/>
      <c r="Z730" s="73"/>
    </row>
    <row r="731" spans="1:26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91"/>
      <c r="X731" s="73"/>
      <c r="Y731" s="73"/>
      <c r="Z731" s="73"/>
    </row>
    <row r="732" spans="1:26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91"/>
      <c r="X732" s="73"/>
      <c r="Y732" s="73"/>
      <c r="Z732" s="73"/>
    </row>
    <row r="733" spans="1:26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91"/>
      <c r="X733" s="73"/>
      <c r="Y733" s="73"/>
      <c r="Z733" s="73"/>
    </row>
    <row r="734" spans="1:26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91"/>
      <c r="X734" s="73"/>
      <c r="Y734" s="73"/>
      <c r="Z734" s="73"/>
    </row>
    <row r="735" spans="1:26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91"/>
      <c r="X735" s="73"/>
      <c r="Y735" s="73"/>
      <c r="Z735" s="73"/>
    </row>
    <row r="736" spans="1:2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91"/>
      <c r="X736" s="73"/>
      <c r="Y736" s="73"/>
      <c r="Z736" s="73"/>
    </row>
    <row r="737" spans="1:26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91"/>
      <c r="X737" s="73"/>
      <c r="Y737" s="73"/>
      <c r="Z737" s="73"/>
    </row>
    <row r="738" spans="1:26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91"/>
      <c r="X738" s="73"/>
      <c r="Y738" s="73"/>
      <c r="Z738" s="73"/>
    </row>
    <row r="739" spans="1:26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91"/>
      <c r="X739" s="73"/>
      <c r="Y739" s="73"/>
      <c r="Z739" s="73"/>
    </row>
    <row r="740" spans="1:26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91"/>
      <c r="X740" s="73"/>
      <c r="Y740" s="73"/>
      <c r="Z740" s="73"/>
    </row>
    <row r="741" spans="1:26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91"/>
      <c r="X741" s="73"/>
      <c r="Y741" s="73"/>
      <c r="Z741" s="73"/>
    </row>
    <row r="742" spans="1:26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91"/>
      <c r="X742" s="73"/>
      <c r="Y742" s="73"/>
      <c r="Z742" s="73"/>
    </row>
    <row r="743" spans="1:26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91"/>
      <c r="X743" s="73"/>
      <c r="Y743" s="73"/>
      <c r="Z743" s="73"/>
    </row>
    <row r="744" spans="1:26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91"/>
      <c r="X744" s="73"/>
      <c r="Y744" s="73"/>
      <c r="Z744" s="73"/>
    </row>
    <row r="745" spans="1:26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91"/>
      <c r="X745" s="73"/>
      <c r="Y745" s="73"/>
      <c r="Z745" s="73"/>
    </row>
    <row r="746" spans="1:2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91"/>
      <c r="X746" s="73"/>
      <c r="Y746" s="73"/>
      <c r="Z746" s="73"/>
    </row>
    <row r="747" spans="1:26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91"/>
      <c r="X747" s="73"/>
      <c r="Y747" s="73"/>
      <c r="Z747" s="73"/>
    </row>
    <row r="748" spans="1:26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91"/>
      <c r="X748" s="73"/>
      <c r="Y748" s="73"/>
      <c r="Z748" s="73"/>
    </row>
    <row r="749" spans="1:26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91"/>
      <c r="X749" s="73"/>
      <c r="Y749" s="73"/>
      <c r="Z749" s="73"/>
    </row>
    <row r="750" spans="1:26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91"/>
      <c r="X750" s="73"/>
      <c r="Y750" s="73"/>
      <c r="Z750" s="73"/>
    </row>
    <row r="751" spans="1:26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91"/>
      <c r="X751" s="73"/>
      <c r="Y751" s="73"/>
      <c r="Z751" s="73"/>
    </row>
    <row r="752" spans="1:26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91"/>
      <c r="X752" s="73"/>
      <c r="Y752" s="73"/>
      <c r="Z752" s="73"/>
    </row>
    <row r="753" spans="1:26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91"/>
      <c r="X753" s="73"/>
      <c r="Y753" s="73"/>
      <c r="Z753" s="73"/>
    </row>
    <row r="754" spans="1:26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91"/>
      <c r="X754" s="73"/>
      <c r="Y754" s="73"/>
      <c r="Z754" s="73"/>
    </row>
    <row r="755" spans="1:26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91"/>
      <c r="X755" s="73"/>
      <c r="Y755" s="73"/>
      <c r="Z755" s="73"/>
    </row>
    <row r="756" spans="1:2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91"/>
      <c r="X756" s="73"/>
      <c r="Y756" s="73"/>
      <c r="Z756" s="73"/>
    </row>
    <row r="757" spans="1:26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91"/>
      <c r="X757" s="73"/>
      <c r="Y757" s="73"/>
      <c r="Z757" s="73"/>
    </row>
    <row r="758" spans="1:26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91"/>
      <c r="X758" s="73"/>
      <c r="Y758" s="73"/>
      <c r="Z758" s="73"/>
    </row>
    <row r="759" spans="1:26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91"/>
      <c r="X759" s="73"/>
      <c r="Y759" s="73"/>
      <c r="Z759" s="73"/>
    </row>
    <row r="760" spans="1:26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91"/>
      <c r="X760" s="73"/>
      <c r="Y760" s="73"/>
      <c r="Z760" s="73"/>
    </row>
    <row r="761" spans="1:26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91"/>
      <c r="X761" s="73"/>
      <c r="Y761" s="73"/>
      <c r="Z761" s="73"/>
    </row>
    <row r="762" spans="1:26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91"/>
      <c r="X762" s="73"/>
      <c r="Y762" s="73"/>
      <c r="Z762" s="73"/>
    </row>
    <row r="763" spans="1:26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91"/>
      <c r="X763" s="73"/>
      <c r="Y763" s="73"/>
      <c r="Z763" s="73"/>
    </row>
    <row r="764" spans="1:26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91"/>
      <c r="X764" s="73"/>
      <c r="Y764" s="73"/>
      <c r="Z764" s="73"/>
    </row>
    <row r="765" spans="1:26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91"/>
      <c r="X765" s="73"/>
      <c r="Y765" s="73"/>
      <c r="Z765" s="73"/>
    </row>
    <row r="766" spans="1:2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91"/>
      <c r="X766" s="73"/>
      <c r="Y766" s="73"/>
      <c r="Z766" s="73"/>
    </row>
    <row r="767" spans="1:26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91"/>
      <c r="X767" s="73"/>
      <c r="Y767" s="73"/>
      <c r="Z767" s="73"/>
    </row>
    <row r="768" spans="1:26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91"/>
      <c r="X768" s="73"/>
      <c r="Y768" s="73"/>
      <c r="Z768" s="73"/>
    </row>
    <row r="769" spans="1:26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91"/>
      <c r="X769" s="73"/>
      <c r="Y769" s="73"/>
      <c r="Z769" s="73"/>
    </row>
    <row r="770" spans="1:26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91"/>
      <c r="X770" s="73"/>
      <c r="Y770" s="73"/>
      <c r="Z770" s="73"/>
    </row>
    <row r="771" spans="1:26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91"/>
      <c r="X771" s="73"/>
      <c r="Y771" s="73"/>
      <c r="Z771" s="73"/>
    </row>
    <row r="772" spans="1:26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91"/>
      <c r="X772" s="73"/>
      <c r="Y772" s="73"/>
      <c r="Z772" s="73"/>
    </row>
    <row r="773" spans="1:26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91"/>
      <c r="X773" s="73"/>
      <c r="Y773" s="73"/>
      <c r="Z773" s="73"/>
    </row>
    <row r="774" spans="1:26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91"/>
      <c r="X774" s="73"/>
      <c r="Y774" s="73"/>
      <c r="Z774" s="73"/>
    </row>
    <row r="775" spans="1:26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91"/>
      <c r="X775" s="73"/>
      <c r="Y775" s="73"/>
      <c r="Z775" s="73"/>
    </row>
    <row r="776" spans="1:2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91"/>
      <c r="X776" s="73"/>
      <c r="Y776" s="73"/>
      <c r="Z776" s="73"/>
    </row>
    <row r="777" spans="1:26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91"/>
      <c r="X777" s="73"/>
      <c r="Y777" s="73"/>
      <c r="Z777" s="73"/>
    </row>
    <row r="778" spans="1:26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91"/>
      <c r="X778" s="73"/>
      <c r="Y778" s="73"/>
      <c r="Z778" s="73"/>
    </row>
    <row r="779" spans="1:26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91"/>
      <c r="X779" s="73"/>
      <c r="Y779" s="73"/>
      <c r="Z779" s="73"/>
    </row>
    <row r="780" spans="1:26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91"/>
      <c r="X780" s="73"/>
      <c r="Y780" s="73"/>
      <c r="Z780" s="73"/>
    </row>
    <row r="781" spans="1:26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91"/>
      <c r="X781" s="73"/>
      <c r="Y781" s="73"/>
      <c r="Z781" s="73"/>
    </row>
    <row r="782" spans="1:26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91"/>
      <c r="X782" s="73"/>
      <c r="Y782" s="73"/>
      <c r="Z782" s="73"/>
    </row>
    <row r="783" spans="1:26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91"/>
      <c r="X783" s="73"/>
      <c r="Y783" s="73"/>
      <c r="Z783" s="73"/>
    </row>
    <row r="784" spans="1:26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91"/>
      <c r="X784" s="73"/>
      <c r="Y784" s="73"/>
      <c r="Z784" s="73"/>
    </row>
    <row r="785" spans="1:26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91"/>
      <c r="X785" s="73"/>
      <c r="Y785" s="73"/>
      <c r="Z785" s="73"/>
    </row>
    <row r="786" spans="1:2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91"/>
      <c r="X786" s="73"/>
      <c r="Y786" s="73"/>
      <c r="Z786" s="73"/>
    </row>
    <row r="787" spans="1:26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91"/>
      <c r="X787" s="73"/>
      <c r="Y787" s="73"/>
      <c r="Z787" s="73"/>
    </row>
    <row r="788" spans="1:26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91"/>
      <c r="X788" s="73"/>
      <c r="Y788" s="73"/>
      <c r="Z788" s="73"/>
    </row>
    <row r="789" spans="1:26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91"/>
      <c r="X789" s="73"/>
      <c r="Y789" s="73"/>
      <c r="Z789" s="73"/>
    </row>
    <row r="790" spans="1:26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91"/>
      <c r="X790" s="73"/>
      <c r="Y790" s="73"/>
      <c r="Z790" s="73"/>
    </row>
    <row r="791" spans="1:26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91"/>
      <c r="X791" s="73"/>
      <c r="Y791" s="73"/>
      <c r="Z791" s="73"/>
    </row>
    <row r="792" spans="1:26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91"/>
      <c r="X792" s="73"/>
      <c r="Y792" s="73"/>
      <c r="Z792" s="73"/>
    </row>
    <row r="793" spans="1:26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91"/>
      <c r="X793" s="73"/>
      <c r="Y793" s="73"/>
      <c r="Z793" s="73"/>
    </row>
    <row r="794" spans="1:26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91"/>
      <c r="X794" s="73"/>
      <c r="Y794" s="73"/>
      <c r="Z794" s="73"/>
    </row>
    <row r="795" spans="1:26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91"/>
      <c r="X795" s="73"/>
      <c r="Y795" s="73"/>
      <c r="Z795" s="73"/>
    </row>
    <row r="796" spans="1:2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91"/>
      <c r="X796" s="73"/>
      <c r="Y796" s="73"/>
      <c r="Z796" s="73"/>
    </row>
    <row r="797" spans="1:26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91"/>
      <c r="X797" s="73"/>
      <c r="Y797" s="73"/>
      <c r="Z797" s="73"/>
    </row>
    <row r="798" spans="1:26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91"/>
      <c r="X798" s="73"/>
      <c r="Y798" s="73"/>
      <c r="Z798" s="73"/>
    </row>
    <row r="799" spans="1:26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91"/>
      <c r="X799" s="73"/>
      <c r="Y799" s="73"/>
      <c r="Z799" s="73"/>
    </row>
    <row r="800" spans="1:26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91"/>
      <c r="X800" s="73"/>
      <c r="Y800" s="73"/>
      <c r="Z800" s="73"/>
    </row>
    <row r="801" spans="1:26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91"/>
      <c r="X801" s="73"/>
      <c r="Y801" s="73"/>
      <c r="Z801" s="73"/>
    </row>
    <row r="802" spans="1:26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91"/>
      <c r="X802" s="73"/>
      <c r="Y802" s="73"/>
      <c r="Z802" s="73"/>
    </row>
    <row r="803" spans="1:26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91"/>
      <c r="X803" s="73"/>
      <c r="Y803" s="73"/>
      <c r="Z803" s="73"/>
    </row>
    <row r="804" spans="1:26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91"/>
      <c r="X804" s="73"/>
      <c r="Y804" s="73"/>
      <c r="Z804" s="73"/>
    </row>
    <row r="805" spans="1:26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91"/>
      <c r="X805" s="73"/>
      <c r="Y805" s="73"/>
      <c r="Z805" s="73"/>
    </row>
    <row r="806" spans="1:2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91"/>
      <c r="X806" s="73"/>
      <c r="Y806" s="73"/>
      <c r="Z806" s="73"/>
    </row>
    <row r="807" spans="1:26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91"/>
      <c r="X807" s="73"/>
      <c r="Y807" s="73"/>
      <c r="Z807" s="73"/>
    </row>
    <row r="808" spans="1:26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91"/>
      <c r="X808" s="73"/>
      <c r="Y808" s="73"/>
      <c r="Z808" s="73"/>
    </row>
    <row r="809" spans="1:26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91"/>
      <c r="X809" s="73"/>
      <c r="Y809" s="73"/>
      <c r="Z809" s="73"/>
    </row>
    <row r="810" spans="1:26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91"/>
      <c r="X810" s="73"/>
      <c r="Y810" s="73"/>
      <c r="Z810" s="73"/>
    </row>
    <row r="811" spans="1:26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91"/>
      <c r="X811" s="73"/>
      <c r="Y811" s="73"/>
      <c r="Z811" s="73"/>
    </row>
    <row r="812" spans="1:26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91"/>
      <c r="X812" s="73"/>
      <c r="Y812" s="73"/>
      <c r="Z812" s="73"/>
    </row>
    <row r="813" spans="1:26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91"/>
      <c r="X813" s="73"/>
      <c r="Y813" s="73"/>
      <c r="Z813" s="73"/>
    </row>
    <row r="814" spans="1:26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91"/>
      <c r="X814" s="73"/>
      <c r="Y814" s="73"/>
      <c r="Z814" s="73"/>
    </row>
    <row r="815" spans="1:26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91"/>
      <c r="X815" s="73"/>
      <c r="Y815" s="73"/>
      <c r="Z815" s="73"/>
    </row>
    <row r="816" spans="1:2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91"/>
      <c r="X816" s="73"/>
      <c r="Y816" s="73"/>
      <c r="Z816" s="73"/>
    </row>
    <row r="817" spans="1:26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91"/>
      <c r="X817" s="73"/>
      <c r="Y817" s="73"/>
      <c r="Z817" s="73"/>
    </row>
    <row r="818" spans="1:26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91"/>
      <c r="X818" s="73"/>
      <c r="Y818" s="73"/>
      <c r="Z818" s="73"/>
    </row>
    <row r="819" spans="1:26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91"/>
      <c r="X819" s="73"/>
      <c r="Y819" s="73"/>
      <c r="Z819" s="73"/>
    </row>
    <row r="820" spans="1:26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91"/>
      <c r="X820" s="73"/>
      <c r="Y820" s="73"/>
      <c r="Z820" s="73"/>
    </row>
    <row r="821" spans="1:26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91"/>
      <c r="X821" s="73"/>
      <c r="Y821" s="73"/>
      <c r="Z821" s="73"/>
    </row>
    <row r="822" spans="1:26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91"/>
      <c r="X822" s="73"/>
      <c r="Y822" s="73"/>
      <c r="Z822" s="73"/>
    </row>
    <row r="823" spans="1:26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91"/>
      <c r="X823" s="73"/>
      <c r="Y823" s="73"/>
      <c r="Z823" s="73"/>
    </row>
    <row r="824" spans="1:26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91"/>
      <c r="X824" s="73"/>
      <c r="Y824" s="73"/>
      <c r="Z824" s="73"/>
    </row>
    <row r="825" spans="1:26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91"/>
      <c r="X825" s="73"/>
      <c r="Y825" s="73"/>
      <c r="Z825" s="73"/>
    </row>
    <row r="826" spans="1: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91"/>
      <c r="X826" s="73"/>
      <c r="Y826" s="73"/>
      <c r="Z826" s="73"/>
    </row>
    <row r="827" spans="1:26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91"/>
      <c r="X827" s="73"/>
      <c r="Y827" s="73"/>
      <c r="Z827" s="73"/>
    </row>
    <row r="828" spans="1:26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91"/>
      <c r="X828" s="73"/>
      <c r="Y828" s="73"/>
      <c r="Z828" s="73"/>
    </row>
    <row r="829" spans="1:26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91"/>
      <c r="X829" s="73"/>
      <c r="Y829" s="73"/>
      <c r="Z829" s="73"/>
    </row>
    <row r="830" spans="1:26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91"/>
      <c r="X830" s="73"/>
      <c r="Y830" s="73"/>
      <c r="Z830" s="73"/>
    </row>
    <row r="831" spans="1:26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91"/>
      <c r="X831" s="73"/>
      <c r="Y831" s="73"/>
      <c r="Z831" s="73"/>
    </row>
    <row r="832" spans="1:26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91"/>
      <c r="X832" s="73"/>
      <c r="Y832" s="73"/>
      <c r="Z832" s="73"/>
    </row>
    <row r="833" spans="1:26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91"/>
      <c r="X833" s="73"/>
      <c r="Y833" s="73"/>
      <c r="Z833" s="73"/>
    </row>
    <row r="834" spans="1:26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91"/>
      <c r="X834" s="73"/>
      <c r="Y834" s="73"/>
      <c r="Z834" s="73"/>
    </row>
    <row r="835" spans="1:26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91"/>
      <c r="X835" s="73"/>
      <c r="Y835" s="73"/>
      <c r="Z835" s="73"/>
    </row>
    <row r="836" spans="1:2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91"/>
      <c r="X836" s="73"/>
      <c r="Y836" s="73"/>
      <c r="Z836" s="73"/>
    </row>
    <row r="837" spans="1:26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91"/>
      <c r="X837" s="73"/>
      <c r="Y837" s="73"/>
      <c r="Z837" s="73"/>
    </row>
    <row r="838" spans="1:26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91"/>
      <c r="X838" s="73"/>
      <c r="Y838" s="73"/>
      <c r="Z838" s="73"/>
    </row>
    <row r="839" spans="1:26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91"/>
      <c r="X839" s="73"/>
      <c r="Y839" s="73"/>
      <c r="Z839" s="73"/>
    </row>
    <row r="840" spans="1:26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91"/>
      <c r="X840" s="73"/>
      <c r="Y840" s="73"/>
      <c r="Z840" s="73"/>
    </row>
    <row r="841" spans="1:26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91"/>
      <c r="X841" s="73"/>
      <c r="Y841" s="73"/>
      <c r="Z841" s="73"/>
    </row>
    <row r="842" spans="1:26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91"/>
      <c r="X842" s="73"/>
      <c r="Y842" s="73"/>
      <c r="Z842" s="73"/>
    </row>
    <row r="843" spans="1:26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91"/>
      <c r="X843" s="73"/>
      <c r="Y843" s="73"/>
      <c r="Z843" s="73"/>
    </row>
    <row r="844" spans="1:26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91"/>
      <c r="X844" s="73"/>
      <c r="Y844" s="73"/>
      <c r="Z844" s="73"/>
    </row>
    <row r="845" spans="1:26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91"/>
      <c r="X845" s="73"/>
      <c r="Y845" s="73"/>
      <c r="Z845" s="73"/>
    </row>
    <row r="846" spans="1:2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91"/>
      <c r="X846" s="73"/>
      <c r="Y846" s="73"/>
      <c r="Z846" s="73"/>
    </row>
    <row r="847" spans="1:26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91"/>
      <c r="X847" s="73"/>
      <c r="Y847" s="73"/>
      <c r="Z847" s="73"/>
    </row>
    <row r="848" spans="1:26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91"/>
      <c r="X848" s="73"/>
      <c r="Y848" s="73"/>
      <c r="Z848" s="73"/>
    </row>
    <row r="849" spans="1:26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91"/>
      <c r="X849" s="73"/>
      <c r="Y849" s="73"/>
      <c r="Z849" s="73"/>
    </row>
    <row r="850" spans="1:26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91"/>
      <c r="X850" s="73"/>
      <c r="Y850" s="73"/>
      <c r="Z850" s="73"/>
    </row>
    <row r="851" spans="1:26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91"/>
      <c r="X851" s="73"/>
      <c r="Y851" s="73"/>
      <c r="Z851" s="73"/>
    </row>
    <row r="852" spans="1:26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91"/>
      <c r="X852" s="73"/>
      <c r="Y852" s="73"/>
      <c r="Z852" s="73"/>
    </row>
    <row r="853" spans="1:26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91"/>
      <c r="X853" s="73"/>
      <c r="Y853" s="73"/>
      <c r="Z853" s="73"/>
    </row>
    <row r="854" spans="1:26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91"/>
      <c r="X854" s="73"/>
      <c r="Y854" s="73"/>
      <c r="Z854" s="73"/>
    </row>
    <row r="855" spans="1:26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91"/>
      <c r="X855" s="73"/>
      <c r="Y855" s="73"/>
      <c r="Z855" s="73"/>
    </row>
    <row r="856" spans="1:2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91"/>
      <c r="X856" s="73"/>
      <c r="Y856" s="73"/>
      <c r="Z856" s="73"/>
    </row>
    <row r="857" spans="1:26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91"/>
      <c r="X857" s="73"/>
      <c r="Y857" s="73"/>
      <c r="Z857" s="73"/>
    </row>
    <row r="858" spans="1:26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91"/>
      <c r="X858" s="73"/>
      <c r="Y858" s="73"/>
      <c r="Z858" s="73"/>
    </row>
    <row r="859" spans="1:26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91"/>
      <c r="X859" s="73"/>
      <c r="Y859" s="73"/>
      <c r="Z859" s="73"/>
    </row>
    <row r="860" spans="1:26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91"/>
      <c r="X860" s="73"/>
      <c r="Y860" s="73"/>
      <c r="Z860" s="73"/>
    </row>
    <row r="861" spans="1:26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91"/>
      <c r="X861" s="73"/>
      <c r="Y861" s="73"/>
      <c r="Z861" s="73"/>
    </row>
    <row r="862" spans="1:26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91"/>
      <c r="X862" s="73"/>
      <c r="Y862" s="73"/>
      <c r="Z862" s="73"/>
    </row>
    <row r="863" spans="1:26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91"/>
      <c r="X863" s="73"/>
      <c r="Y863" s="73"/>
      <c r="Z863" s="73"/>
    </row>
    <row r="864" spans="1:26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91"/>
      <c r="X864" s="73"/>
      <c r="Y864" s="73"/>
      <c r="Z864" s="73"/>
    </row>
    <row r="865" spans="1:26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91"/>
      <c r="X865" s="73"/>
      <c r="Y865" s="73"/>
      <c r="Z865" s="73"/>
    </row>
    <row r="866" spans="1:2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91"/>
      <c r="X866" s="73"/>
      <c r="Y866" s="73"/>
      <c r="Z866" s="73"/>
    </row>
    <row r="867" spans="1:26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91"/>
      <c r="X867" s="73"/>
      <c r="Y867" s="73"/>
      <c r="Z867" s="73"/>
    </row>
    <row r="868" spans="1:26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91"/>
      <c r="X868" s="73"/>
      <c r="Y868" s="73"/>
      <c r="Z868" s="73"/>
    </row>
    <row r="869" spans="1:26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91"/>
      <c r="X869" s="73"/>
      <c r="Y869" s="73"/>
      <c r="Z869" s="73"/>
    </row>
    <row r="870" spans="1:26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91"/>
      <c r="X870" s="73"/>
      <c r="Y870" s="73"/>
      <c r="Z870" s="73"/>
    </row>
    <row r="871" spans="1:26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91"/>
      <c r="X871" s="73"/>
      <c r="Y871" s="73"/>
      <c r="Z871" s="73"/>
    </row>
    <row r="872" spans="1:26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91"/>
      <c r="X872" s="73"/>
      <c r="Y872" s="73"/>
      <c r="Z872" s="73"/>
    </row>
    <row r="873" spans="1:26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91"/>
      <c r="X873" s="73"/>
      <c r="Y873" s="73"/>
      <c r="Z873" s="73"/>
    </row>
    <row r="874" spans="1:26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91"/>
      <c r="X874" s="73"/>
      <c r="Y874" s="73"/>
      <c r="Z874" s="73"/>
    </row>
    <row r="875" spans="1:26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91"/>
      <c r="X875" s="73"/>
      <c r="Y875" s="73"/>
      <c r="Z875" s="73"/>
    </row>
    <row r="876" spans="1:2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91"/>
      <c r="X876" s="73"/>
      <c r="Y876" s="73"/>
      <c r="Z876" s="73"/>
    </row>
    <row r="877" spans="1:26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91"/>
      <c r="X877" s="73"/>
      <c r="Y877" s="73"/>
      <c r="Z877" s="73"/>
    </row>
    <row r="878" spans="1:26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91"/>
      <c r="X878" s="73"/>
      <c r="Y878" s="73"/>
      <c r="Z878" s="73"/>
    </row>
    <row r="879" spans="1:26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91"/>
      <c r="X879" s="73"/>
      <c r="Y879" s="73"/>
      <c r="Z879" s="73"/>
    </row>
    <row r="880" spans="1:26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91"/>
      <c r="X880" s="73"/>
      <c r="Y880" s="73"/>
      <c r="Z880" s="73"/>
    </row>
    <row r="881" spans="1:26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91"/>
      <c r="X881" s="73"/>
      <c r="Y881" s="73"/>
      <c r="Z881" s="73"/>
    </row>
    <row r="882" spans="1:26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91"/>
      <c r="X882" s="73"/>
      <c r="Y882" s="73"/>
      <c r="Z882" s="73"/>
    </row>
    <row r="883" spans="1:26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91"/>
      <c r="X883" s="73"/>
      <c r="Y883" s="73"/>
      <c r="Z883" s="73"/>
    </row>
    <row r="884" spans="1:26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91"/>
      <c r="X884" s="73"/>
      <c r="Y884" s="73"/>
      <c r="Z884" s="73"/>
    </row>
    <row r="885" spans="1:26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91"/>
      <c r="X885" s="73"/>
      <c r="Y885" s="73"/>
      <c r="Z885" s="73"/>
    </row>
    <row r="886" spans="1:2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91"/>
      <c r="X886" s="73"/>
      <c r="Y886" s="73"/>
      <c r="Z886" s="73"/>
    </row>
    <row r="887" spans="1:26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91"/>
      <c r="X887" s="73"/>
      <c r="Y887" s="73"/>
      <c r="Z887" s="73"/>
    </row>
    <row r="888" spans="1:26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91"/>
      <c r="X888" s="73"/>
      <c r="Y888" s="73"/>
      <c r="Z888" s="73"/>
    </row>
    <row r="889" spans="1:26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91"/>
      <c r="X889" s="73"/>
      <c r="Y889" s="73"/>
      <c r="Z889" s="73"/>
    </row>
    <row r="890" spans="1:26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91"/>
      <c r="X890" s="73"/>
      <c r="Y890" s="73"/>
      <c r="Z890" s="73"/>
    </row>
    <row r="891" spans="1:26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91"/>
      <c r="X891" s="73"/>
      <c r="Y891" s="73"/>
      <c r="Z891" s="73"/>
    </row>
    <row r="892" spans="1:26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91"/>
      <c r="X892" s="73"/>
      <c r="Y892" s="73"/>
      <c r="Z892" s="73"/>
    </row>
    <row r="893" spans="1:26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91"/>
      <c r="X893" s="73"/>
      <c r="Y893" s="73"/>
      <c r="Z893" s="73"/>
    </row>
    <row r="894" spans="1:26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91"/>
      <c r="X894" s="73"/>
      <c r="Y894" s="73"/>
      <c r="Z894" s="73"/>
    </row>
    <row r="895" spans="1:26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91"/>
      <c r="X895" s="73"/>
      <c r="Y895" s="73"/>
      <c r="Z895" s="73"/>
    </row>
    <row r="896" spans="1:2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91"/>
      <c r="X896" s="73"/>
      <c r="Y896" s="73"/>
      <c r="Z896" s="73"/>
    </row>
    <row r="897" spans="1:26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91"/>
      <c r="X897" s="73"/>
      <c r="Y897" s="73"/>
      <c r="Z897" s="73"/>
    </row>
    <row r="898" spans="1:26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91"/>
      <c r="X898" s="73"/>
      <c r="Y898" s="73"/>
      <c r="Z898" s="73"/>
    </row>
    <row r="899" spans="1:26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91"/>
      <c r="X899" s="73"/>
      <c r="Y899" s="73"/>
      <c r="Z899" s="73"/>
    </row>
    <row r="900" spans="1:26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91"/>
      <c r="X900" s="73"/>
      <c r="Y900" s="73"/>
      <c r="Z900" s="73"/>
    </row>
    <row r="901" spans="1:26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91"/>
      <c r="X901" s="73"/>
      <c r="Y901" s="73"/>
      <c r="Z901" s="73"/>
    </row>
    <row r="902" spans="1:26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91"/>
      <c r="X902" s="73"/>
      <c r="Y902" s="73"/>
      <c r="Z902" s="73"/>
    </row>
    <row r="903" spans="1:26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91"/>
      <c r="X903" s="73"/>
      <c r="Y903" s="73"/>
      <c r="Z903" s="73"/>
    </row>
    <row r="904" spans="1:26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91"/>
      <c r="X904" s="73"/>
      <c r="Y904" s="73"/>
      <c r="Z904" s="73"/>
    </row>
    <row r="905" spans="1:26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91"/>
      <c r="X905" s="73"/>
      <c r="Y905" s="73"/>
      <c r="Z905" s="73"/>
    </row>
    <row r="906" spans="1:2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91"/>
      <c r="X906" s="73"/>
      <c r="Y906" s="73"/>
      <c r="Z906" s="73"/>
    </row>
    <row r="907" spans="1:26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91"/>
      <c r="X907" s="73"/>
      <c r="Y907" s="73"/>
      <c r="Z907" s="73"/>
    </row>
    <row r="908" spans="1:26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91"/>
      <c r="X908" s="73"/>
      <c r="Y908" s="73"/>
      <c r="Z908" s="73"/>
    </row>
    <row r="909" spans="1:26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91"/>
      <c r="X909" s="73"/>
      <c r="Y909" s="73"/>
      <c r="Z909" s="73"/>
    </row>
    <row r="910" spans="1:26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91"/>
      <c r="X910" s="73"/>
      <c r="Y910" s="73"/>
      <c r="Z910" s="73"/>
    </row>
    <row r="911" spans="1:26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91"/>
      <c r="X911" s="73"/>
      <c r="Y911" s="73"/>
      <c r="Z911" s="73"/>
    </row>
    <row r="912" spans="1:26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91"/>
      <c r="X912" s="73"/>
      <c r="Y912" s="73"/>
      <c r="Z912" s="73"/>
    </row>
    <row r="913" spans="1:26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91"/>
      <c r="X913" s="73"/>
      <c r="Y913" s="73"/>
      <c r="Z913" s="73"/>
    </row>
    <row r="914" spans="1:26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91"/>
      <c r="X914" s="73"/>
      <c r="Y914" s="73"/>
      <c r="Z914" s="73"/>
    </row>
    <row r="915" spans="1:26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91"/>
      <c r="X915" s="73"/>
      <c r="Y915" s="73"/>
      <c r="Z915" s="73"/>
    </row>
    <row r="916" spans="1:2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91"/>
      <c r="X916" s="73"/>
      <c r="Y916" s="73"/>
      <c r="Z916" s="73"/>
    </row>
    <row r="917" spans="1:26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91"/>
      <c r="X917" s="73"/>
      <c r="Y917" s="73"/>
      <c r="Z917" s="73"/>
    </row>
    <row r="918" spans="1:26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91"/>
      <c r="X918" s="73"/>
      <c r="Y918" s="73"/>
      <c r="Z918" s="73"/>
    </row>
    <row r="919" spans="1:26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91"/>
      <c r="X919" s="73"/>
      <c r="Y919" s="73"/>
      <c r="Z919" s="73"/>
    </row>
    <row r="920" spans="1:26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91"/>
      <c r="X920" s="73"/>
      <c r="Y920" s="73"/>
      <c r="Z920" s="73"/>
    </row>
    <row r="921" spans="1:26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91"/>
      <c r="X921" s="73"/>
      <c r="Y921" s="73"/>
      <c r="Z921" s="73"/>
    </row>
    <row r="922" spans="1:26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91"/>
      <c r="X922" s="73"/>
      <c r="Y922" s="73"/>
      <c r="Z922" s="73"/>
    </row>
    <row r="923" spans="1:26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91"/>
      <c r="X923" s="73"/>
      <c r="Y923" s="73"/>
      <c r="Z923" s="73"/>
    </row>
    <row r="924" spans="1:26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91"/>
      <c r="X924" s="73"/>
      <c r="Y924" s="73"/>
      <c r="Z924" s="73"/>
    </row>
    <row r="925" spans="1:26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91"/>
      <c r="X925" s="73"/>
      <c r="Y925" s="73"/>
      <c r="Z925" s="73"/>
    </row>
    <row r="926" spans="1: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91"/>
      <c r="X926" s="73"/>
      <c r="Y926" s="73"/>
      <c r="Z926" s="73"/>
    </row>
    <row r="927" spans="1:26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91"/>
      <c r="X927" s="73"/>
      <c r="Y927" s="73"/>
      <c r="Z927" s="73"/>
    </row>
    <row r="928" spans="1:26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91"/>
      <c r="X928" s="73"/>
      <c r="Y928" s="73"/>
      <c r="Z928" s="73"/>
    </row>
    <row r="929" spans="1:26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91"/>
      <c r="X929" s="73"/>
      <c r="Y929" s="73"/>
      <c r="Z929" s="73"/>
    </row>
    <row r="930" spans="1:26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91"/>
      <c r="X930" s="73"/>
      <c r="Y930" s="73"/>
      <c r="Z930" s="73"/>
    </row>
    <row r="931" spans="1:26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91"/>
      <c r="X931" s="73"/>
      <c r="Y931" s="73"/>
      <c r="Z931" s="73"/>
    </row>
    <row r="932" spans="1:26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91"/>
      <c r="X932" s="73"/>
      <c r="Y932" s="73"/>
      <c r="Z932" s="73"/>
    </row>
    <row r="933" spans="1:26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91"/>
      <c r="X933" s="73"/>
      <c r="Y933" s="73"/>
      <c r="Z933" s="73"/>
    </row>
    <row r="934" spans="1:26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91"/>
      <c r="X934" s="73"/>
      <c r="Y934" s="73"/>
      <c r="Z934" s="73"/>
    </row>
    <row r="935" spans="1:26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91"/>
      <c r="X935" s="73"/>
      <c r="Y935" s="73"/>
      <c r="Z935" s="73"/>
    </row>
    <row r="936" spans="1:2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91"/>
      <c r="X936" s="73"/>
      <c r="Y936" s="73"/>
      <c r="Z936" s="73"/>
    </row>
    <row r="937" spans="1:26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91"/>
      <c r="X937" s="73"/>
      <c r="Y937" s="73"/>
      <c r="Z937" s="73"/>
    </row>
    <row r="938" spans="1:26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91"/>
      <c r="X938" s="73"/>
      <c r="Y938" s="73"/>
      <c r="Z938" s="73"/>
    </row>
    <row r="939" spans="1:26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91"/>
      <c r="X939" s="73"/>
      <c r="Y939" s="73"/>
      <c r="Z939" s="73"/>
    </row>
    <row r="940" spans="1:26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91"/>
      <c r="X940" s="73"/>
      <c r="Y940" s="73"/>
      <c r="Z940" s="73"/>
    </row>
    <row r="941" spans="1:26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91"/>
      <c r="X941" s="73"/>
      <c r="Y941" s="73"/>
      <c r="Z941" s="73"/>
    </row>
    <row r="942" spans="1:26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91"/>
      <c r="X942" s="73"/>
      <c r="Y942" s="73"/>
      <c r="Z942" s="73"/>
    </row>
    <row r="943" spans="1:26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91"/>
      <c r="X943" s="73"/>
      <c r="Y943" s="73"/>
      <c r="Z943" s="73"/>
    </row>
    <row r="944" spans="1:26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91"/>
      <c r="X944" s="73"/>
      <c r="Y944" s="73"/>
      <c r="Z944" s="73"/>
    </row>
    <row r="945" spans="1:26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91"/>
      <c r="X945" s="73"/>
      <c r="Y945" s="73"/>
      <c r="Z945" s="73"/>
    </row>
    <row r="946" spans="1:2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91"/>
      <c r="X946" s="73"/>
      <c r="Y946" s="73"/>
      <c r="Z946" s="73"/>
    </row>
    <row r="947" spans="1:26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91"/>
      <c r="X947" s="73"/>
      <c r="Y947" s="73"/>
      <c r="Z947" s="73"/>
    </row>
    <row r="948" spans="1:26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91"/>
      <c r="X948" s="73"/>
      <c r="Y948" s="73"/>
      <c r="Z948" s="73"/>
    </row>
    <row r="949" spans="1:26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91"/>
      <c r="X949" s="73"/>
      <c r="Y949" s="73"/>
      <c r="Z949" s="73"/>
    </row>
    <row r="950" spans="1:26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91"/>
      <c r="X950" s="73"/>
      <c r="Y950" s="73"/>
      <c r="Z950" s="73"/>
    </row>
    <row r="951" spans="1:26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91"/>
      <c r="X951" s="73"/>
      <c r="Y951" s="73"/>
      <c r="Z951" s="73"/>
    </row>
    <row r="952" spans="1:26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91"/>
      <c r="X952" s="73"/>
      <c r="Y952" s="73"/>
      <c r="Z952" s="73"/>
    </row>
    <row r="953" spans="1:26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91"/>
      <c r="X953" s="73"/>
      <c r="Y953" s="73"/>
      <c r="Z953" s="73"/>
    </row>
    <row r="954" spans="1:26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91"/>
      <c r="X954" s="73"/>
      <c r="Y954" s="73"/>
      <c r="Z954" s="73"/>
    </row>
    <row r="955" spans="1:26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91"/>
      <c r="X955" s="73"/>
      <c r="Y955" s="73"/>
      <c r="Z955" s="73"/>
    </row>
    <row r="956" spans="1:2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91"/>
      <c r="X956" s="73"/>
      <c r="Y956" s="73"/>
      <c r="Z956" s="73"/>
    </row>
    <row r="957" spans="1:26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91"/>
      <c r="X957" s="73"/>
      <c r="Y957" s="73"/>
      <c r="Z957" s="73"/>
    </row>
    <row r="958" spans="1:26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91"/>
      <c r="X958" s="73"/>
      <c r="Y958" s="73"/>
      <c r="Z958" s="73"/>
    </row>
    <row r="959" spans="1:26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91"/>
      <c r="X959" s="73"/>
      <c r="Y959" s="73"/>
      <c r="Z959" s="73"/>
    </row>
    <row r="960" spans="1:26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91"/>
      <c r="X960" s="73"/>
      <c r="Y960" s="73"/>
      <c r="Z960" s="73"/>
    </row>
    <row r="961" spans="1:26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91"/>
      <c r="X961" s="73"/>
      <c r="Y961" s="73"/>
      <c r="Z961" s="73"/>
    </row>
    <row r="962" spans="1:26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91"/>
      <c r="X962" s="73"/>
      <c r="Y962" s="73"/>
      <c r="Z962" s="73"/>
    </row>
    <row r="963" spans="1:26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91"/>
      <c r="X963" s="73"/>
      <c r="Y963" s="73"/>
      <c r="Z963" s="73"/>
    </row>
    <row r="964" spans="1:26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91"/>
      <c r="X964" s="73"/>
      <c r="Y964" s="73"/>
      <c r="Z964" s="73"/>
    </row>
    <row r="965" spans="1:26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91"/>
      <c r="X965" s="73"/>
      <c r="Y965" s="73"/>
      <c r="Z965" s="73"/>
    </row>
    <row r="966" spans="1:2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91"/>
      <c r="X966" s="73"/>
      <c r="Y966" s="73"/>
      <c r="Z966" s="73"/>
    </row>
    <row r="967" spans="1:26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91"/>
      <c r="X967" s="73"/>
      <c r="Y967" s="73"/>
      <c r="Z967" s="73"/>
    </row>
    <row r="968" spans="1:26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91"/>
      <c r="X968" s="73"/>
      <c r="Y968" s="73"/>
      <c r="Z968" s="73"/>
    </row>
    <row r="969" spans="1:26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91"/>
      <c r="X969" s="73"/>
      <c r="Y969" s="73"/>
      <c r="Z969" s="73"/>
    </row>
    <row r="970" spans="1:26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91"/>
      <c r="X970" s="73"/>
      <c r="Y970" s="73"/>
      <c r="Z970" s="73"/>
    </row>
    <row r="971" spans="1:26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91"/>
      <c r="X971" s="73"/>
      <c r="Y971" s="73"/>
      <c r="Z971" s="73"/>
    </row>
    <row r="972" spans="1:26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91"/>
      <c r="X972" s="73"/>
      <c r="Y972" s="73"/>
      <c r="Z972" s="73"/>
    </row>
    <row r="973" spans="1:26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91"/>
      <c r="X973" s="73"/>
      <c r="Y973" s="73"/>
      <c r="Z973" s="73"/>
    </row>
    <row r="974" spans="1:26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91"/>
      <c r="X974" s="73"/>
      <c r="Y974" s="73"/>
      <c r="Z974" s="73"/>
    </row>
    <row r="975" spans="1:26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91"/>
      <c r="X975" s="73"/>
      <c r="Y975" s="73"/>
      <c r="Z975" s="73"/>
    </row>
    <row r="976" spans="1:2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91"/>
      <c r="X976" s="73"/>
      <c r="Y976" s="73"/>
      <c r="Z976" s="73"/>
    </row>
    <row r="977" spans="1:26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91"/>
      <c r="X977" s="73"/>
      <c r="Y977" s="73"/>
      <c r="Z977" s="73"/>
    </row>
    <row r="978" spans="1:26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91"/>
      <c r="X978" s="73"/>
      <c r="Y978" s="73"/>
      <c r="Z978" s="73"/>
    </row>
    <row r="979" spans="1:26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91"/>
      <c r="X979" s="73"/>
      <c r="Y979" s="73"/>
      <c r="Z979" s="73"/>
    </row>
    <row r="980" spans="1:26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91"/>
      <c r="X980" s="73"/>
      <c r="Y980" s="73"/>
      <c r="Z980" s="73"/>
    </row>
    <row r="981" spans="1:26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91"/>
      <c r="X981" s="73"/>
      <c r="Y981" s="73"/>
      <c r="Z981" s="73"/>
    </row>
    <row r="982" spans="1:26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91"/>
      <c r="X982" s="73"/>
      <c r="Y982" s="73"/>
      <c r="Z982" s="73"/>
    </row>
    <row r="983" spans="1:26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91"/>
      <c r="X983" s="73"/>
      <c r="Y983" s="73"/>
      <c r="Z983" s="73"/>
    </row>
    <row r="984" spans="1:26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91"/>
      <c r="X984" s="73"/>
      <c r="Y984" s="73"/>
      <c r="Z984" s="73"/>
    </row>
    <row r="985" spans="1:26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91"/>
      <c r="X985" s="73"/>
      <c r="Y985" s="73"/>
      <c r="Z985" s="73"/>
    </row>
    <row r="986" spans="1:2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91"/>
      <c r="X986" s="73"/>
      <c r="Y986" s="73"/>
      <c r="Z986" s="73"/>
    </row>
    <row r="987" spans="1:26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91"/>
      <c r="X987" s="73"/>
      <c r="Y987" s="73"/>
      <c r="Z987" s="73"/>
    </row>
    <row r="988" spans="1:26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91"/>
      <c r="X988" s="73"/>
      <c r="Y988" s="73"/>
      <c r="Z988" s="73"/>
    </row>
    <row r="989" spans="1:26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91"/>
      <c r="X989" s="73"/>
      <c r="Y989" s="73"/>
      <c r="Z989" s="73"/>
    </row>
    <row r="990" spans="1:26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91"/>
      <c r="X990" s="73"/>
      <c r="Y990" s="73"/>
      <c r="Z990" s="73"/>
    </row>
    <row r="991" spans="1:26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91"/>
      <c r="X991" s="73"/>
      <c r="Y991" s="73"/>
      <c r="Z991" s="73"/>
    </row>
    <row r="992" spans="1:26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91"/>
      <c r="X992" s="73"/>
      <c r="Y992" s="73"/>
      <c r="Z992" s="73"/>
    </row>
    <row r="993" spans="1:26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91"/>
      <c r="X993" s="73"/>
      <c r="Y993" s="73"/>
      <c r="Z993" s="73"/>
    </row>
    <row r="994" spans="1:26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91"/>
      <c r="X994" s="73"/>
      <c r="Y994" s="73"/>
      <c r="Z994" s="73"/>
    </row>
    <row r="995" spans="1:26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91"/>
      <c r="X995" s="73"/>
      <c r="Y995" s="73"/>
      <c r="Z995" s="73"/>
    </row>
    <row r="996" spans="1:2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91"/>
      <c r="X996" s="73"/>
      <c r="Y996" s="73"/>
      <c r="Z996" s="73"/>
    </row>
    <row r="997" spans="1:26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91"/>
      <c r="X997" s="73"/>
      <c r="Y997" s="73"/>
      <c r="Z997" s="73"/>
    </row>
    <row r="998" spans="1:26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91"/>
      <c r="X998" s="73"/>
      <c r="Y998" s="73"/>
      <c r="Z998" s="73"/>
    </row>
    <row r="999" spans="1:26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91"/>
      <c r="X999" s="73"/>
      <c r="Y999" s="73"/>
      <c r="Z999" s="73"/>
    </row>
    <row r="1000" spans="1:26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91"/>
      <c r="X1000" s="73"/>
      <c r="Y1000" s="73"/>
      <c r="Z1000" s="73"/>
    </row>
  </sheetData>
  <mergeCells count="7">
    <mergeCell ref="D2:E2"/>
    <mergeCell ref="R2:T2"/>
    <mergeCell ref="U2:V2"/>
    <mergeCell ref="J2:M2"/>
    <mergeCell ref="F2:G2"/>
    <mergeCell ref="H2:I2"/>
    <mergeCell ref="N2:P2"/>
  </mergeCells>
  <phoneticPr fontId="25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81"/>
  <sheetViews>
    <sheetView workbookViewId="0"/>
  </sheetViews>
  <sheetFormatPr defaultColWidth="12.59765625" defaultRowHeight="15.75" customHeight="1"/>
  <cols>
    <col min="2" max="2" width="11" customWidth="1"/>
    <col min="4" max="4" width="10.73046875" customWidth="1"/>
    <col min="7" max="7" width="9.86328125" customWidth="1"/>
    <col min="8" max="8" width="10" customWidth="1"/>
    <col min="9" max="9" width="10.265625" customWidth="1"/>
    <col min="10" max="10" width="49" customWidth="1"/>
  </cols>
  <sheetData>
    <row r="1" spans="1:10" ht="15.75" customHeight="1">
      <c r="A1" s="103" t="s">
        <v>455</v>
      </c>
      <c r="B1" s="104" t="s">
        <v>456</v>
      </c>
      <c r="C1" s="104" t="s">
        <v>457</v>
      </c>
      <c r="D1" s="104" t="s">
        <v>458</v>
      </c>
      <c r="E1" s="104" t="s">
        <v>459</v>
      </c>
      <c r="F1" s="104" t="s">
        <v>460</v>
      </c>
      <c r="G1" s="105" t="s">
        <v>461</v>
      </c>
      <c r="H1" s="105" t="s">
        <v>402</v>
      </c>
      <c r="I1" s="105" t="s">
        <v>462</v>
      </c>
      <c r="J1" s="105" t="s">
        <v>312</v>
      </c>
    </row>
    <row r="2" spans="1:10" ht="15.75" customHeight="1">
      <c r="A2" s="106">
        <v>1</v>
      </c>
      <c r="B2" s="107">
        <v>313510234</v>
      </c>
      <c r="C2" s="11" t="s">
        <v>77</v>
      </c>
      <c r="D2" s="107">
        <v>314510123</v>
      </c>
      <c r="E2" s="11" t="s">
        <v>104</v>
      </c>
      <c r="F2" s="107">
        <v>3</v>
      </c>
      <c r="G2" s="13" t="b">
        <v>1</v>
      </c>
      <c r="H2" s="13" t="b">
        <v>1</v>
      </c>
      <c r="I2" s="13" t="b">
        <v>0</v>
      </c>
    </row>
    <row r="3" spans="1:10" ht="15.75" customHeight="1">
      <c r="A3" s="106">
        <v>2</v>
      </c>
      <c r="B3" s="107">
        <v>314510218</v>
      </c>
      <c r="C3" s="11" t="s">
        <v>130</v>
      </c>
      <c r="D3" s="107">
        <v>314505004</v>
      </c>
      <c r="E3" s="11" t="s">
        <v>90</v>
      </c>
      <c r="F3" s="107">
        <v>3</v>
      </c>
      <c r="G3" s="13" t="b">
        <v>1</v>
      </c>
      <c r="H3" s="13" t="b">
        <v>1</v>
      </c>
      <c r="I3" s="13" t="b">
        <v>0</v>
      </c>
    </row>
    <row r="4" spans="1:10" ht="15.75" customHeight="1">
      <c r="A4" s="106">
        <v>3</v>
      </c>
      <c r="B4" s="107">
        <v>312580041</v>
      </c>
      <c r="C4" s="108" t="s">
        <v>58</v>
      </c>
      <c r="D4" s="107">
        <v>312510067</v>
      </c>
      <c r="E4" s="109" t="s">
        <v>53</v>
      </c>
      <c r="F4" s="107">
        <v>1</v>
      </c>
      <c r="G4" s="13" t="b">
        <v>1</v>
      </c>
      <c r="H4" s="13" t="b">
        <v>1</v>
      </c>
      <c r="I4" s="13" t="b">
        <v>0</v>
      </c>
      <c r="J4" s="13" t="s">
        <v>463</v>
      </c>
    </row>
    <row r="5" spans="1:10" ht="15.75" customHeight="1">
      <c r="A5" s="106">
        <v>4</v>
      </c>
      <c r="B5" s="107">
        <v>314511040</v>
      </c>
      <c r="C5" s="108" t="s">
        <v>138</v>
      </c>
      <c r="D5" s="11"/>
      <c r="E5" s="11"/>
      <c r="F5" s="107">
        <v>2</v>
      </c>
      <c r="G5" s="13" t="b">
        <v>1</v>
      </c>
      <c r="H5" s="13" t="b">
        <v>1</v>
      </c>
      <c r="I5" s="13" t="b">
        <v>0</v>
      </c>
    </row>
    <row r="6" spans="1:10" ht="15.75" customHeight="1">
      <c r="A6" s="106">
        <v>5</v>
      </c>
      <c r="B6" s="107">
        <v>314510173</v>
      </c>
      <c r="C6" s="11" t="s">
        <v>117</v>
      </c>
      <c r="D6" s="107">
        <v>314510209</v>
      </c>
      <c r="E6" s="11" t="s">
        <v>128</v>
      </c>
      <c r="F6" s="107">
        <v>1</v>
      </c>
      <c r="G6" s="13" t="b">
        <v>1</v>
      </c>
      <c r="H6" s="13" t="b">
        <v>1</v>
      </c>
      <c r="I6" s="13" t="b">
        <v>0</v>
      </c>
      <c r="J6" s="13" t="s">
        <v>464</v>
      </c>
    </row>
    <row r="7" spans="1:10" ht="15.75" customHeight="1">
      <c r="A7" s="106">
        <v>6</v>
      </c>
      <c r="B7" s="107">
        <v>313510230</v>
      </c>
      <c r="C7" s="11" t="s">
        <v>76</v>
      </c>
      <c r="D7" s="107">
        <v>314505002</v>
      </c>
      <c r="E7" s="11" t="s">
        <v>89</v>
      </c>
      <c r="F7" s="107">
        <v>3</v>
      </c>
      <c r="G7" s="13" t="b">
        <v>1</v>
      </c>
      <c r="H7" s="13" t="b">
        <v>1</v>
      </c>
      <c r="I7" s="13" t="b">
        <v>0</v>
      </c>
    </row>
    <row r="8" spans="1:10" ht="15.75" customHeight="1">
      <c r="A8" s="106">
        <v>7</v>
      </c>
      <c r="B8" s="107">
        <v>313510134</v>
      </c>
      <c r="C8" s="11" t="s">
        <v>66</v>
      </c>
      <c r="D8" s="11"/>
      <c r="E8" s="11"/>
      <c r="F8" s="107">
        <v>3</v>
      </c>
      <c r="G8" s="13" t="b">
        <v>1</v>
      </c>
      <c r="H8" s="13" t="b">
        <v>1</v>
      </c>
      <c r="I8" s="13" t="b">
        <v>0</v>
      </c>
      <c r="J8" s="13" t="s">
        <v>465</v>
      </c>
    </row>
    <row r="9" spans="1:10" ht="15.75" customHeight="1">
      <c r="A9" s="106">
        <v>8</v>
      </c>
      <c r="B9" s="107">
        <v>314510225</v>
      </c>
      <c r="C9" s="11" t="s">
        <v>133</v>
      </c>
      <c r="D9" s="13"/>
      <c r="E9" s="13"/>
      <c r="F9" s="107">
        <v>2</v>
      </c>
      <c r="G9" s="13" t="b">
        <v>1</v>
      </c>
      <c r="H9" s="13" t="b">
        <v>1</v>
      </c>
      <c r="I9" s="13" t="b">
        <v>0</v>
      </c>
    </row>
    <row r="10" spans="1:10" ht="15.75" customHeight="1">
      <c r="A10" s="106">
        <v>9</v>
      </c>
      <c r="B10" s="107">
        <v>111511095</v>
      </c>
      <c r="C10" s="110" t="s">
        <v>26</v>
      </c>
      <c r="D10" s="11"/>
      <c r="E10" s="111"/>
      <c r="F10" s="107">
        <v>1</v>
      </c>
      <c r="G10" s="13" t="b">
        <v>1</v>
      </c>
      <c r="H10" s="13" t="b">
        <v>1</v>
      </c>
      <c r="I10" s="13" t="b">
        <v>0</v>
      </c>
      <c r="J10" s="13" t="s">
        <v>466</v>
      </c>
    </row>
    <row r="11" spans="1:10" ht="15.75" customHeight="1">
      <c r="A11" s="106">
        <v>10</v>
      </c>
      <c r="B11" s="107">
        <v>314510195</v>
      </c>
      <c r="C11" s="11" t="s">
        <v>123</v>
      </c>
      <c r="D11" s="107">
        <v>314510224</v>
      </c>
      <c r="E11" s="11" t="s">
        <v>132</v>
      </c>
      <c r="F11" s="107">
        <v>1</v>
      </c>
      <c r="G11" s="13" t="b">
        <v>1</v>
      </c>
      <c r="H11" s="13" t="b">
        <v>1</v>
      </c>
      <c r="I11" s="13" t="b">
        <v>0</v>
      </c>
    </row>
    <row r="12" spans="1:10" ht="15.75" customHeight="1">
      <c r="A12" s="106">
        <v>11</v>
      </c>
      <c r="B12" s="107">
        <v>111511260</v>
      </c>
      <c r="C12" s="11" t="s">
        <v>37</v>
      </c>
      <c r="D12" s="11"/>
      <c r="E12" s="11"/>
      <c r="F12" s="107">
        <v>1</v>
      </c>
      <c r="G12" s="13" t="b">
        <v>1</v>
      </c>
      <c r="H12" s="13" t="b">
        <v>1</v>
      </c>
      <c r="I12" s="13" t="b">
        <v>0</v>
      </c>
    </row>
    <row r="13" spans="1:10" ht="15.75" customHeight="1">
      <c r="A13" s="106">
        <v>12</v>
      </c>
      <c r="B13" s="107">
        <v>111511009</v>
      </c>
      <c r="C13" s="11" t="s">
        <v>21</v>
      </c>
      <c r="D13" s="107">
        <v>111511010</v>
      </c>
      <c r="E13" s="11" t="s">
        <v>22</v>
      </c>
      <c r="F13" s="107">
        <v>3</v>
      </c>
      <c r="G13" s="13" t="b">
        <v>1</v>
      </c>
      <c r="H13" s="13" t="b">
        <v>1</v>
      </c>
      <c r="I13" s="13" t="b">
        <v>0</v>
      </c>
    </row>
    <row r="14" spans="1:10" ht="15.75" customHeight="1">
      <c r="A14" s="106">
        <v>13</v>
      </c>
      <c r="B14" s="107">
        <v>111511158</v>
      </c>
      <c r="C14" s="11" t="s">
        <v>28</v>
      </c>
      <c r="D14" s="11"/>
      <c r="E14" s="11"/>
      <c r="F14" s="107">
        <v>1</v>
      </c>
      <c r="G14" s="13" t="b">
        <v>1</v>
      </c>
      <c r="H14" s="13" t="b">
        <v>1</v>
      </c>
      <c r="I14" s="13" t="b">
        <v>0</v>
      </c>
    </row>
    <row r="15" spans="1:10" ht="15.75" customHeight="1">
      <c r="A15" s="106">
        <v>14</v>
      </c>
      <c r="B15" s="107">
        <v>314580042</v>
      </c>
      <c r="C15" s="11" t="s">
        <v>142</v>
      </c>
      <c r="D15" s="11"/>
      <c r="E15" s="11"/>
      <c r="F15" s="107">
        <v>4</v>
      </c>
      <c r="G15" s="13" t="b">
        <v>1</v>
      </c>
      <c r="H15" s="13" t="b">
        <v>1</v>
      </c>
      <c r="I15" s="13" t="b">
        <v>0</v>
      </c>
    </row>
    <row r="16" spans="1:10" ht="15.75" customHeight="1">
      <c r="A16" s="106">
        <v>15</v>
      </c>
      <c r="B16" s="107">
        <v>111511093</v>
      </c>
      <c r="C16" s="11" t="s">
        <v>25</v>
      </c>
      <c r="D16" s="107">
        <v>111511099</v>
      </c>
      <c r="E16" s="11" t="s">
        <v>27</v>
      </c>
      <c r="F16" s="107">
        <v>1</v>
      </c>
      <c r="G16" s="13" t="b">
        <v>1</v>
      </c>
      <c r="H16" s="13" t="b">
        <v>1</v>
      </c>
      <c r="I16" s="13" t="b">
        <v>0</v>
      </c>
      <c r="J16" s="13" t="s">
        <v>467</v>
      </c>
    </row>
    <row r="17" spans="1:10" ht="15.75" customHeight="1">
      <c r="A17" s="106">
        <v>16</v>
      </c>
      <c r="B17" s="107">
        <v>314510199</v>
      </c>
      <c r="C17" s="11" t="s">
        <v>125</v>
      </c>
      <c r="D17" s="107">
        <v>313510237</v>
      </c>
      <c r="E17" s="11" t="s">
        <v>78</v>
      </c>
      <c r="F17" s="107">
        <v>1</v>
      </c>
      <c r="G17" s="13" t="b">
        <v>1</v>
      </c>
      <c r="H17" s="13" t="b">
        <v>1</v>
      </c>
      <c r="I17" s="13" t="b">
        <v>0</v>
      </c>
    </row>
    <row r="18" spans="1:10" ht="15.75" customHeight="1">
      <c r="A18" s="106">
        <v>17</v>
      </c>
      <c r="B18" s="107" t="s">
        <v>425</v>
      </c>
      <c r="C18" s="11" t="s">
        <v>160</v>
      </c>
      <c r="D18" s="11"/>
      <c r="E18" s="11"/>
      <c r="F18" s="107">
        <v>3</v>
      </c>
      <c r="G18" s="13" t="b">
        <v>1</v>
      </c>
      <c r="H18" s="13" t="b">
        <v>1</v>
      </c>
      <c r="I18" s="13" t="b">
        <v>0</v>
      </c>
    </row>
    <row r="19" spans="1:10" ht="15.75" customHeight="1">
      <c r="A19" s="106">
        <v>18</v>
      </c>
      <c r="B19" s="107">
        <v>314591043</v>
      </c>
      <c r="C19" s="11" t="s">
        <v>149</v>
      </c>
      <c r="D19" s="11"/>
      <c r="E19" s="11"/>
      <c r="F19" s="107">
        <v>3</v>
      </c>
      <c r="G19" s="13" t="b">
        <v>1</v>
      </c>
      <c r="H19" s="13" t="b">
        <v>1</v>
      </c>
      <c r="I19" s="13" t="b">
        <v>0</v>
      </c>
    </row>
    <row r="20" spans="1:10" ht="15.75" customHeight="1">
      <c r="A20" s="112">
        <v>19</v>
      </c>
      <c r="B20" s="107">
        <v>313605012</v>
      </c>
      <c r="C20" s="11" t="s">
        <v>87</v>
      </c>
      <c r="D20" s="11"/>
      <c r="E20" s="11"/>
      <c r="F20" s="107">
        <v>3</v>
      </c>
      <c r="G20" s="13" t="b">
        <v>1</v>
      </c>
      <c r="H20" s="13" t="b">
        <v>1</v>
      </c>
      <c r="I20" s="13" t="b">
        <v>0</v>
      </c>
      <c r="J20" s="13" t="s">
        <v>466</v>
      </c>
    </row>
    <row r="21" spans="1:10" ht="15.75" customHeight="1">
      <c r="A21" s="112">
        <v>20</v>
      </c>
      <c r="B21" s="107">
        <v>314510022</v>
      </c>
      <c r="C21" s="11" t="s">
        <v>93</v>
      </c>
      <c r="D21" s="11"/>
      <c r="E21" s="11"/>
      <c r="F21" s="107">
        <v>2</v>
      </c>
      <c r="G21" s="13" t="b">
        <v>1</v>
      </c>
      <c r="H21" s="13" t="b">
        <v>1</v>
      </c>
      <c r="I21" s="13" t="b">
        <v>0</v>
      </c>
      <c r="J21" s="13" t="s">
        <v>466</v>
      </c>
    </row>
    <row r="22" spans="1:10" ht="15.75" customHeight="1">
      <c r="A22" s="112">
        <v>21</v>
      </c>
      <c r="B22" s="107">
        <v>314510147</v>
      </c>
      <c r="C22" s="11" t="s">
        <v>110</v>
      </c>
      <c r="D22" s="107">
        <v>314510131</v>
      </c>
      <c r="E22" s="11" t="s">
        <v>107</v>
      </c>
      <c r="F22" s="107">
        <v>2</v>
      </c>
      <c r="G22" s="13" t="b">
        <v>1</v>
      </c>
      <c r="H22" s="13" t="b">
        <v>1</v>
      </c>
      <c r="I22" s="13" t="b">
        <v>0</v>
      </c>
    </row>
    <row r="23" spans="1:10" ht="15.75" customHeight="1">
      <c r="A23" s="112">
        <v>22</v>
      </c>
      <c r="B23" s="107">
        <v>314510174</v>
      </c>
      <c r="C23" s="11" t="s">
        <v>118</v>
      </c>
      <c r="D23" s="11"/>
      <c r="E23" s="11"/>
      <c r="F23" s="107">
        <v>1</v>
      </c>
      <c r="G23" s="13" t="b">
        <v>1</v>
      </c>
      <c r="H23" s="13" t="b">
        <v>1</v>
      </c>
      <c r="I23" s="13" t="b">
        <v>0</v>
      </c>
    </row>
    <row r="24" spans="1:10" ht="15.75" customHeight="1">
      <c r="A24" s="112">
        <v>23</v>
      </c>
      <c r="B24" s="107">
        <v>313510159</v>
      </c>
      <c r="C24" s="11" t="s">
        <v>68</v>
      </c>
      <c r="D24" s="107">
        <v>313510178</v>
      </c>
      <c r="E24" s="11" t="s">
        <v>70</v>
      </c>
      <c r="F24" s="107">
        <v>3</v>
      </c>
      <c r="G24" s="13" t="b">
        <v>1</v>
      </c>
      <c r="H24" s="13" t="b">
        <v>1</v>
      </c>
      <c r="I24" s="13" t="b">
        <v>0</v>
      </c>
    </row>
    <row r="25" spans="1:10" ht="15.75" customHeight="1">
      <c r="A25" s="112">
        <v>24</v>
      </c>
      <c r="B25" s="107">
        <v>111652031</v>
      </c>
      <c r="C25" s="11" t="s">
        <v>46</v>
      </c>
      <c r="D25" s="11"/>
      <c r="E25" s="11"/>
      <c r="F25" s="107">
        <v>2</v>
      </c>
      <c r="G25" s="13" t="b">
        <v>1</v>
      </c>
      <c r="H25" s="13" t="b">
        <v>1</v>
      </c>
      <c r="I25" s="13" t="b">
        <v>0</v>
      </c>
    </row>
    <row r="26" spans="1:10" ht="15.75" customHeight="1">
      <c r="A26" s="112">
        <v>25</v>
      </c>
      <c r="B26" s="107">
        <v>313510156</v>
      </c>
      <c r="C26" s="11" t="s">
        <v>67</v>
      </c>
      <c r="D26" s="107">
        <v>313510217</v>
      </c>
      <c r="E26" s="11" t="s">
        <v>75</v>
      </c>
      <c r="F26" s="107">
        <v>1</v>
      </c>
      <c r="G26" s="13" t="b">
        <v>1</v>
      </c>
      <c r="H26" s="13" t="b">
        <v>1</v>
      </c>
      <c r="I26" s="13" t="b">
        <v>0</v>
      </c>
      <c r="J26" s="13" t="s">
        <v>468</v>
      </c>
    </row>
    <row r="27" spans="1:10" ht="15.75" customHeight="1">
      <c r="A27" s="112">
        <v>26</v>
      </c>
      <c r="B27" s="107" t="s">
        <v>423</v>
      </c>
      <c r="C27" s="11" t="s">
        <v>469</v>
      </c>
      <c r="D27" s="107" t="s">
        <v>421</v>
      </c>
      <c r="E27" s="11" t="s">
        <v>153</v>
      </c>
      <c r="F27" s="107">
        <v>2</v>
      </c>
      <c r="G27" s="13" t="b">
        <v>1</v>
      </c>
      <c r="H27" s="13" t="b">
        <v>1</v>
      </c>
      <c r="I27" s="13" t="b">
        <v>0</v>
      </c>
      <c r="J27" s="13" t="s">
        <v>470</v>
      </c>
    </row>
    <row r="28" spans="1:10" ht="15.75" customHeight="1">
      <c r="A28" s="112">
        <v>27</v>
      </c>
      <c r="B28" s="107">
        <v>111610032</v>
      </c>
      <c r="C28" s="11" t="s">
        <v>43</v>
      </c>
      <c r="D28" s="107">
        <v>111651009</v>
      </c>
      <c r="E28" s="11" t="s">
        <v>45</v>
      </c>
      <c r="F28" s="107">
        <v>2</v>
      </c>
      <c r="G28" s="13" t="b">
        <v>1</v>
      </c>
      <c r="H28" s="13" t="b">
        <v>1</v>
      </c>
      <c r="I28" s="13" t="b">
        <v>0</v>
      </c>
    </row>
    <row r="29" spans="1:10" ht="15.75" customHeight="1">
      <c r="A29" s="112">
        <v>28</v>
      </c>
      <c r="B29" s="107">
        <v>313510196</v>
      </c>
      <c r="C29" s="11" t="s">
        <v>72</v>
      </c>
      <c r="D29" s="11"/>
      <c r="E29" s="11"/>
      <c r="F29" s="107">
        <v>3</v>
      </c>
      <c r="G29" s="13" t="b">
        <v>1</v>
      </c>
      <c r="H29" s="13" t="b">
        <v>1</v>
      </c>
      <c r="I29" s="13" t="b">
        <v>0</v>
      </c>
    </row>
    <row r="30" spans="1:10" ht="15.75" customHeight="1">
      <c r="A30" s="112">
        <v>29</v>
      </c>
      <c r="B30" s="107">
        <v>314510152</v>
      </c>
      <c r="C30" s="11" t="s">
        <v>113</v>
      </c>
      <c r="D30" s="107">
        <v>314510114</v>
      </c>
      <c r="E30" s="11" t="s">
        <v>102</v>
      </c>
      <c r="F30" s="107">
        <v>1</v>
      </c>
      <c r="G30" s="13" t="b">
        <v>1</v>
      </c>
      <c r="H30" s="13" t="b">
        <v>1</v>
      </c>
      <c r="I30" s="13" t="b">
        <v>0</v>
      </c>
    </row>
    <row r="31" spans="1:10" ht="15.75" customHeight="1">
      <c r="A31" s="112">
        <v>30</v>
      </c>
      <c r="B31" s="107">
        <v>314510034</v>
      </c>
      <c r="C31" s="11" t="s">
        <v>95</v>
      </c>
      <c r="D31" s="11"/>
      <c r="E31" s="11"/>
      <c r="F31" s="107">
        <v>2</v>
      </c>
      <c r="G31" s="13" t="b">
        <v>1</v>
      </c>
      <c r="H31" s="13" t="b">
        <v>1</v>
      </c>
      <c r="I31" s="13" t="b">
        <v>0</v>
      </c>
    </row>
    <row r="32" spans="1:10" ht="15.75" customHeight="1">
      <c r="A32" s="112">
        <v>31</v>
      </c>
      <c r="B32" s="107">
        <v>111511247</v>
      </c>
      <c r="C32" s="11" t="s">
        <v>34</v>
      </c>
      <c r="D32" s="107">
        <v>111511249</v>
      </c>
      <c r="E32" s="11" t="s">
        <v>35</v>
      </c>
      <c r="F32" s="107">
        <v>4</v>
      </c>
      <c r="G32" s="13" t="b">
        <v>1</v>
      </c>
      <c r="H32" s="13" t="b">
        <v>1</v>
      </c>
      <c r="I32" s="13" t="b">
        <v>0</v>
      </c>
    </row>
    <row r="33" spans="1:10" ht="15.75" customHeight="1">
      <c r="A33" s="112">
        <v>32</v>
      </c>
      <c r="B33" s="107">
        <v>111511211</v>
      </c>
      <c r="C33" s="11" t="s">
        <v>32</v>
      </c>
      <c r="D33" s="107">
        <v>111511263</v>
      </c>
      <c r="E33" s="11" t="s">
        <v>38</v>
      </c>
      <c r="F33" s="107">
        <v>1</v>
      </c>
      <c r="G33" s="13" t="b">
        <v>1</v>
      </c>
      <c r="H33" s="13" t="b">
        <v>1</v>
      </c>
      <c r="I33" s="13" t="b">
        <v>0</v>
      </c>
    </row>
    <row r="34" spans="1:10" ht="12.75" customHeight="1">
      <c r="A34" s="112">
        <v>33</v>
      </c>
      <c r="B34" s="107" t="s">
        <v>424</v>
      </c>
      <c r="C34" s="11" t="s">
        <v>158</v>
      </c>
      <c r="D34" s="107">
        <v>314511059</v>
      </c>
      <c r="E34" s="11" t="s">
        <v>139</v>
      </c>
      <c r="F34" s="107">
        <v>1</v>
      </c>
      <c r="G34" s="13" t="b">
        <v>1</v>
      </c>
      <c r="H34" s="13" t="b">
        <v>1</v>
      </c>
      <c r="I34" s="13" t="b">
        <v>0</v>
      </c>
    </row>
    <row r="35" spans="1:10" ht="12.75" customHeight="1">
      <c r="A35" s="112">
        <v>34</v>
      </c>
      <c r="B35" s="107">
        <v>314510196</v>
      </c>
      <c r="C35" s="11" t="s">
        <v>124</v>
      </c>
      <c r="D35" s="107">
        <v>314510130</v>
      </c>
      <c r="E35" s="11" t="s">
        <v>106</v>
      </c>
      <c r="F35" s="107">
        <v>3</v>
      </c>
      <c r="G35" s="13" t="b">
        <v>1</v>
      </c>
      <c r="H35" s="13" t="b">
        <v>1</v>
      </c>
      <c r="I35" s="13" t="b">
        <v>0</v>
      </c>
      <c r="J35" s="13" t="s">
        <v>471</v>
      </c>
    </row>
    <row r="36" spans="1:10" ht="12.75" customHeight="1">
      <c r="A36" s="112">
        <v>35</v>
      </c>
      <c r="B36" s="107">
        <v>314510103</v>
      </c>
      <c r="C36" s="11" t="s">
        <v>101</v>
      </c>
      <c r="D36" s="107">
        <v>314510094</v>
      </c>
      <c r="E36" s="11" t="s">
        <v>100</v>
      </c>
      <c r="F36" s="107">
        <v>2</v>
      </c>
      <c r="G36" s="13" t="b">
        <v>1</v>
      </c>
      <c r="H36" s="13" t="b">
        <v>1</v>
      </c>
      <c r="I36" s="13" t="b">
        <v>0</v>
      </c>
      <c r="J36" s="13" t="s">
        <v>472</v>
      </c>
    </row>
    <row r="37" spans="1:10" ht="12.75" customHeight="1">
      <c r="A37" s="113">
        <v>36</v>
      </c>
      <c r="B37" s="107">
        <v>314510120</v>
      </c>
      <c r="C37" s="11" t="s">
        <v>103</v>
      </c>
      <c r="D37" s="11"/>
      <c r="E37" s="11"/>
      <c r="F37" s="107">
        <v>2</v>
      </c>
      <c r="G37" s="13" t="b">
        <v>1</v>
      </c>
      <c r="H37" s="13" t="b">
        <v>1</v>
      </c>
      <c r="I37" s="13" t="b">
        <v>0</v>
      </c>
    </row>
    <row r="38" spans="1:10" ht="12.75" customHeight="1">
      <c r="A38" s="113">
        <v>37</v>
      </c>
      <c r="B38" s="107">
        <v>314510044</v>
      </c>
      <c r="C38" s="11" t="s">
        <v>97</v>
      </c>
      <c r="D38" s="107">
        <v>314510067</v>
      </c>
      <c r="E38" s="11" t="s">
        <v>98</v>
      </c>
      <c r="F38" s="107">
        <v>2</v>
      </c>
      <c r="G38" s="13" t="b">
        <v>1</v>
      </c>
      <c r="H38" s="13" t="b">
        <v>1</v>
      </c>
      <c r="I38" s="13" t="b">
        <v>0</v>
      </c>
      <c r="J38" s="13" t="s">
        <v>470</v>
      </c>
    </row>
    <row r="39" spans="1:10" ht="12.75" customHeight="1">
      <c r="A39" s="113">
        <v>38</v>
      </c>
      <c r="B39" s="107">
        <v>312580021</v>
      </c>
      <c r="C39" s="11" t="s">
        <v>57</v>
      </c>
      <c r="D39" s="107">
        <v>313510001</v>
      </c>
      <c r="E39" s="11" t="s">
        <v>65</v>
      </c>
      <c r="F39" s="107">
        <v>3</v>
      </c>
      <c r="G39" s="13" t="b">
        <v>1</v>
      </c>
      <c r="H39" s="13" t="b">
        <v>1</v>
      </c>
      <c r="I39" s="13" t="b">
        <v>0</v>
      </c>
    </row>
    <row r="40" spans="1:10" ht="12.75" customHeight="1">
      <c r="A40" s="113">
        <v>39</v>
      </c>
      <c r="B40" s="107">
        <v>314510042</v>
      </c>
      <c r="C40" s="11" t="s">
        <v>96</v>
      </c>
      <c r="D40" s="107">
        <v>314510072</v>
      </c>
      <c r="E40" s="11" t="s">
        <v>99</v>
      </c>
      <c r="F40" s="107">
        <v>3</v>
      </c>
      <c r="G40" s="13" t="b">
        <v>1</v>
      </c>
      <c r="H40" s="13" t="b">
        <v>1</v>
      </c>
      <c r="I40" s="13" t="b">
        <v>0</v>
      </c>
      <c r="J40" s="13" t="s">
        <v>463</v>
      </c>
    </row>
    <row r="41" spans="1:10" ht="12.75" customHeight="1">
      <c r="A41" s="113">
        <v>40</v>
      </c>
      <c r="B41" s="107">
        <v>314580048</v>
      </c>
      <c r="C41" s="11" t="s">
        <v>144</v>
      </c>
      <c r="D41" s="107">
        <v>314510201</v>
      </c>
      <c r="E41" s="11" t="s">
        <v>126</v>
      </c>
      <c r="F41" s="107">
        <v>3</v>
      </c>
      <c r="G41" s="13" t="b">
        <v>1</v>
      </c>
      <c r="H41" s="13" t="b">
        <v>1</v>
      </c>
      <c r="I41" s="13" t="b">
        <v>0</v>
      </c>
      <c r="J41" s="13" t="s">
        <v>473</v>
      </c>
    </row>
    <row r="42" spans="1:10" ht="12.75" customHeight="1">
      <c r="A42" s="113">
        <v>41</v>
      </c>
      <c r="B42" s="107">
        <v>312510123</v>
      </c>
      <c r="C42" s="11" t="s">
        <v>54</v>
      </c>
      <c r="D42" s="114">
        <v>413510023</v>
      </c>
      <c r="E42" s="11" t="s">
        <v>152</v>
      </c>
      <c r="F42" s="107">
        <v>2</v>
      </c>
      <c r="G42" s="13" t="b">
        <v>1</v>
      </c>
      <c r="H42" s="13" t="b">
        <v>1</v>
      </c>
      <c r="I42" s="13" t="b">
        <v>0</v>
      </c>
    </row>
    <row r="43" spans="1:10" ht="12.75" customHeight="1">
      <c r="A43" s="113">
        <v>42</v>
      </c>
      <c r="B43" s="107">
        <v>314510222</v>
      </c>
      <c r="C43" s="11" t="s">
        <v>131</v>
      </c>
      <c r="D43" s="107">
        <v>313510194</v>
      </c>
      <c r="E43" s="11" t="s">
        <v>71</v>
      </c>
      <c r="F43" s="107">
        <v>2</v>
      </c>
      <c r="G43" s="13" t="b">
        <v>1</v>
      </c>
      <c r="H43" s="13" t="b">
        <v>1</v>
      </c>
      <c r="I43" s="13" t="b">
        <v>0</v>
      </c>
    </row>
    <row r="44" spans="1:10" ht="12.75" customHeight="1">
      <c r="A44" s="113">
        <v>43</v>
      </c>
      <c r="B44" s="107">
        <v>313512061</v>
      </c>
      <c r="C44" s="11" t="s">
        <v>81</v>
      </c>
      <c r="D44" s="11"/>
      <c r="E44" s="11"/>
      <c r="F44" s="107">
        <v>2</v>
      </c>
      <c r="G44" s="13" t="b">
        <v>1</v>
      </c>
      <c r="H44" s="13" t="b">
        <v>1</v>
      </c>
      <c r="I44" s="13" t="b">
        <v>0</v>
      </c>
      <c r="J44" s="13" t="s">
        <v>474</v>
      </c>
    </row>
    <row r="45" spans="1:10" ht="12.75" customHeight="1">
      <c r="A45" s="113">
        <v>44</v>
      </c>
      <c r="B45" s="107">
        <v>314605003</v>
      </c>
      <c r="C45" s="11" t="s">
        <v>150</v>
      </c>
      <c r="D45" s="11"/>
      <c r="E45" s="11"/>
      <c r="F45" s="107">
        <v>3</v>
      </c>
      <c r="G45" s="13" t="b">
        <v>1</v>
      </c>
      <c r="H45" s="13" t="b">
        <v>0</v>
      </c>
      <c r="I45" s="13" t="b">
        <v>1</v>
      </c>
      <c r="J45" s="13" t="s">
        <v>475</v>
      </c>
    </row>
    <row r="46" spans="1:10" ht="12.75" customHeight="1">
      <c r="A46" s="113">
        <v>45</v>
      </c>
      <c r="B46" s="107">
        <v>314510153</v>
      </c>
      <c r="C46" s="11" t="s">
        <v>114</v>
      </c>
      <c r="D46" s="107">
        <v>313510244</v>
      </c>
      <c r="E46" s="11" t="s">
        <v>79</v>
      </c>
      <c r="F46" s="107">
        <v>2</v>
      </c>
      <c r="G46" s="13" t="b">
        <v>1</v>
      </c>
      <c r="H46" s="13" t="b">
        <v>1</v>
      </c>
      <c r="I46" s="13" t="b">
        <v>0</v>
      </c>
      <c r="J46" s="13" t="s">
        <v>476</v>
      </c>
    </row>
    <row r="47" spans="1:10" ht="12.75" customHeight="1">
      <c r="A47" s="113">
        <v>46</v>
      </c>
      <c r="B47" s="107">
        <v>111511307</v>
      </c>
      <c r="C47" s="11" t="s">
        <v>41</v>
      </c>
      <c r="D47" s="107">
        <v>314510157</v>
      </c>
      <c r="E47" s="11" t="s">
        <v>115</v>
      </c>
      <c r="F47" s="107">
        <v>1</v>
      </c>
      <c r="G47" s="13" t="b">
        <v>1</v>
      </c>
      <c r="H47" s="13" t="b">
        <v>1</v>
      </c>
      <c r="I47" s="13" t="b">
        <v>0</v>
      </c>
      <c r="J47" s="13" t="s">
        <v>477</v>
      </c>
    </row>
    <row r="48" spans="1:10" ht="12.75" customHeight="1">
      <c r="A48" s="113">
        <v>47</v>
      </c>
      <c r="B48" s="107">
        <v>111511208</v>
      </c>
      <c r="C48" s="11" t="s">
        <v>31</v>
      </c>
      <c r="D48" s="107">
        <v>111511253</v>
      </c>
      <c r="E48" s="11" t="s">
        <v>36</v>
      </c>
      <c r="F48" s="107">
        <v>1</v>
      </c>
      <c r="G48" s="13" t="b">
        <v>1</v>
      </c>
      <c r="H48" s="13" t="b">
        <v>1</v>
      </c>
      <c r="I48" s="13" t="b">
        <v>0</v>
      </c>
    </row>
    <row r="49" spans="1:10" ht="12.75" customHeight="1">
      <c r="A49" s="113">
        <v>48</v>
      </c>
      <c r="B49" s="107">
        <v>314510214</v>
      </c>
      <c r="C49" s="11" t="s">
        <v>129</v>
      </c>
      <c r="D49" s="107">
        <v>313510214</v>
      </c>
      <c r="E49" s="11" t="s">
        <v>74</v>
      </c>
      <c r="F49" s="107">
        <v>1</v>
      </c>
      <c r="G49" s="13" t="b">
        <v>1</v>
      </c>
      <c r="H49" s="13" t="b">
        <v>1</v>
      </c>
      <c r="I49" s="13" t="b">
        <v>0</v>
      </c>
      <c r="J49" s="13" t="s">
        <v>478</v>
      </c>
    </row>
    <row r="50" spans="1:10" ht="12.75" customHeight="1">
      <c r="A50" s="113">
        <v>49</v>
      </c>
      <c r="B50" s="107">
        <v>313580015</v>
      </c>
      <c r="C50" s="11" t="s">
        <v>85</v>
      </c>
      <c r="D50" s="107">
        <v>314510028</v>
      </c>
      <c r="E50" s="11" t="s">
        <v>94</v>
      </c>
      <c r="F50" s="107">
        <v>3</v>
      </c>
      <c r="G50" s="13" t="b">
        <v>1</v>
      </c>
      <c r="H50" s="13" t="b">
        <v>1</v>
      </c>
      <c r="I50" s="13" t="b">
        <v>0</v>
      </c>
      <c r="J50" s="13" t="s">
        <v>478</v>
      </c>
    </row>
    <row r="51" spans="1:10" ht="12.75" customHeight="1">
      <c r="A51" s="113">
        <v>50</v>
      </c>
      <c r="B51" s="107">
        <v>111511306</v>
      </c>
      <c r="C51" s="11" t="s">
        <v>40</v>
      </c>
      <c r="D51" s="107">
        <v>111511308</v>
      </c>
      <c r="E51" s="11" t="s">
        <v>42</v>
      </c>
      <c r="F51" s="107">
        <v>1</v>
      </c>
      <c r="G51" s="13" t="b">
        <v>1</v>
      </c>
      <c r="H51" s="13" t="b">
        <v>1</v>
      </c>
      <c r="I51" s="13" t="b">
        <v>0</v>
      </c>
    </row>
    <row r="52" spans="1:10" ht="12.75" customHeight="1">
      <c r="A52" s="113">
        <v>51</v>
      </c>
      <c r="B52" s="107">
        <v>314510186</v>
      </c>
      <c r="C52" s="11" t="s">
        <v>119</v>
      </c>
      <c r="D52" s="11"/>
      <c r="E52" s="11"/>
      <c r="F52" s="107">
        <v>1</v>
      </c>
      <c r="G52" s="13" t="b">
        <v>1</v>
      </c>
      <c r="H52" s="13" t="b">
        <v>1</v>
      </c>
      <c r="I52" s="13" t="b">
        <v>0</v>
      </c>
      <c r="J52" s="13" t="s">
        <v>479</v>
      </c>
    </row>
    <row r="53" spans="1:10" ht="12.75" customHeight="1">
      <c r="A53" s="113">
        <v>52</v>
      </c>
      <c r="B53" s="107">
        <v>314505008</v>
      </c>
      <c r="C53" s="11" t="s">
        <v>91</v>
      </c>
      <c r="D53" s="107">
        <v>314581011</v>
      </c>
      <c r="E53" s="11" t="s">
        <v>146</v>
      </c>
      <c r="F53" s="107">
        <v>3</v>
      </c>
      <c r="G53" s="13" t="b">
        <v>1</v>
      </c>
      <c r="H53" s="13" t="b">
        <v>1</v>
      </c>
      <c r="I53" s="13" t="b">
        <v>0</v>
      </c>
      <c r="J53" s="13" t="s">
        <v>480</v>
      </c>
    </row>
    <row r="54" spans="1:10" ht="12.75" customHeight="1">
      <c r="A54" s="113">
        <v>53</v>
      </c>
      <c r="B54" s="107">
        <v>314510189</v>
      </c>
      <c r="C54" s="11" t="s">
        <v>121</v>
      </c>
      <c r="D54" s="107">
        <v>314510228</v>
      </c>
      <c r="E54" s="11" t="s">
        <v>134</v>
      </c>
      <c r="F54" s="107">
        <v>2</v>
      </c>
      <c r="G54" s="13" t="b">
        <v>1</v>
      </c>
      <c r="H54" s="13" t="b">
        <v>1</v>
      </c>
      <c r="I54" s="13" t="b">
        <v>0</v>
      </c>
    </row>
    <row r="55" spans="1:10" ht="12.75" customHeight="1">
      <c r="A55" s="113">
        <v>54</v>
      </c>
      <c r="B55" s="107">
        <v>111511186</v>
      </c>
      <c r="C55" s="11" t="s">
        <v>30</v>
      </c>
      <c r="D55" s="107">
        <v>111611088</v>
      </c>
      <c r="E55" s="11" t="s">
        <v>44</v>
      </c>
      <c r="F55" s="107">
        <v>3</v>
      </c>
      <c r="G55" s="13" t="b">
        <v>1</v>
      </c>
      <c r="H55" s="13" t="b">
        <v>1</v>
      </c>
      <c r="I55" s="13" t="b">
        <v>0</v>
      </c>
      <c r="J55" s="13" t="s">
        <v>481</v>
      </c>
    </row>
    <row r="56" spans="1:10" ht="12.75" customHeight="1">
      <c r="A56" s="113">
        <v>55</v>
      </c>
      <c r="B56" s="107">
        <v>811254</v>
      </c>
      <c r="C56" s="11" t="s">
        <v>13</v>
      </c>
      <c r="D56" s="107">
        <v>112511152</v>
      </c>
      <c r="E56" s="11" t="s">
        <v>48</v>
      </c>
      <c r="F56" s="107">
        <v>1</v>
      </c>
      <c r="G56" s="13" t="b">
        <v>1</v>
      </c>
      <c r="H56" s="13" t="b">
        <v>1</v>
      </c>
      <c r="I56" s="13" t="b">
        <v>0</v>
      </c>
    </row>
    <row r="57" spans="1:10" ht="12.75" customHeight="1">
      <c r="A57" s="113">
        <v>56</v>
      </c>
      <c r="B57" s="107">
        <v>111511240</v>
      </c>
      <c r="C57" s="11" t="s">
        <v>33</v>
      </c>
      <c r="D57" s="11"/>
      <c r="E57" s="11"/>
      <c r="F57" s="107">
        <v>3</v>
      </c>
      <c r="G57" s="13" t="b">
        <v>1</v>
      </c>
      <c r="H57" s="13" t="b">
        <v>1</v>
      </c>
      <c r="I57" s="13" t="b">
        <v>0</v>
      </c>
    </row>
    <row r="58" spans="1:10" ht="12.75" customHeight="1">
      <c r="A58" s="113">
        <v>57</v>
      </c>
      <c r="B58" s="107">
        <v>314510149</v>
      </c>
      <c r="C58" s="11" t="s">
        <v>111</v>
      </c>
      <c r="D58" s="107">
        <v>314510151</v>
      </c>
      <c r="E58" s="11" t="s">
        <v>112</v>
      </c>
      <c r="F58" s="107">
        <v>3</v>
      </c>
      <c r="G58" s="13" t="b">
        <v>1</v>
      </c>
      <c r="H58" s="13" t="b">
        <v>1</v>
      </c>
      <c r="I58" s="13" t="b">
        <v>0</v>
      </c>
      <c r="J58" s="13" t="s">
        <v>466</v>
      </c>
    </row>
    <row r="59" spans="1:10" ht="12.75" customHeight="1">
      <c r="A59" s="113">
        <v>58</v>
      </c>
      <c r="B59" s="107">
        <v>314605025</v>
      </c>
      <c r="C59" s="11" t="s">
        <v>151</v>
      </c>
      <c r="D59" s="11"/>
      <c r="E59" s="11"/>
      <c r="F59" s="107">
        <v>1</v>
      </c>
      <c r="G59" s="13" t="b">
        <v>1</v>
      </c>
      <c r="H59" s="13" t="b">
        <v>1</v>
      </c>
      <c r="I59" s="13" t="b">
        <v>0</v>
      </c>
    </row>
    <row r="60" spans="1:10" ht="12.75" customHeight="1">
      <c r="A60" s="113">
        <v>59</v>
      </c>
      <c r="B60" s="107">
        <v>314581044</v>
      </c>
      <c r="C60" s="11" t="s">
        <v>148</v>
      </c>
      <c r="D60" s="107">
        <v>314580044</v>
      </c>
      <c r="E60" s="11" t="s">
        <v>143</v>
      </c>
      <c r="F60" s="107">
        <v>1</v>
      </c>
      <c r="G60" s="13" t="b">
        <v>1</v>
      </c>
      <c r="H60" s="13" t="b">
        <v>1</v>
      </c>
      <c r="I60" s="13" t="b">
        <v>0</v>
      </c>
      <c r="J60" s="13" t="s">
        <v>482</v>
      </c>
    </row>
    <row r="61" spans="1:10" ht="12.75" customHeight="1">
      <c r="A61" s="113">
        <v>60</v>
      </c>
      <c r="B61" s="107">
        <v>313510172</v>
      </c>
      <c r="C61" s="11" t="s">
        <v>69</v>
      </c>
      <c r="D61" s="11"/>
      <c r="E61" s="11"/>
      <c r="F61" s="107">
        <v>3</v>
      </c>
      <c r="G61" s="13" t="b">
        <v>1</v>
      </c>
      <c r="H61" s="13" t="b">
        <v>1</v>
      </c>
      <c r="I61" s="13" t="b">
        <v>0</v>
      </c>
    </row>
    <row r="62" spans="1:10" ht="12.75" customHeight="1">
      <c r="A62" s="115">
        <v>61</v>
      </c>
      <c r="B62" s="107">
        <v>314511038</v>
      </c>
      <c r="C62" s="11" t="s">
        <v>137</v>
      </c>
      <c r="D62" s="107">
        <v>314510202</v>
      </c>
      <c r="E62" s="11" t="s">
        <v>127</v>
      </c>
      <c r="F62" s="107">
        <v>3</v>
      </c>
      <c r="G62" s="13" t="b">
        <v>1</v>
      </c>
      <c r="H62" s="13" t="b">
        <v>1</v>
      </c>
      <c r="I62" s="13" t="b">
        <v>0</v>
      </c>
      <c r="J62" s="13" t="s">
        <v>483</v>
      </c>
    </row>
    <row r="63" spans="1:10" ht="12.75" customHeight="1">
      <c r="A63" s="115">
        <v>62</v>
      </c>
      <c r="B63" s="107">
        <v>111511057</v>
      </c>
      <c r="C63" s="11" t="s">
        <v>23</v>
      </c>
      <c r="D63" s="11"/>
      <c r="E63" s="11"/>
      <c r="F63" s="107">
        <v>3</v>
      </c>
      <c r="G63" s="13" t="b">
        <v>1</v>
      </c>
      <c r="H63" s="13" t="b">
        <v>1</v>
      </c>
      <c r="I63" s="13" t="b">
        <v>0</v>
      </c>
    </row>
    <row r="64" spans="1:10" ht="12.75" customHeight="1">
      <c r="A64" s="115">
        <v>63</v>
      </c>
      <c r="B64" s="107">
        <v>313513029</v>
      </c>
      <c r="C64" s="11" t="s">
        <v>83</v>
      </c>
      <c r="D64" s="11"/>
      <c r="E64" s="11"/>
      <c r="F64" s="107">
        <v>2</v>
      </c>
      <c r="G64" s="13" t="b">
        <v>1</v>
      </c>
      <c r="H64" s="13" t="b">
        <v>1</v>
      </c>
      <c r="I64" s="13" t="b">
        <v>0</v>
      </c>
    </row>
    <row r="65" spans="1:10" ht="12.75" customHeight="1">
      <c r="A65" s="115">
        <v>64</v>
      </c>
      <c r="B65" s="107">
        <v>314510126</v>
      </c>
      <c r="C65" s="11" t="s">
        <v>105</v>
      </c>
      <c r="D65" s="107">
        <v>314510166</v>
      </c>
      <c r="E65" s="11" t="s">
        <v>116</v>
      </c>
      <c r="F65" s="107">
        <v>1</v>
      </c>
      <c r="G65" s="13" t="b">
        <v>1</v>
      </c>
      <c r="H65" s="13" t="b">
        <v>1</v>
      </c>
      <c r="I65" s="13" t="b">
        <v>0</v>
      </c>
    </row>
    <row r="66" spans="1:10" ht="12.75" customHeight="1">
      <c r="A66" s="115">
        <v>65</v>
      </c>
      <c r="B66" s="107">
        <v>312511041</v>
      </c>
      <c r="C66" s="11" t="s">
        <v>55</v>
      </c>
      <c r="D66" s="11"/>
      <c r="E66" s="11"/>
      <c r="F66" s="107">
        <v>1</v>
      </c>
      <c r="G66" s="13" t="b">
        <v>1</v>
      </c>
      <c r="H66" s="13" t="b">
        <v>1</v>
      </c>
      <c r="I66" s="13" t="b">
        <v>0</v>
      </c>
      <c r="J66" s="13" t="s">
        <v>484</v>
      </c>
    </row>
    <row r="67" spans="1:10" ht="12.75" customHeight="1">
      <c r="A67" s="115">
        <v>66</v>
      </c>
      <c r="B67" s="107">
        <v>311510190</v>
      </c>
      <c r="C67" s="11" t="s">
        <v>49</v>
      </c>
      <c r="D67" s="11"/>
      <c r="E67" s="11"/>
      <c r="F67" s="107">
        <v>1</v>
      </c>
      <c r="G67" s="13" t="b">
        <v>1</v>
      </c>
      <c r="H67" s="13" t="b">
        <v>1</v>
      </c>
      <c r="I67" s="13" t="b">
        <v>0</v>
      </c>
    </row>
    <row r="68" spans="1:10" ht="12.75" customHeight="1">
      <c r="A68" s="115">
        <v>67</v>
      </c>
      <c r="B68" s="107">
        <v>111261022</v>
      </c>
      <c r="C68" s="11" t="s">
        <v>16</v>
      </c>
      <c r="D68" s="11"/>
      <c r="E68" s="11"/>
      <c r="F68" s="107">
        <v>2</v>
      </c>
      <c r="G68" s="13" t="b">
        <v>1</v>
      </c>
      <c r="H68" s="13" t="b">
        <v>0</v>
      </c>
      <c r="I68" s="13" t="b">
        <v>1</v>
      </c>
      <c r="J68" s="13" t="s">
        <v>485</v>
      </c>
    </row>
    <row r="69" spans="1:10" ht="12.75" customHeight="1">
      <c r="A69" s="115">
        <v>68</v>
      </c>
      <c r="B69" s="107">
        <v>111511273</v>
      </c>
      <c r="C69" s="11" t="s">
        <v>39</v>
      </c>
      <c r="D69" s="107">
        <v>111511168</v>
      </c>
      <c r="E69" s="11" t="s">
        <v>29</v>
      </c>
      <c r="F69" s="107">
        <v>2</v>
      </c>
      <c r="G69" s="13" t="b">
        <v>1</v>
      </c>
      <c r="H69" s="13" t="b">
        <v>1</v>
      </c>
      <c r="I69" s="13" t="b">
        <v>0</v>
      </c>
    </row>
    <row r="70" spans="1:10" ht="12.75" customHeight="1">
      <c r="A70" s="115">
        <v>69</v>
      </c>
      <c r="B70" s="107">
        <v>314510232</v>
      </c>
      <c r="C70" s="11" t="s">
        <v>136</v>
      </c>
      <c r="D70" s="11"/>
      <c r="E70" s="11"/>
      <c r="F70" s="107">
        <v>2</v>
      </c>
      <c r="G70" s="13" t="b">
        <v>1</v>
      </c>
      <c r="H70" s="13" t="b">
        <v>0</v>
      </c>
      <c r="I70" s="13" t="b">
        <v>1</v>
      </c>
      <c r="J70" s="13" t="s">
        <v>485</v>
      </c>
    </row>
    <row r="71" spans="1:10" ht="12.75" customHeight="1">
      <c r="A71" s="115">
        <v>70</v>
      </c>
      <c r="B71" s="107">
        <v>313505013</v>
      </c>
      <c r="C71" s="11" t="s">
        <v>63</v>
      </c>
      <c r="D71" s="11"/>
      <c r="E71" s="11"/>
      <c r="F71" s="107">
        <v>3</v>
      </c>
      <c r="G71" s="13" t="b">
        <v>1</v>
      </c>
      <c r="H71" s="13" t="b">
        <v>1</v>
      </c>
      <c r="I71" s="13" t="b">
        <v>0</v>
      </c>
    </row>
    <row r="72" spans="1:10" ht="12.75" customHeight="1">
      <c r="A72" s="115">
        <v>71</v>
      </c>
      <c r="B72" s="107">
        <v>314510188</v>
      </c>
      <c r="C72" s="11" t="s">
        <v>120</v>
      </c>
      <c r="D72" s="107">
        <v>314510192</v>
      </c>
      <c r="E72" s="11" t="s">
        <v>122</v>
      </c>
      <c r="F72" s="11"/>
      <c r="G72" s="13" t="b">
        <v>1</v>
      </c>
      <c r="H72" s="13" t="b">
        <v>1</v>
      </c>
      <c r="I72" s="13" t="b">
        <v>0</v>
      </c>
    </row>
    <row r="73" spans="1:10" ht="12.75" customHeight="1">
      <c r="A73" s="115">
        <v>72</v>
      </c>
      <c r="B73" s="107">
        <v>312591041</v>
      </c>
      <c r="C73" s="11" t="s">
        <v>61</v>
      </c>
      <c r="D73" s="11"/>
      <c r="E73" s="11"/>
      <c r="F73" s="107">
        <v>4</v>
      </c>
      <c r="G73" s="13" t="b">
        <v>1</v>
      </c>
      <c r="H73" s="13" t="b">
        <v>1</v>
      </c>
      <c r="I73" s="13" t="b">
        <v>0</v>
      </c>
    </row>
    <row r="74" spans="1:10" ht="12.75" customHeight="1">
      <c r="A74" s="115">
        <v>73</v>
      </c>
      <c r="B74" s="107">
        <v>314510133</v>
      </c>
      <c r="C74" s="11" t="s">
        <v>108</v>
      </c>
      <c r="D74" s="107">
        <v>313510245</v>
      </c>
      <c r="E74" s="11" t="s">
        <v>80</v>
      </c>
      <c r="F74" s="107">
        <v>2</v>
      </c>
      <c r="G74" s="13" t="b">
        <v>1</v>
      </c>
      <c r="H74" s="13" t="b">
        <v>1</v>
      </c>
      <c r="I74" s="13" t="b">
        <v>0</v>
      </c>
    </row>
    <row r="75" spans="1:10" ht="12.75" customHeight="1">
      <c r="A75" s="115">
        <v>74</v>
      </c>
      <c r="B75" s="107">
        <v>314510134</v>
      </c>
      <c r="C75" s="11" t="s">
        <v>109</v>
      </c>
      <c r="D75" s="11"/>
      <c r="E75" s="11"/>
      <c r="F75" s="107">
        <v>1</v>
      </c>
      <c r="G75" s="13" t="b">
        <v>1</v>
      </c>
      <c r="H75" s="13" t="b">
        <v>1</v>
      </c>
      <c r="I75" s="13" t="b">
        <v>0</v>
      </c>
    </row>
    <row r="76" spans="1:10" ht="12.75" customHeight="1">
      <c r="A76" s="115">
        <v>75</v>
      </c>
      <c r="B76" s="107">
        <v>313580072</v>
      </c>
      <c r="C76" s="11" t="s">
        <v>86</v>
      </c>
      <c r="D76" s="11"/>
      <c r="E76" s="11"/>
      <c r="F76" s="107">
        <v>1</v>
      </c>
      <c r="G76" s="13" t="b">
        <v>1</v>
      </c>
      <c r="H76" s="13" t="b">
        <v>1</v>
      </c>
      <c r="I76" s="13" t="b">
        <v>0</v>
      </c>
    </row>
    <row r="77" spans="1:10" ht="12.75" customHeight="1">
      <c r="A77" s="115">
        <v>76</v>
      </c>
      <c r="B77" s="107">
        <v>314512025</v>
      </c>
      <c r="C77" s="11" t="s">
        <v>140</v>
      </c>
      <c r="D77" s="107">
        <v>314510230</v>
      </c>
      <c r="E77" s="11" t="s">
        <v>135</v>
      </c>
      <c r="F77" s="107">
        <v>1</v>
      </c>
      <c r="G77" s="13" t="b">
        <v>1</v>
      </c>
      <c r="H77" s="13" t="b">
        <v>0</v>
      </c>
      <c r="I77" s="13" t="b">
        <v>1</v>
      </c>
      <c r="J77" s="13" t="s">
        <v>486</v>
      </c>
    </row>
    <row r="78" spans="1:10" ht="12.75" customHeight="1">
      <c r="A78" s="115">
        <v>77</v>
      </c>
      <c r="B78" s="107">
        <v>311515050</v>
      </c>
      <c r="C78" s="11" t="s">
        <v>51</v>
      </c>
      <c r="D78" s="11"/>
      <c r="E78" s="11"/>
      <c r="F78" s="107">
        <v>2</v>
      </c>
      <c r="G78" s="13" t="b">
        <v>1</v>
      </c>
      <c r="H78" s="13" t="b">
        <v>1</v>
      </c>
      <c r="I78" s="13" t="b">
        <v>0</v>
      </c>
    </row>
    <row r="79" spans="1:10" ht="12.75" customHeight="1">
      <c r="A79" s="115">
        <v>78</v>
      </c>
      <c r="B79" s="107">
        <v>314513086</v>
      </c>
      <c r="C79" s="11" t="s">
        <v>141</v>
      </c>
      <c r="D79" s="11"/>
      <c r="E79" s="11"/>
      <c r="F79" s="107">
        <v>4</v>
      </c>
      <c r="G79" s="13" t="b">
        <v>1</v>
      </c>
      <c r="H79" s="13" t="b">
        <v>0</v>
      </c>
      <c r="I79" s="13" t="b">
        <v>1</v>
      </c>
      <c r="J79" s="13" t="s">
        <v>487</v>
      </c>
    </row>
    <row r="80" spans="1:10" ht="12.75" customHeight="1">
      <c r="A80" s="115">
        <v>79</v>
      </c>
      <c r="B80" s="107">
        <v>314505011</v>
      </c>
      <c r="C80" s="11" t="s">
        <v>92</v>
      </c>
      <c r="D80" s="11"/>
      <c r="E80" s="11"/>
      <c r="F80" s="11"/>
      <c r="G80" s="13" t="b">
        <v>1</v>
      </c>
      <c r="H80" s="13" t="b">
        <v>0</v>
      </c>
      <c r="I80" s="13" t="b">
        <v>1</v>
      </c>
    </row>
    <row r="81" spans="1:9" ht="12.75" customHeight="1">
      <c r="A81" s="107"/>
      <c r="B81" s="11"/>
      <c r="C81" s="11"/>
      <c r="D81" s="11"/>
      <c r="E81" s="11"/>
      <c r="F81" s="11"/>
      <c r="G81" s="13">
        <f>COUNTIF(G2:G80,TRUE)</f>
        <v>79</v>
      </c>
      <c r="H81" s="13">
        <f>COUNTIF(H2:H80,TRUE)</f>
        <v>73</v>
      </c>
      <c r="I81" s="13">
        <f>COUNTIF(I2:I80,TRUE)</f>
        <v>6</v>
      </c>
    </row>
  </sheetData>
  <phoneticPr fontId="25" type="noConversion"/>
  <conditionalFormatting sqref="B2:F80">
    <cfRule type="expression" dxfId="3" priority="1">
      <formula>$G2=FALSE</formula>
    </cfRule>
    <cfRule type="expression" dxfId="2" priority="2">
      <formula>$H2=TRUE</formula>
    </cfRule>
    <cfRule type="expression" dxfId="1" priority="3">
      <formula>$I2=TRUE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1000"/>
  <sheetViews>
    <sheetView workbookViewId="0">
      <pane xSplit="3" ySplit="1" topLeftCell="D101" activePane="bottomRight" state="frozen"/>
      <selection pane="topRight" activeCell="D1" sqref="D1"/>
      <selection pane="bottomLeft" activeCell="A2" sqref="A2"/>
      <selection pane="bottomRight" activeCell="I113" sqref="I113"/>
    </sheetView>
  </sheetViews>
  <sheetFormatPr defaultColWidth="12.59765625" defaultRowHeight="15.75" customHeight="1"/>
  <cols>
    <col min="1" max="2" width="12.59765625" customWidth="1"/>
  </cols>
  <sheetData>
    <row r="1" spans="1:29" ht="15.75" customHeight="1">
      <c r="A1" s="19" t="s">
        <v>0</v>
      </c>
      <c r="B1" s="19" t="s">
        <v>1</v>
      </c>
      <c r="C1" s="19" t="s">
        <v>2</v>
      </c>
      <c r="D1" s="2" t="s">
        <v>455</v>
      </c>
      <c r="E1" s="2" t="s">
        <v>488</v>
      </c>
      <c r="F1" s="2" t="s">
        <v>489</v>
      </c>
      <c r="G1" s="2" t="s">
        <v>311</v>
      </c>
      <c r="H1" s="2" t="s">
        <v>393</v>
      </c>
      <c r="I1" s="2" t="s">
        <v>312</v>
      </c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</row>
    <row r="2" spans="1:29" ht="15.75" customHeight="1">
      <c r="A2" s="1" t="s">
        <v>13</v>
      </c>
      <c r="B2" s="1" t="s">
        <v>14</v>
      </c>
      <c r="C2" s="3" t="s">
        <v>15</v>
      </c>
      <c r="D2" s="2">
        <v>55</v>
      </c>
      <c r="E2" s="2" t="b">
        <v>1</v>
      </c>
      <c r="F2" s="2" t="b">
        <v>1</v>
      </c>
      <c r="G2" s="2"/>
      <c r="H2" s="2">
        <v>93.2</v>
      </c>
      <c r="I2" s="2"/>
    </row>
    <row r="3" spans="1:29" ht="15.75" customHeight="1">
      <c r="A3" s="116" t="s">
        <v>16</v>
      </c>
      <c r="B3" s="116" t="s">
        <v>17</v>
      </c>
      <c r="C3" s="117">
        <v>111261022</v>
      </c>
      <c r="D3" s="2"/>
      <c r="E3" s="2"/>
      <c r="F3" s="2"/>
      <c r="G3" s="2"/>
      <c r="H3" s="2"/>
      <c r="I3" s="2"/>
    </row>
    <row r="4" spans="1:29" ht="15.75" customHeight="1">
      <c r="A4" s="116" t="s">
        <v>18</v>
      </c>
      <c r="B4" s="116" t="s">
        <v>19</v>
      </c>
      <c r="C4" s="117">
        <v>111511003</v>
      </c>
      <c r="D4" s="2"/>
      <c r="E4" s="2"/>
      <c r="F4" s="2"/>
      <c r="G4" s="2"/>
      <c r="H4" s="2"/>
      <c r="I4" s="2"/>
    </row>
    <row r="5" spans="1:29" ht="15.75" customHeight="1">
      <c r="A5" s="116" t="s">
        <v>20</v>
      </c>
      <c r="B5" s="116" t="s">
        <v>19</v>
      </c>
      <c r="C5" s="117">
        <v>111511005</v>
      </c>
      <c r="D5" s="2"/>
      <c r="E5" s="2"/>
      <c r="F5" s="2"/>
      <c r="G5" s="2"/>
      <c r="H5" s="2"/>
      <c r="I5" s="2"/>
    </row>
    <row r="6" spans="1:29" ht="15.75" customHeight="1">
      <c r="A6" s="1" t="s">
        <v>21</v>
      </c>
      <c r="B6" s="1" t="s">
        <v>19</v>
      </c>
      <c r="C6" s="7">
        <v>111511009</v>
      </c>
      <c r="D6" s="2">
        <v>12</v>
      </c>
      <c r="E6" s="2" t="b">
        <v>1</v>
      </c>
      <c r="F6" s="2" t="b">
        <v>1</v>
      </c>
      <c r="G6" s="2"/>
      <c r="H6" s="2">
        <v>93.1</v>
      </c>
      <c r="I6" s="2"/>
    </row>
    <row r="7" spans="1:29" ht="15.75" customHeight="1">
      <c r="A7" s="1" t="s">
        <v>22</v>
      </c>
      <c r="B7" s="1" t="s">
        <v>19</v>
      </c>
      <c r="C7" s="7">
        <v>111511010</v>
      </c>
      <c r="D7" s="2">
        <v>12</v>
      </c>
      <c r="E7" s="2" t="b">
        <v>1</v>
      </c>
      <c r="F7" s="2" t="b">
        <v>1</v>
      </c>
      <c r="G7" s="2"/>
      <c r="H7" s="2">
        <v>93.1</v>
      </c>
      <c r="I7" s="2"/>
    </row>
    <row r="8" spans="1:29" ht="15.75" customHeight="1">
      <c r="A8" s="1" t="s">
        <v>23</v>
      </c>
      <c r="B8" s="1" t="s">
        <v>19</v>
      </c>
      <c r="C8" s="7">
        <v>111511057</v>
      </c>
      <c r="D8" s="2">
        <v>62</v>
      </c>
      <c r="E8" s="2" t="b">
        <v>1</v>
      </c>
      <c r="F8" s="2" t="b">
        <v>1</v>
      </c>
      <c r="G8" s="2"/>
      <c r="H8" s="2">
        <v>89</v>
      </c>
      <c r="I8" s="2"/>
    </row>
    <row r="9" spans="1:29" ht="15.75" customHeight="1">
      <c r="A9" s="116" t="s">
        <v>24</v>
      </c>
      <c r="B9" s="116" t="s">
        <v>19</v>
      </c>
      <c r="C9" s="117">
        <v>111511059</v>
      </c>
      <c r="D9" s="2"/>
      <c r="E9" s="2"/>
      <c r="F9" s="2"/>
      <c r="G9" s="2"/>
      <c r="H9" s="2"/>
      <c r="I9" s="2"/>
    </row>
    <row r="10" spans="1:29" ht="15.75" customHeight="1">
      <c r="A10" s="1" t="s">
        <v>25</v>
      </c>
      <c r="B10" s="1" t="s">
        <v>19</v>
      </c>
      <c r="C10" s="7">
        <v>111511093</v>
      </c>
      <c r="D10" s="2">
        <v>15</v>
      </c>
      <c r="E10" s="2" t="b">
        <v>1</v>
      </c>
      <c r="F10" s="2" t="b">
        <v>1</v>
      </c>
      <c r="G10" s="2"/>
      <c r="H10" s="2">
        <v>98</v>
      </c>
      <c r="I10" s="2"/>
    </row>
    <row r="11" spans="1:29" ht="15.75" customHeight="1">
      <c r="A11" s="1" t="s">
        <v>26</v>
      </c>
      <c r="B11" s="1" t="s">
        <v>19</v>
      </c>
      <c r="C11" s="7">
        <v>111511095</v>
      </c>
      <c r="D11" s="2">
        <v>9</v>
      </c>
      <c r="E11" s="2" t="b">
        <v>1</v>
      </c>
      <c r="F11" s="2" t="b">
        <v>1</v>
      </c>
      <c r="G11" s="2"/>
      <c r="H11" s="2">
        <v>90.2</v>
      </c>
      <c r="I11" s="2"/>
    </row>
    <row r="12" spans="1:29" ht="15.75" customHeight="1">
      <c r="A12" s="1" t="s">
        <v>27</v>
      </c>
      <c r="B12" s="1" t="s">
        <v>19</v>
      </c>
      <c r="C12" s="7">
        <v>111511099</v>
      </c>
      <c r="D12" s="2">
        <v>15</v>
      </c>
      <c r="E12" s="2" t="b">
        <v>1</v>
      </c>
      <c r="F12" s="2" t="b">
        <v>1</v>
      </c>
      <c r="G12" s="2"/>
      <c r="H12" s="2">
        <v>98</v>
      </c>
      <c r="I12" s="2"/>
    </row>
    <row r="13" spans="1:29" ht="15.75" customHeight="1">
      <c r="A13" s="1" t="s">
        <v>28</v>
      </c>
      <c r="B13" s="1" t="s">
        <v>19</v>
      </c>
      <c r="C13" s="7">
        <v>111511158</v>
      </c>
      <c r="D13" s="2">
        <v>13</v>
      </c>
      <c r="E13" s="2" t="b">
        <v>1</v>
      </c>
      <c r="F13" s="2" t="b">
        <v>1</v>
      </c>
      <c r="G13" s="2"/>
      <c r="H13" s="2">
        <v>97.2</v>
      </c>
      <c r="I13" s="2"/>
    </row>
    <row r="14" spans="1:29" ht="15.75" customHeight="1">
      <c r="A14" s="1" t="s">
        <v>29</v>
      </c>
      <c r="B14" s="1" t="s">
        <v>19</v>
      </c>
      <c r="C14" s="7">
        <v>111511163</v>
      </c>
      <c r="D14" s="2">
        <v>68</v>
      </c>
      <c r="E14" s="2" t="b">
        <v>0</v>
      </c>
      <c r="F14" s="2" t="b">
        <v>1</v>
      </c>
      <c r="G14" s="2"/>
      <c r="H14" s="2">
        <v>88.1</v>
      </c>
      <c r="I14" s="2"/>
    </row>
    <row r="15" spans="1:29" ht="15.75" customHeight="1">
      <c r="A15" s="1" t="s">
        <v>30</v>
      </c>
      <c r="B15" s="1" t="s">
        <v>19</v>
      </c>
      <c r="C15" s="7">
        <v>111511186</v>
      </c>
      <c r="D15" s="2">
        <v>54</v>
      </c>
      <c r="E15" s="2" t="b">
        <v>1</v>
      </c>
      <c r="F15" s="2" t="b">
        <v>1</v>
      </c>
      <c r="G15" s="2"/>
      <c r="H15" s="2">
        <v>95.5</v>
      </c>
      <c r="I15" s="2"/>
    </row>
    <row r="16" spans="1:29" ht="15.75" customHeight="1">
      <c r="A16" s="1" t="s">
        <v>31</v>
      </c>
      <c r="B16" s="1" t="s">
        <v>19</v>
      </c>
      <c r="C16" s="7">
        <v>111511208</v>
      </c>
      <c r="D16" s="2">
        <v>47</v>
      </c>
      <c r="E16" s="2" t="b">
        <v>0</v>
      </c>
      <c r="F16" s="2" t="b">
        <v>0</v>
      </c>
      <c r="G16" s="2"/>
      <c r="H16" s="2">
        <v>90</v>
      </c>
      <c r="I16" s="118">
        <v>0.41944444444444451</v>
      </c>
    </row>
    <row r="17" spans="1:9" ht="15.75" customHeight="1">
      <c r="A17" s="1" t="s">
        <v>32</v>
      </c>
      <c r="B17" s="1" t="s">
        <v>19</v>
      </c>
      <c r="C17" s="7">
        <v>111511211</v>
      </c>
      <c r="D17" s="2">
        <v>32</v>
      </c>
      <c r="E17" s="2" t="b">
        <v>1</v>
      </c>
      <c r="F17" s="2" t="b">
        <v>0</v>
      </c>
      <c r="G17" s="2"/>
      <c r="H17" s="2">
        <v>93.3</v>
      </c>
      <c r="I17" s="118">
        <v>0.43125000000000002</v>
      </c>
    </row>
    <row r="18" spans="1:9" ht="15.75" customHeight="1">
      <c r="A18" s="1" t="s">
        <v>33</v>
      </c>
      <c r="B18" s="1" t="s">
        <v>19</v>
      </c>
      <c r="C18" s="7">
        <v>111511240</v>
      </c>
      <c r="D18" s="2">
        <v>56</v>
      </c>
      <c r="E18" s="2" t="b">
        <v>1</v>
      </c>
      <c r="F18" s="2" t="b">
        <v>1</v>
      </c>
      <c r="G18" s="2"/>
      <c r="H18" s="2">
        <v>94.6</v>
      </c>
      <c r="I18" s="2"/>
    </row>
    <row r="19" spans="1:9" ht="15.75" customHeight="1">
      <c r="A19" s="1" t="s">
        <v>34</v>
      </c>
      <c r="B19" s="1" t="s">
        <v>19</v>
      </c>
      <c r="C19" s="7">
        <v>111511247</v>
      </c>
      <c r="D19" s="2">
        <v>31</v>
      </c>
      <c r="E19" s="2" t="b">
        <v>1</v>
      </c>
      <c r="F19" s="2" t="b">
        <v>1</v>
      </c>
      <c r="G19" s="2"/>
      <c r="H19" s="2">
        <v>97.6</v>
      </c>
      <c r="I19" s="2"/>
    </row>
    <row r="20" spans="1:9" ht="15.75" customHeight="1">
      <c r="A20" s="1" t="s">
        <v>35</v>
      </c>
      <c r="B20" s="1" t="s">
        <v>19</v>
      </c>
      <c r="C20" s="7">
        <v>111511249</v>
      </c>
      <c r="D20" s="2">
        <v>31</v>
      </c>
      <c r="E20" s="2" t="b">
        <v>1</v>
      </c>
      <c r="F20" s="2" t="b">
        <v>1</v>
      </c>
      <c r="G20" s="2"/>
      <c r="H20" s="2">
        <v>97.6</v>
      </c>
      <c r="I20" s="2"/>
    </row>
    <row r="21" spans="1:9" ht="15.75" customHeight="1">
      <c r="A21" s="1" t="s">
        <v>36</v>
      </c>
      <c r="B21" s="1" t="s">
        <v>19</v>
      </c>
      <c r="C21" s="7">
        <v>111511253</v>
      </c>
      <c r="D21" s="2">
        <v>47</v>
      </c>
      <c r="E21" s="2" t="b">
        <v>0</v>
      </c>
      <c r="F21" s="2" t="b">
        <v>0</v>
      </c>
      <c r="G21" s="2"/>
      <c r="H21" s="2">
        <v>90</v>
      </c>
      <c r="I21" s="118">
        <v>0.41944444444444451</v>
      </c>
    </row>
    <row r="22" spans="1:9" ht="15.75" customHeight="1">
      <c r="A22" s="1" t="s">
        <v>37</v>
      </c>
      <c r="B22" s="1" t="s">
        <v>19</v>
      </c>
      <c r="C22" s="7">
        <v>111511260</v>
      </c>
      <c r="D22" s="2">
        <v>11</v>
      </c>
      <c r="E22" s="2" t="b">
        <v>1</v>
      </c>
      <c r="F22" s="2" t="b">
        <v>1</v>
      </c>
      <c r="G22" s="2">
        <v>-5</v>
      </c>
      <c r="H22" s="2">
        <v>92.7</v>
      </c>
      <c r="I22" s="2" t="s">
        <v>490</v>
      </c>
    </row>
    <row r="23" spans="1:9" ht="15.75" customHeight="1">
      <c r="A23" s="1" t="s">
        <v>38</v>
      </c>
      <c r="B23" s="1" t="s">
        <v>19</v>
      </c>
      <c r="C23" s="7">
        <v>111511263</v>
      </c>
      <c r="D23" s="2">
        <v>32</v>
      </c>
      <c r="E23" s="2" t="b">
        <v>1</v>
      </c>
      <c r="F23" s="2" t="b">
        <v>0</v>
      </c>
      <c r="G23" s="2"/>
      <c r="H23" s="2">
        <v>93.3</v>
      </c>
      <c r="I23" s="118">
        <v>0.43125000000000002</v>
      </c>
    </row>
    <row r="24" spans="1:9" ht="15.75" customHeight="1">
      <c r="A24" s="1" t="s">
        <v>39</v>
      </c>
      <c r="B24" s="1" t="s">
        <v>19</v>
      </c>
      <c r="C24" s="7">
        <v>111511273</v>
      </c>
      <c r="D24" s="2">
        <v>68</v>
      </c>
      <c r="E24" s="2" t="b">
        <v>0</v>
      </c>
      <c r="F24" s="2" t="b">
        <v>1</v>
      </c>
      <c r="G24" s="2"/>
      <c r="H24" s="2">
        <v>88.1</v>
      </c>
      <c r="I24" s="2"/>
    </row>
    <row r="25" spans="1:9" ht="15.75" customHeight="1">
      <c r="A25" s="1" t="s">
        <v>40</v>
      </c>
      <c r="B25" s="1" t="s">
        <v>19</v>
      </c>
      <c r="C25" s="7">
        <v>111511306</v>
      </c>
      <c r="D25" s="2">
        <v>50</v>
      </c>
      <c r="E25" s="2" t="b">
        <v>1</v>
      </c>
      <c r="F25" s="2" t="b">
        <v>1</v>
      </c>
      <c r="G25" s="2"/>
      <c r="H25" s="2">
        <v>95.3</v>
      </c>
      <c r="I25" s="2"/>
    </row>
    <row r="26" spans="1:9" ht="15.75" customHeight="1">
      <c r="A26" s="1" t="s">
        <v>41</v>
      </c>
      <c r="B26" s="1" t="s">
        <v>19</v>
      </c>
      <c r="C26" s="7">
        <v>111511307</v>
      </c>
      <c r="D26" s="2">
        <v>46</v>
      </c>
      <c r="E26" s="2" t="b">
        <v>1</v>
      </c>
      <c r="F26" s="2" t="b">
        <v>1</v>
      </c>
      <c r="G26" s="2"/>
      <c r="H26" s="2">
        <v>89.7</v>
      </c>
      <c r="I26" s="2"/>
    </row>
    <row r="27" spans="1:9" ht="15.75" customHeight="1">
      <c r="A27" s="1" t="s">
        <v>42</v>
      </c>
      <c r="B27" s="1" t="s">
        <v>19</v>
      </c>
      <c r="C27" s="7">
        <v>111511308</v>
      </c>
      <c r="D27" s="2">
        <v>50</v>
      </c>
      <c r="E27" s="2" t="b">
        <v>1</v>
      </c>
      <c r="F27" s="2" t="b">
        <v>1</v>
      </c>
      <c r="G27" s="2"/>
      <c r="H27" s="2">
        <v>95.3</v>
      </c>
      <c r="I27" s="2"/>
    </row>
    <row r="28" spans="1:9" ht="15.75" customHeight="1">
      <c r="A28" s="1" t="s">
        <v>43</v>
      </c>
      <c r="B28" s="1" t="s">
        <v>19</v>
      </c>
      <c r="C28" s="7">
        <v>111610032</v>
      </c>
      <c r="D28" s="2">
        <v>27</v>
      </c>
      <c r="E28" s="2" t="b">
        <v>1</v>
      </c>
      <c r="F28" s="2" t="b">
        <v>1</v>
      </c>
      <c r="G28" s="2">
        <v>-5</v>
      </c>
      <c r="H28" s="2">
        <v>90</v>
      </c>
      <c r="I28" s="2" t="s">
        <v>491</v>
      </c>
    </row>
    <row r="29" spans="1:9" ht="15.75" customHeight="1">
      <c r="A29" s="1" t="s">
        <v>44</v>
      </c>
      <c r="B29" s="1" t="s">
        <v>19</v>
      </c>
      <c r="C29" s="7">
        <v>111611088</v>
      </c>
      <c r="D29" s="2">
        <v>54</v>
      </c>
      <c r="E29" s="2" t="b">
        <v>1</v>
      </c>
      <c r="F29" s="2" t="b">
        <v>1</v>
      </c>
      <c r="G29" s="2"/>
      <c r="H29" s="2">
        <v>95.5</v>
      </c>
      <c r="I29" s="2"/>
    </row>
    <row r="30" spans="1:9" ht="15.75" customHeight="1">
      <c r="A30" s="1" t="s">
        <v>45</v>
      </c>
      <c r="B30" s="1" t="s">
        <v>19</v>
      </c>
      <c r="C30" s="7">
        <v>111651009</v>
      </c>
      <c r="D30" s="2">
        <v>27</v>
      </c>
      <c r="E30" s="2" t="b">
        <v>1</v>
      </c>
      <c r="F30" s="2" t="b">
        <v>1</v>
      </c>
      <c r="G30" s="2">
        <v>-5</v>
      </c>
      <c r="H30" s="2">
        <v>90</v>
      </c>
      <c r="I30" s="2" t="s">
        <v>491</v>
      </c>
    </row>
    <row r="31" spans="1:9" ht="15.75" customHeight="1">
      <c r="A31" s="1" t="s">
        <v>46</v>
      </c>
      <c r="B31" s="1" t="s">
        <v>47</v>
      </c>
      <c r="C31" s="7">
        <v>111652031</v>
      </c>
      <c r="D31" s="2">
        <v>24</v>
      </c>
      <c r="E31" s="2" t="b">
        <v>1</v>
      </c>
      <c r="F31" s="2" t="b">
        <v>1</v>
      </c>
      <c r="G31" s="2"/>
      <c r="H31" s="2">
        <v>93.3</v>
      </c>
      <c r="I31" s="2"/>
    </row>
    <row r="32" spans="1:9" ht="15.75" customHeight="1">
      <c r="A32" s="1" t="s">
        <v>48</v>
      </c>
      <c r="B32" s="1" t="s">
        <v>19</v>
      </c>
      <c r="C32" s="7">
        <v>112511152</v>
      </c>
      <c r="D32" s="2">
        <v>55</v>
      </c>
      <c r="E32" s="2" t="b">
        <v>1</v>
      </c>
      <c r="F32" s="2" t="b">
        <v>1</v>
      </c>
      <c r="G32" s="2"/>
      <c r="H32" s="2">
        <v>93.2</v>
      </c>
      <c r="I32" s="2"/>
    </row>
    <row r="33" spans="1:9" ht="15.75" customHeight="1">
      <c r="A33" s="1" t="s">
        <v>49</v>
      </c>
      <c r="B33" s="1" t="s">
        <v>50</v>
      </c>
      <c r="C33" s="7">
        <v>311510190</v>
      </c>
      <c r="D33" s="2">
        <v>66</v>
      </c>
      <c r="E33" s="2" t="b">
        <v>0</v>
      </c>
      <c r="F33" s="2" t="b">
        <v>1</v>
      </c>
      <c r="G33" s="2"/>
      <c r="H33" s="2">
        <v>84.7</v>
      </c>
      <c r="I33" s="2"/>
    </row>
    <row r="34" spans="1:9" ht="15.75" customHeight="1">
      <c r="A34" s="1" t="s">
        <v>51</v>
      </c>
      <c r="B34" s="1" t="s">
        <v>52</v>
      </c>
      <c r="C34" s="7">
        <v>311515050</v>
      </c>
      <c r="D34" s="2">
        <v>77</v>
      </c>
      <c r="E34" s="2" t="b">
        <v>1</v>
      </c>
      <c r="F34" s="2" t="b">
        <v>0</v>
      </c>
      <c r="G34" s="2">
        <v>-5</v>
      </c>
      <c r="H34" s="2">
        <v>93.2</v>
      </c>
      <c r="I34" s="2" t="s">
        <v>492</v>
      </c>
    </row>
    <row r="35" spans="1:9" ht="15.75" customHeight="1">
      <c r="A35" s="1" t="s">
        <v>53</v>
      </c>
      <c r="B35" s="1" t="s">
        <v>50</v>
      </c>
      <c r="C35" s="7">
        <v>312510067</v>
      </c>
      <c r="D35" s="2">
        <v>3</v>
      </c>
      <c r="E35" s="2" t="b">
        <v>0</v>
      </c>
      <c r="F35" s="2" t="b">
        <v>1</v>
      </c>
      <c r="G35" s="2"/>
      <c r="H35" s="2">
        <v>90.7</v>
      </c>
      <c r="I35" s="2"/>
    </row>
    <row r="36" spans="1:9" ht="16.149999999999999" customHeight="1">
      <c r="A36" s="1" t="s">
        <v>54</v>
      </c>
      <c r="B36" s="1" t="s">
        <v>50</v>
      </c>
      <c r="C36" s="7">
        <v>312510123</v>
      </c>
      <c r="D36" s="2">
        <v>41</v>
      </c>
      <c r="E36" s="2" t="b">
        <v>0</v>
      </c>
      <c r="F36" s="2" t="b">
        <v>1</v>
      </c>
      <c r="G36" s="2">
        <v>-5</v>
      </c>
      <c r="H36" s="2">
        <v>88.8</v>
      </c>
      <c r="I36" s="2" t="s">
        <v>493</v>
      </c>
    </row>
    <row r="37" spans="1:9" ht="16.149999999999999" customHeight="1">
      <c r="A37" s="1" t="s">
        <v>55</v>
      </c>
      <c r="B37" s="1" t="s">
        <v>56</v>
      </c>
      <c r="C37" s="7">
        <v>312511041</v>
      </c>
      <c r="D37" s="2">
        <v>65</v>
      </c>
      <c r="E37" s="2" t="b">
        <v>1</v>
      </c>
      <c r="F37" s="2" t="b">
        <v>0</v>
      </c>
      <c r="G37" s="2"/>
      <c r="H37" s="2">
        <v>91.9</v>
      </c>
      <c r="I37" s="118">
        <v>0.41944444444444451</v>
      </c>
    </row>
    <row r="38" spans="1:9" ht="16.149999999999999" customHeight="1">
      <c r="A38" s="1" t="s">
        <v>57</v>
      </c>
      <c r="B38" s="1" t="s">
        <v>52</v>
      </c>
      <c r="C38" s="7">
        <v>312580021</v>
      </c>
      <c r="D38" s="2">
        <v>38</v>
      </c>
      <c r="E38" s="2" t="b">
        <v>1</v>
      </c>
      <c r="F38" s="2" t="b">
        <v>1</v>
      </c>
      <c r="G38" s="2"/>
      <c r="H38" s="2">
        <v>88.6</v>
      </c>
      <c r="I38" s="2"/>
    </row>
    <row r="39" spans="1:9" ht="16.149999999999999" customHeight="1">
      <c r="A39" s="1" t="s">
        <v>58</v>
      </c>
      <c r="B39" s="1" t="s">
        <v>56</v>
      </c>
      <c r="C39" s="7">
        <v>312580041</v>
      </c>
      <c r="D39" s="2">
        <v>3</v>
      </c>
      <c r="E39" s="2" t="b">
        <v>0</v>
      </c>
      <c r="F39" s="2" t="b">
        <v>1</v>
      </c>
      <c r="G39" s="2"/>
      <c r="H39" s="2">
        <v>90.7</v>
      </c>
      <c r="I39" s="2"/>
    </row>
    <row r="40" spans="1:9" ht="16.149999999999999" customHeight="1">
      <c r="A40" s="116" t="s">
        <v>59</v>
      </c>
      <c r="B40" s="116" t="s">
        <v>60</v>
      </c>
      <c r="C40" s="117">
        <v>312580072</v>
      </c>
      <c r="D40" s="2"/>
      <c r="E40" s="2"/>
      <c r="F40" s="2"/>
      <c r="G40" s="2"/>
      <c r="H40" s="2"/>
      <c r="I40" s="2"/>
    </row>
    <row r="41" spans="1:9" ht="16.149999999999999" customHeight="1">
      <c r="A41" s="1" t="s">
        <v>61</v>
      </c>
      <c r="B41" s="1" t="s">
        <v>62</v>
      </c>
      <c r="C41" s="7">
        <v>312591041</v>
      </c>
      <c r="D41" s="2">
        <v>72</v>
      </c>
      <c r="E41" s="2" t="b">
        <v>0</v>
      </c>
      <c r="F41" s="2" t="b">
        <v>1</v>
      </c>
      <c r="G41" s="2"/>
      <c r="H41" s="2">
        <v>83.8</v>
      </c>
      <c r="I41" s="2"/>
    </row>
    <row r="42" spans="1:9" ht="16.149999999999999" customHeight="1">
      <c r="A42" s="1" t="s">
        <v>63</v>
      </c>
      <c r="B42" s="1" t="s">
        <v>64</v>
      </c>
      <c r="C42" s="7">
        <v>313505013</v>
      </c>
      <c r="D42" s="2">
        <v>70</v>
      </c>
      <c r="E42" s="2" t="b">
        <v>0</v>
      </c>
      <c r="F42" s="2" t="b">
        <v>1</v>
      </c>
      <c r="G42" s="2"/>
      <c r="H42" s="2">
        <v>81.900000000000006</v>
      </c>
      <c r="I42" s="2"/>
    </row>
    <row r="43" spans="1:9" ht="16.149999999999999" customHeight="1">
      <c r="A43" s="1" t="s">
        <v>65</v>
      </c>
      <c r="B43" s="1" t="s">
        <v>50</v>
      </c>
      <c r="C43" s="7">
        <v>313510001</v>
      </c>
      <c r="D43" s="2">
        <v>38</v>
      </c>
      <c r="E43" s="2" t="b">
        <v>1</v>
      </c>
      <c r="F43" s="2" t="b">
        <v>1</v>
      </c>
      <c r="G43" s="2"/>
      <c r="H43" s="2">
        <v>88.6</v>
      </c>
      <c r="I43" s="2"/>
    </row>
    <row r="44" spans="1:9" ht="16.149999999999999" customHeight="1">
      <c r="A44" s="1" t="s">
        <v>66</v>
      </c>
      <c r="B44" s="1" t="s">
        <v>50</v>
      </c>
      <c r="C44" s="7">
        <v>313510134</v>
      </c>
      <c r="D44" s="2">
        <v>7</v>
      </c>
      <c r="E44" s="2" t="b">
        <v>1</v>
      </c>
      <c r="F44" s="2" t="b">
        <v>1</v>
      </c>
      <c r="G44" s="2"/>
      <c r="H44" s="2">
        <v>92.5</v>
      </c>
      <c r="I44" s="2"/>
    </row>
    <row r="45" spans="1:9" ht="16.149999999999999" customHeight="1">
      <c r="A45" s="1" t="s">
        <v>67</v>
      </c>
      <c r="B45" s="1" t="s">
        <v>50</v>
      </c>
      <c r="C45" s="7">
        <v>313510156</v>
      </c>
      <c r="D45" s="2">
        <v>25</v>
      </c>
      <c r="E45" s="2" t="b">
        <v>1</v>
      </c>
      <c r="F45" s="2" t="b">
        <v>1</v>
      </c>
      <c r="G45" s="2"/>
      <c r="H45" s="2">
        <v>99.9</v>
      </c>
      <c r="I45" s="2"/>
    </row>
    <row r="46" spans="1:9" ht="16.149999999999999" customHeight="1">
      <c r="A46" s="1" t="s">
        <v>68</v>
      </c>
      <c r="B46" s="1" t="s">
        <v>50</v>
      </c>
      <c r="C46" s="7">
        <v>313510159</v>
      </c>
      <c r="D46" s="2">
        <v>23</v>
      </c>
      <c r="E46" s="2" t="b">
        <v>1</v>
      </c>
      <c r="F46" s="2" t="b">
        <v>0</v>
      </c>
      <c r="G46" s="2"/>
      <c r="H46" s="2">
        <v>86.7</v>
      </c>
      <c r="I46" s="118">
        <v>0.44722222222222219</v>
      </c>
    </row>
    <row r="47" spans="1:9" ht="16.149999999999999" customHeight="1">
      <c r="A47" s="1" t="s">
        <v>69</v>
      </c>
      <c r="B47" s="1" t="s">
        <v>50</v>
      </c>
      <c r="C47" s="7">
        <v>313510172</v>
      </c>
      <c r="D47" s="2">
        <v>60</v>
      </c>
      <c r="E47" s="2" t="b">
        <v>1</v>
      </c>
      <c r="F47" s="2" t="b">
        <v>1</v>
      </c>
      <c r="G47" s="2">
        <v>-5</v>
      </c>
      <c r="H47" s="2">
        <v>83.4</v>
      </c>
      <c r="I47" s="2" t="s">
        <v>494</v>
      </c>
    </row>
    <row r="48" spans="1:9" ht="16.149999999999999" customHeight="1">
      <c r="A48" s="1" t="s">
        <v>70</v>
      </c>
      <c r="B48" s="1" t="s">
        <v>50</v>
      </c>
      <c r="C48" s="7">
        <v>313510178</v>
      </c>
      <c r="D48" s="2">
        <v>23</v>
      </c>
      <c r="E48" s="2" t="b">
        <v>1</v>
      </c>
      <c r="F48" s="2" t="b">
        <v>0</v>
      </c>
      <c r="G48" s="2"/>
      <c r="H48" s="2">
        <v>86.7</v>
      </c>
      <c r="I48" s="118">
        <v>0.44722222222222219</v>
      </c>
    </row>
    <row r="49" spans="1:9" ht="16.149999999999999" customHeight="1">
      <c r="A49" s="1" t="s">
        <v>71</v>
      </c>
      <c r="B49" s="1" t="s">
        <v>50</v>
      </c>
      <c r="C49" s="7">
        <v>313510194</v>
      </c>
      <c r="D49" s="2">
        <v>42</v>
      </c>
      <c r="E49" s="2" t="b">
        <v>1</v>
      </c>
      <c r="F49" s="2" t="b">
        <v>1</v>
      </c>
      <c r="G49" s="2"/>
      <c r="H49" s="2">
        <v>98.4</v>
      </c>
      <c r="I49" s="2"/>
    </row>
    <row r="50" spans="1:9" ht="16.149999999999999" customHeight="1">
      <c r="A50" s="1" t="s">
        <v>72</v>
      </c>
      <c r="B50" s="1" t="s">
        <v>50</v>
      </c>
      <c r="C50" s="7">
        <v>313510196</v>
      </c>
      <c r="D50" s="2">
        <v>28</v>
      </c>
      <c r="E50" s="2" t="b">
        <v>1</v>
      </c>
      <c r="F50" s="2" t="b">
        <v>0</v>
      </c>
      <c r="G50" s="2"/>
      <c r="H50" s="2">
        <v>88.8</v>
      </c>
      <c r="I50" s="118">
        <v>0.56458333333333333</v>
      </c>
    </row>
    <row r="51" spans="1:9" ht="16.149999999999999" customHeight="1">
      <c r="A51" s="116" t="s">
        <v>73</v>
      </c>
      <c r="B51" s="116" t="s">
        <v>50</v>
      </c>
      <c r="C51" s="117">
        <v>313510212</v>
      </c>
      <c r="D51" s="2"/>
      <c r="E51" s="2"/>
      <c r="F51" s="2"/>
      <c r="G51" s="2"/>
      <c r="H51" s="2"/>
      <c r="I51" s="2"/>
    </row>
    <row r="52" spans="1:9" ht="16.149999999999999" customHeight="1">
      <c r="A52" s="1" t="s">
        <v>74</v>
      </c>
      <c r="B52" s="1" t="s">
        <v>50</v>
      </c>
      <c r="C52" s="7">
        <v>313510214</v>
      </c>
      <c r="D52" s="2">
        <v>48</v>
      </c>
      <c r="E52" s="2" t="b">
        <v>0</v>
      </c>
      <c r="F52" s="2" t="b">
        <v>1</v>
      </c>
      <c r="G52" s="2"/>
      <c r="H52" s="2">
        <v>90.4</v>
      </c>
      <c r="I52" s="2"/>
    </row>
    <row r="53" spans="1:9" ht="16.149999999999999" customHeight="1">
      <c r="A53" s="1" t="s">
        <v>75</v>
      </c>
      <c r="B53" s="1" t="s">
        <v>50</v>
      </c>
      <c r="C53" s="7">
        <v>313510217</v>
      </c>
      <c r="D53" s="2">
        <v>25</v>
      </c>
      <c r="E53" s="2" t="b">
        <v>1</v>
      </c>
      <c r="F53" s="2" t="b">
        <v>1</v>
      </c>
      <c r="G53" s="2"/>
      <c r="H53" s="2">
        <v>99.9</v>
      </c>
      <c r="I53" s="2"/>
    </row>
    <row r="54" spans="1:9" ht="16.149999999999999" customHeight="1">
      <c r="A54" s="1" t="s">
        <v>76</v>
      </c>
      <c r="B54" s="1" t="s">
        <v>50</v>
      </c>
      <c r="C54" s="7">
        <v>313510230</v>
      </c>
      <c r="D54" s="2">
        <v>6</v>
      </c>
      <c r="E54" s="2" t="b">
        <v>1</v>
      </c>
      <c r="F54" s="2" t="b">
        <v>1</v>
      </c>
      <c r="G54" s="2"/>
      <c r="H54" s="2">
        <v>91.8</v>
      </c>
      <c r="I54" s="2"/>
    </row>
    <row r="55" spans="1:9" ht="16.149999999999999" customHeight="1">
      <c r="A55" s="1" t="s">
        <v>77</v>
      </c>
      <c r="B55" s="1" t="s">
        <v>50</v>
      </c>
      <c r="C55" s="7">
        <v>313510234</v>
      </c>
      <c r="D55" s="2">
        <v>1</v>
      </c>
      <c r="E55" s="2" t="b">
        <v>1</v>
      </c>
      <c r="F55" s="2" t="b">
        <v>1</v>
      </c>
      <c r="G55" s="2"/>
      <c r="H55" s="2">
        <v>93.3</v>
      </c>
      <c r="I55" s="2"/>
    </row>
    <row r="56" spans="1:9" ht="16.149999999999999" customHeight="1">
      <c r="A56" s="1" t="s">
        <v>78</v>
      </c>
      <c r="B56" s="1" t="s">
        <v>50</v>
      </c>
      <c r="C56" s="7">
        <v>313510237</v>
      </c>
      <c r="D56" s="2">
        <v>16</v>
      </c>
      <c r="E56" s="2" t="b">
        <v>0</v>
      </c>
      <c r="F56" s="2" t="b">
        <v>1</v>
      </c>
      <c r="G56" s="2"/>
      <c r="H56" s="2">
        <v>84.6</v>
      </c>
      <c r="I56" s="2"/>
    </row>
    <row r="57" spans="1:9" ht="16.149999999999999" customHeight="1">
      <c r="A57" s="1" t="s">
        <v>79</v>
      </c>
      <c r="B57" s="1" t="s">
        <v>50</v>
      </c>
      <c r="C57" s="7">
        <v>313510244</v>
      </c>
      <c r="D57" s="2">
        <v>45</v>
      </c>
      <c r="E57" s="2" t="b">
        <v>1</v>
      </c>
      <c r="F57" s="2" t="b">
        <v>1</v>
      </c>
      <c r="G57" s="2"/>
      <c r="H57" s="2">
        <v>95.7</v>
      </c>
      <c r="I57" s="2"/>
    </row>
    <row r="58" spans="1:9" ht="16.149999999999999" customHeight="1">
      <c r="A58" s="1" t="s">
        <v>80</v>
      </c>
      <c r="B58" s="1" t="s">
        <v>50</v>
      </c>
      <c r="C58" s="7">
        <v>313510245</v>
      </c>
      <c r="D58" s="2">
        <v>73</v>
      </c>
      <c r="E58" s="2" t="b">
        <v>1</v>
      </c>
      <c r="F58" s="2" t="b">
        <v>1</v>
      </c>
      <c r="G58" s="2"/>
      <c r="H58" s="2">
        <v>88.1</v>
      </c>
      <c r="I58" s="2"/>
    </row>
    <row r="59" spans="1:9" ht="16.149999999999999" customHeight="1">
      <c r="A59" s="1" t="s">
        <v>81</v>
      </c>
      <c r="B59" s="1" t="s">
        <v>82</v>
      </c>
      <c r="C59" s="7">
        <v>313512061</v>
      </c>
      <c r="D59" s="2">
        <v>43</v>
      </c>
      <c r="E59" s="2" t="b">
        <v>1</v>
      </c>
      <c r="F59" s="2" t="b">
        <v>1</v>
      </c>
      <c r="G59" s="2"/>
      <c r="H59" s="2">
        <v>95</v>
      </c>
      <c r="I59" s="2"/>
    </row>
    <row r="60" spans="1:9" ht="16.149999999999999" customHeight="1">
      <c r="A60" s="1" t="s">
        <v>83</v>
      </c>
      <c r="B60" s="1" t="s">
        <v>84</v>
      </c>
      <c r="C60" s="7">
        <v>313513029</v>
      </c>
      <c r="D60" s="2">
        <v>63</v>
      </c>
      <c r="E60" s="2" t="b">
        <v>1</v>
      </c>
      <c r="F60" s="2" t="b">
        <v>1</v>
      </c>
      <c r="G60" s="2"/>
      <c r="H60" s="2">
        <v>98.7</v>
      </c>
      <c r="I60" s="2"/>
    </row>
    <row r="61" spans="1:9" ht="16.149999999999999" customHeight="1">
      <c r="A61" s="1" t="s">
        <v>85</v>
      </c>
      <c r="B61" s="1" t="s">
        <v>52</v>
      </c>
      <c r="C61" s="7">
        <v>313580015</v>
      </c>
      <c r="D61" s="2">
        <v>49</v>
      </c>
      <c r="E61" s="2" t="b">
        <v>0</v>
      </c>
      <c r="F61" s="2" t="b">
        <v>1</v>
      </c>
      <c r="G61" s="2"/>
      <c r="H61" s="2">
        <v>89.2</v>
      </c>
      <c r="I61" s="2"/>
    </row>
    <row r="62" spans="1:9" ht="16.149999999999999" customHeight="1">
      <c r="A62" s="1" t="s">
        <v>86</v>
      </c>
      <c r="B62" s="1" t="s">
        <v>60</v>
      </c>
      <c r="C62" s="7">
        <v>313580072</v>
      </c>
      <c r="D62" s="2">
        <v>75</v>
      </c>
      <c r="E62" s="2" t="b">
        <v>1</v>
      </c>
      <c r="F62" s="2" t="b">
        <v>1</v>
      </c>
      <c r="G62" s="2"/>
      <c r="H62" s="2">
        <v>88.8</v>
      </c>
      <c r="I62" s="2"/>
    </row>
    <row r="63" spans="1:9" ht="16.149999999999999" customHeight="1">
      <c r="A63" s="1" t="s">
        <v>87</v>
      </c>
      <c r="B63" s="1" t="s">
        <v>88</v>
      </c>
      <c r="C63" s="7">
        <v>313605012</v>
      </c>
      <c r="D63" s="2">
        <v>19</v>
      </c>
      <c r="E63" s="2" t="b">
        <v>1</v>
      </c>
      <c r="F63" s="2" t="b">
        <v>1</v>
      </c>
      <c r="G63" s="2"/>
      <c r="H63" s="2">
        <v>85.2</v>
      </c>
      <c r="I63" s="2"/>
    </row>
    <row r="64" spans="1:9" ht="16.149999999999999" customHeight="1">
      <c r="A64" s="1" t="s">
        <v>89</v>
      </c>
      <c r="B64" s="1" t="s">
        <v>64</v>
      </c>
      <c r="C64" s="7">
        <v>314505002</v>
      </c>
      <c r="D64" s="2">
        <v>6</v>
      </c>
      <c r="E64" s="2" t="b">
        <v>1</v>
      </c>
      <c r="F64" s="2" t="b">
        <v>1</v>
      </c>
      <c r="G64" s="2"/>
      <c r="H64" s="2">
        <v>91.8</v>
      </c>
      <c r="I64" s="2"/>
    </row>
    <row r="65" spans="1:9" ht="16.149999999999999" customHeight="1">
      <c r="A65" s="1" t="s">
        <v>90</v>
      </c>
      <c r="B65" s="1" t="s">
        <v>64</v>
      </c>
      <c r="C65" s="7">
        <v>314505004</v>
      </c>
      <c r="D65" s="2">
        <v>2</v>
      </c>
      <c r="E65" s="2" t="b">
        <v>1</v>
      </c>
      <c r="F65" s="2" t="b">
        <v>1</v>
      </c>
      <c r="G65" s="2"/>
      <c r="H65" s="2">
        <v>92.6</v>
      </c>
      <c r="I65" s="2"/>
    </row>
    <row r="66" spans="1:9" ht="16.149999999999999" customHeight="1">
      <c r="A66" s="1" t="s">
        <v>91</v>
      </c>
      <c r="B66" s="1" t="s">
        <v>64</v>
      </c>
      <c r="C66" s="7">
        <v>314505008</v>
      </c>
      <c r="D66" s="2">
        <v>52</v>
      </c>
      <c r="E66" s="2" t="b">
        <v>0</v>
      </c>
      <c r="F66" s="2" t="b">
        <v>1</v>
      </c>
      <c r="G66" s="2"/>
      <c r="H66" s="2">
        <v>85.3</v>
      </c>
      <c r="I66" s="2"/>
    </row>
    <row r="67" spans="1:9" ht="16.149999999999999" customHeight="1">
      <c r="A67" s="1" t="s">
        <v>92</v>
      </c>
      <c r="B67" s="1" t="s">
        <v>64</v>
      </c>
      <c r="C67" s="7">
        <v>314505011</v>
      </c>
      <c r="D67" s="2">
        <v>79</v>
      </c>
      <c r="E67" s="2" t="b">
        <v>0</v>
      </c>
      <c r="F67" s="2" t="b">
        <v>1</v>
      </c>
      <c r="G67" s="2"/>
      <c r="H67" s="2">
        <v>78.900000000000006</v>
      </c>
      <c r="I67" s="2"/>
    </row>
    <row r="68" spans="1:9" ht="16.149999999999999" customHeight="1">
      <c r="A68" s="1" t="s">
        <v>93</v>
      </c>
      <c r="B68" s="1" t="s">
        <v>50</v>
      </c>
      <c r="C68" s="7">
        <v>314510022</v>
      </c>
      <c r="D68" s="2">
        <v>20</v>
      </c>
      <c r="E68" s="2" t="b">
        <v>1</v>
      </c>
      <c r="F68" s="2" t="b">
        <v>1</v>
      </c>
      <c r="G68" s="2"/>
      <c r="H68" s="2">
        <v>96.5</v>
      </c>
      <c r="I68" s="2"/>
    </row>
    <row r="69" spans="1:9" ht="16.149999999999999" customHeight="1">
      <c r="A69" s="1" t="s">
        <v>94</v>
      </c>
      <c r="B69" s="1" t="s">
        <v>50</v>
      </c>
      <c r="C69" s="7">
        <v>314510028</v>
      </c>
      <c r="D69" s="2">
        <v>49</v>
      </c>
      <c r="E69" s="2" t="b">
        <v>0</v>
      </c>
      <c r="F69" s="2" t="b">
        <v>1</v>
      </c>
      <c r="G69" s="2"/>
      <c r="H69" s="2">
        <v>89.2</v>
      </c>
      <c r="I69" s="2"/>
    </row>
    <row r="70" spans="1:9" ht="16.149999999999999" customHeight="1">
      <c r="A70" s="1" t="s">
        <v>95</v>
      </c>
      <c r="B70" s="1" t="s">
        <v>50</v>
      </c>
      <c r="C70" s="7">
        <v>314510034</v>
      </c>
      <c r="D70" s="2">
        <v>30</v>
      </c>
      <c r="E70" s="2" t="b">
        <v>0</v>
      </c>
      <c r="F70" s="2" t="b">
        <v>1</v>
      </c>
      <c r="G70" s="2"/>
      <c r="H70" s="2">
        <v>97.3</v>
      </c>
      <c r="I70" s="2"/>
    </row>
    <row r="71" spans="1:9" ht="16.149999999999999" customHeight="1">
      <c r="A71" s="1" t="s">
        <v>96</v>
      </c>
      <c r="B71" s="1" t="s">
        <v>50</v>
      </c>
      <c r="C71" s="7">
        <v>314510042</v>
      </c>
      <c r="D71" s="2">
        <v>39</v>
      </c>
      <c r="E71" s="2" t="b">
        <v>1</v>
      </c>
      <c r="F71" s="2" t="b">
        <v>1</v>
      </c>
      <c r="G71" s="2"/>
      <c r="H71" s="2">
        <v>98</v>
      </c>
      <c r="I71" s="2"/>
    </row>
    <row r="72" spans="1:9" ht="16.149999999999999" customHeight="1">
      <c r="A72" s="1" t="s">
        <v>97</v>
      </c>
      <c r="B72" s="1" t="s">
        <v>50</v>
      </c>
      <c r="C72" s="7">
        <v>314510044</v>
      </c>
      <c r="D72" s="2">
        <v>37</v>
      </c>
      <c r="E72" s="2" t="b">
        <v>1</v>
      </c>
      <c r="F72" s="2" t="b">
        <v>1</v>
      </c>
      <c r="G72" s="2"/>
      <c r="H72" s="2">
        <v>95</v>
      </c>
      <c r="I72" s="2"/>
    </row>
    <row r="73" spans="1:9" ht="16.149999999999999" customHeight="1">
      <c r="A73" s="1" t="s">
        <v>98</v>
      </c>
      <c r="B73" s="1" t="s">
        <v>50</v>
      </c>
      <c r="C73" s="7">
        <v>314510067</v>
      </c>
      <c r="D73" s="2">
        <v>37</v>
      </c>
      <c r="E73" s="2" t="b">
        <v>1</v>
      </c>
      <c r="F73" s="2" t="b">
        <v>1</v>
      </c>
      <c r="G73" s="2"/>
      <c r="H73" s="2">
        <v>95</v>
      </c>
      <c r="I73" s="2"/>
    </row>
    <row r="74" spans="1:9" ht="16.149999999999999" customHeight="1">
      <c r="A74" s="1" t="s">
        <v>99</v>
      </c>
      <c r="B74" s="1" t="s">
        <v>50</v>
      </c>
      <c r="C74" s="7">
        <v>314510072</v>
      </c>
      <c r="D74" s="2">
        <v>39</v>
      </c>
      <c r="E74" s="2" t="b">
        <v>1</v>
      </c>
      <c r="F74" s="2" t="b">
        <v>1</v>
      </c>
      <c r="G74" s="2"/>
      <c r="H74" s="2">
        <v>98</v>
      </c>
      <c r="I74" s="2"/>
    </row>
    <row r="75" spans="1:9" ht="16.149999999999999" customHeight="1">
      <c r="A75" s="1" t="s">
        <v>100</v>
      </c>
      <c r="B75" s="1" t="s">
        <v>50</v>
      </c>
      <c r="C75" s="7">
        <v>314510094</v>
      </c>
      <c r="D75" s="2">
        <v>35</v>
      </c>
      <c r="E75" s="2" t="b">
        <v>1</v>
      </c>
      <c r="F75" s="2" t="b">
        <v>1</v>
      </c>
      <c r="G75" s="2"/>
      <c r="H75" s="2">
        <v>93.2</v>
      </c>
      <c r="I75" s="2"/>
    </row>
    <row r="76" spans="1:9" ht="16.149999999999999" customHeight="1">
      <c r="A76" s="1" t="s">
        <v>101</v>
      </c>
      <c r="B76" s="1" t="s">
        <v>50</v>
      </c>
      <c r="C76" s="7">
        <v>314510103</v>
      </c>
      <c r="D76" s="2">
        <v>35</v>
      </c>
      <c r="E76" s="2" t="b">
        <v>1</v>
      </c>
      <c r="F76" s="2" t="b">
        <v>1</v>
      </c>
      <c r="G76" s="2"/>
      <c r="H76" s="2">
        <v>93.2</v>
      </c>
      <c r="I76" s="2"/>
    </row>
    <row r="77" spans="1:9" ht="16.149999999999999" customHeight="1">
      <c r="A77" s="1" t="s">
        <v>102</v>
      </c>
      <c r="B77" s="1" t="s">
        <v>50</v>
      </c>
      <c r="C77" s="7">
        <v>314510114</v>
      </c>
      <c r="D77" s="2">
        <v>29</v>
      </c>
      <c r="E77" s="2" t="b">
        <v>1</v>
      </c>
      <c r="F77" s="2" t="b">
        <v>1</v>
      </c>
      <c r="G77" s="2"/>
      <c r="H77" s="2">
        <v>87.8</v>
      </c>
      <c r="I77" s="2"/>
    </row>
    <row r="78" spans="1:9" ht="16.149999999999999" customHeight="1">
      <c r="A78" s="1" t="s">
        <v>103</v>
      </c>
      <c r="B78" s="1" t="s">
        <v>50</v>
      </c>
      <c r="C78" s="7">
        <v>314510120</v>
      </c>
      <c r="D78" s="2">
        <v>36</v>
      </c>
      <c r="E78" s="2" t="b">
        <v>1</v>
      </c>
      <c r="F78" s="2" t="b">
        <v>1</v>
      </c>
      <c r="G78" s="2"/>
      <c r="H78" s="2">
        <v>94.4</v>
      </c>
      <c r="I78" s="2"/>
    </row>
    <row r="79" spans="1:9" ht="16.149999999999999" customHeight="1">
      <c r="A79" s="1" t="s">
        <v>104</v>
      </c>
      <c r="B79" s="1" t="s">
        <v>50</v>
      </c>
      <c r="C79" s="7">
        <v>314510123</v>
      </c>
      <c r="D79" s="2">
        <v>1</v>
      </c>
      <c r="E79" s="2" t="b">
        <v>1</v>
      </c>
      <c r="F79" s="2" t="b">
        <v>1</v>
      </c>
      <c r="G79" s="2"/>
      <c r="H79" s="2">
        <v>93.3</v>
      </c>
      <c r="I79" s="2"/>
    </row>
    <row r="80" spans="1:9" ht="16.149999999999999" customHeight="1">
      <c r="A80" s="1" t="s">
        <v>105</v>
      </c>
      <c r="B80" s="1" t="s">
        <v>50</v>
      </c>
      <c r="C80" s="7">
        <v>314510126</v>
      </c>
      <c r="D80" s="2">
        <v>64</v>
      </c>
      <c r="E80" s="2" t="b">
        <v>1</v>
      </c>
      <c r="F80" s="2" t="b">
        <v>1</v>
      </c>
      <c r="G80" s="2"/>
      <c r="H80" s="2">
        <v>97.3</v>
      </c>
      <c r="I80" s="2"/>
    </row>
    <row r="81" spans="1:9" ht="16.149999999999999" customHeight="1">
      <c r="A81" s="1" t="s">
        <v>106</v>
      </c>
      <c r="B81" s="1" t="s">
        <v>50</v>
      </c>
      <c r="C81" s="7">
        <v>314510130</v>
      </c>
      <c r="D81" s="2">
        <v>34</v>
      </c>
      <c r="E81" s="2" t="b">
        <v>1</v>
      </c>
      <c r="F81" s="2" t="b">
        <v>1</v>
      </c>
      <c r="G81" s="2"/>
      <c r="H81" s="2">
        <v>89.5</v>
      </c>
      <c r="I81" s="2"/>
    </row>
    <row r="82" spans="1:9" ht="16.149999999999999" customHeight="1">
      <c r="A82" s="1" t="s">
        <v>107</v>
      </c>
      <c r="B82" s="1" t="s">
        <v>50</v>
      </c>
      <c r="C82" s="7">
        <v>314510131</v>
      </c>
      <c r="D82" s="2">
        <v>21</v>
      </c>
      <c r="E82" s="2" t="b">
        <v>1</v>
      </c>
      <c r="F82" s="2" t="b">
        <v>1</v>
      </c>
      <c r="G82" s="2">
        <v>-5</v>
      </c>
      <c r="H82" s="2">
        <v>88.5</v>
      </c>
      <c r="I82" s="2" t="s">
        <v>490</v>
      </c>
    </row>
    <row r="83" spans="1:9" ht="16.149999999999999" customHeight="1">
      <c r="A83" s="1" t="s">
        <v>108</v>
      </c>
      <c r="B83" s="1" t="s">
        <v>50</v>
      </c>
      <c r="C83" s="7">
        <v>314510133</v>
      </c>
      <c r="D83" s="2">
        <v>73</v>
      </c>
      <c r="E83" s="2" t="b">
        <v>1</v>
      </c>
      <c r="F83" s="2" t="b">
        <v>1</v>
      </c>
      <c r="G83" s="2"/>
      <c r="H83" s="2">
        <v>88.1</v>
      </c>
      <c r="I83" s="2"/>
    </row>
    <row r="84" spans="1:9" ht="16.149999999999999" customHeight="1">
      <c r="A84" s="1" t="s">
        <v>109</v>
      </c>
      <c r="B84" s="1" t="s">
        <v>50</v>
      </c>
      <c r="C84" s="7">
        <v>314510134</v>
      </c>
      <c r="D84" s="2">
        <v>74</v>
      </c>
      <c r="E84" s="2" t="b">
        <v>1</v>
      </c>
      <c r="F84" s="2" t="b">
        <v>1</v>
      </c>
      <c r="G84" s="2"/>
      <c r="H84" s="2">
        <v>90.8</v>
      </c>
      <c r="I84" s="2"/>
    </row>
    <row r="85" spans="1:9" ht="16.149999999999999" customHeight="1">
      <c r="A85" s="1" t="s">
        <v>110</v>
      </c>
      <c r="B85" s="1" t="s">
        <v>50</v>
      </c>
      <c r="C85" s="7">
        <v>314510147</v>
      </c>
      <c r="D85" s="2">
        <v>21</v>
      </c>
      <c r="E85" s="2" t="b">
        <v>1</v>
      </c>
      <c r="F85" s="2" t="b">
        <v>1</v>
      </c>
      <c r="G85" s="2">
        <v>-5</v>
      </c>
      <c r="H85" s="2">
        <v>88.5</v>
      </c>
      <c r="I85" s="2" t="s">
        <v>490</v>
      </c>
    </row>
    <row r="86" spans="1:9" ht="16.149999999999999" customHeight="1">
      <c r="A86" s="1" t="s">
        <v>111</v>
      </c>
      <c r="B86" s="1" t="s">
        <v>50</v>
      </c>
      <c r="C86" s="7">
        <v>314510149</v>
      </c>
      <c r="D86" s="2">
        <v>57</v>
      </c>
      <c r="E86" s="2" t="b">
        <v>1</v>
      </c>
      <c r="F86" s="2" t="b">
        <v>1</v>
      </c>
      <c r="G86" s="2"/>
      <c r="H86" s="2">
        <v>89.9</v>
      </c>
      <c r="I86" s="2"/>
    </row>
    <row r="87" spans="1:9" ht="16.149999999999999" customHeight="1">
      <c r="A87" s="1" t="s">
        <v>112</v>
      </c>
      <c r="B87" s="1" t="s">
        <v>50</v>
      </c>
      <c r="C87" s="7">
        <v>314510151</v>
      </c>
      <c r="D87" s="2">
        <v>57</v>
      </c>
      <c r="E87" s="2" t="b">
        <v>1</v>
      </c>
      <c r="F87" s="2" t="b">
        <v>1</v>
      </c>
      <c r="G87" s="2"/>
      <c r="H87" s="2">
        <v>89.9</v>
      </c>
      <c r="I87" s="2"/>
    </row>
    <row r="88" spans="1:9" ht="16.149999999999999" customHeight="1">
      <c r="A88" s="1" t="s">
        <v>113</v>
      </c>
      <c r="B88" s="1" t="s">
        <v>50</v>
      </c>
      <c r="C88" s="7">
        <v>314510152</v>
      </c>
      <c r="D88" s="2">
        <v>29</v>
      </c>
      <c r="E88" s="2" t="b">
        <v>1</v>
      </c>
      <c r="F88" s="2" t="b">
        <v>1</v>
      </c>
      <c r="G88" s="2"/>
      <c r="H88" s="2">
        <v>87.8</v>
      </c>
      <c r="I88" s="2"/>
    </row>
    <row r="89" spans="1:9" ht="16.149999999999999" customHeight="1">
      <c r="A89" s="1" t="s">
        <v>114</v>
      </c>
      <c r="B89" s="1" t="s">
        <v>50</v>
      </c>
      <c r="C89" s="7">
        <v>314510153</v>
      </c>
      <c r="D89" s="2">
        <v>45</v>
      </c>
      <c r="E89" s="2" t="b">
        <v>1</v>
      </c>
      <c r="F89" s="2" t="b">
        <v>1</v>
      </c>
      <c r="G89" s="2"/>
      <c r="H89" s="2">
        <v>95.7</v>
      </c>
      <c r="I89" s="2"/>
    </row>
    <row r="90" spans="1:9" ht="16.149999999999999" customHeight="1">
      <c r="A90" s="1" t="s">
        <v>115</v>
      </c>
      <c r="B90" s="1" t="s">
        <v>50</v>
      </c>
      <c r="C90" s="7">
        <v>314510157</v>
      </c>
      <c r="D90" s="2">
        <v>46</v>
      </c>
      <c r="E90" s="2" t="b">
        <v>1</v>
      </c>
      <c r="F90" s="2" t="b">
        <v>1</v>
      </c>
      <c r="G90" s="2"/>
      <c r="H90" s="2">
        <v>89.7</v>
      </c>
      <c r="I90" s="2"/>
    </row>
    <row r="91" spans="1:9" ht="16.149999999999999" customHeight="1">
      <c r="A91" s="1" t="s">
        <v>116</v>
      </c>
      <c r="B91" s="1" t="s">
        <v>50</v>
      </c>
      <c r="C91" s="7">
        <v>314510166</v>
      </c>
      <c r="D91" s="2">
        <v>64</v>
      </c>
      <c r="E91" s="2" t="b">
        <v>1</v>
      </c>
      <c r="F91" s="2" t="b">
        <v>1</v>
      </c>
      <c r="G91" s="2"/>
      <c r="H91" s="2">
        <v>97.3</v>
      </c>
      <c r="I91" s="2"/>
    </row>
    <row r="92" spans="1:9" ht="16.149999999999999" customHeight="1">
      <c r="A92" s="1" t="s">
        <v>117</v>
      </c>
      <c r="B92" s="1" t="s">
        <v>50</v>
      </c>
      <c r="C92" s="7">
        <v>314510173</v>
      </c>
      <c r="D92" s="2">
        <v>5</v>
      </c>
      <c r="E92" s="2" t="b">
        <v>1</v>
      </c>
      <c r="F92" s="2" t="b">
        <v>1</v>
      </c>
      <c r="G92" s="2"/>
      <c r="H92" s="2">
        <v>94.6</v>
      </c>
      <c r="I92" s="2"/>
    </row>
    <row r="93" spans="1:9" ht="16.149999999999999" customHeight="1">
      <c r="A93" s="1" t="s">
        <v>118</v>
      </c>
      <c r="B93" s="1" t="s">
        <v>50</v>
      </c>
      <c r="C93" s="7">
        <v>314510174</v>
      </c>
      <c r="D93" s="2">
        <v>22</v>
      </c>
      <c r="E93" s="2" t="b">
        <v>1</v>
      </c>
      <c r="F93" s="2" t="b">
        <v>1</v>
      </c>
      <c r="G93" s="2"/>
      <c r="H93" s="2">
        <v>90.3</v>
      </c>
      <c r="I93" s="2"/>
    </row>
    <row r="94" spans="1:9" ht="16.149999999999999" customHeight="1">
      <c r="A94" s="1" t="s">
        <v>119</v>
      </c>
      <c r="B94" s="1" t="s">
        <v>50</v>
      </c>
      <c r="C94" s="7">
        <v>314510186</v>
      </c>
      <c r="D94" s="2">
        <v>51</v>
      </c>
      <c r="E94" s="2" t="b">
        <v>1</v>
      </c>
      <c r="F94" s="2" t="b">
        <v>1</v>
      </c>
      <c r="G94" s="2">
        <v>-5</v>
      </c>
      <c r="H94" s="2">
        <v>88.1</v>
      </c>
      <c r="I94" s="2" t="s">
        <v>494</v>
      </c>
    </row>
    <row r="95" spans="1:9" ht="16.149999999999999" customHeight="1">
      <c r="A95" s="1" t="s">
        <v>120</v>
      </c>
      <c r="B95" s="1" t="s">
        <v>50</v>
      </c>
      <c r="C95" s="7">
        <v>314510188</v>
      </c>
      <c r="D95" s="2">
        <v>71</v>
      </c>
      <c r="E95" s="2" t="b">
        <v>1</v>
      </c>
      <c r="F95" s="2" t="b">
        <v>1</v>
      </c>
      <c r="G95" s="2"/>
      <c r="H95" s="2">
        <v>88.1</v>
      </c>
      <c r="I95" s="2"/>
    </row>
    <row r="96" spans="1:9" ht="16.149999999999999" customHeight="1">
      <c r="A96" s="1" t="s">
        <v>121</v>
      </c>
      <c r="B96" s="1" t="s">
        <v>50</v>
      </c>
      <c r="C96" s="7">
        <v>314510189</v>
      </c>
      <c r="D96" s="2">
        <v>53</v>
      </c>
      <c r="E96" s="2" t="b">
        <v>1</v>
      </c>
      <c r="F96" s="2" t="b">
        <v>1</v>
      </c>
      <c r="G96" s="2"/>
      <c r="H96" s="2">
        <v>99.9</v>
      </c>
      <c r="I96" s="2"/>
    </row>
    <row r="97" spans="1:9" ht="16.149999999999999" customHeight="1">
      <c r="A97" s="1" t="s">
        <v>122</v>
      </c>
      <c r="B97" s="1" t="s">
        <v>50</v>
      </c>
      <c r="C97" s="7">
        <v>314510192</v>
      </c>
      <c r="D97" s="2">
        <v>71</v>
      </c>
      <c r="E97" s="2" t="b">
        <v>1</v>
      </c>
      <c r="F97" s="2" t="b">
        <v>1</v>
      </c>
      <c r="G97" s="2"/>
      <c r="H97" s="2">
        <v>88.1</v>
      </c>
      <c r="I97" s="2"/>
    </row>
    <row r="98" spans="1:9" ht="16.149999999999999" customHeight="1">
      <c r="A98" s="1" t="s">
        <v>123</v>
      </c>
      <c r="B98" s="1" t="s">
        <v>50</v>
      </c>
      <c r="C98" s="7">
        <v>314510195</v>
      </c>
      <c r="D98" s="2">
        <v>10</v>
      </c>
      <c r="E98" s="2" t="b">
        <v>1</v>
      </c>
      <c r="F98" s="2" t="b">
        <v>1</v>
      </c>
      <c r="G98" s="2"/>
      <c r="H98" s="2">
        <v>93.7</v>
      </c>
      <c r="I98" s="2"/>
    </row>
    <row r="99" spans="1:9" ht="16.149999999999999" customHeight="1">
      <c r="A99" s="1" t="s">
        <v>124</v>
      </c>
      <c r="B99" s="1" t="s">
        <v>50</v>
      </c>
      <c r="C99" s="7">
        <v>314510196</v>
      </c>
      <c r="D99" s="2">
        <v>34</v>
      </c>
      <c r="E99" s="2" t="b">
        <v>1</v>
      </c>
      <c r="F99" s="2" t="b">
        <v>1</v>
      </c>
      <c r="G99" s="2"/>
      <c r="H99" s="2">
        <v>89.5</v>
      </c>
      <c r="I99" s="2"/>
    </row>
    <row r="100" spans="1:9" ht="16.149999999999999" customHeight="1">
      <c r="A100" s="1" t="s">
        <v>125</v>
      </c>
      <c r="B100" s="1" t="s">
        <v>50</v>
      </c>
      <c r="C100" s="7">
        <v>314510199</v>
      </c>
      <c r="D100" s="2">
        <v>16</v>
      </c>
      <c r="E100" s="2" t="b">
        <v>0</v>
      </c>
      <c r="F100" s="2" t="b">
        <v>1</v>
      </c>
      <c r="G100" s="2"/>
      <c r="H100" s="2">
        <v>84.6</v>
      </c>
      <c r="I100" s="2"/>
    </row>
    <row r="101" spans="1:9" ht="16.149999999999999" customHeight="1">
      <c r="A101" s="1" t="s">
        <v>126</v>
      </c>
      <c r="B101" s="1" t="s">
        <v>50</v>
      </c>
      <c r="C101" s="7">
        <v>314510201</v>
      </c>
      <c r="D101" s="2">
        <v>40</v>
      </c>
      <c r="E101" s="2" t="b">
        <v>1</v>
      </c>
      <c r="F101" s="2" t="b">
        <v>1</v>
      </c>
      <c r="G101" s="2"/>
      <c r="H101" s="2">
        <v>88.2</v>
      </c>
      <c r="I101" s="2"/>
    </row>
    <row r="102" spans="1:9" ht="16.149999999999999" customHeight="1">
      <c r="A102" s="1" t="s">
        <v>127</v>
      </c>
      <c r="B102" s="1" t="s">
        <v>50</v>
      </c>
      <c r="C102" s="7">
        <v>314510202</v>
      </c>
      <c r="D102" s="2">
        <v>61</v>
      </c>
      <c r="E102" s="2" t="b">
        <v>1</v>
      </c>
      <c r="F102" s="2" t="b">
        <v>1</v>
      </c>
      <c r="G102" s="2"/>
      <c r="H102" s="2">
        <v>88.1</v>
      </c>
      <c r="I102" s="2"/>
    </row>
    <row r="103" spans="1:9" ht="16.149999999999999" customHeight="1">
      <c r="A103" s="1" t="s">
        <v>128</v>
      </c>
      <c r="B103" s="1" t="s">
        <v>50</v>
      </c>
      <c r="C103" s="7">
        <v>314510209</v>
      </c>
      <c r="D103" s="2">
        <v>5</v>
      </c>
      <c r="E103" s="2" t="b">
        <v>1</v>
      </c>
      <c r="F103" s="2" t="b">
        <v>1</v>
      </c>
      <c r="G103" s="2"/>
      <c r="H103" s="2">
        <v>94.6</v>
      </c>
      <c r="I103" s="2"/>
    </row>
    <row r="104" spans="1:9" ht="16.149999999999999" customHeight="1">
      <c r="A104" s="1" t="s">
        <v>129</v>
      </c>
      <c r="B104" s="1" t="s">
        <v>50</v>
      </c>
      <c r="C104" s="7">
        <v>314510214</v>
      </c>
      <c r="D104" s="2">
        <v>48</v>
      </c>
      <c r="E104" s="2" t="b">
        <v>0</v>
      </c>
      <c r="F104" s="2" t="b">
        <v>1</v>
      </c>
      <c r="G104" s="2"/>
      <c r="H104" s="2">
        <v>90.4</v>
      </c>
      <c r="I104" s="2"/>
    </row>
    <row r="105" spans="1:9" ht="16.149999999999999" customHeight="1">
      <c r="A105" s="1" t="s">
        <v>130</v>
      </c>
      <c r="B105" s="1" t="s">
        <v>50</v>
      </c>
      <c r="C105" s="7">
        <v>314510218</v>
      </c>
      <c r="D105" s="2">
        <v>2</v>
      </c>
      <c r="E105" s="2" t="b">
        <v>1</v>
      </c>
      <c r="F105" s="2" t="b">
        <v>1</v>
      </c>
      <c r="G105" s="2"/>
      <c r="H105" s="2">
        <v>92.6</v>
      </c>
      <c r="I105" s="2"/>
    </row>
    <row r="106" spans="1:9" ht="16.149999999999999" customHeight="1">
      <c r="A106" s="1" t="s">
        <v>131</v>
      </c>
      <c r="B106" s="1" t="s">
        <v>50</v>
      </c>
      <c r="C106" s="7">
        <v>314510222</v>
      </c>
      <c r="D106" s="2">
        <v>42</v>
      </c>
      <c r="E106" s="2" t="b">
        <v>1</v>
      </c>
      <c r="F106" s="2" t="b">
        <v>1</v>
      </c>
      <c r="G106" s="2"/>
      <c r="H106" s="2">
        <v>98.4</v>
      </c>
      <c r="I106" s="2"/>
    </row>
    <row r="107" spans="1:9" ht="16.149999999999999" customHeight="1">
      <c r="A107" s="1" t="s">
        <v>132</v>
      </c>
      <c r="B107" s="1" t="s">
        <v>50</v>
      </c>
      <c r="C107" s="7">
        <v>314510224</v>
      </c>
      <c r="D107" s="2">
        <v>10</v>
      </c>
      <c r="E107" s="2" t="b">
        <v>1</v>
      </c>
      <c r="F107" s="2" t="b">
        <v>1</v>
      </c>
      <c r="G107" s="2"/>
      <c r="H107" s="2">
        <v>93.7</v>
      </c>
      <c r="I107" s="2"/>
    </row>
    <row r="108" spans="1:9" ht="16.149999999999999" customHeight="1">
      <c r="A108" s="1" t="s">
        <v>133</v>
      </c>
      <c r="B108" s="1" t="s">
        <v>50</v>
      </c>
      <c r="C108" s="7">
        <v>314510225</v>
      </c>
      <c r="D108" s="2">
        <v>8</v>
      </c>
      <c r="E108" s="2" t="b">
        <v>0</v>
      </c>
      <c r="F108" s="2" t="b">
        <v>1</v>
      </c>
      <c r="G108" s="2"/>
      <c r="H108" s="2">
        <v>92.3</v>
      </c>
      <c r="I108" s="2"/>
    </row>
    <row r="109" spans="1:9" ht="16.149999999999999" customHeight="1">
      <c r="A109" s="1" t="s">
        <v>134</v>
      </c>
      <c r="B109" s="1" t="s">
        <v>50</v>
      </c>
      <c r="C109" s="7">
        <v>314510228</v>
      </c>
      <c r="D109" s="2">
        <v>53</v>
      </c>
      <c r="E109" s="2" t="b">
        <v>1</v>
      </c>
      <c r="F109" s="2" t="b">
        <v>1</v>
      </c>
      <c r="G109" s="2"/>
      <c r="H109" s="2">
        <v>99.9</v>
      </c>
      <c r="I109" s="2"/>
    </row>
    <row r="110" spans="1:9" ht="16.149999999999999" customHeight="1">
      <c r="A110" s="1" t="s">
        <v>135</v>
      </c>
      <c r="B110" s="1" t="s">
        <v>50</v>
      </c>
      <c r="C110" s="7">
        <v>314510230</v>
      </c>
      <c r="D110" s="2">
        <v>76</v>
      </c>
      <c r="E110" s="2" t="b">
        <v>1</v>
      </c>
      <c r="F110" s="2" t="b">
        <v>1</v>
      </c>
      <c r="G110" s="2"/>
      <c r="H110" s="2">
        <v>96.3</v>
      </c>
      <c r="I110" s="2"/>
    </row>
    <row r="111" spans="1:9" ht="16.149999999999999" customHeight="1">
      <c r="A111" s="1" t="s">
        <v>136</v>
      </c>
      <c r="B111" s="1" t="s">
        <v>50</v>
      </c>
      <c r="C111" s="7">
        <v>314510232</v>
      </c>
      <c r="D111" s="2"/>
      <c r="E111" s="2"/>
      <c r="F111" s="2"/>
      <c r="G111" s="2"/>
      <c r="H111" s="2"/>
      <c r="I111" s="2"/>
    </row>
    <row r="112" spans="1:9" ht="16.149999999999999" customHeight="1">
      <c r="A112" s="1" t="s">
        <v>137</v>
      </c>
      <c r="B112" s="1" t="s">
        <v>56</v>
      </c>
      <c r="C112" s="7">
        <v>314511038</v>
      </c>
      <c r="D112" s="2">
        <v>61</v>
      </c>
      <c r="E112" s="2" t="b">
        <v>1</v>
      </c>
      <c r="F112" s="2" t="b">
        <v>1</v>
      </c>
      <c r="G112" s="2"/>
      <c r="H112" s="2">
        <v>88.1</v>
      </c>
      <c r="I112" s="2"/>
    </row>
    <row r="113" spans="1:9" ht="16.149999999999999" customHeight="1">
      <c r="A113" s="1" t="s">
        <v>138</v>
      </c>
      <c r="B113" s="1" t="s">
        <v>56</v>
      </c>
      <c r="C113" s="7">
        <v>314511040</v>
      </c>
      <c r="D113" s="2">
        <v>4</v>
      </c>
      <c r="E113" s="2" t="b">
        <v>1</v>
      </c>
      <c r="F113" s="2" t="b">
        <v>1</v>
      </c>
      <c r="G113" s="2">
        <v>-5</v>
      </c>
      <c r="H113" s="2">
        <v>91.1</v>
      </c>
      <c r="I113" s="2" t="s">
        <v>493</v>
      </c>
    </row>
    <row r="114" spans="1:9" ht="16.149999999999999" customHeight="1">
      <c r="A114" s="1" t="s">
        <v>139</v>
      </c>
      <c r="B114" s="1" t="s">
        <v>56</v>
      </c>
      <c r="C114" s="7">
        <v>314511059</v>
      </c>
      <c r="D114" s="2">
        <v>33</v>
      </c>
      <c r="E114" s="2" t="b">
        <v>0</v>
      </c>
      <c r="F114" s="2" t="b">
        <v>1</v>
      </c>
      <c r="G114" s="2"/>
      <c r="H114" s="2">
        <v>92.6</v>
      </c>
      <c r="I114" s="2"/>
    </row>
    <row r="115" spans="1:9" ht="16.149999999999999" customHeight="1">
      <c r="A115" s="1" t="s">
        <v>140</v>
      </c>
      <c r="B115" s="1" t="s">
        <v>82</v>
      </c>
      <c r="C115" s="7">
        <v>314512025</v>
      </c>
      <c r="D115" s="2">
        <v>76</v>
      </c>
      <c r="E115" s="2" t="b">
        <v>1</v>
      </c>
      <c r="F115" s="2" t="b">
        <v>1</v>
      </c>
      <c r="G115" s="2"/>
      <c r="H115" s="2">
        <v>96.3</v>
      </c>
      <c r="I115" s="2"/>
    </row>
    <row r="116" spans="1:9" ht="16.149999999999999" customHeight="1">
      <c r="A116" s="1" t="s">
        <v>141</v>
      </c>
      <c r="B116" s="1" t="s">
        <v>84</v>
      </c>
      <c r="C116" s="7">
        <v>314513086</v>
      </c>
      <c r="D116" s="2">
        <v>78</v>
      </c>
      <c r="E116" s="2" t="b">
        <v>0</v>
      </c>
      <c r="F116" s="2" t="b">
        <v>1</v>
      </c>
      <c r="G116" s="2"/>
      <c r="H116" s="2">
        <v>89.8</v>
      </c>
      <c r="I116" s="2"/>
    </row>
    <row r="117" spans="1:9" s="126" customFormat="1" ht="16.149999999999999" customHeight="1">
      <c r="A117" s="120" t="s">
        <v>142</v>
      </c>
      <c r="B117" s="120" t="s">
        <v>60</v>
      </c>
      <c r="C117" s="121">
        <v>314580042</v>
      </c>
      <c r="D117" s="125">
        <v>14</v>
      </c>
      <c r="E117" s="125" t="b">
        <v>1</v>
      </c>
      <c r="F117" s="125" t="b">
        <v>1</v>
      </c>
      <c r="G117" s="125"/>
      <c r="H117" s="125">
        <v>98</v>
      </c>
      <c r="I117" s="125"/>
    </row>
    <row r="118" spans="1:9" ht="16.149999999999999" customHeight="1">
      <c r="A118" s="1" t="s">
        <v>143</v>
      </c>
      <c r="B118" s="1" t="s">
        <v>60</v>
      </c>
      <c r="C118" s="7">
        <v>314580044</v>
      </c>
      <c r="D118" s="2">
        <v>59</v>
      </c>
      <c r="E118" s="2" t="b">
        <v>1</v>
      </c>
      <c r="F118" s="2" t="b">
        <v>1</v>
      </c>
      <c r="G118" s="2"/>
      <c r="H118" s="2">
        <v>93.7</v>
      </c>
      <c r="I118" s="2"/>
    </row>
    <row r="119" spans="1:9" ht="16.149999999999999" customHeight="1">
      <c r="A119" s="1" t="s">
        <v>144</v>
      </c>
      <c r="B119" s="1" t="s">
        <v>60</v>
      </c>
      <c r="C119" s="7">
        <v>314580048</v>
      </c>
      <c r="D119" s="2">
        <v>40</v>
      </c>
      <c r="E119" s="2" t="b">
        <v>1</v>
      </c>
      <c r="F119" s="2" t="b">
        <v>1</v>
      </c>
      <c r="G119" s="2"/>
      <c r="H119" s="2">
        <v>88.2</v>
      </c>
      <c r="I119" s="2"/>
    </row>
    <row r="120" spans="1:9" ht="16.149999999999999" customHeight="1">
      <c r="A120" s="116" t="s">
        <v>145</v>
      </c>
      <c r="B120" s="116" t="s">
        <v>60</v>
      </c>
      <c r="C120" s="117">
        <v>314580052</v>
      </c>
      <c r="D120" s="2"/>
      <c r="E120" s="2"/>
      <c r="F120" s="2"/>
      <c r="G120" s="2"/>
      <c r="H120" s="2"/>
      <c r="I120" s="2"/>
    </row>
    <row r="121" spans="1:9" ht="16.149999999999999" customHeight="1">
      <c r="A121" s="1" t="s">
        <v>146</v>
      </c>
      <c r="B121" s="1" t="s">
        <v>147</v>
      </c>
      <c r="C121" s="7">
        <v>314581011</v>
      </c>
      <c r="D121" s="2">
        <v>52</v>
      </c>
      <c r="E121" s="2" t="b">
        <v>0</v>
      </c>
      <c r="F121" s="2" t="b">
        <v>1</v>
      </c>
      <c r="G121" s="2"/>
      <c r="H121" s="2">
        <v>85.3</v>
      </c>
      <c r="I121" s="2"/>
    </row>
    <row r="122" spans="1:9" ht="16.149999999999999" customHeight="1">
      <c r="A122" s="1" t="s">
        <v>148</v>
      </c>
      <c r="B122" s="1" t="s">
        <v>147</v>
      </c>
      <c r="C122" s="7">
        <v>314581044</v>
      </c>
      <c r="D122" s="2">
        <v>59</v>
      </c>
      <c r="E122" s="2" t="b">
        <v>1</v>
      </c>
      <c r="F122" s="2" t="b">
        <v>1</v>
      </c>
      <c r="G122" s="2"/>
      <c r="H122" s="2">
        <v>93.7</v>
      </c>
      <c r="I122" s="2"/>
    </row>
    <row r="123" spans="1:9" ht="16.149999999999999" customHeight="1">
      <c r="A123" s="1" t="s">
        <v>149</v>
      </c>
      <c r="B123" s="1" t="s">
        <v>62</v>
      </c>
      <c r="C123" s="7">
        <v>314591043</v>
      </c>
      <c r="D123" s="2">
        <v>18</v>
      </c>
      <c r="E123" s="2" t="b">
        <v>0</v>
      </c>
      <c r="F123" s="2" t="b">
        <v>0</v>
      </c>
      <c r="G123" s="2"/>
      <c r="H123" s="2">
        <v>78.400000000000006</v>
      </c>
      <c r="I123" s="118">
        <v>0.62847222222222221</v>
      </c>
    </row>
    <row r="124" spans="1:9" ht="16.149999999999999" customHeight="1">
      <c r="A124" s="1" t="s">
        <v>150</v>
      </c>
      <c r="B124" s="1" t="s">
        <v>88</v>
      </c>
      <c r="C124" s="7">
        <v>314605003</v>
      </c>
      <c r="D124" s="2">
        <v>44</v>
      </c>
      <c r="E124" s="2" t="b">
        <v>1</v>
      </c>
      <c r="F124" s="2" t="b">
        <v>1</v>
      </c>
      <c r="G124" s="2"/>
      <c r="H124" s="2">
        <v>87.4</v>
      </c>
      <c r="I124" s="2"/>
    </row>
    <row r="125" spans="1:9" ht="16.149999999999999" customHeight="1">
      <c r="A125" s="1" t="s">
        <v>151</v>
      </c>
      <c r="B125" s="1" t="s">
        <v>88</v>
      </c>
      <c r="C125" s="7">
        <v>314605025</v>
      </c>
      <c r="D125" s="2">
        <v>58</v>
      </c>
      <c r="E125" s="2" t="b">
        <v>1</v>
      </c>
      <c r="F125" s="2" t="b">
        <v>1</v>
      </c>
      <c r="G125" s="2"/>
      <c r="H125" s="2">
        <v>89.2</v>
      </c>
      <c r="I125" s="2"/>
    </row>
    <row r="126" spans="1:9" ht="16.149999999999999" customHeight="1">
      <c r="A126" s="1" t="s">
        <v>152</v>
      </c>
      <c r="B126" s="1" t="s">
        <v>52</v>
      </c>
      <c r="C126" s="7">
        <v>413510023</v>
      </c>
      <c r="D126" s="2">
        <v>41</v>
      </c>
      <c r="E126" s="2" t="b">
        <v>0</v>
      </c>
      <c r="F126" s="2" t="b">
        <v>1</v>
      </c>
      <c r="G126" s="2">
        <v>-5</v>
      </c>
      <c r="H126" s="2">
        <v>88.8</v>
      </c>
      <c r="I126" s="2" t="s">
        <v>493</v>
      </c>
    </row>
    <row r="127" spans="1:9" ht="16.149999999999999" customHeight="1">
      <c r="A127" s="1" t="s">
        <v>153</v>
      </c>
      <c r="B127" s="1" t="s">
        <v>154</v>
      </c>
      <c r="C127" s="7" t="s">
        <v>155</v>
      </c>
      <c r="D127" s="2">
        <v>26</v>
      </c>
      <c r="E127" s="2" t="b">
        <v>1</v>
      </c>
      <c r="F127" s="2" t="b">
        <v>1</v>
      </c>
      <c r="G127" s="2"/>
      <c r="H127" s="2">
        <v>94.4</v>
      </c>
      <c r="I127" s="2"/>
    </row>
    <row r="128" spans="1:9" ht="16.149999999999999" customHeight="1">
      <c r="A128" s="1" t="s">
        <v>156</v>
      </c>
      <c r="B128" s="1" t="s">
        <v>154</v>
      </c>
      <c r="C128" s="7" t="s">
        <v>157</v>
      </c>
      <c r="D128" s="2">
        <v>26</v>
      </c>
      <c r="E128" s="2" t="b">
        <v>1</v>
      </c>
      <c r="F128" s="2" t="b">
        <v>1</v>
      </c>
      <c r="G128" s="2"/>
      <c r="H128" s="2">
        <v>94.4</v>
      </c>
      <c r="I128" s="2"/>
    </row>
    <row r="129" spans="1:9" ht="16.149999999999999" customHeight="1">
      <c r="A129" s="1" t="s">
        <v>158</v>
      </c>
      <c r="B129" s="1" t="s">
        <v>154</v>
      </c>
      <c r="C129" s="7" t="s">
        <v>159</v>
      </c>
      <c r="D129" s="2">
        <v>33</v>
      </c>
      <c r="E129" s="2" t="b">
        <v>0</v>
      </c>
      <c r="F129" s="2" t="b">
        <v>1</v>
      </c>
      <c r="G129" s="2"/>
      <c r="H129" s="2">
        <v>92.6</v>
      </c>
      <c r="I129" s="2"/>
    </row>
    <row r="130" spans="1:9" ht="16.149999999999999" customHeight="1">
      <c r="A130" s="1" t="s">
        <v>160</v>
      </c>
      <c r="B130" s="1" t="s">
        <v>154</v>
      </c>
      <c r="C130" s="7" t="s">
        <v>161</v>
      </c>
      <c r="D130" s="2">
        <v>17</v>
      </c>
      <c r="E130" s="2" t="b">
        <v>1</v>
      </c>
      <c r="F130" s="2" t="b">
        <v>1</v>
      </c>
      <c r="G130" s="2"/>
      <c r="H130" s="2">
        <v>90.5</v>
      </c>
      <c r="I130" s="2"/>
    </row>
    <row r="131" spans="1:9" ht="15" customHeight="1">
      <c r="D131" s="2"/>
      <c r="E131" s="2"/>
      <c r="F131" s="2"/>
      <c r="G131" s="2"/>
      <c r="H131" s="119">
        <f>AVERAGEIF(H2:H130,"&lt;&gt;0")</f>
        <v>91.663636363636371</v>
      </c>
      <c r="I131" s="2"/>
    </row>
    <row r="132" spans="1:9" ht="12.75" customHeight="1">
      <c r="I132" s="73"/>
    </row>
    <row r="133" spans="1:9" ht="12.75" customHeight="1">
      <c r="I133" s="73"/>
    </row>
    <row r="134" spans="1:9" ht="12.75" customHeight="1">
      <c r="I134" s="73"/>
    </row>
    <row r="135" spans="1:9" ht="12.75" customHeight="1">
      <c r="I135" s="73"/>
    </row>
    <row r="136" spans="1:9" ht="12.75" customHeight="1">
      <c r="I136" s="73"/>
    </row>
    <row r="137" spans="1:9" ht="12.75" customHeight="1">
      <c r="I137" s="73"/>
    </row>
    <row r="138" spans="1:9" ht="12.75" customHeight="1">
      <c r="I138" s="73"/>
    </row>
    <row r="139" spans="1:9" ht="12.75" customHeight="1">
      <c r="I139" s="73"/>
    </row>
    <row r="140" spans="1:9" ht="12.75" customHeight="1">
      <c r="I140" s="73"/>
    </row>
    <row r="141" spans="1:9" ht="12.75" customHeight="1">
      <c r="I141" s="73"/>
    </row>
    <row r="142" spans="1:9" ht="12.75" customHeight="1">
      <c r="I142" s="73"/>
    </row>
    <row r="143" spans="1:9" ht="12.75" customHeight="1">
      <c r="I143" s="73"/>
    </row>
    <row r="144" spans="1:9" ht="12.75" customHeight="1">
      <c r="I144" s="73"/>
    </row>
    <row r="145" spans="9:9" ht="12.75" customHeight="1">
      <c r="I145" s="73"/>
    </row>
    <row r="146" spans="9:9" ht="12.75" customHeight="1">
      <c r="I146" s="73"/>
    </row>
    <row r="147" spans="9:9" ht="12.75" customHeight="1">
      <c r="I147" s="73"/>
    </row>
    <row r="148" spans="9:9" ht="12.75" customHeight="1">
      <c r="I148" s="73"/>
    </row>
    <row r="149" spans="9:9" ht="12.75" customHeight="1">
      <c r="I149" s="73"/>
    </row>
    <row r="150" spans="9:9" ht="12.75" customHeight="1">
      <c r="I150" s="73"/>
    </row>
    <row r="151" spans="9:9" ht="12.75" customHeight="1">
      <c r="I151" s="73"/>
    </row>
    <row r="152" spans="9:9" ht="12.75" customHeight="1">
      <c r="I152" s="73"/>
    </row>
    <row r="153" spans="9:9" ht="12.75" customHeight="1">
      <c r="I153" s="73"/>
    </row>
    <row r="154" spans="9:9" ht="12.75" customHeight="1">
      <c r="I154" s="73"/>
    </row>
    <row r="155" spans="9:9" ht="12.75" customHeight="1">
      <c r="I155" s="73"/>
    </row>
    <row r="156" spans="9:9" ht="12.75" customHeight="1">
      <c r="I156" s="73"/>
    </row>
    <row r="157" spans="9:9" ht="12.75" customHeight="1">
      <c r="I157" s="73"/>
    </row>
    <row r="158" spans="9:9" ht="12.75" customHeight="1">
      <c r="I158" s="73"/>
    </row>
    <row r="159" spans="9:9" ht="12.75" customHeight="1">
      <c r="I159" s="73"/>
    </row>
    <row r="160" spans="9:9" ht="12.75" customHeight="1">
      <c r="I160" s="73"/>
    </row>
    <row r="161" spans="9:9" ht="12.75" customHeight="1">
      <c r="I161" s="73"/>
    </row>
    <row r="162" spans="9:9" ht="12.75" customHeight="1">
      <c r="I162" s="73"/>
    </row>
    <row r="163" spans="9:9" ht="12.75" customHeight="1">
      <c r="I163" s="73"/>
    </row>
    <row r="164" spans="9:9" ht="12.75" customHeight="1">
      <c r="I164" s="73"/>
    </row>
    <row r="165" spans="9:9" ht="12.75" customHeight="1">
      <c r="I165" s="73"/>
    </row>
    <row r="166" spans="9:9" ht="12.75" customHeight="1">
      <c r="I166" s="73"/>
    </row>
    <row r="167" spans="9:9" ht="12.75" customHeight="1">
      <c r="I167" s="73"/>
    </row>
    <row r="168" spans="9:9" ht="12.75" customHeight="1">
      <c r="I168" s="73"/>
    </row>
    <row r="169" spans="9:9" ht="12.75" customHeight="1">
      <c r="I169" s="73"/>
    </row>
    <row r="170" spans="9:9" ht="12.75" customHeight="1">
      <c r="I170" s="73"/>
    </row>
    <row r="171" spans="9:9" ht="12.75" customHeight="1">
      <c r="I171" s="73"/>
    </row>
    <row r="172" spans="9:9" ht="12.75" customHeight="1">
      <c r="I172" s="73"/>
    </row>
    <row r="173" spans="9:9" ht="12.75" customHeight="1">
      <c r="I173" s="73"/>
    </row>
    <row r="174" spans="9:9" ht="12.75" customHeight="1">
      <c r="I174" s="73"/>
    </row>
    <row r="175" spans="9:9" ht="12.75" customHeight="1">
      <c r="I175" s="73"/>
    </row>
    <row r="176" spans="9:9" ht="12.75" customHeight="1">
      <c r="I176" s="73"/>
    </row>
    <row r="177" spans="9:9" ht="12.75" customHeight="1">
      <c r="I177" s="73"/>
    </row>
    <row r="178" spans="9:9" ht="12.75" customHeight="1">
      <c r="I178" s="73"/>
    </row>
    <row r="179" spans="9:9" ht="12.75" customHeight="1">
      <c r="I179" s="73"/>
    </row>
    <row r="180" spans="9:9" ht="12.75" customHeight="1">
      <c r="I180" s="73"/>
    </row>
    <row r="181" spans="9:9" ht="12.75" customHeight="1">
      <c r="I181" s="73"/>
    </row>
    <row r="182" spans="9:9" ht="12.75" customHeight="1">
      <c r="I182" s="73"/>
    </row>
    <row r="183" spans="9:9" ht="12.75" customHeight="1">
      <c r="I183" s="73"/>
    </row>
    <row r="184" spans="9:9" ht="12.75" customHeight="1">
      <c r="I184" s="73"/>
    </row>
    <row r="185" spans="9:9" ht="12.75" customHeight="1">
      <c r="I185" s="73"/>
    </row>
    <row r="186" spans="9:9" ht="12.75" customHeight="1">
      <c r="I186" s="73"/>
    </row>
    <row r="187" spans="9:9" ht="12.75" customHeight="1">
      <c r="I187" s="73"/>
    </row>
    <row r="188" spans="9:9" ht="12.75" customHeight="1">
      <c r="I188" s="73"/>
    </row>
    <row r="189" spans="9:9" ht="12.75" customHeight="1">
      <c r="I189" s="73"/>
    </row>
    <row r="190" spans="9:9" ht="12.75" customHeight="1">
      <c r="I190" s="73"/>
    </row>
    <row r="191" spans="9:9" ht="12.75" customHeight="1">
      <c r="I191" s="73"/>
    </row>
    <row r="192" spans="9:9" ht="12.75" customHeight="1">
      <c r="I192" s="73"/>
    </row>
    <row r="193" spans="9:9" ht="12.75" customHeight="1">
      <c r="I193" s="73"/>
    </row>
    <row r="194" spans="9:9" ht="12.75" customHeight="1">
      <c r="I194" s="73"/>
    </row>
    <row r="195" spans="9:9" ht="12.75" customHeight="1">
      <c r="I195" s="73"/>
    </row>
    <row r="196" spans="9:9" ht="12.75" customHeight="1">
      <c r="I196" s="73"/>
    </row>
    <row r="197" spans="9:9" ht="12.75" customHeight="1">
      <c r="I197" s="73"/>
    </row>
    <row r="198" spans="9:9" ht="12.75" customHeight="1">
      <c r="I198" s="73"/>
    </row>
    <row r="199" spans="9:9" ht="12.75" customHeight="1">
      <c r="I199" s="73"/>
    </row>
    <row r="200" spans="9:9" ht="12.75" customHeight="1">
      <c r="I200" s="73"/>
    </row>
    <row r="201" spans="9:9" ht="12.75" customHeight="1">
      <c r="I201" s="73"/>
    </row>
    <row r="202" spans="9:9" ht="12.75" customHeight="1">
      <c r="I202" s="73"/>
    </row>
    <row r="203" spans="9:9" ht="12.75" customHeight="1">
      <c r="I203" s="73"/>
    </row>
    <row r="204" spans="9:9" ht="12.75" customHeight="1">
      <c r="I204" s="73"/>
    </row>
    <row r="205" spans="9:9" ht="12.75" customHeight="1">
      <c r="I205" s="73"/>
    </row>
    <row r="206" spans="9:9" ht="12.75" customHeight="1">
      <c r="I206" s="73"/>
    </row>
    <row r="207" spans="9:9" ht="12.75" customHeight="1">
      <c r="I207" s="73"/>
    </row>
    <row r="208" spans="9:9" ht="12.75" customHeight="1">
      <c r="I208" s="73"/>
    </row>
    <row r="209" spans="9:9" ht="12.75" customHeight="1">
      <c r="I209" s="73"/>
    </row>
    <row r="210" spans="9:9" ht="12.75" customHeight="1">
      <c r="I210" s="73"/>
    </row>
    <row r="211" spans="9:9" ht="12.75" customHeight="1">
      <c r="I211" s="73"/>
    </row>
    <row r="212" spans="9:9" ht="12.75" customHeight="1">
      <c r="I212" s="73"/>
    </row>
    <row r="213" spans="9:9" ht="12.75" customHeight="1">
      <c r="I213" s="73"/>
    </row>
    <row r="214" spans="9:9" ht="12.75" customHeight="1">
      <c r="I214" s="73"/>
    </row>
    <row r="215" spans="9:9" ht="12.75" customHeight="1">
      <c r="I215" s="73"/>
    </row>
    <row r="216" spans="9:9" ht="12.75" customHeight="1">
      <c r="I216" s="73"/>
    </row>
    <row r="217" spans="9:9" ht="12.75" customHeight="1">
      <c r="I217" s="73"/>
    </row>
    <row r="218" spans="9:9" ht="12.75" customHeight="1">
      <c r="I218" s="73"/>
    </row>
    <row r="219" spans="9:9" ht="12.75" customHeight="1">
      <c r="I219" s="73"/>
    </row>
    <row r="220" spans="9:9" ht="12.75" customHeight="1">
      <c r="I220" s="73"/>
    </row>
    <row r="221" spans="9:9" ht="12.75" customHeight="1">
      <c r="I221" s="73"/>
    </row>
    <row r="222" spans="9:9" ht="12.75" customHeight="1">
      <c r="I222" s="73"/>
    </row>
    <row r="223" spans="9:9" ht="12.75" customHeight="1">
      <c r="I223" s="73"/>
    </row>
    <row r="224" spans="9:9" ht="12.75" customHeight="1">
      <c r="I224" s="73"/>
    </row>
    <row r="225" spans="9:9" ht="12.75" customHeight="1">
      <c r="I225" s="73"/>
    </row>
    <row r="226" spans="9:9" ht="12.75" customHeight="1">
      <c r="I226" s="73"/>
    </row>
    <row r="227" spans="9:9" ht="12.75" customHeight="1">
      <c r="I227" s="73"/>
    </row>
    <row r="228" spans="9:9" ht="12.75" customHeight="1">
      <c r="I228" s="73"/>
    </row>
    <row r="229" spans="9:9" ht="12.75" customHeight="1">
      <c r="I229" s="73"/>
    </row>
    <row r="230" spans="9:9" ht="12.75" customHeight="1">
      <c r="I230" s="73"/>
    </row>
    <row r="231" spans="9:9" ht="12.75" customHeight="1">
      <c r="I231" s="73"/>
    </row>
    <row r="232" spans="9:9" ht="12.75" customHeight="1">
      <c r="I232" s="73"/>
    </row>
    <row r="233" spans="9:9" ht="12.75" customHeight="1">
      <c r="I233" s="73"/>
    </row>
    <row r="234" spans="9:9" ht="12.75" customHeight="1">
      <c r="I234" s="73"/>
    </row>
    <row r="235" spans="9:9" ht="12.75" customHeight="1">
      <c r="I235" s="73"/>
    </row>
    <row r="236" spans="9:9" ht="12.75" customHeight="1">
      <c r="I236" s="73"/>
    </row>
    <row r="237" spans="9:9" ht="12.75" customHeight="1">
      <c r="I237" s="73"/>
    </row>
    <row r="238" spans="9:9" ht="12.75" customHeight="1">
      <c r="I238" s="73"/>
    </row>
    <row r="239" spans="9:9" ht="12.75" customHeight="1">
      <c r="I239" s="73"/>
    </row>
    <row r="240" spans="9:9" ht="12.75" customHeight="1">
      <c r="I240" s="73"/>
    </row>
    <row r="241" spans="9:9" ht="12.75" customHeight="1">
      <c r="I241" s="73"/>
    </row>
    <row r="242" spans="9:9" ht="12.75" customHeight="1">
      <c r="I242" s="73"/>
    </row>
    <row r="243" spans="9:9" ht="12.75" customHeight="1">
      <c r="I243" s="73"/>
    </row>
    <row r="244" spans="9:9" ht="12.75" customHeight="1">
      <c r="I244" s="73"/>
    </row>
    <row r="245" spans="9:9" ht="12.75" customHeight="1">
      <c r="I245" s="73"/>
    </row>
    <row r="246" spans="9:9" ht="12.75" customHeight="1">
      <c r="I246" s="73"/>
    </row>
    <row r="247" spans="9:9" ht="12.75" customHeight="1">
      <c r="I247" s="73"/>
    </row>
    <row r="248" spans="9:9" ht="12.75" customHeight="1">
      <c r="I248" s="73"/>
    </row>
    <row r="249" spans="9:9" ht="12.75" customHeight="1">
      <c r="I249" s="73"/>
    </row>
    <row r="250" spans="9:9" ht="12.75" customHeight="1">
      <c r="I250" s="73"/>
    </row>
    <row r="251" spans="9:9" ht="12.75" customHeight="1">
      <c r="I251" s="73"/>
    </row>
    <row r="252" spans="9:9" ht="12.75" customHeight="1">
      <c r="I252" s="73"/>
    </row>
    <row r="253" spans="9:9" ht="12.75" customHeight="1">
      <c r="I253" s="73"/>
    </row>
    <row r="254" spans="9:9" ht="12.75" customHeight="1">
      <c r="I254" s="73"/>
    </row>
    <row r="255" spans="9:9" ht="12.75" customHeight="1">
      <c r="I255" s="73"/>
    </row>
    <row r="256" spans="9:9" ht="12.75" customHeight="1">
      <c r="I256" s="73"/>
    </row>
    <row r="257" spans="9:9" ht="12.75" customHeight="1">
      <c r="I257" s="73"/>
    </row>
    <row r="258" spans="9:9" ht="12.75" customHeight="1">
      <c r="I258" s="73"/>
    </row>
    <row r="259" spans="9:9" ht="12.75" customHeight="1">
      <c r="I259" s="73"/>
    </row>
    <row r="260" spans="9:9" ht="12.75" customHeight="1">
      <c r="I260" s="73"/>
    </row>
    <row r="261" spans="9:9" ht="12.75" customHeight="1">
      <c r="I261" s="73"/>
    </row>
    <row r="262" spans="9:9" ht="12.75" customHeight="1">
      <c r="I262" s="73"/>
    </row>
    <row r="263" spans="9:9" ht="12.75" customHeight="1">
      <c r="I263" s="73"/>
    </row>
    <row r="264" spans="9:9" ht="12.75" customHeight="1">
      <c r="I264" s="73"/>
    </row>
    <row r="265" spans="9:9" ht="12.75" customHeight="1">
      <c r="I265" s="73"/>
    </row>
    <row r="266" spans="9:9" ht="12.75" customHeight="1">
      <c r="I266" s="73"/>
    </row>
    <row r="267" spans="9:9" ht="12.75" customHeight="1">
      <c r="I267" s="73"/>
    </row>
    <row r="268" spans="9:9" ht="12.75" customHeight="1">
      <c r="I268" s="73"/>
    </row>
    <row r="269" spans="9:9" ht="12.75" customHeight="1">
      <c r="I269" s="73"/>
    </row>
    <row r="270" spans="9:9" ht="12.75" customHeight="1">
      <c r="I270" s="73"/>
    </row>
    <row r="271" spans="9:9" ht="12.75" customHeight="1">
      <c r="I271" s="73"/>
    </row>
    <row r="272" spans="9:9" ht="12.75" customHeight="1">
      <c r="I272" s="73"/>
    </row>
    <row r="273" spans="9:9" ht="12.75" customHeight="1">
      <c r="I273" s="73"/>
    </row>
    <row r="274" spans="9:9" ht="12.75" customHeight="1">
      <c r="I274" s="73"/>
    </row>
    <row r="275" spans="9:9" ht="12.75" customHeight="1">
      <c r="I275" s="73"/>
    </row>
    <row r="276" spans="9:9" ht="12.75" customHeight="1">
      <c r="I276" s="73"/>
    </row>
    <row r="277" spans="9:9" ht="12.75" customHeight="1">
      <c r="I277" s="73"/>
    </row>
    <row r="278" spans="9:9" ht="12.75" customHeight="1">
      <c r="I278" s="73"/>
    </row>
    <row r="279" spans="9:9" ht="12.75" customHeight="1">
      <c r="I279" s="73"/>
    </row>
    <row r="280" spans="9:9" ht="12.75" customHeight="1">
      <c r="I280" s="73"/>
    </row>
    <row r="281" spans="9:9" ht="12.75" customHeight="1">
      <c r="I281" s="73"/>
    </row>
    <row r="282" spans="9:9" ht="12.75" customHeight="1">
      <c r="I282" s="73"/>
    </row>
    <row r="283" spans="9:9" ht="12.75" customHeight="1">
      <c r="I283" s="73"/>
    </row>
    <row r="284" spans="9:9" ht="12.75" customHeight="1">
      <c r="I284" s="73"/>
    </row>
    <row r="285" spans="9:9" ht="12.75" customHeight="1">
      <c r="I285" s="73"/>
    </row>
    <row r="286" spans="9:9" ht="12.75" customHeight="1">
      <c r="I286" s="73"/>
    </row>
    <row r="287" spans="9:9" ht="12.75" customHeight="1">
      <c r="I287" s="73"/>
    </row>
    <row r="288" spans="9:9" ht="12.75" customHeight="1">
      <c r="I288" s="73"/>
    </row>
    <row r="289" spans="9:9" ht="12.75" customHeight="1">
      <c r="I289" s="73"/>
    </row>
    <row r="290" spans="9:9" ht="12.75" customHeight="1">
      <c r="I290" s="73"/>
    </row>
    <row r="291" spans="9:9" ht="12.75" customHeight="1">
      <c r="I291" s="73"/>
    </row>
    <row r="292" spans="9:9" ht="12.75" customHeight="1">
      <c r="I292" s="73"/>
    </row>
    <row r="293" spans="9:9" ht="12.75" customHeight="1">
      <c r="I293" s="73"/>
    </row>
    <row r="294" spans="9:9" ht="12.75" customHeight="1">
      <c r="I294" s="73"/>
    </row>
    <row r="295" spans="9:9" ht="12.75" customHeight="1">
      <c r="I295" s="73"/>
    </row>
    <row r="296" spans="9:9" ht="12.75" customHeight="1">
      <c r="I296" s="73"/>
    </row>
    <row r="297" spans="9:9" ht="12.75" customHeight="1">
      <c r="I297" s="73"/>
    </row>
    <row r="298" spans="9:9" ht="12.75" customHeight="1">
      <c r="I298" s="73"/>
    </row>
    <row r="299" spans="9:9" ht="12.75" customHeight="1">
      <c r="I299" s="73"/>
    </row>
    <row r="300" spans="9:9" ht="12.75" customHeight="1">
      <c r="I300" s="73"/>
    </row>
    <row r="301" spans="9:9" ht="12.75" customHeight="1">
      <c r="I301" s="73"/>
    </row>
    <row r="302" spans="9:9" ht="12.75" customHeight="1">
      <c r="I302" s="73"/>
    </row>
    <row r="303" spans="9:9" ht="12.75" customHeight="1">
      <c r="I303" s="73"/>
    </row>
    <row r="304" spans="9:9" ht="12.75" customHeight="1">
      <c r="I304" s="73"/>
    </row>
    <row r="305" spans="9:9" ht="12.75" customHeight="1">
      <c r="I305" s="73"/>
    </row>
    <row r="306" spans="9:9" ht="12.75" customHeight="1">
      <c r="I306" s="73"/>
    </row>
    <row r="307" spans="9:9" ht="12.75" customHeight="1">
      <c r="I307" s="73"/>
    </row>
    <row r="308" spans="9:9" ht="12.75" customHeight="1">
      <c r="I308" s="73"/>
    </row>
    <row r="309" spans="9:9" ht="12.75" customHeight="1">
      <c r="I309" s="73"/>
    </row>
    <row r="310" spans="9:9" ht="12.75" customHeight="1">
      <c r="I310" s="73"/>
    </row>
    <row r="311" spans="9:9" ht="12.75" customHeight="1">
      <c r="I311" s="73"/>
    </row>
    <row r="312" spans="9:9" ht="12.75" customHeight="1">
      <c r="I312" s="73"/>
    </row>
    <row r="313" spans="9:9" ht="12.75" customHeight="1">
      <c r="I313" s="73"/>
    </row>
    <row r="314" spans="9:9" ht="12.75" customHeight="1">
      <c r="I314" s="73"/>
    </row>
    <row r="315" spans="9:9" ht="12.75" customHeight="1">
      <c r="I315" s="73"/>
    </row>
    <row r="316" spans="9:9" ht="12.75" customHeight="1">
      <c r="I316" s="73"/>
    </row>
    <row r="317" spans="9:9" ht="12.75" customHeight="1">
      <c r="I317" s="73"/>
    </row>
    <row r="318" spans="9:9" ht="12.75" customHeight="1">
      <c r="I318" s="73"/>
    </row>
    <row r="319" spans="9:9" ht="12.75" customHeight="1">
      <c r="I319" s="73"/>
    </row>
    <row r="320" spans="9:9" ht="12.75" customHeight="1">
      <c r="I320" s="73"/>
    </row>
    <row r="321" spans="9:9" ht="12.75" customHeight="1">
      <c r="I321" s="73"/>
    </row>
    <row r="322" spans="9:9" ht="12.75" customHeight="1">
      <c r="I322" s="73"/>
    </row>
    <row r="323" spans="9:9" ht="12.75" customHeight="1">
      <c r="I323" s="73"/>
    </row>
    <row r="324" spans="9:9" ht="12.75" customHeight="1">
      <c r="I324" s="73"/>
    </row>
    <row r="325" spans="9:9" ht="12.75" customHeight="1">
      <c r="I325" s="73"/>
    </row>
    <row r="326" spans="9:9" ht="12.75" customHeight="1">
      <c r="I326" s="73"/>
    </row>
    <row r="327" spans="9:9" ht="12.75" customHeight="1">
      <c r="I327" s="73"/>
    </row>
    <row r="328" spans="9:9" ht="12.75" customHeight="1">
      <c r="I328" s="73"/>
    </row>
    <row r="329" spans="9:9" ht="12.75" customHeight="1">
      <c r="I329" s="73"/>
    </row>
    <row r="330" spans="9:9" ht="12.75" customHeight="1">
      <c r="I330" s="73"/>
    </row>
    <row r="331" spans="9:9" ht="12.75" customHeight="1">
      <c r="I331" s="73"/>
    </row>
    <row r="332" spans="9:9" ht="12.75" customHeight="1">
      <c r="I332" s="73"/>
    </row>
    <row r="333" spans="9:9" ht="12.75" customHeight="1">
      <c r="I333" s="73"/>
    </row>
    <row r="334" spans="9:9" ht="12.75" customHeight="1">
      <c r="I334" s="73"/>
    </row>
    <row r="335" spans="9:9" ht="12.75" customHeight="1">
      <c r="I335" s="73"/>
    </row>
    <row r="336" spans="9:9" ht="12.75" customHeight="1">
      <c r="I336" s="73"/>
    </row>
    <row r="337" spans="9:9" ht="12.75" customHeight="1">
      <c r="I337" s="73"/>
    </row>
    <row r="338" spans="9:9" ht="12.75" customHeight="1">
      <c r="I338" s="73"/>
    </row>
    <row r="339" spans="9:9" ht="12.75" customHeight="1">
      <c r="I339" s="73"/>
    </row>
    <row r="340" spans="9:9" ht="12.75" customHeight="1">
      <c r="I340" s="73"/>
    </row>
    <row r="341" spans="9:9" ht="12.75" customHeight="1">
      <c r="I341" s="73"/>
    </row>
    <row r="342" spans="9:9" ht="12.75" customHeight="1">
      <c r="I342" s="73"/>
    </row>
    <row r="343" spans="9:9" ht="12.75" customHeight="1">
      <c r="I343" s="73"/>
    </row>
    <row r="344" spans="9:9" ht="12.75" customHeight="1">
      <c r="I344" s="73"/>
    </row>
    <row r="345" spans="9:9" ht="12.75" customHeight="1">
      <c r="I345" s="73"/>
    </row>
    <row r="346" spans="9:9" ht="12.75" customHeight="1">
      <c r="I346" s="73"/>
    </row>
    <row r="347" spans="9:9" ht="12.75" customHeight="1">
      <c r="I347" s="73"/>
    </row>
    <row r="348" spans="9:9" ht="12.75" customHeight="1">
      <c r="I348" s="73"/>
    </row>
    <row r="349" spans="9:9" ht="12.75" customHeight="1">
      <c r="I349" s="73"/>
    </row>
    <row r="350" spans="9:9" ht="12.75" customHeight="1">
      <c r="I350" s="73"/>
    </row>
    <row r="351" spans="9:9" ht="12.75" customHeight="1">
      <c r="I351" s="73"/>
    </row>
    <row r="352" spans="9:9" ht="12.75" customHeight="1">
      <c r="I352" s="73"/>
    </row>
    <row r="353" spans="9:9" ht="12.75" customHeight="1">
      <c r="I353" s="73"/>
    </row>
    <row r="354" spans="9:9" ht="12.75" customHeight="1">
      <c r="I354" s="73"/>
    </row>
    <row r="355" spans="9:9" ht="12.75" customHeight="1">
      <c r="I355" s="73"/>
    </row>
    <row r="356" spans="9:9" ht="12.75" customHeight="1">
      <c r="I356" s="73"/>
    </row>
    <row r="357" spans="9:9" ht="12.75" customHeight="1">
      <c r="I357" s="73"/>
    </row>
    <row r="358" spans="9:9" ht="12.75" customHeight="1">
      <c r="I358" s="73"/>
    </row>
    <row r="359" spans="9:9" ht="12.75" customHeight="1">
      <c r="I359" s="73"/>
    </row>
    <row r="360" spans="9:9" ht="12.75" customHeight="1">
      <c r="I360" s="73"/>
    </row>
    <row r="361" spans="9:9" ht="12.75" customHeight="1">
      <c r="I361" s="73"/>
    </row>
    <row r="362" spans="9:9" ht="12.75" customHeight="1">
      <c r="I362" s="73"/>
    </row>
    <row r="363" spans="9:9" ht="12.75" customHeight="1">
      <c r="I363" s="73"/>
    </row>
    <row r="364" spans="9:9" ht="12.75" customHeight="1">
      <c r="I364" s="73"/>
    </row>
    <row r="365" spans="9:9" ht="12.75" customHeight="1">
      <c r="I365" s="73"/>
    </row>
    <row r="366" spans="9:9" ht="12.75" customHeight="1">
      <c r="I366" s="73"/>
    </row>
    <row r="367" spans="9:9" ht="12.75" customHeight="1">
      <c r="I367" s="73"/>
    </row>
    <row r="368" spans="9:9" ht="12.75" customHeight="1">
      <c r="I368" s="73"/>
    </row>
    <row r="369" spans="9:9" ht="12.75" customHeight="1">
      <c r="I369" s="73"/>
    </row>
    <row r="370" spans="9:9" ht="12.75" customHeight="1">
      <c r="I370" s="73"/>
    </row>
    <row r="371" spans="9:9" ht="12.75" customHeight="1">
      <c r="I371" s="73"/>
    </row>
    <row r="372" spans="9:9" ht="12.75" customHeight="1">
      <c r="I372" s="73"/>
    </row>
    <row r="373" spans="9:9" ht="12.75" customHeight="1">
      <c r="I373" s="73"/>
    </row>
    <row r="374" spans="9:9" ht="12.75" customHeight="1">
      <c r="I374" s="73"/>
    </row>
    <row r="375" spans="9:9" ht="12.75" customHeight="1">
      <c r="I375" s="73"/>
    </row>
    <row r="376" spans="9:9" ht="12.75" customHeight="1">
      <c r="I376" s="73"/>
    </row>
    <row r="377" spans="9:9" ht="12.75" customHeight="1">
      <c r="I377" s="73"/>
    </row>
    <row r="378" spans="9:9" ht="12.75" customHeight="1">
      <c r="I378" s="73"/>
    </row>
    <row r="379" spans="9:9" ht="12.75" customHeight="1">
      <c r="I379" s="73"/>
    </row>
    <row r="380" spans="9:9" ht="12.75" customHeight="1">
      <c r="I380" s="73"/>
    </row>
    <row r="381" spans="9:9" ht="12.75" customHeight="1">
      <c r="I381" s="73"/>
    </row>
    <row r="382" spans="9:9" ht="12.75" customHeight="1">
      <c r="I382" s="73"/>
    </row>
    <row r="383" spans="9:9" ht="12.75" customHeight="1">
      <c r="I383" s="73"/>
    </row>
    <row r="384" spans="9:9" ht="12.75" customHeight="1">
      <c r="I384" s="73"/>
    </row>
    <row r="385" spans="9:9" ht="12.75" customHeight="1">
      <c r="I385" s="73"/>
    </row>
    <row r="386" spans="9:9" ht="12.75" customHeight="1">
      <c r="I386" s="73"/>
    </row>
    <row r="387" spans="9:9" ht="12.75" customHeight="1">
      <c r="I387" s="73"/>
    </row>
    <row r="388" spans="9:9" ht="12.75" customHeight="1">
      <c r="I388" s="73"/>
    </row>
    <row r="389" spans="9:9" ht="12.75" customHeight="1">
      <c r="I389" s="73"/>
    </row>
    <row r="390" spans="9:9" ht="12.75" customHeight="1">
      <c r="I390" s="73"/>
    </row>
    <row r="391" spans="9:9" ht="12.75" customHeight="1">
      <c r="I391" s="73"/>
    </row>
    <row r="392" spans="9:9" ht="12.75" customHeight="1">
      <c r="I392" s="73"/>
    </row>
    <row r="393" spans="9:9" ht="12.75" customHeight="1">
      <c r="I393" s="73"/>
    </row>
    <row r="394" spans="9:9" ht="12.75" customHeight="1">
      <c r="I394" s="73"/>
    </row>
    <row r="395" spans="9:9" ht="12.75" customHeight="1">
      <c r="I395" s="73"/>
    </row>
    <row r="396" spans="9:9" ht="12.75" customHeight="1">
      <c r="I396" s="73"/>
    </row>
    <row r="397" spans="9:9" ht="12.75" customHeight="1">
      <c r="I397" s="73"/>
    </row>
    <row r="398" spans="9:9" ht="12.75" customHeight="1">
      <c r="I398" s="73"/>
    </row>
    <row r="399" spans="9:9" ht="12.75" customHeight="1">
      <c r="I399" s="73"/>
    </row>
    <row r="400" spans="9:9" ht="12.75" customHeight="1">
      <c r="I400" s="73"/>
    </row>
    <row r="401" spans="9:9" ht="12.75" customHeight="1">
      <c r="I401" s="73"/>
    </row>
    <row r="402" spans="9:9" ht="12.75" customHeight="1">
      <c r="I402" s="73"/>
    </row>
    <row r="403" spans="9:9" ht="12.75" customHeight="1">
      <c r="I403" s="73"/>
    </row>
    <row r="404" spans="9:9" ht="12.75" customHeight="1">
      <c r="I404" s="73"/>
    </row>
    <row r="405" spans="9:9" ht="12.75" customHeight="1">
      <c r="I405" s="73"/>
    </row>
    <row r="406" spans="9:9" ht="12.75" customHeight="1">
      <c r="I406" s="73"/>
    </row>
    <row r="407" spans="9:9" ht="12.75" customHeight="1">
      <c r="I407" s="73"/>
    </row>
    <row r="408" spans="9:9" ht="12.75" customHeight="1">
      <c r="I408" s="73"/>
    </row>
    <row r="409" spans="9:9" ht="12.75" customHeight="1">
      <c r="I409" s="73"/>
    </row>
    <row r="410" spans="9:9" ht="12.75" customHeight="1">
      <c r="I410" s="73"/>
    </row>
    <row r="411" spans="9:9" ht="12.75" customHeight="1">
      <c r="I411" s="73"/>
    </row>
    <row r="412" spans="9:9" ht="12.75" customHeight="1">
      <c r="I412" s="73"/>
    </row>
    <row r="413" spans="9:9" ht="12.75" customHeight="1">
      <c r="I413" s="73"/>
    </row>
    <row r="414" spans="9:9" ht="12.75" customHeight="1">
      <c r="I414" s="73"/>
    </row>
    <row r="415" spans="9:9" ht="12.75" customHeight="1">
      <c r="I415" s="73"/>
    </row>
    <row r="416" spans="9:9" ht="12.75" customHeight="1">
      <c r="I416" s="73"/>
    </row>
    <row r="417" spans="9:9" ht="12.75" customHeight="1">
      <c r="I417" s="73"/>
    </row>
    <row r="418" spans="9:9" ht="12.75" customHeight="1">
      <c r="I418" s="73"/>
    </row>
    <row r="419" spans="9:9" ht="12.75" customHeight="1">
      <c r="I419" s="73"/>
    </row>
    <row r="420" spans="9:9" ht="12.75" customHeight="1">
      <c r="I420" s="73"/>
    </row>
    <row r="421" spans="9:9" ht="12.75" customHeight="1">
      <c r="I421" s="73"/>
    </row>
    <row r="422" spans="9:9" ht="12.75" customHeight="1">
      <c r="I422" s="73"/>
    </row>
    <row r="423" spans="9:9" ht="12.75" customHeight="1">
      <c r="I423" s="73"/>
    </row>
    <row r="424" spans="9:9" ht="12.75" customHeight="1">
      <c r="I424" s="73"/>
    </row>
    <row r="425" spans="9:9" ht="12.75" customHeight="1">
      <c r="I425" s="73"/>
    </row>
    <row r="426" spans="9:9" ht="12.75" customHeight="1">
      <c r="I426" s="73"/>
    </row>
    <row r="427" spans="9:9" ht="12.75" customHeight="1">
      <c r="I427" s="73"/>
    </row>
    <row r="428" spans="9:9" ht="12.75" customHeight="1">
      <c r="I428" s="73"/>
    </row>
    <row r="429" spans="9:9" ht="12.75" customHeight="1">
      <c r="I429" s="73"/>
    </row>
    <row r="430" spans="9:9" ht="12.75" customHeight="1">
      <c r="I430" s="73"/>
    </row>
    <row r="431" spans="9:9" ht="12.75" customHeight="1">
      <c r="I431" s="73"/>
    </row>
    <row r="432" spans="9:9" ht="12.75" customHeight="1">
      <c r="I432" s="73"/>
    </row>
    <row r="433" spans="9:9" ht="12.75" customHeight="1">
      <c r="I433" s="73"/>
    </row>
    <row r="434" spans="9:9" ht="12.75" customHeight="1">
      <c r="I434" s="73"/>
    </row>
    <row r="435" spans="9:9" ht="12.75" customHeight="1">
      <c r="I435" s="73"/>
    </row>
    <row r="436" spans="9:9" ht="12.75" customHeight="1">
      <c r="I436" s="73"/>
    </row>
    <row r="437" spans="9:9" ht="12.75" customHeight="1">
      <c r="I437" s="73"/>
    </row>
    <row r="438" spans="9:9" ht="12.75" customHeight="1">
      <c r="I438" s="73"/>
    </row>
    <row r="439" spans="9:9" ht="12.75" customHeight="1">
      <c r="I439" s="73"/>
    </row>
    <row r="440" spans="9:9" ht="12.75" customHeight="1">
      <c r="I440" s="73"/>
    </row>
    <row r="441" spans="9:9" ht="12.75" customHeight="1">
      <c r="I441" s="73"/>
    </row>
    <row r="442" spans="9:9" ht="12.75" customHeight="1">
      <c r="I442" s="73"/>
    </row>
    <row r="443" spans="9:9" ht="12.75" customHeight="1">
      <c r="I443" s="73"/>
    </row>
    <row r="444" spans="9:9" ht="12.75" customHeight="1">
      <c r="I444" s="73"/>
    </row>
    <row r="445" spans="9:9" ht="12.75" customHeight="1">
      <c r="I445" s="73"/>
    </row>
    <row r="446" spans="9:9" ht="12.75" customHeight="1">
      <c r="I446" s="73"/>
    </row>
    <row r="447" spans="9:9" ht="12.75" customHeight="1">
      <c r="I447" s="73"/>
    </row>
    <row r="448" spans="9:9" ht="12.75" customHeight="1">
      <c r="I448" s="73"/>
    </row>
    <row r="449" spans="9:9" ht="12.75" customHeight="1">
      <c r="I449" s="73"/>
    </row>
    <row r="450" spans="9:9" ht="12.75" customHeight="1">
      <c r="I450" s="73"/>
    </row>
    <row r="451" spans="9:9" ht="12.75" customHeight="1">
      <c r="I451" s="73"/>
    </row>
    <row r="452" spans="9:9" ht="12.75" customHeight="1">
      <c r="I452" s="73"/>
    </row>
    <row r="453" spans="9:9" ht="12.75" customHeight="1">
      <c r="I453" s="73"/>
    </row>
    <row r="454" spans="9:9" ht="12.75" customHeight="1">
      <c r="I454" s="73"/>
    </row>
    <row r="455" spans="9:9" ht="12.75" customHeight="1">
      <c r="I455" s="73"/>
    </row>
    <row r="456" spans="9:9" ht="12.75" customHeight="1">
      <c r="I456" s="73"/>
    </row>
    <row r="457" spans="9:9" ht="12.75" customHeight="1">
      <c r="I457" s="73"/>
    </row>
    <row r="458" spans="9:9" ht="12.75" customHeight="1">
      <c r="I458" s="73"/>
    </row>
    <row r="459" spans="9:9" ht="12.75" customHeight="1">
      <c r="I459" s="73"/>
    </row>
    <row r="460" spans="9:9" ht="12.75" customHeight="1">
      <c r="I460" s="73"/>
    </row>
    <row r="461" spans="9:9" ht="12.75" customHeight="1">
      <c r="I461" s="73"/>
    </row>
    <row r="462" spans="9:9" ht="12.75" customHeight="1">
      <c r="I462" s="73"/>
    </row>
    <row r="463" spans="9:9" ht="12.75" customHeight="1">
      <c r="I463" s="73"/>
    </row>
    <row r="464" spans="9:9" ht="12.75" customHeight="1">
      <c r="I464" s="73"/>
    </row>
    <row r="465" spans="9:9" ht="12.75" customHeight="1">
      <c r="I465" s="73"/>
    </row>
    <row r="466" spans="9:9" ht="12.75" customHeight="1">
      <c r="I466" s="73"/>
    </row>
    <row r="467" spans="9:9" ht="12.75" customHeight="1">
      <c r="I467" s="73"/>
    </row>
    <row r="468" spans="9:9" ht="12.75" customHeight="1">
      <c r="I468" s="73"/>
    </row>
    <row r="469" spans="9:9" ht="12.75" customHeight="1">
      <c r="I469" s="73"/>
    </row>
    <row r="470" spans="9:9" ht="12.75" customHeight="1">
      <c r="I470" s="73"/>
    </row>
    <row r="471" spans="9:9" ht="12.75" customHeight="1">
      <c r="I471" s="73"/>
    </row>
    <row r="472" spans="9:9" ht="12.75" customHeight="1">
      <c r="I472" s="73"/>
    </row>
    <row r="473" spans="9:9" ht="12.75" customHeight="1">
      <c r="I473" s="73"/>
    </row>
    <row r="474" spans="9:9" ht="12.75" customHeight="1">
      <c r="I474" s="73"/>
    </row>
    <row r="475" spans="9:9" ht="12.75" customHeight="1">
      <c r="I475" s="73"/>
    </row>
    <row r="476" spans="9:9" ht="12.75" customHeight="1">
      <c r="I476" s="73"/>
    </row>
    <row r="477" spans="9:9" ht="12.75" customHeight="1">
      <c r="I477" s="73"/>
    </row>
    <row r="478" spans="9:9" ht="12.75" customHeight="1">
      <c r="I478" s="73"/>
    </row>
    <row r="479" spans="9:9" ht="12.75" customHeight="1">
      <c r="I479" s="73"/>
    </row>
    <row r="480" spans="9:9" ht="12.75" customHeight="1">
      <c r="I480" s="73"/>
    </row>
    <row r="481" spans="9:9" ht="12.75" customHeight="1">
      <c r="I481" s="73"/>
    </row>
    <row r="482" spans="9:9" ht="12.75" customHeight="1">
      <c r="I482" s="73"/>
    </row>
    <row r="483" spans="9:9" ht="12.75" customHeight="1">
      <c r="I483" s="73"/>
    </row>
    <row r="484" spans="9:9" ht="12.75" customHeight="1">
      <c r="I484" s="73"/>
    </row>
    <row r="485" spans="9:9" ht="12.75" customHeight="1">
      <c r="I485" s="73"/>
    </row>
    <row r="486" spans="9:9" ht="12.75" customHeight="1">
      <c r="I486" s="73"/>
    </row>
    <row r="487" spans="9:9" ht="12.75" customHeight="1">
      <c r="I487" s="73"/>
    </row>
    <row r="488" spans="9:9" ht="12.75" customHeight="1">
      <c r="I488" s="73"/>
    </row>
    <row r="489" spans="9:9" ht="12.75" customHeight="1">
      <c r="I489" s="73"/>
    </row>
    <row r="490" spans="9:9" ht="12.75" customHeight="1">
      <c r="I490" s="73"/>
    </row>
    <row r="491" spans="9:9" ht="12.75" customHeight="1">
      <c r="I491" s="73"/>
    </row>
    <row r="492" spans="9:9" ht="12.75" customHeight="1">
      <c r="I492" s="73"/>
    </row>
    <row r="493" spans="9:9" ht="12.75" customHeight="1">
      <c r="I493" s="73"/>
    </row>
    <row r="494" spans="9:9" ht="12.75" customHeight="1">
      <c r="I494" s="73"/>
    </row>
    <row r="495" spans="9:9" ht="12.75" customHeight="1">
      <c r="I495" s="73"/>
    </row>
    <row r="496" spans="9:9" ht="12.75" customHeight="1">
      <c r="I496" s="73"/>
    </row>
    <row r="497" spans="9:9" ht="12.75" customHeight="1">
      <c r="I497" s="73"/>
    </row>
    <row r="498" spans="9:9" ht="12.75" customHeight="1">
      <c r="I498" s="73"/>
    </row>
    <row r="499" spans="9:9" ht="12.75" customHeight="1">
      <c r="I499" s="73"/>
    </row>
    <row r="500" spans="9:9" ht="12.75" customHeight="1">
      <c r="I500" s="73"/>
    </row>
    <row r="501" spans="9:9" ht="12.75" customHeight="1">
      <c r="I501" s="73"/>
    </row>
    <row r="502" spans="9:9" ht="12.75" customHeight="1">
      <c r="I502" s="73"/>
    </row>
    <row r="503" spans="9:9" ht="12.75" customHeight="1">
      <c r="I503" s="73"/>
    </row>
    <row r="504" spans="9:9" ht="12.75" customHeight="1">
      <c r="I504" s="73"/>
    </row>
    <row r="505" spans="9:9" ht="12.75" customHeight="1">
      <c r="I505" s="73"/>
    </row>
    <row r="506" spans="9:9" ht="12.75" customHeight="1">
      <c r="I506" s="73"/>
    </row>
    <row r="507" spans="9:9" ht="12.75" customHeight="1">
      <c r="I507" s="73"/>
    </row>
    <row r="508" spans="9:9" ht="12.75" customHeight="1">
      <c r="I508" s="73"/>
    </row>
    <row r="509" spans="9:9" ht="12.75" customHeight="1">
      <c r="I509" s="73"/>
    </row>
    <row r="510" spans="9:9" ht="12.75" customHeight="1">
      <c r="I510" s="73"/>
    </row>
    <row r="511" spans="9:9" ht="12.75" customHeight="1">
      <c r="I511" s="73"/>
    </row>
    <row r="512" spans="9:9" ht="12.75" customHeight="1">
      <c r="I512" s="73"/>
    </row>
    <row r="513" spans="9:9" ht="12.75" customHeight="1">
      <c r="I513" s="73"/>
    </row>
    <row r="514" spans="9:9" ht="12.75" customHeight="1">
      <c r="I514" s="73"/>
    </row>
    <row r="515" spans="9:9" ht="12.75" customHeight="1">
      <c r="I515" s="73"/>
    </row>
    <row r="516" spans="9:9" ht="12.75" customHeight="1">
      <c r="I516" s="73"/>
    </row>
    <row r="517" spans="9:9" ht="12.75" customHeight="1">
      <c r="I517" s="73"/>
    </row>
    <row r="518" spans="9:9" ht="12.75" customHeight="1">
      <c r="I518" s="73"/>
    </row>
    <row r="519" spans="9:9" ht="12.75" customHeight="1">
      <c r="I519" s="73"/>
    </row>
    <row r="520" spans="9:9" ht="12.75" customHeight="1">
      <c r="I520" s="73"/>
    </row>
    <row r="521" spans="9:9" ht="12.75" customHeight="1">
      <c r="I521" s="73"/>
    </row>
    <row r="522" spans="9:9" ht="12.75" customHeight="1">
      <c r="I522" s="73"/>
    </row>
    <row r="523" spans="9:9" ht="12.75" customHeight="1">
      <c r="I523" s="73"/>
    </row>
    <row r="524" spans="9:9" ht="12.75" customHeight="1">
      <c r="I524" s="73"/>
    </row>
    <row r="525" spans="9:9" ht="12.75" customHeight="1">
      <c r="I525" s="73"/>
    </row>
    <row r="526" spans="9:9" ht="12.75" customHeight="1">
      <c r="I526" s="73"/>
    </row>
    <row r="527" spans="9:9" ht="12.75" customHeight="1">
      <c r="I527" s="73"/>
    </row>
    <row r="528" spans="9:9" ht="12.75" customHeight="1">
      <c r="I528" s="73"/>
    </row>
    <row r="529" spans="9:9" ht="12.75" customHeight="1">
      <c r="I529" s="73"/>
    </row>
    <row r="530" spans="9:9" ht="12.75" customHeight="1">
      <c r="I530" s="73"/>
    </row>
    <row r="531" spans="9:9" ht="12.75" customHeight="1">
      <c r="I531" s="73"/>
    </row>
    <row r="532" spans="9:9" ht="12.75" customHeight="1">
      <c r="I532" s="73"/>
    </row>
    <row r="533" spans="9:9" ht="12.75" customHeight="1">
      <c r="I533" s="73"/>
    </row>
    <row r="534" spans="9:9" ht="12.75" customHeight="1">
      <c r="I534" s="73"/>
    </row>
    <row r="535" spans="9:9" ht="12.75" customHeight="1">
      <c r="I535" s="73"/>
    </row>
    <row r="536" spans="9:9" ht="12.75" customHeight="1">
      <c r="I536" s="73"/>
    </row>
    <row r="537" spans="9:9" ht="12.75" customHeight="1">
      <c r="I537" s="73"/>
    </row>
    <row r="538" spans="9:9" ht="12.75" customHeight="1">
      <c r="I538" s="73"/>
    </row>
    <row r="539" spans="9:9" ht="12.75" customHeight="1">
      <c r="I539" s="73"/>
    </row>
    <row r="540" spans="9:9" ht="12.75" customHeight="1">
      <c r="I540" s="73"/>
    </row>
    <row r="541" spans="9:9" ht="12.75" customHeight="1">
      <c r="I541" s="73"/>
    </row>
    <row r="542" spans="9:9" ht="12.75" customHeight="1">
      <c r="I542" s="73"/>
    </row>
    <row r="543" spans="9:9" ht="12.75" customHeight="1">
      <c r="I543" s="73"/>
    </row>
    <row r="544" spans="9:9" ht="12.75" customHeight="1">
      <c r="I544" s="73"/>
    </row>
    <row r="545" spans="9:9" ht="12.75" customHeight="1">
      <c r="I545" s="73"/>
    </row>
    <row r="546" spans="9:9" ht="12.75" customHeight="1">
      <c r="I546" s="73"/>
    </row>
    <row r="547" spans="9:9" ht="12.75" customHeight="1">
      <c r="I547" s="73"/>
    </row>
    <row r="548" spans="9:9" ht="12.75" customHeight="1">
      <c r="I548" s="73"/>
    </row>
    <row r="549" spans="9:9" ht="12.75" customHeight="1">
      <c r="I549" s="73"/>
    </row>
    <row r="550" spans="9:9" ht="12.75" customHeight="1">
      <c r="I550" s="73"/>
    </row>
    <row r="551" spans="9:9" ht="12.75" customHeight="1">
      <c r="I551" s="73"/>
    </row>
    <row r="552" spans="9:9" ht="12.75" customHeight="1">
      <c r="I552" s="73"/>
    </row>
    <row r="553" spans="9:9" ht="12.75" customHeight="1">
      <c r="I553" s="73"/>
    </row>
    <row r="554" spans="9:9" ht="12.75" customHeight="1">
      <c r="I554" s="73"/>
    </row>
    <row r="555" spans="9:9" ht="12.75" customHeight="1">
      <c r="I555" s="73"/>
    </row>
    <row r="556" spans="9:9" ht="12.75" customHeight="1">
      <c r="I556" s="73"/>
    </row>
    <row r="557" spans="9:9" ht="12.75" customHeight="1">
      <c r="I557" s="73"/>
    </row>
    <row r="558" spans="9:9" ht="12.75" customHeight="1">
      <c r="I558" s="73"/>
    </row>
    <row r="559" spans="9:9" ht="12.75" customHeight="1">
      <c r="I559" s="73"/>
    </row>
    <row r="560" spans="9:9" ht="12.75" customHeight="1">
      <c r="I560" s="73"/>
    </row>
    <row r="561" spans="9:9" ht="12.75" customHeight="1">
      <c r="I561" s="73"/>
    </row>
    <row r="562" spans="9:9" ht="12.75" customHeight="1">
      <c r="I562" s="73"/>
    </row>
    <row r="563" spans="9:9" ht="12.75" customHeight="1">
      <c r="I563" s="73"/>
    </row>
    <row r="564" spans="9:9" ht="12.75" customHeight="1">
      <c r="I564" s="73"/>
    </row>
    <row r="565" spans="9:9" ht="12.75" customHeight="1">
      <c r="I565" s="73"/>
    </row>
    <row r="566" spans="9:9" ht="12.75" customHeight="1">
      <c r="I566" s="73"/>
    </row>
    <row r="567" spans="9:9" ht="12.75" customHeight="1">
      <c r="I567" s="73"/>
    </row>
    <row r="568" spans="9:9" ht="12.75" customHeight="1">
      <c r="I568" s="73"/>
    </row>
    <row r="569" spans="9:9" ht="12.75" customHeight="1">
      <c r="I569" s="73"/>
    </row>
    <row r="570" spans="9:9" ht="12.75" customHeight="1">
      <c r="I570" s="73"/>
    </row>
    <row r="571" spans="9:9" ht="12.75" customHeight="1">
      <c r="I571" s="73"/>
    </row>
    <row r="572" spans="9:9" ht="12.75" customHeight="1">
      <c r="I572" s="73"/>
    </row>
    <row r="573" spans="9:9" ht="12.75" customHeight="1">
      <c r="I573" s="73"/>
    </row>
    <row r="574" spans="9:9" ht="12.75" customHeight="1">
      <c r="I574" s="73"/>
    </row>
    <row r="575" spans="9:9" ht="12.75" customHeight="1">
      <c r="I575" s="73"/>
    </row>
    <row r="576" spans="9:9" ht="12.75" customHeight="1">
      <c r="I576" s="73"/>
    </row>
    <row r="577" spans="9:9" ht="12.75" customHeight="1">
      <c r="I577" s="73"/>
    </row>
    <row r="578" spans="9:9" ht="12.75" customHeight="1">
      <c r="I578" s="73"/>
    </row>
    <row r="579" spans="9:9" ht="12.75" customHeight="1">
      <c r="I579" s="73"/>
    </row>
    <row r="580" spans="9:9" ht="12.75" customHeight="1">
      <c r="I580" s="73"/>
    </row>
    <row r="581" spans="9:9" ht="12.75" customHeight="1">
      <c r="I581" s="73"/>
    </row>
    <row r="582" spans="9:9" ht="12.75" customHeight="1">
      <c r="I582" s="73"/>
    </row>
    <row r="583" spans="9:9" ht="12.75" customHeight="1">
      <c r="I583" s="73"/>
    </row>
    <row r="584" spans="9:9" ht="12.75" customHeight="1">
      <c r="I584" s="73"/>
    </row>
    <row r="585" spans="9:9" ht="12.75" customHeight="1">
      <c r="I585" s="73"/>
    </row>
    <row r="586" spans="9:9" ht="12.75" customHeight="1">
      <c r="I586" s="73"/>
    </row>
    <row r="587" spans="9:9" ht="12.75" customHeight="1">
      <c r="I587" s="73"/>
    </row>
    <row r="588" spans="9:9" ht="12.75" customHeight="1">
      <c r="I588" s="73"/>
    </row>
    <row r="589" spans="9:9" ht="12.75" customHeight="1">
      <c r="I589" s="73"/>
    </row>
    <row r="590" spans="9:9" ht="12.75" customHeight="1">
      <c r="I590" s="73"/>
    </row>
    <row r="591" spans="9:9" ht="12.75" customHeight="1">
      <c r="I591" s="73"/>
    </row>
    <row r="592" spans="9:9" ht="12.75" customHeight="1">
      <c r="I592" s="73"/>
    </row>
    <row r="593" spans="9:9" ht="12.75" customHeight="1">
      <c r="I593" s="73"/>
    </row>
    <row r="594" spans="9:9" ht="12.75" customHeight="1">
      <c r="I594" s="73"/>
    </row>
    <row r="595" spans="9:9" ht="12.75" customHeight="1">
      <c r="I595" s="73"/>
    </row>
    <row r="596" spans="9:9" ht="12.75" customHeight="1">
      <c r="I596" s="73"/>
    </row>
    <row r="597" spans="9:9" ht="12.75" customHeight="1">
      <c r="I597" s="73"/>
    </row>
    <row r="598" spans="9:9" ht="12.75" customHeight="1">
      <c r="I598" s="73"/>
    </row>
    <row r="599" spans="9:9" ht="12.75" customHeight="1">
      <c r="I599" s="73"/>
    </row>
    <row r="600" spans="9:9" ht="12.75" customHeight="1">
      <c r="I600" s="73"/>
    </row>
    <row r="601" spans="9:9" ht="12.75" customHeight="1">
      <c r="I601" s="73"/>
    </row>
    <row r="602" spans="9:9" ht="12.75" customHeight="1">
      <c r="I602" s="73"/>
    </row>
    <row r="603" spans="9:9" ht="12.75" customHeight="1">
      <c r="I603" s="73"/>
    </row>
    <row r="604" spans="9:9" ht="12.75" customHeight="1">
      <c r="I604" s="73"/>
    </row>
    <row r="605" spans="9:9" ht="12.75" customHeight="1">
      <c r="I605" s="73"/>
    </row>
    <row r="606" spans="9:9" ht="12.75" customHeight="1">
      <c r="I606" s="73"/>
    </row>
    <row r="607" spans="9:9" ht="12.75" customHeight="1">
      <c r="I607" s="73"/>
    </row>
    <row r="608" spans="9:9" ht="12.75" customHeight="1">
      <c r="I608" s="73"/>
    </row>
    <row r="609" spans="9:9" ht="12.75" customHeight="1">
      <c r="I609" s="73"/>
    </row>
    <row r="610" spans="9:9" ht="12.75" customHeight="1">
      <c r="I610" s="73"/>
    </row>
    <row r="611" spans="9:9" ht="12.75" customHeight="1">
      <c r="I611" s="73"/>
    </row>
    <row r="612" spans="9:9" ht="12.75" customHeight="1">
      <c r="I612" s="73"/>
    </row>
    <row r="613" spans="9:9" ht="12.75" customHeight="1">
      <c r="I613" s="73"/>
    </row>
    <row r="614" spans="9:9" ht="12.75" customHeight="1">
      <c r="I614" s="73"/>
    </row>
    <row r="615" spans="9:9" ht="12.75" customHeight="1">
      <c r="I615" s="73"/>
    </row>
    <row r="616" spans="9:9" ht="12.75" customHeight="1">
      <c r="I616" s="73"/>
    </row>
    <row r="617" spans="9:9" ht="12.75" customHeight="1">
      <c r="I617" s="73"/>
    </row>
    <row r="618" spans="9:9" ht="12.75" customHeight="1">
      <c r="I618" s="73"/>
    </row>
    <row r="619" spans="9:9" ht="12.75" customHeight="1">
      <c r="I619" s="73"/>
    </row>
    <row r="620" spans="9:9" ht="12.75" customHeight="1">
      <c r="I620" s="73"/>
    </row>
    <row r="621" spans="9:9" ht="12.75" customHeight="1">
      <c r="I621" s="73"/>
    </row>
    <row r="622" spans="9:9" ht="12.75" customHeight="1">
      <c r="I622" s="73"/>
    </row>
    <row r="623" spans="9:9" ht="12.75" customHeight="1">
      <c r="I623" s="73"/>
    </row>
    <row r="624" spans="9:9" ht="12.75" customHeight="1">
      <c r="I624" s="73"/>
    </row>
    <row r="625" spans="9:9" ht="12.75" customHeight="1">
      <c r="I625" s="73"/>
    </row>
    <row r="626" spans="9:9" ht="12.75" customHeight="1">
      <c r="I626" s="73"/>
    </row>
    <row r="627" spans="9:9" ht="12.75" customHeight="1">
      <c r="I627" s="73"/>
    </row>
    <row r="628" spans="9:9" ht="12.75" customHeight="1">
      <c r="I628" s="73"/>
    </row>
    <row r="629" spans="9:9" ht="12.75" customHeight="1">
      <c r="I629" s="73"/>
    </row>
    <row r="630" spans="9:9" ht="12.75" customHeight="1">
      <c r="I630" s="73"/>
    </row>
    <row r="631" spans="9:9" ht="12.75" customHeight="1">
      <c r="I631" s="73"/>
    </row>
    <row r="632" spans="9:9" ht="12.75" customHeight="1">
      <c r="I632" s="73"/>
    </row>
    <row r="633" spans="9:9" ht="12.75" customHeight="1">
      <c r="I633" s="73"/>
    </row>
    <row r="634" spans="9:9" ht="12.75" customHeight="1">
      <c r="I634" s="73"/>
    </row>
    <row r="635" spans="9:9" ht="12.75" customHeight="1">
      <c r="I635" s="73"/>
    </row>
    <row r="636" spans="9:9" ht="12.75" customHeight="1">
      <c r="I636" s="73"/>
    </row>
    <row r="637" spans="9:9" ht="12.75" customHeight="1">
      <c r="I637" s="73"/>
    </row>
    <row r="638" spans="9:9" ht="12.75" customHeight="1">
      <c r="I638" s="73"/>
    </row>
    <row r="639" spans="9:9" ht="12.75" customHeight="1">
      <c r="I639" s="73"/>
    </row>
    <row r="640" spans="9:9" ht="12.75" customHeight="1">
      <c r="I640" s="73"/>
    </row>
    <row r="641" spans="9:9" ht="12.75" customHeight="1">
      <c r="I641" s="73"/>
    </row>
    <row r="642" spans="9:9" ht="12.75" customHeight="1">
      <c r="I642" s="73"/>
    </row>
    <row r="643" spans="9:9" ht="12.75" customHeight="1">
      <c r="I643" s="73"/>
    </row>
    <row r="644" spans="9:9" ht="12.75" customHeight="1">
      <c r="I644" s="73"/>
    </row>
    <row r="645" spans="9:9" ht="12.75" customHeight="1">
      <c r="I645" s="73"/>
    </row>
    <row r="646" spans="9:9" ht="12.75" customHeight="1">
      <c r="I646" s="73"/>
    </row>
    <row r="647" spans="9:9" ht="12.75" customHeight="1">
      <c r="I647" s="73"/>
    </row>
    <row r="648" spans="9:9" ht="12.75" customHeight="1">
      <c r="I648" s="73"/>
    </row>
    <row r="649" spans="9:9" ht="12.75" customHeight="1">
      <c r="I649" s="73"/>
    </row>
    <row r="650" spans="9:9" ht="12.75" customHeight="1">
      <c r="I650" s="73"/>
    </row>
    <row r="651" spans="9:9" ht="12.75" customHeight="1">
      <c r="I651" s="73"/>
    </row>
    <row r="652" spans="9:9" ht="12.75" customHeight="1">
      <c r="I652" s="73"/>
    </row>
    <row r="653" spans="9:9" ht="12.75" customHeight="1">
      <c r="I653" s="73"/>
    </row>
    <row r="654" spans="9:9" ht="12.75" customHeight="1">
      <c r="I654" s="73"/>
    </row>
    <row r="655" spans="9:9" ht="12.75" customHeight="1">
      <c r="I655" s="73"/>
    </row>
    <row r="656" spans="9:9" ht="12.75" customHeight="1">
      <c r="I656" s="73"/>
    </row>
    <row r="657" spans="9:9" ht="12.75" customHeight="1">
      <c r="I657" s="73"/>
    </row>
    <row r="658" spans="9:9" ht="12.75" customHeight="1">
      <c r="I658" s="73"/>
    </row>
    <row r="659" spans="9:9" ht="12.75" customHeight="1">
      <c r="I659" s="73"/>
    </row>
    <row r="660" spans="9:9" ht="12.75" customHeight="1">
      <c r="I660" s="73"/>
    </row>
    <row r="661" spans="9:9" ht="12.75" customHeight="1">
      <c r="I661" s="73"/>
    </row>
    <row r="662" spans="9:9" ht="12.75" customHeight="1">
      <c r="I662" s="73"/>
    </row>
    <row r="663" spans="9:9" ht="12.75" customHeight="1">
      <c r="I663" s="73"/>
    </row>
    <row r="664" spans="9:9" ht="12.75" customHeight="1">
      <c r="I664" s="73"/>
    </row>
    <row r="665" spans="9:9" ht="12.75" customHeight="1">
      <c r="I665" s="73"/>
    </row>
    <row r="666" spans="9:9" ht="12.75" customHeight="1">
      <c r="I666" s="73"/>
    </row>
    <row r="667" spans="9:9" ht="12.75" customHeight="1">
      <c r="I667" s="73"/>
    </row>
    <row r="668" spans="9:9" ht="12.75" customHeight="1">
      <c r="I668" s="73"/>
    </row>
    <row r="669" spans="9:9" ht="12.75" customHeight="1">
      <c r="I669" s="73"/>
    </row>
    <row r="670" spans="9:9" ht="12.75" customHeight="1">
      <c r="I670" s="73"/>
    </row>
    <row r="671" spans="9:9" ht="12.75" customHeight="1">
      <c r="I671" s="73"/>
    </row>
    <row r="672" spans="9:9" ht="12.75" customHeight="1">
      <c r="I672" s="73"/>
    </row>
    <row r="673" spans="9:9" ht="12.75" customHeight="1">
      <c r="I673" s="73"/>
    </row>
    <row r="674" spans="9:9" ht="12.75" customHeight="1">
      <c r="I674" s="73"/>
    </row>
    <row r="675" spans="9:9" ht="12.75" customHeight="1">
      <c r="I675" s="73"/>
    </row>
    <row r="676" spans="9:9" ht="12.75" customHeight="1">
      <c r="I676" s="73"/>
    </row>
    <row r="677" spans="9:9" ht="12.75" customHeight="1">
      <c r="I677" s="73"/>
    </row>
    <row r="678" spans="9:9" ht="12.75" customHeight="1">
      <c r="I678" s="73"/>
    </row>
    <row r="679" spans="9:9" ht="12.75" customHeight="1">
      <c r="I679" s="73"/>
    </row>
    <row r="680" spans="9:9" ht="12.75" customHeight="1">
      <c r="I680" s="73"/>
    </row>
    <row r="681" spans="9:9" ht="12.75" customHeight="1">
      <c r="I681" s="73"/>
    </row>
    <row r="682" spans="9:9" ht="12.75" customHeight="1">
      <c r="I682" s="73"/>
    </row>
    <row r="683" spans="9:9" ht="12.75" customHeight="1">
      <c r="I683" s="73"/>
    </row>
    <row r="684" spans="9:9" ht="12.75" customHeight="1">
      <c r="I684" s="73"/>
    </row>
    <row r="685" spans="9:9" ht="12.75" customHeight="1">
      <c r="I685" s="73"/>
    </row>
    <row r="686" spans="9:9" ht="12.75" customHeight="1">
      <c r="I686" s="73"/>
    </row>
    <row r="687" spans="9:9" ht="12.75" customHeight="1">
      <c r="I687" s="73"/>
    </row>
    <row r="688" spans="9:9" ht="12.75" customHeight="1">
      <c r="I688" s="73"/>
    </row>
    <row r="689" spans="9:9" ht="12.75" customHeight="1">
      <c r="I689" s="73"/>
    </row>
    <row r="690" spans="9:9" ht="12.75" customHeight="1">
      <c r="I690" s="73"/>
    </row>
    <row r="691" spans="9:9" ht="12.75" customHeight="1">
      <c r="I691" s="73"/>
    </row>
    <row r="692" spans="9:9" ht="12.75" customHeight="1">
      <c r="I692" s="73"/>
    </row>
    <row r="693" spans="9:9" ht="12.75" customHeight="1">
      <c r="I693" s="73"/>
    </row>
    <row r="694" spans="9:9" ht="12.75" customHeight="1">
      <c r="I694" s="73"/>
    </row>
    <row r="695" spans="9:9" ht="12.75" customHeight="1">
      <c r="I695" s="73"/>
    </row>
    <row r="696" spans="9:9" ht="12.75" customHeight="1">
      <c r="I696" s="73"/>
    </row>
    <row r="697" spans="9:9" ht="12.75" customHeight="1">
      <c r="I697" s="73"/>
    </row>
    <row r="698" spans="9:9" ht="12.75" customHeight="1">
      <c r="I698" s="73"/>
    </row>
    <row r="699" spans="9:9" ht="12.75" customHeight="1">
      <c r="I699" s="73"/>
    </row>
    <row r="700" spans="9:9" ht="12.75" customHeight="1">
      <c r="I700" s="73"/>
    </row>
    <row r="701" spans="9:9" ht="12.75" customHeight="1">
      <c r="I701" s="73"/>
    </row>
    <row r="702" spans="9:9" ht="12.75" customHeight="1">
      <c r="I702" s="73"/>
    </row>
    <row r="703" spans="9:9" ht="12.75" customHeight="1">
      <c r="I703" s="73"/>
    </row>
    <row r="704" spans="9:9" ht="12.75" customHeight="1">
      <c r="I704" s="73"/>
    </row>
    <row r="705" spans="9:9" ht="12.75" customHeight="1">
      <c r="I705" s="73"/>
    </row>
    <row r="706" spans="9:9" ht="12.75" customHeight="1">
      <c r="I706" s="73"/>
    </row>
    <row r="707" spans="9:9" ht="12.75" customHeight="1">
      <c r="I707" s="73"/>
    </row>
    <row r="708" spans="9:9" ht="12.75" customHeight="1">
      <c r="I708" s="73"/>
    </row>
    <row r="709" spans="9:9" ht="12.75" customHeight="1">
      <c r="I709" s="73"/>
    </row>
    <row r="710" spans="9:9" ht="12.75" customHeight="1">
      <c r="I710" s="73"/>
    </row>
    <row r="711" spans="9:9" ht="12.75" customHeight="1">
      <c r="I711" s="73"/>
    </row>
    <row r="712" spans="9:9" ht="12.75" customHeight="1">
      <c r="I712" s="73"/>
    </row>
    <row r="713" spans="9:9" ht="12.75" customHeight="1">
      <c r="I713" s="73"/>
    </row>
    <row r="714" spans="9:9" ht="12.75" customHeight="1">
      <c r="I714" s="73"/>
    </row>
    <row r="715" spans="9:9" ht="12.75" customHeight="1">
      <c r="I715" s="73"/>
    </row>
    <row r="716" spans="9:9" ht="12.75" customHeight="1">
      <c r="I716" s="73"/>
    </row>
    <row r="717" spans="9:9" ht="12.75" customHeight="1">
      <c r="I717" s="73"/>
    </row>
    <row r="718" spans="9:9" ht="12.75" customHeight="1">
      <c r="I718" s="73"/>
    </row>
    <row r="719" spans="9:9" ht="12.75" customHeight="1">
      <c r="I719" s="73"/>
    </row>
    <row r="720" spans="9:9" ht="12.75" customHeight="1">
      <c r="I720" s="73"/>
    </row>
    <row r="721" spans="9:9" ht="12.75" customHeight="1">
      <c r="I721" s="73"/>
    </row>
    <row r="722" spans="9:9" ht="12.75" customHeight="1">
      <c r="I722" s="73"/>
    </row>
    <row r="723" spans="9:9" ht="12.75" customHeight="1">
      <c r="I723" s="73"/>
    </row>
    <row r="724" spans="9:9" ht="12.75" customHeight="1">
      <c r="I724" s="73"/>
    </row>
    <row r="725" spans="9:9" ht="12.75" customHeight="1">
      <c r="I725" s="73"/>
    </row>
    <row r="726" spans="9:9" ht="12.75" customHeight="1">
      <c r="I726" s="73"/>
    </row>
    <row r="727" spans="9:9" ht="12.75" customHeight="1">
      <c r="I727" s="73"/>
    </row>
    <row r="728" spans="9:9" ht="12.75" customHeight="1">
      <c r="I728" s="73"/>
    </row>
    <row r="729" spans="9:9" ht="12.75" customHeight="1">
      <c r="I729" s="73"/>
    </row>
    <row r="730" spans="9:9" ht="12.75" customHeight="1">
      <c r="I730" s="73"/>
    </row>
    <row r="731" spans="9:9" ht="12.75" customHeight="1">
      <c r="I731" s="73"/>
    </row>
    <row r="732" spans="9:9" ht="12.75" customHeight="1">
      <c r="I732" s="73"/>
    </row>
    <row r="733" spans="9:9" ht="12.75" customHeight="1">
      <c r="I733" s="73"/>
    </row>
    <row r="734" spans="9:9" ht="12.75" customHeight="1">
      <c r="I734" s="73"/>
    </row>
    <row r="735" spans="9:9" ht="12.75" customHeight="1">
      <c r="I735" s="73"/>
    </row>
    <row r="736" spans="9:9" ht="12.75" customHeight="1">
      <c r="I736" s="73"/>
    </row>
    <row r="737" spans="9:9" ht="12.75" customHeight="1">
      <c r="I737" s="73"/>
    </row>
    <row r="738" spans="9:9" ht="12.75" customHeight="1">
      <c r="I738" s="73"/>
    </row>
    <row r="739" spans="9:9" ht="12.75" customHeight="1">
      <c r="I739" s="73"/>
    </row>
    <row r="740" spans="9:9" ht="12.75" customHeight="1">
      <c r="I740" s="73"/>
    </row>
    <row r="741" spans="9:9" ht="12.75" customHeight="1">
      <c r="I741" s="73"/>
    </row>
    <row r="742" spans="9:9" ht="12.75" customHeight="1">
      <c r="I742" s="73"/>
    </row>
    <row r="743" spans="9:9" ht="12.75" customHeight="1">
      <c r="I743" s="73"/>
    </row>
    <row r="744" spans="9:9" ht="12.75" customHeight="1">
      <c r="I744" s="73"/>
    </row>
    <row r="745" spans="9:9" ht="12.75" customHeight="1">
      <c r="I745" s="73"/>
    </row>
    <row r="746" spans="9:9" ht="12.75" customHeight="1">
      <c r="I746" s="73"/>
    </row>
    <row r="747" spans="9:9" ht="12.75" customHeight="1">
      <c r="I747" s="73"/>
    </row>
    <row r="748" spans="9:9" ht="12.75" customHeight="1">
      <c r="I748" s="73"/>
    </row>
    <row r="749" spans="9:9" ht="12.75" customHeight="1">
      <c r="I749" s="73"/>
    </row>
    <row r="750" spans="9:9" ht="12.75" customHeight="1">
      <c r="I750" s="73"/>
    </row>
    <row r="751" spans="9:9" ht="12.75" customHeight="1">
      <c r="I751" s="73"/>
    </row>
    <row r="752" spans="9:9" ht="12.75" customHeight="1">
      <c r="I752" s="73"/>
    </row>
    <row r="753" spans="9:9" ht="12.75" customHeight="1">
      <c r="I753" s="73"/>
    </row>
    <row r="754" spans="9:9" ht="12.75" customHeight="1">
      <c r="I754" s="73"/>
    </row>
    <row r="755" spans="9:9" ht="12.75" customHeight="1">
      <c r="I755" s="73"/>
    </row>
    <row r="756" spans="9:9" ht="12.75" customHeight="1">
      <c r="I756" s="73"/>
    </row>
    <row r="757" spans="9:9" ht="12.75" customHeight="1">
      <c r="I757" s="73"/>
    </row>
    <row r="758" spans="9:9" ht="12.75" customHeight="1">
      <c r="I758" s="73"/>
    </row>
    <row r="759" spans="9:9" ht="12.75" customHeight="1">
      <c r="I759" s="73"/>
    </row>
    <row r="760" spans="9:9" ht="12.75" customHeight="1">
      <c r="I760" s="73"/>
    </row>
    <row r="761" spans="9:9" ht="12.75" customHeight="1">
      <c r="I761" s="73"/>
    </row>
    <row r="762" spans="9:9" ht="12.75" customHeight="1">
      <c r="I762" s="73"/>
    </row>
    <row r="763" spans="9:9" ht="12.75" customHeight="1">
      <c r="I763" s="73"/>
    </row>
    <row r="764" spans="9:9" ht="12.75" customHeight="1">
      <c r="I764" s="73"/>
    </row>
    <row r="765" spans="9:9" ht="12.75" customHeight="1">
      <c r="I765" s="73"/>
    </row>
    <row r="766" spans="9:9" ht="12.75" customHeight="1">
      <c r="I766" s="73"/>
    </row>
    <row r="767" spans="9:9" ht="12.75" customHeight="1">
      <c r="I767" s="73"/>
    </row>
    <row r="768" spans="9:9" ht="12.75" customHeight="1">
      <c r="I768" s="73"/>
    </row>
    <row r="769" spans="9:9" ht="12.75" customHeight="1">
      <c r="I769" s="73"/>
    </row>
    <row r="770" spans="9:9" ht="12.75" customHeight="1">
      <c r="I770" s="73"/>
    </row>
    <row r="771" spans="9:9" ht="12.75" customHeight="1">
      <c r="I771" s="73"/>
    </row>
    <row r="772" spans="9:9" ht="12.75" customHeight="1">
      <c r="I772" s="73"/>
    </row>
    <row r="773" spans="9:9" ht="12.75" customHeight="1">
      <c r="I773" s="73"/>
    </row>
    <row r="774" spans="9:9" ht="12.75" customHeight="1">
      <c r="I774" s="73"/>
    </row>
    <row r="775" spans="9:9" ht="12.75" customHeight="1">
      <c r="I775" s="73"/>
    </row>
    <row r="776" spans="9:9" ht="12.75" customHeight="1">
      <c r="I776" s="73"/>
    </row>
    <row r="777" spans="9:9" ht="12.75" customHeight="1">
      <c r="I777" s="73"/>
    </row>
    <row r="778" spans="9:9" ht="12.75" customHeight="1">
      <c r="I778" s="73"/>
    </row>
    <row r="779" spans="9:9" ht="12.75" customHeight="1">
      <c r="I779" s="73"/>
    </row>
    <row r="780" spans="9:9" ht="12.75" customHeight="1">
      <c r="I780" s="73"/>
    </row>
    <row r="781" spans="9:9" ht="12.75" customHeight="1">
      <c r="I781" s="73"/>
    </row>
    <row r="782" spans="9:9" ht="12.75" customHeight="1">
      <c r="I782" s="73"/>
    </row>
    <row r="783" spans="9:9" ht="12.75" customHeight="1">
      <c r="I783" s="73"/>
    </row>
    <row r="784" spans="9:9" ht="12.75" customHeight="1">
      <c r="I784" s="73"/>
    </row>
    <row r="785" spans="9:9" ht="12.75" customHeight="1">
      <c r="I785" s="73"/>
    </row>
    <row r="786" spans="9:9" ht="12.75" customHeight="1">
      <c r="I786" s="73"/>
    </row>
    <row r="787" spans="9:9" ht="12.75" customHeight="1">
      <c r="I787" s="73"/>
    </row>
    <row r="788" spans="9:9" ht="12.75" customHeight="1">
      <c r="I788" s="73"/>
    </row>
    <row r="789" spans="9:9" ht="12.75" customHeight="1">
      <c r="I789" s="73"/>
    </row>
    <row r="790" spans="9:9" ht="12.75" customHeight="1">
      <c r="I790" s="73"/>
    </row>
    <row r="791" spans="9:9" ht="12.75" customHeight="1">
      <c r="I791" s="73"/>
    </row>
    <row r="792" spans="9:9" ht="12.75" customHeight="1">
      <c r="I792" s="73"/>
    </row>
    <row r="793" spans="9:9" ht="12.75" customHeight="1">
      <c r="I793" s="73"/>
    </row>
    <row r="794" spans="9:9" ht="12.75" customHeight="1">
      <c r="I794" s="73"/>
    </row>
    <row r="795" spans="9:9" ht="12.75" customHeight="1">
      <c r="I795" s="73"/>
    </row>
    <row r="796" spans="9:9" ht="12.75" customHeight="1">
      <c r="I796" s="73"/>
    </row>
    <row r="797" spans="9:9" ht="12.75" customHeight="1">
      <c r="I797" s="73"/>
    </row>
    <row r="798" spans="9:9" ht="12.75" customHeight="1">
      <c r="I798" s="73"/>
    </row>
    <row r="799" spans="9:9" ht="12.75" customHeight="1">
      <c r="I799" s="73"/>
    </row>
    <row r="800" spans="9:9" ht="12.75" customHeight="1">
      <c r="I800" s="73"/>
    </row>
    <row r="801" spans="9:9" ht="12.75" customHeight="1">
      <c r="I801" s="73"/>
    </row>
    <row r="802" spans="9:9" ht="12.75" customHeight="1">
      <c r="I802" s="73"/>
    </row>
    <row r="803" spans="9:9" ht="12.75" customHeight="1">
      <c r="I803" s="73"/>
    </row>
    <row r="804" spans="9:9" ht="12.75" customHeight="1">
      <c r="I804" s="73"/>
    </row>
    <row r="805" spans="9:9" ht="12.75" customHeight="1">
      <c r="I805" s="73"/>
    </row>
    <row r="806" spans="9:9" ht="12.75" customHeight="1">
      <c r="I806" s="73"/>
    </row>
    <row r="807" spans="9:9" ht="12.75" customHeight="1">
      <c r="I807" s="73"/>
    </row>
    <row r="808" spans="9:9" ht="12.75" customHeight="1">
      <c r="I808" s="73"/>
    </row>
    <row r="809" spans="9:9" ht="12.75" customHeight="1">
      <c r="I809" s="73"/>
    </row>
    <row r="810" spans="9:9" ht="12.75" customHeight="1">
      <c r="I810" s="73"/>
    </row>
    <row r="811" spans="9:9" ht="12.75" customHeight="1">
      <c r="I811" s="73"/>
    </row>
    <row r="812" spans="9:9" ht="12.75" customHeight="1">
      <c r="I812" s="73"/>
    </row>
    <row r="813" spans="9:9" ht="12.75" customHeight="1">
      <c r="I813" s="73"/>
    </row>
    <row r="814" spans="9:9" ht="12.75" customHeight="1">
      <c r="I814" s="73"/>
    </row>
    <row r="815" spans="9:9" ht="12.75" customHeight="1">
      <c r="I815" s="73"/>
    </row>
    <row r="816" spans="9:9" ht="12.75" customHeight="1">
      <c r="I816" s="73"/>
    </row>
    <row r="817" spans="9:9" ht="12.75" customHeight="1">
      <c r="I817" s="73"/>
    </row>
    <row r="818" spans="9:9" ht="12.75" customHeight="1">
      <c r="I818" s="73"/>
    </row>
    <row r="819" spans="9:9" ht="12.75" customHeight="1">
      <c r="I819" s="73"/>
    </row>
    <row r="820" spans="9:9" ht="12.75" customHeight="1">
      <c r="I820" s="73"/>
    </row>
    <row r="821" spans="9:9" ht="12.75" customHeight="1">
      <c r="I821" s="73"/>
    </row>
    <row r="822" spans="9:9" ht="12.75" customHeight="1">
      <c r="I822" s="73"/>
    </row>
    <row r="823" spans="9:9" ht="12.75" customHeight="1">
      <c r="I823" s="73"/>
    </row>
    <row r="824" spans="9:9" ht="12.75" customHeight="1">
      <c r="I824" s="73"/>
    </row>
    <row r="825" spans="9:9" ht="12.75" customHeight="1">
      <c r="I825" s="73"/>
    </row>
    <row r="826" spans="9:9" ht="12.75" customHeight="1">
      <c r="I826" s="73"/>
    </row>
    <row r="827" spans="9:9" ht="12.75" customHeight="1">
      <c r="I827" s="73"/>
    </row>
    <row r="828" spans="9:9" ht="12.75" customHeight="1">
      <c r="I828" s="73"/>
    </row>
    <row r="829" spans="9:9" ht="12.75" customHeight="1">
      <c r="I829" s="73"/>
    </row>
    <row r="830" spans="9:9" ht="12.75" customHeight="1">
      <c r="I830" s="73"/>
    </row>
    <row r="831" spans="9:9" ht="12.75" customHeight="1">
      <c r="I831" s="73"/>
    </row>
    <row r="832" spans="9:9" ht="12.75" customHeight="1">
      <c r="I832" s="73"/>
    </row>
    <row r="833" spans="9:9" ht="12.75" customHeight="1">
      <c r="I833" s="73"/>
    </row>
    <row r="834" spans="9:9" ht="12.75" customHeight="1">
      <c r="I834" s="73"/>
    </row>
    <row r="835" spans="9:9" ht="12.75" customHeight="1">
      <c r="I835" s="73"/>
    </row>
    <row r="836" spans="9:9" ht="12.75" customHeight="1">
      <c r="I836" s="73"/>
    </row>
    <row r="837" spans="9:9" ht="12.75" customHeight="1">
      <c r="I837" s="73"/>
    </row>
    <row r="838" spans="9:9" ht="12.75" customHeight="1">
      <c r="I838" s="73"/>
    </row>
    <row r="839" spans="9:9" ht="12.75" customHeight="1">
      <c r="I839" s="73"/>
    </row>
    <row r="840" spans="9:9" ht="12.75" customHeight="1">
      <c r="I840" s="73"/>
    </row>
    <row r="841" spans="9:9" ht="12.75" customHeight="1">
      <c r="I841" s="73"/>
    </row>
    <row r="842" spans="9:9" ht="12.75" customHeight="1">
      <c r="I842" s="73"/>
    </row>
    <row r="843" spans="9:9" ht="12.75" customHeight="1">
      <c r="I843" s="73"/>
    </row>
    <row r="844" spans="9:9" ht="12.75" customHeight="1">
      <c r="I844" s="73"/>
    </row>
    <row r="845" spans="9:9" ht="12.75" customHeight="1">
      <c r="I845" s="73"/>
    </row>
    <row r="846" spans="9:9" ht="12.75" customHeight="1">
      <c r="I846" s="73"/>
    </row>
    <row r="847" spans="9:9" ht="12.75" customHeight="1">
      <c r="I847" s="73"/>
    </row>
    <row r="848" spans="9:9" ht="12.75" customHeight="1">
      <c r="I848" s="73"/>
    </row>
    <row r="849" spans="9:9" ht="12.75" customHeight="1">
      <c r="I849" s="73"/>
    </row>
    <row r="850" spans="9:9" ht="12.75" customHeight="1">
      <c r="I850" s="73"/>
    </row>
    <row r="851" spans="9:9" ht="12.75" customHeight="1">
      <c r="I851" s="73"/>
    </row>
    <row r="852" spans="9:9" ht="12.75" customHeight="1">
      <c r="I852" s="73"/>
    </row>
    <row r="853" spans="9:9" ht="12.75" customHeight="1">
      <c r="I853" s="73"/>
    </row>
    <row r="854" spans="9:9" ht="12.75" customHeight="1">
      <c r="I854" s="73"/>
    </row>
    <row r="855" spans="9:9" ht="12.75" customHeight="1">
      <c r="I855" s="73"/>
    </row>
    <row r="856" spans="9:9" ht="12.75" customHeight="1">
      <c r="I856" s="73"/>
    </row>
    <row r="857" spans="9:9" ht="12.75" customHeight="1">
      <c r="I857" s="73"/>
    </row>
    <row r="858" spans="9:9" ht="12.75" customHeight="1">
      <c r="I858" s="73"/>
    </row>
    <row r="859" spans="9:9" ht="12.75" customHeight="1">
      <c r="I859" s="73"/>
    </row>
    <row r="860" spans="9:9" ht="12.75" customHeight="1">
      <c r="I860" s="73"/>
    </row>
    <row r="861" spans="9:9" ht="12.75" customHeight="1">
      <c r="I861" s="73"/>
    </row>
    <row r="862" spans="9:9" ht="12.75" customHeight="1">
      <c r="I862" s="73"/>
    </row>
    <row r="863" spans="9:9" ht="12.75" customHeight="1">
      <c r="I863" s="73"/>
    </row>
    <row r="864" spans="9:9" ht="12.75" customHeight="1">
      <c r="I864" s="73"/>
    </row>
    <row r="865" spans="9:9" ht="12.75" customHeight="1">
      <c r="I865" s="73"/>
    </row>
    <row r="866" spans="9:9" ht="12.75" customHeight="1">
      <c r="I866" s="73"/>
    </row>
    <row r="867" spans="9:9" ht="12.75" customHeight="1">
      <c r="I867" s="73"/>
    </row>
    <row r="868" spans="9:9" ht="12.75" customHeight="1">
      <c r="I868" s="73"/>
    </row>
    <row r="869" spans="9:9" ht="12.75" customHeight="1">
      <c r="I869" s="73"/>
    </row>
    <row r="870" spans="9:9" ht="12.75" customHeight="1">
      <c r="I870" s="73"/>
    </row>
    <row r="871" spans="9:9" ht="12.75" customHeight="1">
      <c r="I871" s="73"/>
    </row>
    <row r="872" spans="9:9" ht="12.75" customHeight="1">
      <c r="I872" s="73"/>
    </row>
    <row r="873" spans="9:9" ht="12.75" customHeight="1">
      <c r="I873" s="73"/>
    </row>
    <row r="874" spans="9:9" ht="12.75" customHeight="1">
      <c r="I874" s="73"/>
    </row>
    <row r="875" spans="9:9" ht="12.75" customHeight="1">
      <c r="I875" s="73"/>
    </row>
    <row r="876" spans="9:9" ht="12.75" customHeight="1">
      <c r="I876" s="73"/>
    </row>
    <row r="877" spans="9:9" ht="12.75" customHeight="1">
      <c r="I877" s="73"/>
    </row>
    <row r="878" spans="9:9" ht="12.75" customHeight="1">
      <c r="I878" s="73"/>
    </row>
    <row r="879" spans="9:9" ht="12.75" customHeight="1">
      <c r="I879" s="73"/>
    </row>
    <row r="880" spans="9:9" ht="12.75" customHeight="1">
      <c r="I880" s="73"/>
    </row>
    <row r="881" spans="9:9" ht="12.75" customHeight="1">
      <c r="I881" s="73"/>
    </row>
    <row r="882" spans="9:9" ht="12.75" customHeight="1">
      <c r="I882" s="73"/>
    </row>
    <row r="883" spans="9:9" ht="12.75" customHeight="1">
      <c r="I883" s="73"/>
    </row>
    <row r="884" spans="9:9" ht="12.75" customHeight="1">
      <c r="I884" s="73"/>
    </row>
    <row r="885" spans="9:9" ht="12.75" customHeight="1">
      <c r="I885" s="73"/>
    </row>
    <row r="886" spans="9:9" ht="12.75" customHeight="1">
      <c r="I886" s="73"/>
    </row>
    <row r="887" spans="9:9" ht="12.75" customHeight="1">
      <c r="I887" s="73"/>
    </row>
    <row r="888" spans="9:9" ht="12.75" customHeight="1">
      <c r="I888" s="73"/>
    </row>
    <row r="889" spans="9:9" ht="12.75" customHeight="1">
      <c r="I889" s="73"/>
    </row>
    <row r="890" spans="9:9" ht="12.75" customHeight="1">
      <c r="I890" s="73"/>
    </row>
    <row r="891" spans="9:9" ht="12.75" customHeight="1">
      <c r="I891" s="73"/>
    </row>
    <row r="892" spans="9:9" ht="12.75" customHeight="1">
      <c r="I892" s="73"/>
    </row>
    <row r="893" spans="9:9" ht="12.75" customHeight="1">
      <c r="I893" s="73"/>
    </row>
    <row r="894" spans="9:9" ht="12.75" customHeight="1">
      <c r="I894" s="73"/>
    </row>
    <row r="895" spans="9:9" ht="12.75" customHeight="1">
      <c r="I895" s="73"/>
    </row>
    <row r="896" spans="9:9" ht="12.75" customHeight="1">
      <c r="I896" s="73"/>
    </row>
    <row r="897" spans="9:9" ht="12.75" customHeight="1">
      <c r="I897" s="73"/>
    </row>
    <row r="898" spans="9:9" ht="12.75" customHeight="1">
      <c r="I898" s="73"/>
    </row>
    <row r="899" spans="9:9" ht="12.75" customHeight="1">
      <c r="I899" s="73"/>
    </row>
    <row r="900" spans="9:9" ht="12.75" customHeight="1">
      <c r="I900" s="73"/>
    </row>
    <row r="901" spans="9:9" ht="12.75" customHeight="1">
      <c r="I901" s="73"/>
    </row>
    <row r="902" spans="9:9" ht="12.75" customHeight="1">
      <c r="I902" s="73"/>
    </row>
    <row r="903" spans="9:9" ht="12.75" customHeight="1">
      <c r="I903" s="73"/>
    </row>
    <row r="904" spans="9:9" ht="12.75" customHeight="1">
      <c r="I904" s="73"/>
    </row>
    <row r="905" spans="9:9" ht="12.75" customHeight="1">
      <c r="I905" s="73"/>
    </row>
    <row r="906" spans="9:9" ht="12.75" customHeight="1">
      <c r="I906" s="73"/>
    </row>
    <row r="907" spans="9:9" ht="12.75" customHeight="1">
      <c r="I907" s="73"/>
    </row>
    <row r="908" spans="9:9" ht="12.75" customHeight="1">
      <c r="I908" s="73"/>
    </row>
    <row r="909" spans="9:9" ht="12.75" customHeight="1">
      <c r="I909" s="73"/>
    </row>
    <row r="910" spans="9:9" ht="12.75" customHeight="1">
      <c r="I910" s="73"/>
    </row>
    <row r="911" spans="9:9" ht="12.75" customHeight="1">
      <c r="I911" s="73"/>
    </row>
    <row r="912" spans="9:9" ht="12.75" customHeight="1">
      <c r="I912" s="73"/>
    </row>
    <row r="913" spans="9:9" ht="12.75" customHeight="1">
      <c r="I913" s="73"/>
    </row>
    <row r="914" spans="9:9" ht="12.75" customHeight="1">
      <c r="I914" s="73"/>
    </row>
    <row r="915" spans="9:9" ht="12.75" customHeight="1">
      <c r="I915" s="73"/>
    </row>
    <row r="916" spans="9:9" ht="12.75" customHeight="1">
      <c r="I916" s="73"/>
    </row>
    <row r="917" spans="9:9" ht="12.75" customHeight="1">
      <c r="I917" s="73"/>
    </row>
    <row r="918" spans="9:9" ht="12.75" customHeight="1">
      <c r="I918" s="73"/>
    </row>
    <row r="919" spans="9:9" ht="12.75" customHeight="1">
      <c r="I919" s="73"/>
    </row>
    <row r="920" spans="9:9" ht="12.75" customHeight="1">
      <c r="I920" s="73"/>
    </row>
    <row r="921" spans="9:9" ht="12.75" customHeight="1">
      <c r="I921" s="73"/>
    </row>
    <row r="922" spans="9:9" ht="12.75" customHeight="1">
      <c r="I922" s="73"/>
    </row>
    <row r="923" spans="9:9" ht="12.75" customHeight="1">
      <c r="I923" s="73"/>
    </row>
    <row r="924" spans="9:9" ht="12.75" customHeight="1">
      <c r="I924" s="73"/>
    </row>
    <row r="925" spans="9:9" ht="12.75" customHeight="1">
      <c r="I925" s="73"/>
    </row>
    <row r="926" spans="9:9" ht="12.75" customHeight="1">
      <c r="I926" s="73"/>
    </row>
    <row r="927" spans="9:9" ht="12.75" customHeight="1">
      <c r="I927" s="73"/>
    </row>
    <row r="928" spans="9:9" ht="12.75" customHeight="1">
      <c r="I928" s="73"/>
    </row>
    <row r="929" spans="9:9" ht="12.75" customHeight="1">
      <c r="I929" s="73"/>
    </row>
    <row r="930" spans="9:9" ht="12.75" customHeight="1">
      <c r="I930" s="73"/>
    </row>
    <row r="931" spans="9:9" ht="12.75" customHeight="1">
      <c r="I931" s="73"/>
    </row>
    <row r="932" spans="9:9" ht="12.75" customHeight="1">
      <c r="I932" s="73"/>
    </row>
    <row r="933" spans="9:9" ht="12.75" customHeight="1">
      <c r="I933" s="73"/>
    </row>
    <row r="934" spans="9:9" ht="12.75" customHeight="1">
      <c r="I934" s="73"/>
    </row>
    <row r="935" spans="9:9" ht="12.75" customHeight="1">
      <c r="I935" s="73"/>
    </row>
    <row r="936" spans="9:9" ht="12.75" customHeight="1">
      <c r="I936" s="73"/>
    </row>
    <row r="937" spans="9:9" ht="12.75" customHeight="1">
      <c r="I937" s="73"/>
    </row>
    <row r="938" spans="9:9" ht="12.75" customHeight="1">
      <c r="I938" s="73"/>
    </row>
    <row r="939" spans="9:9" ht="12.75" customHeight="1">
      <c r="I939" s="73"/>
    </row>
    <row r="940" spans="9:9" ht="12.75" customHeight="1">
      <c r="I940" s="73"/>
    </row>
    <row r="941" spans="9:9" ht="12.75" customHeight="1">
      <c r="I941" s="73"/>
    </row>
    <row r="942" spans="9:9" ht="12.75" customHeight="1">
      <c r="I942" s="73"/>
    </row>
    <row r="943" spans="9:9" ht="12.75" customHeight="1">
      <c r="I943" s="73"/>
    </row>
    <row r="944" spans="9:9" ht="12.75" customHeight="1">
      <c r="I944" s="73"/>
    </row>
    <row r="945" spans="9:9" ht="12.75" customHeight="1">
      <c r="I945" s="73"/>
    </row>
    <row r="946" spans="9:9" ht="12.75" customHeight="1">
      <c r="I946" s="73"/>
    </row>
    <row r="947" spans="9:9" ht="12.75" customHeight="1">
      <c r="I947" s="73"/>
    </row>
    <row r="948" spans="9:9" ht="12.75" customHeight="1">
      <c r="I948" s="73"/>
    </row>
    <row r="949" spans="9:9" ht="12.75" customHeight="1">
      <c r="I949" s="73"/>
    </row>
    <row r="950" spans="9:9" ht="12.75" customHeight="1">
      <c r="I950" s="73"/>
    </row>
    <row r="951" spans="9:9" ht="12.75" customHeight="1">
      <c r="I951" s="73"/>
    </row>
    <row r="952" spans="9:9" ht="12.75" customHeight="1">
      <c r="I952" s="73"/>
    </row>
    <row r="953" spans="9:9" ht="12.75" customHeight="1">
      <c r="I953" s="73"/>
    </row>
    <row r="954" spans="9:9" ht="12.75" customHeight="1">
      <c r="I954" s="73"/>
    </row>
    <row r="955" spans="9:9" ht="12.75" customHeight="1">
      <c r="I955" s="73"/>
    </row>
    <row r="956" spans="9:9" ht="12.75" customHeight="1">
      <c r="I956" s="73"/>
    </row>
    <row r="957" spans="9:9" ht="12.75" customHeight="1">
      <c r="I957" s="73"/>
    </row>
    <row r="958" spans="9:9" ht="12.75" customHeight="1">
      <c r="I958" s="73"/>
    </row>
    <row r="959" spans="9:9" ht="12.75" customHeight="1">
      <c r="I959" s="73"/>
    </row>
    <row r="960" spans="9:9" ht="12.75" customHeight="1">
      <c r="I960" s="73"/>
    </row>
    <row r="961" spans="9:9" ht="12.75" customHeight="1">
      <c r="I961" s="73"/>
    </row>
    <row r="962" spans="9:9" ht="12.75" customHeight="1">
      <c r="I962" s="73"/>
    </row>
    <row r="963" spans="9:9" ht="12.75" customHeight="1">
      <c r="I963" s="73"/>
    </row>
    <row r="964" spans="9:9" ht="12.75" customHeight="1">
      <c r="I964" s="73"/>
    </row>
    <row r="965" spans="9:9" ht="12.75" customHeight="1">
      <c r="I965" s="73"/>
    </row>
    <row r="966" spans="9:9" ht="12.75" customHeight="1">
      <c r="I966" s="73"/>
    </row>
    <row r="967" spans="9:9" ht="12.75" customHeight="1">
      <c r="I967" s="73"/>
    </row>
    <row r="968" spans="9:9" ht="12.75" customHeight="1">
      <c r="I968" s="73"/>
    </row>
    <row r="969" spans="9:9" ht="12.75" customHeight="1">
      <c r="I969" s="73"/>
    </row>
    <row r="970" spans="9:9" ht="12.75" customHeight="1">
      <c r="I970" s="73"/>
    </row>
    <row r="971" spans="9:9" ht="12.75" customHeight="1">
      <c r="I971" s="73"/>
    </row>
    <row r="972" spans="9:9" ht="12.75" customHeight="1">
      <c r="I972" s="73"/>
    </row>
    <row r="973" spans="9:9" ht="12.75" customHeight="1">
      <c r="I973" s="73"/>
    </row>
    <row r="974" spans="9:9" ht="12.75" customHeight="1">
      <c r="I974" s="73"/>
    </row>
    <row r="975" spans="9:9" ht="12.75" customHeight="1">
      <c r="I975" s="73"/>
    </row>
    <row r="976" spans="9:9" ht="12.75" customHeight="1">
      <c r="I976" s="73"/>
    </row>
    <row r="977" spans="9:9" ht="12.75" customHeight="1">
      <c r="I977" s="73"/>
    </row>
    <row r="978" spans="9:9" ht="12.75" customHeight="1">
      <c r="I978" s="73"/>
    </row>
    <row r="979" spans="9:9" ht="12.75" customHeight="1">
      <c r="I979" s="73"/>
    </row>
    <row r="980" spans="9:9" ht="12.75" customHeight="1">
      <c r="I980" s="73"/>
    </row>
    <row r="981" spans="9:9" ht="12.75" customHeight="1">
      <c r="I981" s="73"/>
    </row>
    <row r="982" spans="9:9" ht="12.75" customHeight="1">
      <c r="I982" s="73"/>
    </row>
    <row r="983" spans="9:9" ht="12.75" customHeight="1">
      <c r="I983" s="73"/>
    </row>
    <row r="984" spans="9:9" ht="12.75" customHeight="1">
      <c r="I984" s="73"/>
    </row>
    <row r="985" spans="9:9" ht="12.75" customHeight="1">
      <c r="I985" s="73"/>
    </row>
    <row r="986" spans="9:9" ht="12.75" customHeight="1">
      <c r="I986" s="73"/>
    </row>
    <row r="987" spans="9:9" ht="12.75" customHeight="1">
      <c r="I987" s="73"/>
    </row>
    <row r="988" spans="9:9" ht="12.75" customHeight="1">
      <c r="I988" s="73"/>
    </row>
    <row r="989" spans="9:9" ht="12.75" customHeight="1">
      <c r="I989" s="73"/>
    </row>
    <row r="990" spans="9:9" ht="12.75" customHeight="1">
      <c r="I990" s="73"/>
    </row>
    <row r="991" spans="9:9" ht="12.75" customHeight="1">
      <c r="I991" s="73"/>
    </row>
    <row r="992" spans="9:9" ht="12.75" customHeight="1">
      <c r="I992" s="73"/>
    </row>
    <row r="993" spans="9:9" ht="12.75" customHeight="1">
      <c r="I993" s="73"/>
    </row>
    <row r="994" spans="9:9" ht="12.75" customHeight="1">
      <c r="I994" s="73"/>
    </row>
    <row r="995" spans="9:9" ht="12.75" customHeight="1">
      <c r="I995" s="73"/>
    </row>
    <row r="996" spans="9:9" ht="12.75" customHeight="1">
      <c r="I996" s="73"/>
    </row>
    <row r="997" spans="9:9" ht="12.75" customHeight="1">
      <c r="I997" s="73"/>
    </row>
    <row r="998" spans="9:9" ht="12.75" customHeight="1">
      <c r="I998" s="73"/>
    </row>
    <row r="999" spans="9:9" ht="12.75" customHeight="1">
      <c r="I999" s="73"/>
    </row>
    <row r="1000" spans="9:9" ht="12.75" customHeight="1">
      <c r="I1000" s="73"/>
    </row>
  </sheetData>
  <phoneticPr fontId="25" type="noConversion"/>
  <conditionalFormatting sqref="A2:C130">
    <cfRule type="expression" dxfId="0" priority="1">
      <formula>$D2=TRUE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總表</vt:lpstr>
      <vt:lpstr>Server Account</vt:lpstr>
      <vt:lpstr>Lab01</vt:lpstr>
      <vt:lpstr>Lab02</vt:lpstr>
      <vt:lpstr>Lab03</vt:lpstr>
      <vt:lpstr>Lab04</vt:lpstr>
      <vt:lpstr>Lab05</vt:lpstr>
      <vt:lpstr>Final Exam</vt:lpstr>
      <vt:lpstr>FP proposal</vt:lpstr>
      <vt:lpstr>Final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皓鈞 梁</cp:lastModifiedBy>
  <dcterms:created xsi:type="dcterms:W3CDTF">2026-01-21T02:56:47Z</dcterms:created>
  <dcterms:modified xsi:type="dcterms:W3CDTF">2026-01-21T03:04:38Z</dcterms:modified>
</cp:coreProperties>
</file>