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240" yWindow="240" windowWidth="25360" windowHeight="14720"/>
  </bookViews>
  <sheets>
    <sheet name="Cost data" sheetId="1" r:id="rId1"/>
    <sheet name="Assumptions &amp; Sources" sheetId="3" r:id="rId2"/>
    <sheet name="Cost effectiveness" sheetId="6" r:id="rId3"/>
    <sheet name="Sheet1" sheetId="7" r:id="rId4"/>
    <sheet name="Sheet2" sheetId="8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6" l="1"/>
  <c r="F16" i="6"/>
  <c r="F20" i="6"/>
  <c r="F19" i="6"/>
  <c r="F18" i="6"/>
  <c r="F17" i="6"/>
  <c r="E20" i="6"/>
  <c r="E19" i="6"/>
  <c r="E18" i="6"/>
  <c r="E17" i="6"/>
  <c r="D12" i="6"/>
  <c r="B1" i="6"/>
  <c r="F12" i="6"/>
  <c r="D11" i="6"/>
  <c r="F11" i="6"/>
  <c r="D10" i="6"/>
  <c r="B2" i="6"/>
  <c r="F10" i="6"/>
  <c r="D9" i="6"/>
  <c r="F9" i="6"/>
  <c r="D8" i="6"/>
  <c r="F8" i="6"/>
  <c r="F7" i="6"/>
  <c r="C12" i="6"/>
  <c r="E12" i="6"/>
  <c r="C11" i="6"/>
  <c r="E11" i="6"/>
  <c r="C10" i="6"/>
  <c r="E10" i="6"/>
  <c r="C9" i="6"/>
  <c r="E9" i="6"/>
  <c r="C17" i="6"/>
  <c r="E15" i="6"/>
  <c r="G15" i="6"/>
  <c r="C18" i="6"/>
  <c r="C20" i="6"/>
  <c r="E16" i="6"/>
  <c r="G16" i="6"/>
  <c r="E7" i="6"/>
  <c r="G7" i="6"/>
  <c r="E8" i="6"/>
  <c r="G8" i="6"/>
  <c r="C16" i="6"/>
  <c r="D17" i="6"/>
  <c r="G17" i="6"/>
  <c r="D18" i="6"/>
  <c r="G18" i="6"/>
  <c r="G9" i="6"/>
  <c r="G10" i="6"/>
  <c r="G11" i="6"/>
  <c r="G12" i="6"/>
  <c r="D19" i="6"/>
  <c r="G19" i="6"/>
  <c r="D20" i="6"/>
  <c r="G20" i="6"/>
  <c r="C15" i="6"/>
  <c r="C8" i="6"/>
  <c r="C7" i="6"/>
  <c r="B18" i="1"/>
  <c r="B19" i="1"/>
  <c r="B20" i="1"/>
  <c r="B21" i="1"/>
  <c r="B22" i="1"/>
  <c r="B23" i="1"/>
  <c r="B24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<sst xmlns="http://schemas.openxmlformats.org/spreadsheetml/2006/main" count="291" uniqueCount="188">
  <si>
    <t>Playgroup (KB)</t>
  </si>
  <si>
    <t>Kindergarten (TK)</t>
  </si>
  <si>
    <t>Costs (IDR)</t>
  </si>
  <si>
    <t>Teacher salary per teacher (annual)</t>
  </si>
  <si>
    <t>Teacher training per teacher (annual)</t>
  </si>
  <si>
    <t>Source</t>
  </si>
  <si>
    <t>NUPTK data</t>
  </si>
  <si>
    <t>-</t>
  </si>
  <si>
    <t>Indonesia ECED Project</t>
  </si>
  <si>
    <t>Fees charged to parents per child (monthly)</t>
  </si>
  <si>
    <t>Operating costs per center (annual)</t>
  </si>
  <si>
    <t>Construction</t>
  </si>
  <si>
    <t>Construction per center (one-time)</t>
  </si>
  <si>
    <t>Playground per center (five years*)</t>
  </si>
  <si>
    <t>Learning materials per center (five years*)</t>
  </si>
  <si>
    <t>Toys per center (five years*)</t>
  </si>
  <si>
    <t>Assumptions</t>
  </si>
  <si>
    <t>ECED Census</t>
  </si>
  <si>
    <t xml:space="preserve">Average center size </t>
  </si>
  <si>
    <t>TK = 31, KB = 21</t>
  </si>
  <si>
    <t>Average stundent to teacher ratio</t>
  </si>
  <si>
    <t>MSS</t>
  </si>
  <si>
    <t>TK=15, KB = 11</t>
  </si>
  <si>
    <t>Number of students per center</t>
  </si>
  <si>
    <t>Number of students per teacher</t>
  </si>
  <si>
    <t>Playground per center (five years)</t>
  </si>
  <si>
    <t>Toys per center (five years)</t>
  </si>
  <si>
    <t>Learning materials per center (five years)</t>
  </si>
  <si>
    <t>Assuming that the investment is good for five years (arbitrarily set)</t>
  </si>
  <si>
    <t>Summary</t>
  </si>
  <si>
    <t>Teacher</t>
  </si>
  <si>
    <t>Annual costs (IDR) per child</t>
  </si>
  <si>
    <t>Construction per center (one-time = 20 years)</t>
  </si>
  <si>
    <t>Fees</t>
  </si>
  <si>
    <t>Operating</t>
  </si>
  <si>
    <t>Total (IDR)</t>
  </si>
  <si>
    <t>Total (USD)</t>
  </si>
  <si>
    <t>Exchange rate</t>
  </si>
  <si>
    <t>13389.41 IDR to USD</t>
  </si>
  <si>
    <t xml:space="preserve">Non-teacher </t>
  </si>
  <si>
    <t xml:space="preserve">World Bank </t>
  </si>
  <si>
    <t>Difference between (B) and (A)</t>
    <phoneticPr fontId="3"/>
  </si>
  <si>
    <t>Details</t>
    <phoneticPr fontId="3"/>
  </si>
  <si>
    <t>Description</t>
    <phoneticPr fontId="3"/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</si>
  <si>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</si>
  <si>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</si>
  <si>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</si>
  <si>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</si>
  <si>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</si>
  <si>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</si>
  <si>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</si>
  <si>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</si>
  <si>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</si>
  <si>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</si>
  <si>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</si>
  <si>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est1</t>
  </si>
  <si>
    <t>est2</t>
  </si>
  <si>
    <t>est3</t>
  </si>
  <si>
    <t>est4</t>
  </si>
  <si>
    <t>est5</t>
  </si>
  <si>
    <t>est6</t>
  </si>
  <si>
    <t>est7</t>
  </si>
  <si>
    <t>est8</t>
  </si>
  <si>
    <t>est9</t>
  </si>
  <si>
    <t>est10</t>
  </si>
  <si>
    <t>VARIABLES</t>
  </si>
  <si>
    <t>zcompscore_lang</t>
  </si>
  <si>
    <t>zcompscore_math</t>
  </si>
  <si>
    <t>type_student_alt2 = 2, Some ECED</t>
  </si>
  <si>
    <t>0.324***</t>
  </si>
  <si>
    <t>0.350***</t>
  </si>
  <si>
    <t>0.179***</t>
  </si>
  <si>
    <t>0.174***</t>
  </si>
  <si>
    <t>0.331***</t>
  </si>
  <si>
    <t>0.345***</t>
  </si>
  <si>
    <t>0.177***</t>
  </si>
  <si>
    <t>[0.0394]</t>
  </si>
  <si>
    <t>[0.0358]</t>
  </si>
  <si>
    <t>[0.0321]</t>
  </si>
  <si>
    <t>[0.0314]</t>
  </si>
  <si>
    <t>[0.0383]</t>
  </si>
  <si>
    <t>[0.0351]</t>
  </si>
  <si>
    <t>[0.0325]</t>
  </si>
  <si>
    <t>[0.0318]</t>
  </si>
  <si>
    <t>type_student_alt2 = 3, Ideal</t>
  </si>
  <si>
    <t>0.517***</t>
  </si>
  <si>
    <t>0.691***</t>
  </si>
  <si>
    <t>0.427***</t>
  </si>
  <si>
    <t>0.407***</t>
  </si>
  <si>
    <t>0.233***</t>
  </si>
  <si>
    <t>0.562***</t>
  </si>
  <si>
    <t>0.690***</t>
  </si>
  <si>
    <t>0.434***</t>
  </si>
  <si>
    <t>0.419***</t>
  </si>
  <si>
    <t>0.245***</t>
  </si>
  <si>
    <t>[0.0561]</t>
  </si>
  <si>
    <t>[0.0539]</t>
  </si>
  <si>
    <t>[0.0469]</t>
  </si>
  <si>
    <t>[0.0459]</t>
  </si>
  <si>
    <t>[0.0335]</t>
  </si>
  <si>
    <t>[0.0530]</t>
  </si>
  <si>
    <t>[0.0514]</t>
  </si>
  <si>
    <t>[0.0463]</t>
  </si>
  <si>
    <t>[0.0460]</t>
  </si>
  <si>
    <t>[0.0322]</t>
  </si>
  <si>
    <t>type_student_alt2 = 4, Other</t>
  </si>
  <si>
    <t>0.0406</t>
  </si>
  <si>
    <t>0.144**</t>
  </si>
  <si>
    <t>0.450**</t>
  </si>
  <si>
    <t>0.440**</t>
  </si>
  <si>
    <t>0.266</t>
  </si>
  <si>
    <t>0.0126</t>
  </si>
  <si>
    <t>0.0292</t>
  </si>
  <si>
    <t>0.312*</t>
  </si>
  <si>
    <t>0.305*</t>
  </si>
  <si>
    <t>0.131</t>
  </si>
  <si>
    <t>[0.0502]</t>
  </si>
  <si>
    <t>[0.0574]</t>
  </si>
  <si>
    <t>[0.180]</t>
  </si>
  <si>
    <t>[0.177]</t>
  </si>
  <si>
    <t>[0.175]</t>
  </si>
  <si>
    <t>[0.0505]</t>
  </si>
  <si>
    <t>[0.0564]</t>
  </si>
  <si>
    <t>[0.184]</t>
  </si>
  <si>
    <t>[0.183]</t>
  </si>
  <si>
    <t>[0.179]</t>
  </si>
  <si>
    <t>type_student_alt2 = 1, No ECED</t>
  </si>
  <si>
    <t>-0.174***</t>
  </si>
  <si>
    <t>Constant</t>
  </si>
  <si>
    <t>0.393***</t>
  </si>
  <si>
    <t>-0.382***</t>
  </si>
  <si>
    <t>-0.533***</t>
  </si>
  <si>
    <t>-0.577***</t>
  </si>
  <si>
    <t>-0.403***</t>
  </si>
  <si>
    <t>0.291***</t>
  </si>
  <si>
    <t>-0.368***</t>
  </si>
  <si>
    <t>-0.450***</t>
  </si>
  <si>
    <t>-0.524***</t>
  </si>
  <si>
    <t>-0.350***</t>
  </si>
  <si>
    <t>[0.0415]</t>
  </si>
  <si>
    <t>[0.0529]</t>
  </si>
  <si>
    <t>[0.0582]</t>
  </si>
  <si>
    <t>[0.0520]</t>
  </si>
  <si>
    <t>[0.0418]</t>
  </si>
  <si>
    <t>[0.0522]</t>
  </si>
  <si>
    <t>[0.0593]</t>
  </si>
  <si>
    <t>[0.0569]</t>
  </si>
  <si>
    <t>Observations</t>
  </si>
  <si>
    <t>12,690</t>
  </si>
  <si>
    <t>R-squared</t>
  </si>
  <si>
    <t>0.030</t>
  </si>
  <si>
    <t>0.222</t>
  </si>
  <si>
    <t>0.271</t>
  </si>
  <si>
    <t>0.277</t>
  </si>
  <si>
    <t>0.038</t>
  </si>
  <si>
    <t>0.172</t>
  </si>
  <si>
    <t>0.221</t>
  </si>
  <si>
    <t>0.231</t>
  </si>
  <si>
    <t>Robust standard errors in brackets</t>
  </si>
  <si>
    <t>*** p&lt;0.01, ** p&lt;0.05, * p&lt;0.1</t>
  </si>
  <si>
    <r>
      <t>Some early childhood education</t>
    </r>
    <r>
      <rPr>
        <b/>
        <i/>
        <sz val="11"/>
        <color theme="1"/>
        <rFont val="Times New Roman"/>
      </rPr>
      <t xml:space="preserve"> (A)</t>
    </r>
    <phoneticPr fontId="3"/>
  </si>
  <si>
    <t>"Ideal" early childhood education (B)</t>
    <phoneticPr fontId="3"/>
  </si>
  <si>
    <t>Baseline Coef</t>
  </si>
  <si>
    <t>Baseline SE</t>
  </si>
  <si>
    <t>Baseline R2</t>
  </si>
  <si>
    <t>Control Coef</t>
  </si>
  <si>
    <t>Control SE</t>
  </si>
  <si>
    <t>Control R2</t>
  </si>
  <si>
    <t>Adjusted Coef</t>
  </si>
  <si>
    <t>Adjusted SE Bootsrap</t>
  </si>
  <si>
    <t>Lower bound</t>
  </si>
  <si>
    <t>Upper bound</t>
  </si>
  <si>
    <t>Delta</t>
  </si>
  <si>
    <t>Language Test z-score (Rmax=.3688792198598354)</t>
  </si>
  <si>
    <t>Some ECED</t>
  </si>
  <si>
    <t>Ideal ECED</t>
  </si>
  <si>
    <t>Math Test z-score (Rmax=.306926367263419)</t>
  </si>
  <si>
    <t>Language</t>
    <phoneticPr fontId="3"/>
  </si>
  <si>
    <t>Coef</t>
    <phoneticPr fontId="3"/>
  </si>
  <si>
    <t>Diff</t>
    <phoneticPr fontId="3"/>
  </si>
  <si>
    <t>SE</t>
    <phoneticPr fontId="3"/>
  </si>
  <si>
    <t>Math</t>
    <phoneticPr fontId="3"/>
  </si>
  <si>
    <t>Coef (rescale)</t>
    <phoneticPr fontId="3"/>
  </si>
  <si>
    <t>SE (rescale)</t>
    <phoneticPr fontId="3"/>
  </si>
  <si>
    <t>Cost of ideal ECED</t>
    <phoneticPr fontId="3"/>
  </si>
  <si>
    <t>Cost of some ECED</t>
    <phoneticPr fontId="3"/>
  </si>
  <si>
    <t>Upper bound</t>
    <phoneticPr fontId="3"/>
  </si>
  <si>
    <t>Lower bound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</si>
</sst>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0.000"/>
  </numFmts>
  <fonts count="9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color theme="1"/>
      <name val="Times New Roman"/>
    </font>
    <font>
      <b/>
      <i/>
      <sz val="11"/>
      <color theme="1"/>
      <name val="Times New Roman"/>
    </font>
    <font>
      <sz val="11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64">
    <xf numFmtId="0" fontId="0" fillId="0" borderId="0"/>
    <xf numFmtId="176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76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/>
    <xf numFmtId="176" fontId="0" fillId="0" borderId="0" xfId="0" applyNumberFormat="1"/>
    <xf numFmtId="177" fontId="0" fillId="0" borderId="0" xfId="0" applyNumberFormat="1"/>
    <xf numFmtId="0" fontId="6" fillId="0" borderId="0" xfId="0" applyFont="1" applyFill="1" applyBorder="1"/>
    <xf numFmtId="0" fontId="6" fillId="0" borderId="6" xfId="0" applyFont="1" applyFill="1" applyBorder="1" applyAlignment="1">
      <alignment vertical="center"/>
    </xf>
    <xf numFmtId="2" fontId="0" fillId="0" borderId="7" xfId="0" applyNumberFormat="1" applyBorder="1"/>
    <xf numFmtId="0" fontId="6" fillId="0" borderId="6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/>
    </xf>
    <xf numFmtId="0" fontId="0" fillId="0" borderId="1" xfId="0" applyFont="1" applyBorder="1"/>
    <xf numFmtId="2" fontId="0" fillId="0" borderId="10" xfId="0" applyNumberFormat="1" applyBorder="1"/>
    <xf numFmtId="0" fontId="0" fillId="0" borderId="2" xfId="0" applyFont="1" applyBorder="1"/>
    <xf numFmtId="0" fontId="0" fillId="0" borderId="2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/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6" fillId="0" borderId="7" xfId="0" applyFont="1" applyFill="1" applyBorder="1"/>
    <xf numFmtId="0" fontId="6" fillId="0" borderId="10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364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ハイパーリンク" xfId="336" builtinId="8" hidden="1"/>
    <cellStyle name="ハイパーリンク" xfId="338" builtinId="8" hidden="1"/>
    <cellStyle name="ハイパーリンク" xfId="340" builtinId="8" hidden="1"/>
    <cellStyle name="ハイパーリンク" xfId="342" builtinId="8" hidden="1"/>
    <cellStyle name="ハイパーリンク" xfId="344" builtinId="8" hidden="1"/>
    <cellStyle name="ハイパーリンク" xfId="346" builtinId="8" hidden="1"/>
    <cellStyle name="ハイパーリンク" xfId="348" builtinId="8" hidden="1"/>
    <cellStyle name="ハイパーリンク" xfId="350" builtinId="8" hidden="1"/>
    <cellStyle name="ハイパーリンク" xfId="352" builtinId="8" hidden="1"/>
    <cellStyle name="ハイパーリンク" xfId="354" builtinId="8" hidden="1"/>
    <cellStyle name="ハイパーリンク" xfId="356" builtinId="8" hidden="1"/>
    <cellStyle name="ハイパーリンク" xfId="358" builtinId="8" hidden="1"/>
    <cellStyle name="ハイパーリンク" xfId="360" builtinId="8" hidden="1"/>
    <cellStyle name="ハイパーリンク" xfId="362" builtinId="8" hidden="1"/>
    <cellStyle name="桁区切り [0.00]" xfId="1" builtinId="3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  <cellStyle name="表示済みのハイパーリンク" xfId="337" builtinId="9" hidden="1"/>
    <cellStyle name="表示済みのハイパーリンク" xfId="339" builtinId="9" hidden="1"/>
    <cellStyle name="表示済みのハイパーリンク" xfId="341" builtinId="9" hidden="1"/>
    <cellStyle name="表示済みのハイパーリンク" xfId="343" builtinId="9" hidden="1"/>
    <cellStyle name="表示済みのハイパーリンク" xfId="345" builtinId="9" hidden="1"/>
    <cellStyle name="表示済みのハイパーリンク" xfId="347" builtinId="9" hidden="1"/>
    <cellStyle name="表示済みのハイパーリンク" xfId="349" builtinId="9" hidden="1"/>
    <cellStyle name="表示済みのハイパーリンク" xfId="351" builtinId="9" hidden="1"/>
    <cellStyle name="表示済みのハイパーリンク" xfId="353" builtinId="9" hidden="1"/>
    <cellStyle name="表示済みのハイパーリンク" xfId="355" builtinId="9" hidden="1"/>
    <cellStyle name="表示済みのハイパーリンク" xfId="357" builtinId="9" hidden="1"/>
    <cellStyle name="表示済みのハイパーリンク" xfId="359" builtinId="9" hidden="1"/>
    <cellStyle name="表示済みのハイパーリンク" xfId="361" builtinId="9" hidden="1"/>
    <cellStyle name="表示済みのハイパーリンク" xfId="36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altLang="ja-JP">
                <a:latin typeface="Times New Roman"/>
                <a:cs typeface="Times New Roman"/>
              </a:rPr>
              <a:t>Upper bound CE</a:t>
            </a:r>
            <a:r>
              <a:rPr lang="en-US" altLang="ja-JP" baseline="0">
                <a:latin typeface="Times New Roman"/>
                <a:cs typeface="Times New Roman"/>
              </a:rPr>
              <a:t> estimates</a:t>
            </a:r>
            <a:endParaRPr lang="ja-JP" alt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23994741621153"/>
          <c:y val="0.14533331414012"/>
          <c:w val="0.53773916814615"/>
          <c:h val="0.612919431688955"/>
        </c:manualLayout>
      </c:layout>
      <c:barChart>
        <c:barDir val="bar"/>
        <c:grouping val="clustered"/>
        <c:varyColors val="0"/>
        <c:ser>
          <c:idx val="1"/>
          <c:order val="0"/>
          <c:tx>
            <c:v>Language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('Cost effectiveness'!$G$7,'Cost effectiveness'!$G$9,'Cost effectiveness'!$G$11)</c:f>
                <c:numCache>
                  <c:formatCode>General</c:formatCode>
                  <c:ptCount val="3"/>
                  <c:pt idx="0">
                    <c:v>0.0348183621168586</c:v>
                  </c:pt>
                  <c:pt idx="1">
                    <c:v>0.0470047888577592</c:v>
                  </c:pt>
                  <c:pt idx="2">
                    <c:v>0.0482336722265895</c:v>
                  </c:pt>
                </c:numCache>
              </c:numRef>
            </c:plus>
            <c:minus>
              <c:numRef>
                <c:f>('Cost effectiveness'!$G$7,'Cost effectiveness'!$G$9,'Cost effectiveness'!$G$11)</c:f>
                <c:numCache>
                  <c:formatCode>General</c:formatCode>
                  <c:ptCount val="3"/>
                  <c:pt idx="0">
                    <c:v>0.0348183621168586</c:v>
                  </c:pt>
                  <c:pt idx="1">
                    <c:v>0.0470047888577592</c:v>
                  </c:pt>
                  <c:pt idx="2">
                    <c:v>0.0482336722265895</c:v>
                  </c:pt>
                </c:numCache>
              </c:numRef>
            </c:minus>
          </c:errBars>
          <c:cat>
            <c:strRef>
              <c:f>('Cost effectiveness'!$A$15,'Cost effectiveness'!$A$17,'Cost effectiveness'!$A$19)</c:f>
              <c:strCache>
                <c:ptCount val="3"/>
                <c:pt idx="0">
                  <c:v>Difference between (B) and (A)</c:v>
                </c:pt>
                <c:pt idx="1">
                  <c:v>"Ideal" early childhood education (B)</c:v>
                </c:pt>
                <c:pt idx="2">
                  <c:v>Some early childhood education (A)</c:v>
                </c:pt>
              </c:strCache>
            </c:strRef>
          </c:cat>
          <c:val>
            <c:numRef>
              <c:f>('Cost effectiveness'!$E$7,'Cost effectiveness'!$E$9,'Cost effectiveness'!$E$11)</c:f>
              <c:numCache>
                <c:formatCode>0.00</c:formatCode>
                <c:ptCount val="3"/>
                <c:pt idx="0">
                  <c:v>0.076282726126371</c:v>
                </c:pt>
                <c:pt idx="1">
                  <c:v>0.212651161187897</c:v>
                </c:pt>
                <c:pt idx="2">
                  <c:v>0.136368435061526</c:v>
                </c:pt>
              </c:numCache>
            </c:numRef>
          </c:val>
        </c:ser>
        <c:ser>
          <c:idx val="0"/>
          <c:order val="1"/>
          <c:tx>
            <c:v>Math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('Cost effectiveness'!$G$15,'Cost effectiveness'!$G$17,'Cost effectiveness'!$G$19)</c:f>
                <c:numCache>
                  <c:formatCode>General</c:formatCode>
                  <c:ptCount val="3"/>
                  <c:pt idx="0">
                    <c:v>0.0430171846453142</c:v>
                  </c:pt>
                  <c:pt idx="1">
                    <c:v>0.0615010611900722</c:v>
                  </c:pt>
                  <c:pt idx="2">
                    <c:v>0.0637739264949227</c:v>
                  </c:pt>
                </c:numCache>
              </c:numRef>
            </c:plus>
            <c:minus>
              <c:numRef>
                <c:f>('Cost effectiveness'!$G$15,'Cost effectiveness'!$G$17,'Cost effectiveness'!$G$19)</c:f>
                <c:numCache>
                  <c:formatCode>General</c:formatCode>
                  <c:ptCount val="3"/>
                  <c:pt idx="0">
                    <c:v>0.0430171846453142</c:v>
                  </c:pt>
                  <c:pt idx="1">
                    <c:v>0.0615010611900722</c:v>
                  </c:pt>
                  <c:pt idx="2">
                    <c:v>0.0637739264949227</c:v>
                  </c:pt>
                </c:numCache>
              </c:numRef>
            </c:minus>
          </c:errBars>
          <c:cat>
            <c:strRef>
              <c:f>('Cost effectiveness'!$A$15,'Cost effectiveness'!$A$17,'Cost effectiveness'!$A$19)</c:f>
              <c:strCache>
                <c:ptCount val="3"/>
                <c:pt idx="0">
                  <c:v>Difference between (B) and (A)</c:v>
                </c:pt>
                <c:pt idx="1">
                  <c:v>"Ideal" early childhood education (B)</c:v>
                </c:pt>
                <c:pt idx="2">
                  <c:v>Some early childhood education (A)</c:v>
                </c:pt>
              </c:strCache>
            </c:strRef>
          </c:cat>
          <c:val>
            <c:numRef>
              <c:f>('Cost effectiveness'!$E$15,'Cost effectiveness'!$E$17,'Cost effectiveness'!$E$19)</c:f>
              <c:numCache>
                <c:formatCode>0.00</c:formatCode>
                <c:ptCount val="3"/>
                <c:pt idx="0">
                  <c:v>0.107776926220402</c:v>
                </c:pt>
                <c:pt idx="1">
                  <c:v>0.285813494217394</c:v>
                </c:pt>
                <c:pt idx="2">
                  <c:v>0.178036567996993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42136"/>
        <c:axId val="2127827208"/>
      </c:barChart>
      <c:catAx>
        <c:axId val="2127842136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txPr>
          <a:bodyPr/>
          <a:lstStyle/>
          <a:p>
            <a:pPr algn="l">
              <a:defRPr sz="1200">
                <a:latin typeface="Times New Roman"/>
                <a:cs typeface="Times New Roman"/>
              </a:defRPr>
            </a:pPr>
            <a:endParaRPr lang="ja-JP"/>
          </a:p>
        </c:txPr>
        <c:crossAx val="2127827208"/>
        <c:crosses val="autoZero"/>
        <c:auto val="1"/>
        <c:lblAlgn val="ctr"/>
        <c:lblOffset val="100"/>
        <c:noMultiLvlLbl val="0"/>
      </c:catAx>
      <c:valAx>
        <c:axId val="2127827208"/>
        <c:scaling>
          <c:orientation val="minMax"/>
          <c:max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200">
                    <a:latin typeface="Times New Roman"/>
                    <a:cs typeface="Times New Roman"/>
                  </a:rPr>
                  <a:t>Equivalent years of additional learning for every 100 USD spent on ECED</a:t>
                </a:r>
                <a:endParaRPr lang="en-US" altLang="ja-JP" sz="1200" baseline="0">
                  <a:latin typeface="Times New Roman"/>
                  <a:cs typeface="Times New Roman"/>
                </a:endParaRPr>
              </a:p>
              <a:p>
                <a:pPr>
                  <a:defRPr/>
                </a:pPr>
                <a:r>
                  <a:rPr lang="en-US" altLang="ja-JP" sz="1200" baseline="0">
                    <a:latin typeface="Times New Roman"/>
                    <a:cs typeface="Times New Roman"/>
                  </a:rPr>
                  <a:t>(relative to no ECED)</a:t>
                </a:r>
                <a:endParaRPr lang="ja-JP" altLang="en-US" sz="1200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294190304525187"/>
              <c:y val="0.87446424460100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ja-JP"/>
          </a:p>
        </c:txPr>
        <c:crossAx val="2127842136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840867963818572"/>
          <c:y val="0.175129338265989"/>
          <c:w val="0.132685755189692"/>
          <c:h val="0.103489038276066"/>
        </c:manualLayout>
      </c:layout>
      <c:overlay val="0"/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altLang="ja-JP">
                <a:latin typeface="Times New Roman"/>
                <a:cs typeface="Times New Roman"/>
              </a:rPr>
              <a:t>Lower bound CE</a:t>
            </a:r>
            <a:r>
              <a:rPr lang="en-US" altLang="ja-JP" baseline="0">
                <a:latin typeface="Times New Roman"/>
                <a:cs typeface="Times New Roman"/>
              </a:rPr>
              <a:t> estimates</a:t>
            </a:r>
            <a:endParaRPr lang="ja-JP" alt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23994741621153"/>
          <c:y val="0.14533331414012"/>
          <c:w val="0.53773916814615"/>
          <c:h val="0.612919431688955"/>
        </c:manualLayout>
      </c:layout>
      <c:barChart>
        <c:barDir val="bar"/>
        <c:grouping val="clustered"/>
        <c:varyColors val="0"/>
        <c:ser>
          <c:idx val="1"/>
          <c:order val="0"/>
          <c:tx>
            <c:v>Language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('Cost effectiveness'!$G$8,'Cost effectiveness'!$G$10,'Cost effectiveness'!$G$12)</c:f>
                <c:numCache>
                  <c:formatCode>General</c:formatCode>
                  <c:ptCount val="3"/>
                  <c:pt idx="0">
                    <c:v>0.0250897021136187</c:v>
                  </c:pt>
                  <c:pt idx="1">
                    <c:v>0.0317461536947829</c:v>
                  </c:pt>
                  <c:pt idx="2">
                    <c:v>0.0322581884317955</c:v>
                  </c:pt>
                </c:numCache>
              </c:numRef>
            </c:plus>
            <c:minus>
              <c:numRef>
                <c:f>('Cost effectiveness'!$G$8,'Cost effectiveness'!$G$10,'Cost effectiveness'!$G$12)</c:f>
                <c:numCache>
                  <c:formatCode>General</c:formatCode>
                  <c:ptCount val="3"/>
                  <c:pt idx="0">
                    <c:v>0.0250897021136187</c:v>
                  </c:pt>
                  <c:pt idx="1">
                    <c:v>0.0317461536947829</c:v>
                  </c:pt>
                  <c:pt idx="2">
                    <c:v>0.0322581884317955</c:v>
                  </c:pt>
                </c:numCache>
              </c:numRef>
            </c:minus>
          </c:errBars>
          <c:cat>
            <c:strRef>
              <c:f>('Cost effectiveness'!$A$15,'Cost effectiveness'!$A$17,'Cost effectiveness'!$A$19)</c:f>
              <c:strCache>
                <c:ptCount val="3"/>
                <c:pt idx="0">
                  <c:v>Difference between (B) and (A)</c:v>
                </c:pt>
                <c:pt idx="1">
                  <c:v>"Ideal" early childhood education (B)</c:v>
                </c:pt>
                <c:pt idx="2">
                  <c:v>Some early childhood education (A)</c:v>
                </c:pt>
              </c:strCache>
            </c:strRef>
          </c:cat>
          <c:val>
            <c:numRef>
              <c:f>('Cost effectiveness'!$E$8,'Cost effectiveness'!$E$10,'Cost effectiveness'!$E$12)</c:f>
              <c:numCache>
                <c:formatCode>0.00</c:formatCode>
                <c:ptCount val="3"/>
                <c:pt idx="0">
                  <c:v>0.0982270719983407</c:v>
                </c:pt>
                <c:pt idx="1">
                  <c:v>0.18600445548622</c:v>
                </c:pt>
                <c:pt idx="2">
                  <c:v>0.0877773834878789</c:v>
                </c:pt>
              </c:numCache>
            </c:numRef>
          </c:val>
        </c:ser>
        <c:ser>
          <c:idx val="0"/>
          <c:order val="1"/>
          <c:tx>
            <c:v>Math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('Cost effectiveness'!$G$16,'Cost effectiveness'!$G$18,'Cost effectiveness'!$G$20)</c:f>
                <c:numCache>
                  <c:formatCode>General</c:formatCode>
                  <c:ptCount val="3"/>
                  <c:pt idx="0">
                    <c:v>0.0349870178253183</c:v>
                  </c:pt>
                  <c:pt idx="1">
                    <c:v>0.0441203265059213</c:v>
                  </c:pt>
                  <c:pt idx="2">
                    <c:v>0.0501367346658197</c:v>
                  </c:pt>
                </c:numCache>
              </c:numRef>
            </c:plus>
            <c:minus>
              <c:numRef>
                <c:f>('Cost effectiveness'!$G$16,'Cost effectiveness'!$G$18,'Cost effectiveness'!$G$20)</c:f>
                <c:numCache>
                  <c:formatCode>General</c:formatCode>
                  <c:ptCount val="3"/>
                  <c:pt idx="0">
                    <c:v>0.0349870178253183</c:v>
                  </c:pt>
                  <c:pt idx="1">
                    <c:v>0.0441203265059213</c:v>
                  </c:pt>
                  <c:pt idx="2">
                    <c:v>0.0501367346658197</c:v>
                  </c:pt>
                </c:numCache>
              </c:numRef>
            </c:minus>
          </c:errBars>
          <c:cat>
            <c:strRef>
              <c:f>('Cost effectiveness'!$A$15,'Cost effectiveness'!$A$17,'Cost effectiveness'!$A$19)</c:f>
              <c:strCache>
                <c:ptCount val="3"/>
                <c:pt idx="0">
                  <c:v>Difference between (B) and (A)</c:v>
                </c:pt>
                <c:pt idx="1">
                  <c:v>"Ideal" early childhood education (B)</c:v>
                </c:pt>
                <c:pt idx="2">
                  <c:v>Some early childhood education (A)</c:v>
                </c:pt>
              </c:strCache>
            </c:strRef>
          </c:cat>
          <c:val>
            <c:numRef>
              <c:f>('Cost effectiveness'!$E$16,'Cost effectiveness'!$E$18,'Cost effectiveness'!$E$20)</c:f>
              <c:numCache>
                <c:formatCode>0.00</c:formatCode>
                <c:ptCount val="3"/>
                <c:pt idx="0">
                  <c:v>0.130628363108904</c:v>
                </c:pt>
                <c:pt idx="1">
                  <c:v>0.23806422310709</c:v>
                </c:pt>
                <c:pt idx="2">
                  <c:v>0.107435859998185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39464"/>
        <c:axId val="2127727000"/>
      </c:barChart>
      <c:catAx>
        <c:axId val="2127739464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txPr>
          <a:bodyPr/>
          <a:lstStyle/>
          <a:p>
            <a:pPr algn="l">
              <a:defRPr sz="1200">
                <a:latin typeface="Times New Roman"/>
                <a:cs typeface="Times New Roman"/>
              </a:defRPr>
            </a:pPr>
            <a:endParaRPr lang="ja-JP"/>
          </a:p>
        </c:txPr>
        <c:crossAx val="2127727000"/>
        <c:crosses val="autoZero"/>
        <c:auto val="1"/>
        <c:lblAlgn val="ctr"/>
        <c:lblOffset val="100"/>
        <c:noMultiLvlLbl val="0"/>
      </c:catAx>
      <c:valAx>
        <c:axId val="2127727000"/>
        <c:scaling>
          <c:orientation val="minMax"/>
          <c:max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200">
                    <a:latin typeface="Times New Roman"/>
                    <a:cs typeface="Times New Roman"/>
                  </a:rPr>
                  <a:t>Equivalent years of additional learning for every 100 USD spent on ECED</a:t>
                </a:r>
                <a:endParaRPr lang="en-US" altLang="ja-JP" sz="1200" baseline="0">
                  <a:latin typeface="Times New Roman"/>
                  <a:cs typeface="Times New Roman"/>
                </a:endParaRPr>
              </a:p>
              <a:p>
                <a:pPr>
                  <a:defRPr/>
                </a:pPr>
                <a:r>
                  <a:rPr lang="en-US" altLang="ja-JP" sz="1200" baseline="0">
                    <a:latin typeface="Times New Roman"/>
                    <a:cs typeface="Times New Roman"/>
                  </a:rPr>
                  <a:t>(relative to no ECED)</a:t>
                </a:r>
                <a:endParaRPr lang="ja-JP" altLang="en-US" sz="1200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294190304525187"/>
              <c:y val="0.87446424460100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ja-JP"/>
          </a:p>
        </c:txPr>
        <c:crossAx val="2127739464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840867963818572"/>
          <c:y val="0.175129338265989"/>
          <c:w val="0.132685755189692"/>
          <c:h val="0.103489038276066"/>
        </c:manualLayout>
      </c:layout>
      <c:overlay val="0"/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44450</xdr:rowOff>
    </xdr:from>
    <xdr:to>
      <xdr:col>17</xdr:col>
      <xdr:colOff>317500</xdr:colOff>
      <xdr:row>18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18</xdr:row>
      <xdr:rowOff>203200</xdr:rowOff>
    </xdr:from>
    <xdr:to>
      <xdr:col>17</xdr:col>
      <xdr:colOff>304800</xdr:colOff>
      <xdr:row>34</xdr:row>
      <xdr:rowOff>209550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4" sqref="B24"/>
    </sheetView>
  </sheetViews>
  <sheetFormatPr baseColWidth="12" defaultColWidth="8.83203125" defaultRowHeight="17" x14ac:dyDescent="0"/>
  <cols>
    <col min="1" max="1" width="45.83203125" bestFit="1" customWidth="1"/>
    <col min="2" max="2" width="22.6640625" customWidth="1"/>
    <col min="3" max="3" width="17.33203125" bestFit="1" customWidth="1"/>
    <col min="4" max="4" width="15.5" bestFit="1" customWidth="1"/>
    <col min="5" max="5" width="17.1640625" bestFit="1" customWidth="1"/>
    <col min="6" max="6" width="15.5" bestFit="1" customWidth="1"/>
    <col min="7" max="7" width="23.83203125" bestFit="1" customWidth="1"/>
    <col min="8" max="8" width="27.1640625" bestFit="1" customWidth="1"/>
    <col min="9" max="9" width="10.33203125" customWidth="1"/>
  </cols>
  <sheetData>
    <row r="1" spans="1:3">
      <c r="A1" s="1" t="s">
        <v>29</v>
      </c>
    </row>
    <row r="3" spans="1:3">
      <c r="A3" s="4" t="s">
        <v>2</v>
      </c>
      <c r="B3" s="3" t="s">
        <v>0</v>
      </c>
      <c r="C3" s="3" t="s">
        <v>1</v>
      </c>
    </row>
    <row r="4" spans="1:3">
      <c r="A4" t="s">
        <v>3</v>
      </c>
      <c r="B4" s="2">
        <v>12000000</v>
      </c>
      <c r="C4" s="2">
        <v>36000000</v>
      </c>
    </row>
    <row r="5" spans="1:3">
      <c r="A5" t="s">
        <v>4</v>
      </c>
      <c r="B5" s="2">
        <v>3000000</v>
      </c>
      <c r="C5" s="2">
        <v>3000000</v>
      </c>
    </row>
    <row r="6" spans="1:3">
      <c r="A6" t="s">
        <v>9</v>
      </c>
      <c r="B6" s="2">
        <v>8183.9459999999999</v>
      </c>
      <c r="C6" s="2">
        <v>13991.01</v>
      </c>
    </row>
    <row r="7" spans="1:3">
      <c r="A7" t="s">
        <v>10</v>
      </c>
      <c r="B7" s="2">
        <v>4000000</v>
      </c>
      <c r="C7" s="2">
        <v>6000000</v>
      </c>
    </row>
    <row r="8" spans="1:3">
      <c r="A8" t="s">
        <v>32</v>
      </c>
      <c r="B8" s="2">
        <v>45000000</v>
      </c>
      <c r="C8" s="2">
        <v>22500000</v>
      </c>
    </row>
    <row r="9" spans="1:3">
      <c r="A9" t="s">
        <v>25</v>
      </c>
      <c r="B9" s="2">
        <v>10000000</v>
      </c>
      <c r="C9" s="2">
        <v>12500000</v>
      </c>
    </row>
    <row r="10" spans="1:3">
      <c r="A10" t="s">
        <v>26</v>
      </c>
      <c r="B10" s="2">
        <v>5000000</v>
      </c>
      <c r="C10" s="2">
        <v>5000000</v>
      </c>
    </row>
    <row r="11" spans="1:3">
      <c r="A11" t="s">
        <v>27</v>
      </c>
      <c r="B11" s="2">
        <v>12500000</v>
      </c>
      <c r="C11" s="2">
        <v>15000000</v>
      </c>
    </row>
    <row r="13" spans="1:3">
      <c r="A13" s="4" t="s">
        <v>16</v>
      </c>
      <c r="B13" s="3" t="s">
        <v>0</v>
      </c>
      <c r="C13" s="3" t="s">
        <v>1</v>
      </c>
    </row>
    <row r="14" spans="1:3">
      <c r="A14" t="s">
        <v>23</v>
      </c>
      <c r="B14" s="2">
        <v>21</v>
      </c>
      <c r="C14" s="2">
        <v>31</v>
      </c>
    </row>
    <row r="15" spans="1:3">
      <c r="A15" t="s">
        <v>24</v>
      </c>
      <c r="B15" s="2">
        <v>11</v>
      </c>
      <c r="C15" s="2">
        <v>15</v>
      </c>
    </row>
    <row r="17" spans="1:3">
      <c r="A17" s="4" t="s">
        <v>31</v>
      </c>
      <c r="B17" s="3" t="s">
        <v>0</v>
      </c>
      <c r="C17" s="3" t="s">
        <v>1</v>
      </c>
    </row>
    <row r="18" spans="1:3">
      <c r="A18" t="s">
        <v>30</v>
      </c>
      <c r="B18" s="2">
        <f>(B4+B5)/B15</f>
        <v>1363636.3636363635</v>
      </c>
      <c r="C18" s="2">
        <f>(C4+C5)/C15</f>
        <v>2600000</v>
      </c>
    </row>
    <row r="19" spans="1:3">
      <c r="A19" t="s">
        <v>33</v>
      </c>
      <c r="B19" s="2">
        <f>B6*12</f>
        <v>98207.351999999999</v>
      </c>
      <c r="C19" s="2">
        <f>C6*12</f>
        <v>167892.12</v>
      </c>
    </row>
    <row r="20" spans="1:3">
      <c r="A20" t="s">
        <v>34</v>
      </c>
      <c r="B20" s="2">
        <f>B7/B14</f>
        <v>190476.19047619047</v>
      </c>
      <c r="C20" s="2">
        <f>C7/C14</f>
        <v>193548.38709677418</v>
      </c>
    </row>
    <row r="21" spans="1:3">
      <c r="A21" t="s">
        <v>11</v>
      </c>
      <c r="B21" s="2">
        <f>B8/B14*(1/20)</f>
        <v>107142.85714285714</v>
      </c>
      <c r="C21" s="2">
        <f>C8/C14*(1/20)</f>
        <v>36290.322580645166</v>
      </c>
    </row>
    <row r="22" spans="1:3">
      <c r="A22" t="s">
        <v>39</v>
      </c>
      <c r="B22" s="2">
        <f>(B9+B10+B11)/B14*(1/5)</f>
        <v>261904.76190476189</v>
      </c>
      <c r="C22" s="2">
        <f>(C9+C10+C11)/C15*(1/5)</f>
        <v>433333.33333333331</v>
      </c>
    </row>
    <row r="23" spans="1:3">
      <c r="A23" t="s">
        <v>35</v>
      </c>
      <c r="B23" s="5">
        <f>SUM(B18:B22)</f>
        <v>2021367.525160173</v>
      </c>
      <c r="C23" s="5">
        <f>SUM(C18:C22)</f>
        <v>3431064.1630107532</v>
      </c>
    </row>
    <row r="24" spans="1:3">
      <c r="A24" t="s">
        <v>36</v>
      </c>
      <c r="B24" s="5">
        <f>B23/13389.41</f>
        <v>150.96763226760351</v>
      </c>
      <c r="C24" s="5">
        <f>C23/13389.41</f>
        <v>256.25208004017753</v>
      </c>
    </row>
  </sheetData>
  <sortState ref="A58:E68">
    <sortCondition ref="B58"/>
  </sortState>
  <phoneticPr fontId="3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5" sqref="C15"/>
    </sheetView>
  </sheetViews>
  <sheetFormatPr baseColWidth="12" defaultColWidth="8.83203125" defaultRowHeight="17" x14ac:dyDescent="0"/>
  <cols>
    <col min="1" max="1" width="34.5" bestFit="1" customWidth="1"/>
    <col min="2" max="2" width="27.6640625" bestFit="1" customWidth="1"/>
    <col min="3" max="3" width="54" customWidth="1"/>
  </cols>
  <sheetData>
    <row r="1" spans="1:3">
      <c r="A1" s="4" t="s">
        <v>43</v>
      </c>
      <c r="B1" s="4" t="s">
        <v>5</v>
      </c>
      <c r="C1" s="4" t="s">
        <v>42</v>
      </c>
    </row>
    <row r="2" spans="1:3">
      <c r="A2" t="s">
        <v>3</v>
      </c>
      <c r="B2" t="s">
        <v>6</v>
      </c>
    </row>
    <row r="3" spans="1:3">
      <c r="A3" t="s">
        <v>4</v>
      </c>
      <c r="B3" t="s">
        <v>7</v>
      </c>
    </row>
    <row r="4" spans="1:3">
      <c r="A4" t="s">
        <v>9</v>
      </c>
      <c r="B4" t="s">
        <v>8</v>
      </c>
    </row>
    <row r="5" spans="1:3">
      <c r="A5" t="s">
        <v>10</v>
      </c>
    </row>
    <row r="6" spans="1:3">
      <c r="A6" t="s">
        <v>12</v>
      </c>
    </row>
    <row r="7" spans="1:3">
      <c r="A7" t="s">
        <v>13</v>
      </c>
      <c r="C7" t="s">
        <v>28</v>
      </c>
    </row>
    <row r="8" spans="1:3">
      <c r="A8" t="s">
        <v>15</v>
      </c>
      <c r="C8" t="s">
        <v>28</v>
      </c>
    </row>
    <row r="9" spans="1:3">
      <c r="A9" t="s">
        <v>14</v>
      </c>
      <c r="C9" t="s">
        <v>28</v>
      </c>
    </row>
    <row r="10" spans="1:3">
      <c r="A10" t="s">
        <v>18</v>
      </c>
      <c r="B10" t="s">
        <v>17</v>
      </c>
      <c r="C10" t="s">
        <v>19</v>
      </c>
    </row>
    <row r="11" spans="1:3">
      <c r="A11" t="s">
        <v>20</v>
      </c>
      <c r="B11" t="s">
        <v>21</v>
      </c>
      <c r="C11" t="s">
        <v>22</v>
      </c>
    </row>
    <row r="12" spans="1:3">
      <c r="A12" t="s">
        <v>37</v>
      </c>
      <c r="B12" t="s">
        <v>40</v>
      </c>
      <c r="C12" t="s">
        <v>38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R17" sqref="R17"/>
    </sheetView>
  </sheetViews>
  <sheetFormatPr baseColWidth="12" defaultRowHeight="17" x14ac:dyDescent="0"/>
  <cols>
    <col min="1" max="1" width="39.83203125" customWidth="1"/>
    <col min="2" max="2" width="11.1640625" customWidth="1"/>
    <col min="3" max="3" width="7.5" bestFit="1" customWidth="1"/>
    <col min="4" max="4" width="8.6640625" bestFit="1" customWidth="1"/>
    <col min="5" max="5" width="8.6640625" customWidth="1"/>
    <col min="6" max="6" width="8.5" customWidth="1"/>
    <col min="7" max="7" width="8.6640625" bestFit="1" customWidth="1"/>
    <col min="8" max="8" width="8.5" bestFit="1" customWidth="1"/>
    <col min="9" max="9" width="8.6640625" bestFit="1" customWidth="1"/>
    <col min="10" max="10" width="8.5" bestFit="1" customWidth="1"/>
    <col min="11" max="11" width="5.1640625" bestFit="1" customWidth="1"/>
    <col min="12" max="12" width="4.6640625" bestFit="1" customWidth="1"/>
  </cols>
  <sheetData>
    <row r="1" spans="1:7">
      <c r="A1" s="20" t="s">
        <v>185</v>
      </c>
      <c r="B1" s="22">
        <f>AVERAGE(('Cost data'!B24),('Cost data'!C24), ('Cost data'!B24+'Cost data'!C24))</f>
        <v>271.47980820518734</v>
      </c>
    </row>
    <row r="2" spans="1:7" ht="18" thickBot="1">
      <c r="A2" s="27" t="s">
        <v>184</v>
      </c>
      <c r="B2" s="26">
        <f>('Cost data'!B24)+('Cost data'!C24)</f>
        <v>407.21971230778104</v>
      </c>
    </row>
    <row r="4" spans="1:7" ht="18" thickBot="1"/>
    <row r="5" spans="1:7" ht="18" thickBot="1">
      <c r="A5" s="20"/>
      <c r="B5" s="21"/>
      <c r="C5" s="50" t="s">
        <v>177</v>
      </c>
      <c r="D5" s="51"/>
      <c r="E5" s="51"/>
      <c r="F5" s="51"/>
      <c r="G5" s="52"/>
    </row>
    <row r="6" spans="1:7" ht="30" thickBot="1">
      <c r="A6" s="23"/>
      <c r="B6" s="24"/>
      <c r="C6" s="28" t="s">
        <v>178</v>
      </c>
      <c r="D6" s="29" t="s">
        <v>180</v>
      </c>
      <c r="E6" s="30" t="s">
        <v>182</v>
      </c>
      <c r="F6" s="30" t="s">
        <v>183</v>
      </c>
      <c r="G6" s="31" t="s">
        <v>179</v>
      </c>
    </row>
    <row r="7" spans="1:7">
      <c r="A7" s="8" t="s">
        <v>41</v>
      </c>
      <c r="B7" s="7" t="s">
        <v>186</v>
      </c>
      <c r="C7" s="34">
        <f>(C9-C11)</f>
        <v>0.23299999999999998</v>
      </c>
      <c r="D7" s="35">
        <v>3.4000000000000002E-2</v>
      </c>
      <c r="E7" s="36">
        <f>E9-E11</f>
        <v>7.6282726126370992E-2</v>
      </c>
      <c r="F7" s="36">
        <f>(D7/B2*100)/0.47</f>
        <v>1.7764470467785023E-2</v>
      </c>
      <c r="G7" s="9">
        <f t="shared" ref="G7:G12" si="0">(E7+1.96*F7)-E7</f>
        <v>3.4818362116858653E-2</v>
      </c>
    </row>
    <row r="8" spans="1:7" ht="18" thickBot="1">
      <c r="A8" s="8"/>
      <c r="B8" s="7" t="s">
        <v>187</v>
      </c>
      <c r="C8" s="34">
        <f>(C10-C12)</f>
        <v>0.24399999999999999</v>
      </c>
      <c r="D8" s="37">
        <f>0.0245</f>
        <v>2.4500000000000001E-2</v>
      </c>
      <c r="E8" s="36">
        <f>E10-E12</f>
        <v>9.8227071998340687E-2</v>
      </c>
      <c r="F8" s="36">
        <f>(D8/B2*100)/0.47</f>
        <v>1.2800868425315678E-2</v>
      </c>
      <c r="G8" s="9">
        <f t="shared" si="0"/>
        <v>2.5089702113618731E-2</v>
      </c>
    </row>
    <row r="9" spans="1:7">
      <c r="A9" s="10" t="s">
        <v>161</v>
      </c>
      <c r="B9" s="7" t="s">
        <v>186</v>
      </c>
      <c r="C9" s="38">
        <f>0.407</f>
        <v>0.40699999999999997</v>
      </c>
      <c r="D9" s="39">
        <f>0.0459</f>
        <v>4.5900000000000003E-2</v>
      </c>
      <c r="E9" s="40">
        <f>(C9/B2*100)/0.47</f>
        <v>0.2126511611878972</v>
      </c>
      <c r="F9" s="40">
        <f>(D9/B2*100)/0.47</f>
        <v>2.3982035131509781E-2</v>
      </c>
      <c r="G9" s="41">
        <f t="shared" si="0"/>
        <v>4.7004788857759189E-2</v>
      </c>
    </row>
    <row r="10" spans="1:7" ht="18" thickBot="1">
      <c r="A10" s="8"/>
      <c r="B10" s="7" t="s">
        <v>187</v>
      </c>
      <c r="C10" s="42">
        <f>0.356</f>
        <v>0.35599999999999998</v>
      </c>
      <c r="D10" s="43">
        <f>0.031</f>
        <v>3.1E-2</v>
      </c>
      <c r="E10" s="32">
        <f>(C10/B2*100)/0.47</f>
        <v>0.18600445548621963</v>
      </c>
      <c r="F10" s="32">
        <f>(D10/B2*100)/0.47</f>
        <v>1.6197017191215756E-2</v>
      </c>
      <c r="G10" s="13">
        <f t="shared" si="0"/>
        <v>3.1746153694782897E-2</v>
      </c>
    </row>
    <row r="11" spans="1:7">
      <c r="A11" s="8" t="s">
        <v>160</v>
      </c>
      <c r="B11" s="7" t="s">
        <v>186</v>
      </c>
      <c r="C11" s="44">
        <f>0.174</f>
        <v>0.17399999999999999</v>
      </c>
      <c r="D11" s="45">
        <f>0.0314</f>
        <v>3.1399999999999997E-2</v>
      </c>
      <c r="E11" s="33">
        <f>(C11/B1*100)/0.47</f>
        <v>0.13636843506152621</v>
      </c>
      <c r="F11" s="33">
        <f>(D11/B1*100)/0.47</f>
        <v>2.4609016442137487E-2</v>
      </c>
      <c r="G11" s="9">
        <f t="shared" si="0"/>
        <v>4.8233672226589475E-2</v>
      </c>
    </row>
    <row r="12" spans="1:7" ht="18" thickBot="1">
      <c r="A12" s="11"/>
      <c r="B12" s="7" t="s">
        <v>187</v>
      </c>
      <c r="C12" s="42">
        <f>0.112</f>
        <v>0.112</v>
      </c>
      <c r="D12" s="43">
        <f>0.021</f>
        <v>2.1000000000000001E-2</v>
      </c>
      <c r="E12" s="33">
        <f>(C12/B1*100)/0.47</f>
        <v>8.7777383487878946E-2</v>
      </c>
      <c r="F12" s="33">
        <f>(D12/B1*100)/0.47</f>
        <v>1.6458259403977306E-2</v>
      </c>
      <c r="G12" s="9">
        <f t="shared" si="0"/>
        <v>3.2258188431795509E-2</v>
      </c>
    </row>
    <row r="13" spans="1:7" ht="18" thickBot="1">
      <c r="A13" s="20"/>
      <c r="B13" s="22"/>
      <c r="C13" s="50" t="s">
        <v>181</v>
      </c>
      <c r="D13" s="51"/>
      <c r="E13" s="51"/>
      <c r="F13" s="51"/>
      <c r="G13" s="52"/>
    </row>
    <row r="14" spans="1:7" ht="30" thickBot="1">
      <c r="A14" s="23"/>
      <c r="B14" s="25"/>
      <c r="C14" s="28" t="s">
        <v>178</v>
      </c>
      <c r="D14" s="29" t="s">
        <v>180</v>
      </c>
      <c r="E14" s="30" t="s">
        <v>182</v>
      </c>
      <c r="F14" s="30" t="s">
        <v>183</v>
      </c>
      <c r="G14" s="31" t="s">
        <v>179</v>
      </c>
    </row>
    <row r="15" spans="1:7">
      <c r="A15" s="8" t="s">
        <v>41</v>
      </c>
      <c r="B15" s="48" t="s">
        <v>186</v>
      </c>
      <c r="C15" s="46">
        <f>(C17-C19)</f>
        <v>0.245</v>
      </c>
      <c r="D15" s="47">
        <v>3.2174899999999999E-2</v>
      </c>
      <c r="E15" s="33">
        <f>E17-E19</f>
        <v>0.10777692622040161</v>
      </c>
      <c r="F15" s="33">
        <f>(D15/B2*100)/0.36</f>
        <v>2.194754318638481E-2</v>
      </c>
      <c r="G15" s="9">
        <f t="shared" ref="G15:G20" si="1">(E15+1.96*F15)-E15</f>
        <v>4.3017184645314233E-2</v>
      </c>
    </row>
    <row r="16" spans="1:7" ht="18" thickBot="1">
      <c r="A16" s="8"/>
      <c r="B16" s="48" t="s">
        <v>187</v>
      </c>
      <c r="C16" s="34">
        <f>(C18-C20)</f>
        <v>0.24399999999999999</v>
      </c>
      <c r="D16" s="37">
        <v>2.61687E-2</v>
      </c>
      <c r="E16" s="33">
        <f>E18-E20</f>
        <v>0.13062836310890447</v>
      </c>
      <c r="F16" s="33">
        <f>(D16/B2*100)/0.36</f>
        <v>1.7850519298631795E-2</v>
      </c>
      <c r="G16" s="9">
        <f t="shared" si="1"/>
        <v>3.4987017825318323E-2</v>
      </c>
    </row>
    <row r="17" spans="1:7">
      <c r="A17" s="10" t="s">
        <v>161</v>
      </c>
      <c r="B17" s="48" t="s">
        <v>186</v>
      </c>
      <c r="C17" s="38">
        <f>0.419</f>
        <v>0.41899999999999998</v>
      </c>
      <c r="D17" s="39">
        <f>0.046</f>
        <v>4.5999999999999999E-2</v>
      </c>
      <c r="E17" s="40">
        <f>(C17/B2*100)/0.36</f>
        <v>0.28581349421739416</v>
      </c>
      <c r="F17" s="40">
        <f>(D17/B2*100)/0.36</f>
        <v>3.1378092443914395E-2</v>
      </c>
      <c r="G17" s="41">
        <f t="shared" si="1"/>
        <v>6.1501061190072204E-2</v>
      </c>
    </row>
    <row r="18" spans="1:7" ht="18" thickBot="1">
      <c r="A18" s="8"/>
      <c r="B18" s="48" t="s">
        <v>187</v>
      </c>
      <c r="C18" s="42">
        <f>0.349</f>
        <v>0.34899999999999998</v>
      </c>
      <c r="D18" s="43">
        <f>0.033</f>
        <v>3.3000000000000002E-2</v>
      </c>
      <c r="E18" s="32">
        <f>(C18/B2*100)/0.36</f>
        <v>0.23806422310708963</v>
      </c>
      <c r="F18" s="32">
        <f>(D18/B2*100)/0.36</f>
        <v>2.2510370666286417E-2</v>
      </c>
      <c r="G18" s="13">
        <f t="shared" si="1"/>
        <v>4.4120326505921348E-2</v>
      </c>
    </row>
    <row r="19" spans="1:7">
      <c r="A19" s="8" t="s">
        <v>160</v>
      </c>
      <c r="B19" s="48" t="s">
        <v>186</v>
      </c>
      <c r="C19" s="44">
        <v>0.17399999999999999</v>
      </c>
      <c r="D19" s="45">
        <f>0.0318</f>
        <v>3.1800000000000002E-2</v>
      </c>
      <c r="E19" s="33">
        <f>(C19/B1*100)/0.36</f>
        <v>0.17803656799699255</v>
      </c>
      <c r="F19" s="33">
        <f>(D19/B1*100)/0.36</f>
        <v>3.2537717599450365E-2</v>
      </c>
      <c r="G19" s="9">
        <f t="shared" si="1"/>
        <v>6.3773926494922722E-2</v>
      </c>
    </row>
    <row r="20" spans="1:7" ht="18" thickBot="1">
      <c r="A20" s="11"/>
      <c r="B20" s="49" t="s">
        <v>187</v>
      </c>
      <c r="C20" s="42">
        <f>0.105</f>
        <v>0.105</v>
      </c>
      <c r="D20" s="43">
        <f>0.025</f>
        <v>2.5000000000000001E-2</v>
      </c>
      <c r="E20" s="32">
        <f>(C20/B1*100)/0.36</f>
        <v>0.10743585999818517</v>
      </c>
      <c r="F20" s="32">
        <f>(D20/B1*100)/0.36</f>
        <v>2.5579966666234563E-2</v>
      </c>
      <c r="G20" s="13">
        <f t="shared" si="1"/>
        <v>5.0136734665819749E-2</v>
      </c>
    </row>
  </sheetData>
  <mergeCells count="2">
    <mergeCell ref="C5:G5"/>
    <mergeCell ref="C13:G13"/>
  </mergeCells>
  <phoneticPr fontId="3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D37" sqref="D37"/>
    </sheetView>
  </sheetViews>
  <sheetFormatPr baseColWidth="12" defaultRowHeight="17" x14ac:dyDescent="0"/>
  <cols>
    <col min="1" max="1" width="31.83203125" customWidth="1"/>
  </cols>
  <sheetData>
    <row r="2" spans="1:11">
      <c r="A2" s="14" t="s">
        <v>44</v>
      </c>
      <c r="B2" s="15" t="s">
        <v>45</v>
      </c>
      <c r="C2" s="15" t="s">
        <v>46</v>
      </c>
      <c r="D2" s="15" t="s">
        <v>47</v>
      </c>
      <c r="E2" s="15" t="s">
        <v>48</v>
      </c>
      <c r="F2" s="15" t="s">
        <v>49</v>
      </c>
      <c r="G2" s="15" t="s">
        <v>50</v>
      </c>
      <c r="H2" s="15" t="s">
        <v>51</v>
      </c>
      <c r="I2" s="15" t="s">
        <v>52</v>
      </c>
      <c r="J2" s="15" t="s">
        <v>53</v>
      </c>
      <c r="K2" s="15" t="s">
        <v>54</v>
      </c>
    </row>
    <row r="3" spans="1:11">
      <c r="A3" s="16" t="s">
        <v>44</v>
      </c>
      <c r="B3" s="17" t="s">
        <v>55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 t="s">
        <v>61</v>
      </c>
      <c r="I3" s="17" t="s">
        <v>62</v>
      </c>
      <c r="J3" s="17" t="s">
        <v>63</v>
      </c>
      <c r="K3" s="17" t="s">
        <v>64</v>
      </c>
    </row>
    <row r="4" spans="1:11">
      <c r="A4" s="16" t="s">
        <v>65</v>
      </c>
      <c r="B4" s="17" t="s">
        <v>66</v>
      </c>
      <c r="C4" s="17" t="s">
        <v>66</v>
      </c>
      <c r="D4" s="17" t="s">
        <v>66</v>
      </c>
      <c r="E4" s="17" t="s">
        <v>66</v>
      </c>
      <c r="F4" s="17" t="s">
        <v>66</v>
      </c>
      <c r="G4" s="17" t="s">
        <v>67</v>
      </c>
      <c r="H4" s="17" t="s">
        <v>67</v>
      </c>
      <c r="I4" s="17" t="s">
        <v>67</v>
      </c>
      <c r="J4" s="17" t="s">
        <v>67</v>
      </c>
      <c r="K4" s="17" t="s">
        <v>67</v>
      </c>
    </row>
    <row r="5" spans="1:11">
      <c r="A5" s="14" t="s">
        <v>44</v>
      </c>
      <c r="B5" s="15" t="s">
        <v>44</v>
      </c>
      <c r="C5" s="15" t="s">
        <v>44</v>
      </c>
      <c r="D5" s="15" t="s">
        <v>44</v>
      </c>
      <c r="E5" s="15" t="s">
        <v>44</v>
      </c>
      <c r="F5" s="15" t="s">
        <v>44</v>
      </c>
      <c r="G5" s="15" t="s">
        <v>44</v>
      </c>
      <c r="H5" s="15" t="s">
        <v>44</v>
      </c>
      <c r="I5" s="15" t="s">
        <v>44</v>
      </c>
      <c r="J5" s="15" t="s">
        <v>44</v>
      </c>
      <c r="K5" s="15" t="s">
        <v>44</v>
      </c>
    </row>
    <row r="6" spans="1:11">
      <c r="A6" s="16" t="s">
        <v>68</v>
      </c>
      <c r="B6" s="17" t="s">
        <v>69</v>
      </c>
      <c r="C6" s="17" t="s">
        <v>70</v>
      </c>
      <c r="D6" s="17" t="s">
        <v>71</v>
      </c>
      <c r="E6" s="17" t="s">
        <v>72</v>
      </c>
      <c r="F6" s="17" t="s">
        <v>44</v>
      </c>
      <c r="G6" s="17" t="s">
        <v>73</v>
      </c>
      <c r="H6" s="17" t="s">
        <v>74</v>
      </c>
      <c r="I6" s="17" t="s">
        <v>75</v>
      </c>
      <c r="J6" s="17" t="s">
        <v>72</v>
      </c>
      <c r="K6" s="17" t="s">
        <v>44</v>
      </c>
    </row>
    <row r="7" spans="1:11">
      <c r="A7" s="16" t="s">
        <v>44</v>
      </c>
      <c r="B7" s="17" t="s">
        <v>76</v>
      </c>
      <c r="C7" s="17" t="s">
        <v>77</v>
      </c>
      <c r="D7" s="17" t="s">
        <v>78</v>
      </c>
      <c r="E7" s="17" t="s">
        <v>79</v>
      </c>
      <c r="F7" s="17" t="s">
        <v>44</v>
      </c>
      <c r="G7" s="17" t="s">
        <v>80</v>
      </c>
      <c r="H7" s="17" t="s">
        <v>81</v>
      </c>
      <c r="I7" s="17" t="s">
        <v>82</v>
      </c>
      <c r="J7" s="17" t="s">
        <v>83</v>
      </c>
      <c r="K7" s="17" t="s">
        <v>44</v>
      </c>
    </row>
    <row r="8" spans="1:11">
      <c r="A8" s="16" t="s">
        <v>84</v>
      </c>
      <c r="B8" s="17" t="s">
        <v>85</v>
      </c>
      <c r="C8" s="17" t="s">
        <v>86</v>
      </c>
      <c r="D8" s="17" t="s">
        <v>87</v>
      </c>
      <c r="E8" s="17" t="s">
        <v>88</v>
      </c>
      <c r="F8" s="17" t="s">
        <v>89</v>
      </c>
      <c r="G8" s="17" t="s">
        <v>90</v>
      </c>
      <c r="H8" s="17" t="s">
        <v>91</v>
      </c>
      <c r="I8" s="17" t="s">
        <v>92</v>
      </c>
      <c r="J8" s="17" t="s">
        <v>93</v>
      </c>
      <c r="K8" s="17" t="s">
        <v>94</v>
      </c>
    </row>
    <row r="9" spans="1:11">
      <c r="A9" s="16" t="s">
        <v>44</v>
      </c>
      <c r="B9" s="17" t="s">
        <v>95</v>
      </c>
      <c r="C9" s="17" t="s">
        <v>96</v>
      </c>
      <c r="D9" s="17" t="s">
        <v>97</v>
      </c>
      <c r="E9" s="17" t="s">
        <v>98</v>
      </c>
      <c r="F9" s="17" t="s">
        <v>99</v>
      </c>
      <c r="G9" s="17" t="s">
        <v>100</v>
      </c>
      <c r="H9" s="17" t="s">
        <v>101</v>
      </c>
      <c r="I9" s="17" t="s">
        <v>102</v>
      </c>
      <c r="J9" s="17" t="s">
        <v>103</v>
      </c>
      <c r="K9" s="17" t="s">
        <v>104</v>
      </c>
    </row>
    <row r="10" spans="1:11">
      <c r="A10" s="16" t="s">
        <v>105</v>
      </c>
      <c r="B10" s="17" t="s">
        <v>106</v>
      </c>
      <c r="C10" s="17" t="s">
        <v>107</v>
      </c>
      <c r="D10" s="17" t="s">
        <v>108</v>
      </c>
      <c r="E10" s="17" t="s">
        <v>109</v>
      </c>
      <c r="F10" s="17" t="s">
        <v>110</v>
      </c>
      <c r="G10" s="17" t="s">
        <v>111</v>
      </c>
      <c r="H10" s="17" t="s">
        <v>112</v>
      </c>
      <c r="I10" s="17" t="s">
        <v>113</v>
      </c>
      <c r="J10" s="17" t="s">
        <v>114</v>
      </c>
      <c r="K10" s="17" t="s">
        <v>115</v>
      </c>
    </row>
    <row r="11" spans="1:11">
      <c r="A11" s="16" t="s">
        <v>44</v>
      </c>
      <c r="B11" s="17" t="s">
        <v>116</v>
      </c>
      <c r="C11" s="17" t="s">
        <v>117</v>
      </c>
      <c r="D11" s="17" t="s">
        <v>118</v>
      </c>
      <c r="E11" s="17" t="s">
        <v>119</v>
      </c>
      <c r="F11" s="17" t="s">
        <v>120</v>
      </c>
      <c r="G11" s="17" t="s">
        <v>121</v>
      </c>
      <c r="H11" s="17" t="s">
        <v>122</v>
      </c>
      <c r="I11" s="17" t="s">
        <v>123</v>
      </c>
      <c r="J11" s="17" t="s">
        <v>124</v>
      </c>
      <c r="K11" s="17" t="s">
        <v>125</v>
      </c>
    </row>
    <row r="12" spans="1:11">
      <c r="A12" s="16" t="s">
        <v>126</v>
      </c>
      <c r="B12" s="17" t="s">
        <v>44</v>
      </c>
      <c r="C12" s="17" t="s">
        <v>44</v>
      </c>
      <c r="D12" s="17" t="s">
        <v>44</v>
      </c>
      <c r="E12" s="17" t="s">
        <v>44</v>
      </c>
      <c r="F12" s="17" t="s">
        <v>127</v>
      </c>
      <c r="G12" s="17" t="s">
        <v>44</v>
      </c>
      <c r="H12" s="17" t="s">
        <v>44</v>
      </c>
      <c r="I12" s="17" t="s">
        <v>44</v>
      </c>
      <c r="J12" s="17" t="s">
        <v>44</v>
      </c>
      <c r="K12" s="17" t="s">
        <v>127</v>
      </c>
    </row>
    <row r="13" spans="1:11">
      <c r="A13" s="16" t="s">
        <v>44</v>
      </c>
      <c r="B13" s="17" t="s">
        <v>44</v>
      </c>
      <c r="C13" s="17" t="s">
        <v>44</v>
      </c>
      <c r="D13" s="17" t="s">
        <v>44</v>
      </c>
      <c r="E13" s="17" t="s">
        <v>44</v>
      </c>
      <c r="F13" s="17" t="s">
        <v>79</v>
      </c>
      <c r="G13" s="17" t="s">
        <v>44</v>
      </c>
      <c r="H13" s="17" t="s">
        <v>44</v>
      </c>
      <c r="I13" s="17" t="s">
        <v>44</v>
      </c>
      <c r="J13" s="17" t="s">
        <v>44</v>
      </c>
      <c r="K13" s="17" t="s">
        <v>83</v>
      </c>
    </row>
    <row r="14" spans="1:11">
      <c r="A14" s="16" t="s">
        <v>128</v>
      </c>
      <c r="B14" s="17" t="s">
        <v>129</v>
      </c>
      <c r="C14" s="17" t="s">
        <v>130</v>
      </c>
      <c r="D14" s="17" t="s">
        <v>131</v>
      </c>
      <c r="E14" s="17" t="s">
        <v>132</v>
      </c>
      <c r="F14" s="17" t="s">
        <v>133</v>
      </c>
      <c r="G14" s="17" t="s">
        <v>134</v>
      </c>
      <c r="H14" s="17" t="s">
        <v>135</v>
      </c>
      <c r="I14" s="17" t="s">
        <v>136</v>
      </c>
      <c r="J14" s="17" t="s">
        <v>137</v>
      </c>
      <c r="K14" s="17" t="s">
        <v>138</v>
      </c>
    </row>
    <row r="15" spans="1:11">
      <c r="A15" s="16" t="s">
        <v>44</v>
      </c>
      <c r="B15" s="17" t="s">
        <v>139</v>
      </c>
      <c r="C15" s="17" t="s">
        <v>140</v>
      </c>
      <c r="D15" s="17" t="s">
        <v>96</v>
      </c>
      <c r="E15" s="17" t="s">
        <v>141</v>
      </c>
      <c r="F15" s="17" t="s">
        <v>142</v>
      </c>
      <c r="G15" s="17" t="s">
        <v>143</v>
      </c>
      <c r="H15" s="17" t="s">
        <v>144</v>
      </c>
      <c r="I15" s="17" t="s">
        <v>100</v>
      </c>
      <c r="J15" s="17" t="s">
        <v>145</v>
      </c>
      <c r="K15" s="17" t="s">
        <v>146</v>
      </c>
    </row>
    <row r="16" spans="1:11">
      <c r="A16" s="16" t="s">
        <v>44</v>
      </c>
      <c r="B16" s="17" t="s">
        <v>44</v>
      </c>
      <c r="C16" s="17" t="s">
        <v>44</v>
      </c>
      <c r="D16" s="17" t="s">
        <v>44</v>
      </c>
      <c r="E16" s="17" t="s">
        <v>44</v>
      </c>
      <c r="F16" s="17" t="s">
        <v>44</v>
      </c>
      <c r="G16" s="17" t="s">
        <v>44</v>
      </c>
      <c r="H16" s="17" t="s">
        <v>44</v>
      </c>
      <c r="I16" s="17" t="s">
        <v>44</v>
      </c>
      <c r="J16" s="17" t="s">
        <v>44</v>
      </c>
      <c r="K16" s="17" t="s">
        <v>44</v>
      </c>
    </row>
    <row r="17" spans="1:11">
      <c r="A17" s="16" t="s">
        <v>147</v>
      </c>
      <c r="B17" s="17" t="s">
        <v>148</v>
      </c>
      <c r="C17" s="17" t="s">
        <v>148</v>
      </c>
      <c r="D17" s="17" t="s">
        <v>148</v>
      </c>
      <c r="E17" s="17" t="s">
        <v>148</v>
      </c>
      <c r="F17" s="17" t="s">
        <v>148</v>
      </c>
      <c r="G17" s="17" t="s">
        <v>148</v>
      </c>
      <c r="H17" s="17" t="s">
        <v>148</v>
      </c>
      <c r="I17" s="17" t="s">
        <v>148</v>
      </c>
      <c r="J17" s="17" t="s">
        <v>148</v>
      </c>
      <c r="K17" s="17" t="s">
        <v>148</v>
      </c>
    </row>
    <row r="18" spans="1:11">
      <c r="A18" s="12" t="s">
        <v>149</v>
      </c>
      <c r="B18" s="18" t="s">
        <v>150</v>
      </c>
      <c r="C18" s="18" t="s">
        <v>151</v>
      </c>
      <c r="D18" s="18" t="s">
        <v>152</v>
      </c>
      <c r="E18" s="18" t="s">
        <v>153</v>
      </c>
      <c r="F18" s="18" t="s">
        <v>153</v>
      </c>
      <c r="G18" s="18" t="s">
        <v>154</v>
      </c>
      <c r="H18" s="18" t="s">
        <v>155</v>
      </c>
      <c r="I18" s="18" t="s">
        <v>156</v>
      </c>
      <c r="J18" s="18" t="s">
        <v>157</v>
      </c>
      <c r="K18" s="18" t="s">
        <v>157</v>
      </c>
    </row>
    <row r="19" spans="1:11">
      <c r="A19" s="19" t="s">
        <v>158</v>
      </c>
    </row>
    <row r="20" spans="1:11">
      <c r="A20" s="19" t="s">
        <v>159</v>
      </c>
    </row>
    <row r="21" spans="1:11">
      <c r="A21" s="19"/>
    </row>
  </sheetData>
  <phoneticPr fontId="3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8:L55"/>
  <sheetViews>
    <sheetView topLeftCell="A47" workbookViewId="0">
      <selection activeCell="G71" sqref="G71"/>
    </sheetView>
  </sheetViews>
  <sheetFormatPr baseColWidth="12" defaultRowHeight="17" x14ac:dyDescent="0"/>
  <sheetData>
    <row r="48" spans="2:9">
      <c r="B48" s="53"/>
      <c r="C48" s="53"/>
      <c r="D48" s="53"/>
      <c r="E48" s="53"/>
      <c r="F48" s="53"/>
      <c r="G48" s="53"/>
      <c r="H48" s="53"/>
      <c r="I48" s="53"/>
    </row>
    <row r="49" spans="1:12">
      <c r="B49" t="s">
        <v>162</v>
      </c>
      <c r="C49" t="s">
        <v>163</v>
      </c>
      <c r="D49" t="s">
        <v>164</v>
      </c>
      <c r="E49" t="s">
        <v>165</v>
      </c>
      <c r="F49" t="s">
        <v>166</v>
      </c>
      <c r="G49" t="s">
        <v>167</v>
      </c>
      <c r="H49" t="s">
        <v>168</v>
      </c>
      <c r="I49" t="s">
        <v>169</v>
      </c>
      <c r="J49" t="s">
        <v>170</v>
      </c>
      <c r="K49" t="s">
        <v>171</v>
      </c>
      <c r="L49" t="s">
        <v>172</v>
      </c>
    </row>
    <row r="50" spans="1:12">
      <c r="A50" t="s">
        <v>173</v>
      </c>
    </row>
    <row r="51" spans="1:12">
      <c r="A51" t="s">
        <v>174</v>
      </c>
      <c r="B51" s="6">
        <v>0.32429411317051171</v>
      </c>
      <c r="C51" s="6">
        <v>3.9431786724206302E-2</v>
      </c>
      <c r="D51" s="6">
        <v>2.9988364572951998E-2</v>
      </c>
      <c r="E51" s="6">
        <v>0.17400563520924561</v>
      </c>
      <c r="F51" s="6">
        <v>3.13723985696749E-2</v>
      </c>
      <c r="G51" s="6">
        <v>0.27735279688709419</v>
      </c>
      <c r="H51" s="6">
        <v>0.11157780247896459</v>
      </c>
      <c r="I51" s="6">
        <v>2.14522610116278E-2</v>
      </c>
      <c r="J51" s="6">
        <v>0.11157780247896459</v>
      </c>
      <c r="K51" s="6">
        <v>0.17400563520924561</v>
      </c>
      <c r="L51" s="6">
        <v>2.5739676182230968</v>
      </c>
    </row>
    <row r="52" spans="1:12">
      <c r="A52" t="s">
        <v>175</v>
      </c>
      <c r="B52" s="6">
        <v>0.51685998398815647</v>
      </c>
      <c r="C52" s="6">
        <v>5.6071030657130698E-2</v>
      </c>
      <c r="D52" s="6">
        <v>2.9988364572951998E-2</v>
      </c>
      <c r="E52" s="6">
        <v>0.40670848033353491</v>
      </c>
      <c r="F52" s="6">
        <v>4.5928230224563403E-2</v>
      </c>
      <c r="G52" s="6">
        <v>0.27735279688709419</v>
      </c>
      <c r="H52" s="6">
        <v>0.35647508522527338</v>
      </c>
      <c r="I52" s="6">
        <v>3.1485512218371703E-2</v>
      </c>
      <c r="J52" s="6">
        <v>0.35647508522527338</v>
      </c>
      <c r="K52" s="6">
        <v>0.40670848033353491</v>
      </c>
      <c r="L52" s="6">
        <v>5.2378510871604824</v>
      </c>
    </row>
    <row r="53" spans="1:12">
      <c r="A53" t="s">
        <v>176</v>
      </c>
    </row>
    <row r="54" spans="1:12">
      <c r="A54" t="s">
        <v>174</v>
      </c>
      <c r="B54" s="6">
        <v>0.33110503824792648</v>
      </c>
      <c r="C54" s="6">
        <v>3.8283533681165403E-2</v>
      </c>
      <c r="D54" s="6">
        <v>3.7939713666527299E-2</v>
      </c>
      <c r="E54" s="6">
        <v>0.1740227647607927</v>
      </c>
      <c r="F54" s="6">
        <v>3.1767659623323202E-2</v>
      </c>
      <c r="G54" s="6">
        <v>0.23077170470933761</v>
      </c>
      <c r="H54" s="6">
        <v>0.1048600993779258</v>
      </c>
      <c r="I54" s="6">
        <v>2.5295127864423901E-2</v>
      </c>
      <c r="J54" s="6">
        <v>0.1048600993779258</v>
      </c>
      <c r="K54" s="6">
        <v>0.1740227647607927</v>
      </c>
      <c r="L54" s="6">
        <v>2.3340042599950501</v>
      </c>
    </row>
    <row r="55" spans="1:12">
      <c r="A55" t="s">
        <v>175</v>
      </c>
      <c r="B55" s="6">
        <v>0.56206593282502471</v>
      </c>
      <c r="C55" s="6">
        <v>5.3041191013528999E-2</v>
      </c>
      <c r="D55" s="6">
        <v>3.7939713666527299E-2</v>
      </c>
      <c r="E55" s="6">
        <v>0.41880148529404071</v>
      </c>
      <c r="F55" s="6">
        <v>4.5989837735630701E-2</v>
      </c>
      <c r="G55" s="6">
        <v>0.23077170470933761</v>
      </c>
      <c r="H55" s="6">
        <v>0.34930213135491778</v>
      </c>
      <c r="I55" s="6">
        <v>3.3109461640086803E-2</v>
      </c>
      <c r="J55" s="6">
        <v>0.34930213135491778</v>
      </c>
      <c r="K55" s="6">
        <v>0.41880148529404071</v>
      </c>
      <c r="L55" s="6">
        <v>4.1522554717230049</v>
      </c>
    </row>
  </sheetData>
  <mergeCells count="3">
    <mergeCell ref="B48:D48"/>
    <mergeCell ref="E48:G48"/>
    <mergeCell ref="H48:I48"/>
  </mergeCells>
  <phoneticPr fontId="3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Cost data</vt:lpstr>
      <vt:lpstr>Assumptions &amp; Sources</vt:lpstr>
      <vt:lpstr>Cost effectiveness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 Nakajima</dc:creator>
  <cp:lastModifiedBy>Nakajima Nozomi</cp:lastModifiedBy>
  <dcterms:created xsi:type="dcterms:W3CDTF">2016-06-14T17:10:27Z</dcterms:created>
  <dcterms:modified xsi:type="dcterms:W3CDTF">2020-06-14T21:06:39Z</dcterms:modified>
</cp:coreProperties>
</file>