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ktr\Desktop\UA\Fisica\lab pr4\"/>
    </mc:Choice>
  </mc:AlternateContent>
  <xr:revisionPtr revIDLastSave="0" documentId="13_ncr:1_{BDA6CA0C-CC7A-4C8F-8DF7-4A6BEAA2BAC5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" l="1"/>
  <c r="J9" i="1"/>
  <c r="J7" i="1"/>
  <c r="J8" i="1" s="1"/>
  <c r="K8" i="1" s="1"/>
  <c r="K21" i="1"/>
  <c r="J21" i="1"/>
  <c r="F15" i="2"/>
  <c r="F16" i="2" s="1"/>
  <c r="G15" i="2"/>
  <c r="G16" i="2" s="1"/>
  <c r="G29" i="1" l="1"/>
  <c r="F29" i="1" l="1"/>
  <c r="F6" i="1"/>
  <c r="F7" i="1"/>
  <c r="F8" i="1"/>
  <c r="F14" i="1"/>
  <c r="F15" i="1"/>
  <c r="F16" i="1"/>
  <c r="G6" i="1"/>
  <c r="G7" i="1"/>
  <c r="G8" i="1"/>
  <c r="G9" i="1"/>
  <c r="G14" i="1"/>
  <c r="G15" i="1"/>
  <c r="G16" i="1"/>
  <c r="G17" i="1"/>
  <c r="F30" i="1"/>
  <c r="G30" i="1" s="1"/>
  <c r="E4" i="1"/>
  <c r="F4" i="1" s="1"/>
  <c r="E5" i="1"/>
  <c r="G5" i="1" s="1"/>
  <c r="E6" i="1"/>
  <c r="E7" i="1"/>
  <c r="E8" i="1"/>
  <c r="E9" i="1"/>
  <c r="F9" i="1" s="1"/>
  <c r="E10" i="1"/>
  <c r="G10" i="1" s="1"/>
  <c r="E11" i="1"/>
  <c r="F11" i="1" s="1"/>
  <c r="E12" i="1"/>
  <c r="G12" i="1" s="1"/>
  <c r="E13" i="1"/>
  <c r="G13" i="1" s="1"/>
  <c r="E14" i="1"/>
  <c r="E15" i="1"/>
  <c r="E16" i="1"/>
  <c r="E17" i="1"/>
  <c r="F17" i="1" s="1"/>
  <c r="E18" i="1"/>
  <c r="F18" i="1" s="1"/>
  <c r="E19" i="1"/>
  <c r="F19" i="1" s="1"/>
  <c r="E3" i="1"/>
  <c r="G3" i="1" s="1"/>
  <c r="F13" i="1" l="1"/>
  <c r="F5" i="1"/>
  <c r="F21" i="1" s="1"/>
  <c r="F12" i="1"/>
  <c r="F3" i="1"/>
  <c r="G11" i="1"/>
  <c r="F10" i="1"/>
  <c r="G21" i="1"/>
</calcChain>
</file>

<file path=xl/sharedStrings.xml><?xml version="1.0" encoding="utf-8"?>
<sst xmlns="http://schemas.openxmlformats.org/spreadsheetml/2006/main" count="19" uniqueCount="17">
  <si>
    <t>Posicion X± 0.1 cm</t>
  </si>
  <si>
    <t>Medida 1 (V-V0) ± 0.2 mV</t>
  </si>
  <si>
    <t>Medida 2 (V-V0) ± 0.2 mV</t>
  </si>
  <si>
    <t>B mT</t>
  </si>
  <si>
    <t>V medio &lt;V-V0&gt;  ± 0.2 mV</t>
  </si>
  <si>
    <t>S=</t>
  </si>
  <si>
    <t>Suma=</t>
  </si>
  <si>
    <t>Es= ±</t>
  </si>
  <si>
    <t>B= S*V Medio &lt;V-V0&gt;</t>
  </si>
  <si>
    <t xml:space="preserve">         =S*Error &lt;V-V0&gt; + &lt;V-V0&gt;*Es</t>
  </si>
  <si>
    <t>T</t>
  </si>
  <si>
    <t>mT</t>
  </si>
  <si>
    <t>Bmax</t>
  </si>
  <si>
    <t>EbMax</t>
  </si>
  <si>
    <t>Ajustado</t>
  </si>
  <si>
    <t>B teórico</t>
  </si>
  <si>
    <t xml:space="preserve">       teórico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</si>
</sst>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00"/>
    <numFmt numFmtId="167" formatCode="0.0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0" fontId="0" fillId="0" borderId="6" xfId="0" applyBorder="1"/>
    <xf numFmtId="0" fontId="0" fillId="0" borderId="7" xfId="0" applyBorder="1"/>
    <xf numFmtId="165" fontId="0" fillId="0" borderId="7" xfId="0" applyNumberFormat="1" applyBorder="1"/>
    <xf numFmtId="167" fontId="0" fillId="2" borderId="0" xfId="0" applyNumberFormat="1" applyFill="1"/>
    <xf numFmtId="0" fontId="0" fillId="2" borderId="0" xfId="0" applyFill="1"/>
    <xf numFmtId="2" fontId="0" fillId="0" borderId="5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166" fontId="0" fillId="0" borderId="3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16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 medido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Hoja1!$F$3:$F$19</c:f>
              <c:numCache>
                <c:formatCode>0.00</c:formatCode>
                <c:ptCount val="17"/>
                <c:pt idx="0" formatCode="0.000">
                  <c:v>1.214585</c:v>
                </c:pt>
                <c:pt idx="1">
                  <c:v>1.74715</c:v>
                </c:pt>
                <c:pt idx="2">
                  <c:v>2.1028950000000002</c:v>
                </c:pt>
                <c:pt idx="3">
                  <c:v>2.22709</c:v>
                </c:pt>
                <c:pt idx="4">
                  <c:v>2.30708</c:v>
                </c:pt>
                <c:pt idx="5">
                  <c:v>2.34076</c:v>
                </c:pt>
                <c:pt idx="6">
                  <c:v>2.3512849999999998</c:v>
                </c:pt>
                <c:pt idx="7">
                  <c:v>2.3786499999999999</c:v>
                </c:pt>
                <c:pt idx="8">
                  <c:v>2.3765450000000001</c:v>
                </c:pt>
                <c:pt idx="9">
                  <c:v>2.368125</c:v>
                </c:pt>
                <c:pt idx="10">
                  <c:v>2.3660199999999998</c:v>
                </c:pt>
                <c:pt idx="11">
                  <c:v>2.3533900000000001</c:v>
                </c:pt>
                <c:pt idx="12">
                  <c:v>2.3091850000000003</c:v>
                </c:pt>
                <c:pt idx="13">
                  <c:v>2.2712949999999998</c:v>
                </c:pt>
                <c:pt idx="14">
                  <c:v>2.2018299999999997</c:v>
                </c:pt>
                <c:pt idx="15">
                  <c:v>1.9344950000000001</c:v>
                </c:pt>
                <c:pt idx="16">
                  <c:v>1.3029949999999999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8-4D8C-B9EC-FF05B10A6178}"/>
            </c:ext>
          </c:extLst>
        </c:ser>
        <c:ser>
          <c:idx val="1"/>
          <c:order val="1"/>
          <c:tx>
            <c:v>B teorico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9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</c:numLit>
          </c:xVal>
          <c:yVal>
            <c:numLit>
              <c:formatCode>General</c:formatCode>
              <c:ptCount val="10"/>
              <c:pt idx="0">
                <c:v>2.35</c:v>
              </c:pt>
              <c:pt idx="1">
                <c:v>2.35</c:v>
              </c:pt>
              <c:pt idx="2">
                <c:v>2.35</c:v>
              </c:pt>
              <c:pt idx="3">
                <c:v>2.35</c:v>
              </c:pt>
              <c:pt idx="4">
                <c:v>2.35</c:v>
              </c:pt>
              <c:pt idx="5">
                <c:v>2.35</c:v>
              </c:pt>
              <c:pt idx="6">
                <c:v>2.35</c:v>
              </c:pt>
              <c:pt idx="7">
                <c:v>2.35</c:v>
              </c:pt>
              <c:pt idx="8">
                <c:v>2.35</c:v>
              </c:pt>
              <c:pt idx="9">
                <c:v>2.35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F58-4D8C-B9EC-FF05B10A6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076512"/>
        <c:axId val="1331671616"/>
      </c:scatterChart>
      <c:valAx>
        <c:axId val="1217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Posicion</a:t>
                </a:r>
                <a:r>
                  <a:rPr lang="es-ES" baseline="0"/>
                  <a:t> 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1671616"/>
        <c:crosses val="autoZero"/>
        <c:crossBetween val="midCat"/>
      </c:valAx>
      <c:valAx>
        <c:axId val="133167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B</a:t>
                </a:r>
                <a:r>
                  <a:rPr lang="es-ES" baseline="0"/>
                  <a:t> (mT)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707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1</xdr:row>
      <xdr:rowOff>14287</xdr:rowOff>
    </xdr:from>
    <xdr:ext cx="363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C775602-5471-472D-8E1D-634CF4776362}"/>
                </a:ext>
              </a:extLst>
            </xdr:cNvPr>
            <xdr:cNvSpPr txBox="1"/>
          </xdr:nvSpPr>
          <xdr:spPr>
            <a:xfrm>
              <a:off x="7210425" y="204787"/>
              <a:ext cx="363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E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𝐵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</m:oMath>
              </a14:m>
              <a:r>
                <a:rPr lang="es-ES" sz="1100"/>
                <a:t>mT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C775602-5471-472D-8E1D-634CF4776362}"/>
                </a:ext>
              </a:extLst>
            </xdr:cNvPr>
            <xdr:cNvSpPr txBox="1"/>
          </xdr:nvSpPr>
          <xdr:spPr>
            <a:xfrm>
              <a:off x="7210425" y="204787"/>
              <a:ext cx="363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𝐸_(𝐵 )</a:t>
              </a:r>
              <a:r>
                <a:rPr lang="es-ES" sz="1100"/>
                <a:t>mT</a:t>
              </a:r>
            </a:p>
          </xdr:txBody>
        </xdr:sp>
      </mc:Fallback>
    </mc:AlternateContent>
    <xdr:clientData/>
  </xdr:oneCellAnchor>
  <xdr:oneCellAnchor>
    <xdr:from>
      <xdr:col>1</xdr:col>
      <xdr:colOff>38100</xdr:colOff>
      <xdr:row>24</xdr:row>
      <xdr:rowOff>9525</xdr:rowOff>
    </xdr:from>
    <xdr:ext cx="213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A38D748-42B5-4703-BD57-15C3E11A0437}"/>
                </a:ext>
              </a:extLst>
            </xdr:cNvPr>
            <xdr:cNvSpPr txBox="1"/>
          </xdr:nvSpPr>
          <xdr:spPr>
            <a:xfrm>
              <a:off x="381000" y="4581525"/>
              <a:ext cx="213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A38D748-42B5-4703-BD57-15C3E11A0437}"/>
                </a:ext>
              </a:extLst>
            </xdr:cNvPr>
            <xdr:cNvSpPr txBox="1"/>
          </xdr:nvSpPr>
          <xdr:spPr>
            <a:xfrm>
              <a:off x="381000" y="4581525"/>
              <a:ext cx="213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𝐸_(𝐵 )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27</xdr:row>
      <xdr:rowOff>19050</xdr:rowOff>
    </xdr:from>
    <xdr:ext cx="2135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E90D79A-2ED9-46E4-946E-5A6317791FF0}"/>
                </a:ext>
              </a:extLst>
            </xdr:cNvPr>
            <xdr:cNvSpPr txBox="1"/>
          </xdr:nvSpPr>
          <xdr:spPr>
            <a:xfrm>
              <a:off x="7067550" y="5162550"/>
              <a:ext cx="213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0E90D79A-2ED9-46E4-946E-5A6317791FF0}"/>
                </a:ext>
              </a:extLst>
            </xdr:cNvPr>
            <xdr:cNvSpPr txBox="1"/>
          </xdr:nvSpPr>
          <xdr:spPr>
            <a:xfrm>
              <a:off x="7067550" y="5162550"/>
              <a:ext cx="2135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𝐸_(𝐵 )</a:t>
              </a:r>
              <a:endParaRPr lang="es-E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16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003ACF-C979-4CED-BB08-182C53E52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31"/>
  <sheetViews>
    <sheetView workbookViewId="0">
      <selection activeCell="K8" sqref="K8"/>
    </sheetView>
  </sheetViews>
  <sheetFormatPr baseColWidth="10" defaultColWidth="9.140625" defaultRowHeight="15" x14ac:dyDescent="0.25"/>
  <cols>
    <col min="1" max="1" width="5.140625" customWidth="1"/>
    <col min="2" max="2" width="19.7109375" customWidth="1"/>
    <col min="3" max="3" width="23.28515625" customWidth="1"/>
    <col min="4" max="4" width="24.7109375" customWidth="1"/>
    <col min="5" max="5" width="23.5703125" customWidth="1"/>
    <col min="7" max="7" width="14.5703125" customWidth="1"/>
    <col min="10" max="10" width="17.7109375" bestFit="1" customWidth="1"/>
    <col min="11" max="11" width="10" bestFit="1" customWidth="1"/>
    <col min="14" max="14" width="11" bestFit="1" customWidth="1"/>
  </cols>
  <sheetData>
    <row r="2" spans="2:14" x14ac:dyDescent="0.25">
      <c r="B2" s="1" t="s">
        <v>0</v>
      </c>
      <c r="C2" s="2" t="s">
        <v>1</v>
      </c>
      <c r="D2" s="2" t="s">
        <v>2</v>
      </c>
      <c r="E2" s="2" t="s">
        <v>4</v>
      </c>
      <c r="F2" s="2" t="s">
        <v>3</v>
      </c>
      <c r="G2" s="3"/>
    </row>
    <row r="3" spans="2:14" x14ac:dyDescent="0.25">
      <c r="B3" s="4">
        <v>0</v>
      </c>
      <c r="C3" s="5">
        <v>29.5</v>
      </c>
      <c r="D3" s="5">
        <v>28.2</v>
      </c>
      <c r="E3" s="6">
        <f>(C3+D3)/2</f>
        <v>28.85</v>
      </c>
      <c r="F3" s="14">
        <f t="shared" ref="F3:F19" si="0">$C$21*E3*1000</f>
        <v>1.214585</v>
      </c>
      <c r="G3" s="13">
        <f>$C$21*0.2+E3*$C$22*1000</f>
        <v>1.7318419999999998E-2</v>
      </c>
    </row>
    <row r="4" spans="2:14" x14ac:dyDescent="0.25">
      <c r="B4" s="4">
        <v>1</v>
      </c>
      <c r="C4" s="5">
        <v>41.8</v>
      </c>
      <c r="D4" s="5">
        <v>41.2</v>
      </c>
      <c r="E4" s="6">
        <f t="shared" ref="E4:E19" si="1">(C4+D4)/2</f>
        <v>41.5</v>
      </c>
      <c r="F4" s="15">
        <f t="shared" si="0"/>
        <v>1.74715</v>
      </c>
      <c r="G4" s="12">
        <v>0.03</v>
      </c>
    </row>
    <row r="5" spans="2:14" x14ac:dyDescent="0.25">
      <c r="B5" s="4">
        <v>2</v>
      </c>
      <c r="C5" s="5">
        <v>50</v>
      </c>
      <c r="D5" s="5">
        <v>49.9</v>
      </c>
      <c r="E5" s="6">
        <f t="shared" si="1"/>
        <v>49.95</v>
      </c>
      <c r="F5" s="15">
        <f t="shared" si="0"/>
        <v>2.1028950000000002</v>
      </c>
      <c r="G5" s="12">
        <f t="shared" ref="G5:G17" si="2">$C$21*0.2+E5*$C$22*1000</f>
        <v>2.9978419999999999E-2</v>
      </c>
    </row>
    <row r="6" spans="2:14" x14ac:dyDescent="0.25">
      <c r="B6" s="4">
        <v>3</v>
      </c>
      <c r="C6" s="5">
        <v>52.8</v>
      </c>
      <c r="D6" s="5">
        <v>53</v>
      </c>
      <c r="E6" s="6">
        <f t="shared" si="1"/>
        <v>52.9</v>
      </c>
      <c r="F6" s="15">
        <f t="shared" si="0"/>
        <v>2.22709</v>
      </c>
      <c r="G6" s="12">
        <f t="shared" si="2"/>
        <v>3.1748419999999999E-2</v>
      </c>
    </row>
    <row r="7" spans="2:14" x14ac:dyDescent="0.25">
      <c r="B7" s="4">
        <v>4</v>
      </c>
      <c r="C7" s="5">
        <v>54.8</v>
      </c>
      <c r="D7" s="5">
        <v>54.8</v>
      </c>
      <c r="E7" s="6">
        <f t="shared" si="1"/>
        <v>54.8</v>
      </c>
      <c r="F7" s="15">
        <f t="shared" si="0"/>
        <v>2.30708</v>
      </c>
      <c r="G7" s="12">
        <f t="shared" si="2"/>
        <v>3.2888420000000002E-2</v>
      </c>
      <c r="J7">
        <f>4*10^-7*PI()*300/0.16*0.999</f>
        <v>2.3538382957021525E-3</v>
      </c>
    </row>
    <row r="8" spans="2:14" x14ac:dyDescent="0.25">
      <c r="B8" s="4">
        <v>5</v>
      </c>
      <c r="C8" s="5">
        <v>55.7</v>
      </c>
      <c r="D8" s="5">
        <v>55.5</v>
      </c>
      <c r="E8" s="6">
        <f t="shared" si="1"/>
        <v>55.6</v>
      </c>
      <c r="F8" s="15">
        <f t="shared" si="0"/>
        <v>2.34076</v>
      </c>
      <c r="G8" s="12">
        <f t="shared" si="2"/>
        <v>3.3368420000000003E-2</v>
      </c>
      <c r="J8">
        <f>J7*1000</f>
        <v>2.3538382957021526</v>
      </c>
      <c r="K8">
        <f>J8*((1/300)+(0.001/0.16)+(0.001/0.999))</f>
        <v>2.491381149067131E-2</v>
      </c>
    </row>
    <row r="9" spans="2:14" x14ac:dyDescent="0.25">
      <c r="B9" s="4">
        <v>6</v>
      </c>
      <c r="C9" s="5">
        <v>55.9</v>
      </c>
      <c r="D9" s="5">
        <v>55.8</v>
      </c>
      <c r="E9" s="6">
        <f t="shared" si="1"/>
        <v>55.849999999999994</v>
      </c>
      <c r="F9" s="15">
        <f t="shared" si="0"/>
        <v>2.3512849999999998</v>
      </c>
      <c r="G9" s="12">
        <f t="shared" si="2"/>
        <v>3.351842E-2</v>
      </c>
      <c r="J9">
        <f>0.01*0.04+0.001*F21</f>
        <v>3.6553374999999992E-2</v>
      </c>
      <c r="K9">
        <f>0.01*G21+0.001*F21</f>
        <v>4.1396653799999995E-2</v>
      </c>
    </row>
    <row r="10" spans="2:14" x14ac:dyDescent="0.25">
      <c r="B10" s="4">
        <v>7</v>
      </c>
      <c r="C10" s="5">
        <v>56.8</v>
      </c>
      <c r="D10" s="5">
        <v>56.2</v>
      </c>
      <c r="E10" s="6">
        <f t="shared" si="1"/>
        <v>56.5</v>
      </c>
      <c r="F10" s="15">
        <f t="shared" si="0"/>
        <v>2.3786499999999999</v>
      </c>
      <c r="G10" s="12">
        <f t="shared" si="2"/>
        <v>3.3908420000000002E-2</v>
      </c>
    </row>
    <row r="11" spans="2:14" x14ac:dyDescent="0.25">
      <c r="B11" s="4">
        <v>8</v>
      </c>
      <c r="C11" s="5">
        <v>56.9</v>
      </c>
      <c r="D11" s="5">
        <v>56</v>
      </c>
      <c r="E11" s="6">
        <f t="shared" si="1"/>
        <v>56.45</v>
      </c>
      <c r="F11" s="15">
        <f t="shared" si="0"/>
        <v>2.3765450000000001</v>
      </c>
      <c r="G11" s="12">
        <f t="shared" si="2"/>
        <v>3.3878419999999999E-2</v>
      </c>
    </row>
    <row r="12" spans="2:14" x14ac:dyDescent="0.25">
      <c r="B12" s="4">
        <v>9</v>
      </c>
      <c r="C12" s="5">
        <v>56.5</v>
      </c>
      <c r="D12" s="5">
        <v>56</v>
      </c>
      <c r="E12" s="6">
        <f t="shared" si="1"/>
        <v>56.25</v>
      </c>
      <c r="F12" s="15">
        <f t="shared" si="0"/>
        <v>2.368125</v>
      </c>
      <c r="G12" s="12">
        <f t="shared" si="2"/>
        <v>3.3758420000000004E-2</v>
      </c>
    </row>
    <row r="13" spans="2:14" x14ac:dyDescent="0.25">
      <c r="B13" s="4">
        <v>10</v>
      </c>
      <c r="C13" s="5">
        <v>56.4</v>
      </c>
      <c r="D13" s="5">
        <v>56</v>
      </c>
      <c r="E13" s="6">
        <f t="shared" si="1"/>
        <v>56.2</v>
      </c>
      <c r="F13" s="15">
        <f t="shared" si="0"/>
        <v>2.3660199999999998</v>
      </c>
      <c r="G13" s="12">
        <f t="shared" si="2"/>
        <v>3.3728420000000002E-2</v>
      </c>
      <c r="M13" s="23"/>
      <c r="N13" s="23"/>
    </row>
    <row r="14" spans="2:14" x14ac:dyDescent="0.25">
      <c r="B14" s="4">
        <v>11</v>
      </c>
      <c r="C14" s="5">
        <v>56</v>
      </c>
      <c r="D14" s="5">
        <v>55.8</v>
      </c>
      <c r="E14" s="6">
        <f t="shared" si="1"/>
        <v>55.9</v>
      </c>
      <c r="F14" s="15">
        <f t="shared" si="0"/>
        <v>2.3533900000000001</v>
      </c>
      <c r="G14" s="12">
        <f t="shared" si="2"/>
        <v>3.3548420000000002E-2</v>
      </c>
      <c r="M14" s="23"/>
      <c r="N14" s="23"/>
    </row>
    <row r="15" spans="2:14" x14ac:dyDescent="0.25">
      <c r="B15" s="4">
        <v>12</v>
      </c>
      <c r="C15" s="5">
        <v>55</v>
      </c>
      <c r="D15" s="5">
        <v>54.7</v>
      </c>
      <c r="E15" s="6">
        <f t="shared" si="1"/>
        <v>54.85</v>
      </c>
      <c r="F15" s="15">
        <f t="shared" si="0"/>
        <v>2.3091850000000003</v>
      </c>
      <c r="G15" s="12">
        <f t="shared" si="2"/>
        <v>3.2918420000000004E-2</v>
      </c>
      <c r="M15" s="23"/>
      <c r="N15" s="23"/>
    </row>
    <row r="16" spans="2:14" x14ac:dyDescent="0.25">
      <c r="B16" s="4">
        <v>13</v>
      </c>
      <c r="C16" s="5">
        <v>53.9</v>
      </c>
      <c r="D16" s="5">
        <v>54</v>
      </c>
      <c r="E16" s="6">
        <f t="shared" si="1"/>
        <v>53.95</v>
      </c>
      <c r="F16" s="15">
        <f t="shared" si="0"/>
        <v>2.2712949999999998</v>
      </c>
      <c r="G16" s="12">
        <f t="shared" si="2"/>
        <v>3.2378420000000005E-2</v>
      </c>
    </row>
    <row r="17" spans="2:11" x14ac:dyDescent="0.25">
      <c r="B17" s="4">
        <v>14</v>
      </c>
      <c r="C17" s="5">
        <v>50.6</v>
      </c>
      <c r="D17" s="5">
        <v>54</v>
      </c>
      <c r="E17" s="6">
        <f t="shared" si="1"/>
        <v>52.3</v>
      </c>
      <c r="F17" s="15">
        <f t="shared" si="0"/>
        <v>2.2018299999999997</v>
      </c>
      <c r="G17" s="12">
        <f t="shared" si="2"/>
        <v>3.1388419999999993E-2</v>
      </c>
    </row>
    <row r="18" spans="2:11" x14ac:dyDescent="0.25">
      <c r="B18" s="4">
        <v>15</v>
      </c>
      <c r="C18" s="5">
        <v>46.7</v>
      </c>
      <c r="D18" s="5">
        <v>45.2</v>
      </c>
      <c r="E18" s="6">
        <f t="shared" si="1"/>
        <v>45.95</v>
      </c>
      <c r="F18" s="15">
        <f t="shared" si="0"/>
        <v>1.9344950000000001</v>
      </c>
      <c r="G18" s="12">
        <v>0.03</v>
      </c>
    </row>
    <row r="19" spans="2:11" x14ac:dyDescent="0.25">
      <c r="B19" s="7">
        <v>16</v>
      </c>
      <c r="C19" s="8">
        <v>30.4</v>
      </c>
      <c r="D19" s="8">
        <v>31.5</v>
      </c>
      <c r="E19" s="9">
        <f t="shared" si="1"/>
        <v>30.95</v>
      </c>
      <c r="F19" s="16">
        <f t="shared" si="0"/>
        <v>1.3029949999999999</v>
      </c>
      <c r="G19" s="17">
        <v>0.02</v>
      </c>
    </row>
    <row r="21" spans="2:11" x14ac:dyDescent="0.25">
      <c r="B21" s="18" t="s">
        <v>5</v>
      </c>
      <c r="C21" s="22">
        <v>4.21E-5</v>
      </c>
      <c r="E21" s="18" t="s">
        <v>6</v>
      </c>
      <c r="F21" s="19">
        <f>SUM(F3:F19)</f>
        <v>36.153374999999997</v>
      </c>
      <c r="G21" s="20">
        <f>SUM(G3:G19)</f>
        <v>0.52432788000000008</v>
      </c>
      <c r="J21">
        <f>F21*0.01</f>
        <v>0.36153374999999999</v>
      </c>
      <c r="K21">
        <f>G21*0.01</f>
        <v>5.2432788000000008E-3</v>
      </c>
    </row>
    <row r="22" spans="2:11" x14ac:dyDescent="0.25">
      <c r="B22" s="7" t="s">
        <v>7</v>
      </c>
      <c r="C22" s="28">
        <v>5.9999999999999997E-7</v>
      </c>
      <c r="E22" s="7"/>
      <c r="F22" s="8">
        <v>36.200000000000003</v>
      </c>
      <c r="G22" s="21">
        <v>0.5</v>
      </c>
    </row>
    <row r="24" spans="2:11" x14ac:dyDescent="0.25">
      <c r="B24" s="18" t="s">
        <v>8</v>
      </c>
      <c r="C24" s="20"/>
    </row>
    <row r="25" spans="2:11" x14ac:dyDescent="0.25">
      <c r="B25" s="7" t="s">
        <v>9</v>
      </c>
      <c r="C25" s="21"/>
    </row>
    <row r="28" spans="2:11" x14ac:dyDescent="0.25">
      <c r="E28" s="18"/>
      <c r="F28" s="19" t="s">
        <v>15</v>
      </c>
      <c r="G28" s="20" t="s">
        <v>16</v>
      </c>
    </row>
    <row r="29" spans="2:11" x14ac:dyDescent="0.25">
      <c r="E29" s="4" t="s">
        <v>10</v>
      </c>
      <c r="F29" s="24">
        <f>4*PI()*10^-7*(300/0.16)*0.999</f>
        <v>2.3538382957021525E-3</v>
      </c>
      <c r="G29" s="25">
        <f>F29*((1/300)+(0.01/0.16)+(0.001/0.999))</f>
        <v>1.5731721562391737E-4</v>
      </c>
    </row>
    <row r="30" spans="2:11" x14ac:dyDescent="0.25">
      <c r="E30" s="4" t="s">
        <v>11</v>
      </c>
      <c r="F30" s="24">
        <f>F29*1000</f>
        <v>2.3538382957021526</v>
      </c>
      <c r="G30" s="25">
        <f>F30*((1/300)+(0.01/0.16)+(0.001/0.999))</f>
        <v>0.1573172156239174</v>
      </c>
    </row>
    <row r="31" spans="2:11" x14ac:dyDescent="0.25">
      <c r="E31" s="7" t="s">
        <v>14</v>
      </c>
      <c r="F31" s="26">
        <v>2.35</v>
      </c>
      <c r="G31" s="27">
        <v>0.16</v>
      </c>
    </row>
  </sheetData>
  <pageMargins left="0.70866141732283472" right="0.70866141732283472" top="0.74803149606299213" bottom="0.74803149606299213" header="0.31496062992125984" footer="0.31496062992125984"/>
  <pageSetup paperSize="9" scale="52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C0EF-25F3-4820-9A86-EA8702E3777E}">
  <dimension ref="E14:G17"/>
  <sheetViews>
    <sheetView workbookViewId="0">
      <selection activeCell="E14" sqref="E14:G17"/>
    </sheetView>
  </sheetViews>
  <sheetFormatPr baseColWidth="10" defaultRowHeight="15" x14ac:dyDescent="0.25"/>
  <sheetData>
    <row r="14" spans="5:7" x14ac:dyDescent="0.25">
      <c r="E14" s="11"/>
      <c r="F14" s="11" t="s">
        <v>12</v>
      </c>
      <c r="G14" s="11" t="s">
        <v>13</v>
      </c>
    </row>
    <row r="15" spans="5:7" x14ac:dyDescent="0.25">
      <c r="E15" s="11" t="s">
        <v>10</v>
      </c>
      <c r="F15" s="10">
        <f>56.3*4.21*10^-5</f>
        <v>2.3702300000000001E-3</v>
      </c>
      <c r="G15" s="11">
        <f>Hoja1!C21*0.2+56.3*0.06*10^-5</f>
        <v>4.2199999999999996E-5</v>
      </c>
    </row>
    <row r="16" spans="5:7" x14ac:dyDescent="0.25">
      <c r="E16" s="11" t="s">
        <v>11</v>
      </c>
      <c r="F16" s="11">
        <f>F15*1000</f>
        <v>2.3702300000000003</v>
      </c>
      <c r="G16" s="11">
        <f>G15*1000</f>
        <v>4.2199999999999994E-2</v>
      </c>
    </row>
    <row r="17" spans="5:7" x14ac:dyDescent="0.25">
      <c r="E17" s="11"/>
      <c r="F17" s="11">
        <v>2.37</v>
      </c>
      <c r="G17" s="1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7A0C-1394-491B-9E7B-55847A6CF583}">
  <dimension ref="A1"/>
  <sheetViews>
    <sheetView tabSelected="1" workbookViewId="0">
      <selection activeCell="B18" sqref="B18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cp:lastPrinted>2019-12-02T17:35:47Z</cp:lastPrinted>
  <dcterms:created xsi:type="dcterms:W3CDTF">2015-06-05T18:19:34Z</dcterms:created>
  <dcterms:modified xsi:type="dcterms:W3CDTF">2019-12-03T13:54:14Z</dcterms:modified>
</cp:coreProperties>
</file>