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/>
  <mc:AlternateContent xmlns:mc="http://schemas.openxmlformats.org/markup-compatibility/2006">
    <mc:Choice Requires="x15">
      <x15ac:absPath xmlns:x15ac="http://schemas.microsoft.com/office/spreadsheetml/2010/11/ac" url="C:\Users\EPS\Downloads\"/>
    </mc:Choice>
  </mc:AlternateContent>
  <xr:revisionPtr revIDLastSave="0" documentId="13_ncr:1_{7F7869D9-F766-458A-BEA0-C373642ABD25}" xr6:coauthVersionLast="36" xr6:coauthVersionMax="36" xr10:uidLastSave="{00000000-0000-0000-0000-000000000000}"/>
  <bookViews>
    <workbookView xWindow="0" yWindow="0" windowWidth="15360" windowHeight="795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4" i="1"/>
  <c r="F15" i="2"/>
  <c r="I19" i="1"/>
  <c r="I20" i="1"/>
  <c r="I21" i="1"/>
  <c r="I22" i="1"/>
  <c r="I23" i="1"/>
  <c r="I24" i="1"/>
  <c r="I25" i="1"/>
  <c r="I18" i="1"/>
  <c r="J19" i="1"/>
  <c r="I30" i="1"/>
  <c r="J30" i="1" s="1"/>
  <c r="I29" i="1"/>
  <c r="H30" i="1"/>
  <c r="H29" i="1"/>
  <c r="G5" i="1"/>
  <c r="G6" i="1"/>
  <c r="G7" i="1"/>
  <c r="G8" i="1"/>
  <c r="G4" i="1"/>
  <c r="H19" i="1"/>
  <c r="H20" i="1"/>
  <c r="H21" i="1"/>
  <c r="H22" i="1"/>
  <c r="H23" i="1"/>
  <c r="H24" i="1"/>
  <c r="H25" i="1"/>
  <c r="H9" i="1" l="1"/>
  <c r="F18" i="2" s="1"/>
  <c r="J18" i="1"/>
  <c r="J22" i="1"/>
  <c r="J25" i="1"/>
  <c r="J21" i="1"/>
  <c r="J24" i="1"/>
  <c r="J20" i="1"/>
  <c r="J23" i="1"/>
  <c r="I31" i="1"/>
  <c r="J29" i="1"/>
  <c r="J31" i="1" s="1"/>
  <c r="F14" i="2" s="1"/>
  <c r="I26" i="1"/>
  <c r="H18" i="1"/>
  <c r="J26" i="1" l="1"/>
  <c r="F13" i="2"/>
  <c r="G9" i="1"/>
  <c r="F12" i="2" l="1"/>
  <c r="F19" i="2" s="1"/>
</calcChain>
</file>

<file path=xl/sharedStrings.xml><?xml version="1.0" encoding="utf-8"?>
<sst xmlns="http://schemas.openxmlformats.org/spreadsheetml/2006/main" count="67" uniqueCount="55">
  <si>
    <t>Precio</t>
  </si>
  <si>
    <t>Total</t>
  </si>
  <si>
    <t>Equipo de filtración</t>
  </si>
  <si>
    <t>Caldera de agua</t>
  </si>
  <si>
    <t>Taponadora automática</t>
  </si>
  <si>
    <t>Etiquetadora automática</t>
  </si>
  <si>
    <t>Maquinaria</t>
  </si>
  <si>
    <t>Materia prima</t>
  </si>
  <si>
    <t>Cantidad</t>
  </si>
  <si>
    <t>Tanques de fermentacion</t>
  </si>
  <si>
    <t>Malteadora</t>
  </si>
  <si>
    <t>Maceradora</t>
  </si>
  <si>
    <t>Cuba filtro</t>
  </si>
  <si>
    <t>Tanque whirlpool</t>
  </si>
  <si>
    <t>Personal</t>
  </si>
  <si>
    <t>Descripcion</t>
  </si>
  <si>
    <t>Gastos por suministros</t>
  </si>
  <si>
    <t>Precio/hora</t>
  </si>
  <si>
    <t>Tanque de refigeración</t>
  </si>
  <si>
    <t>Capacidad(botellas/hora)</t>
  </si>
  <si>
    <t>Gastos de electricidad (kW)</t>
  </si>
  <si>
    <t>Supervision de maquinas</t>
  </si>
  <si>
    <t>Trabajo</t>
  </si>
  <si>
    <t>Envasado</t>
  </si>
  <si>
    <t>Empleados</t>
  </si>
  <si>
    <t>Escandallo de fabricacion</t>
  </si>
  <si>
    <t>Articulo</t>
  </si>
  <si>
    <t>Referencia</t>
  </si>
  <si>
    <t>Fecha</t>
  </si>
  <si>
    <t>Distribucion de conceptos</t>
  </si>
  <si>
    <t>Consumos</t>
  </si>
  <si>
    <t>Coste unitario de fabricacion</t>
  </si>
  <si>
    <t>Coste total de fabricacion</t>
  </si>
  <si>
    <t>Cerveza 'Master Strong'</t>
  </si>
  <si>
    <t>Agua (1l)</t>
  </si>
  <si>
    <t>Extracto de malta (1g)</t>
  </si>
  <si>
    <t>Levadura (1g)</t>
  </si>
  <si>
    <t>Cebada (1g)</t>
  </si>
  <si>
    <t>Lupulo (1g)</t>
  </si>
  <si>
    <t>Capacidad (l/h)</t>
  </si>
  <si>
    <t>Precio de 1 hora</t>
  </si>
  <si>
    <t>Vatios(kW)</t>
  </si>
  <si>
    <t>Horas para fabricar 0,5l</t>
  </si>
  <si>
    <t>total</t>
  </si>
  <si>
    <t>Precio para fabricar 0,5l</t>
  </si>
  <si>
    <t>Horas para envasar 1 botella</t>
  </si>
  <si>
    <t>Precio para envasar 1 botella</t>
  </si>
  <si>
    <t>1 botella (l)</t>
  </si>
  <si>
    <t>Consumo:</t>
  </si>
  <si>
    <t>Unidades farbicadas * coste unitario de fabricacion + (unidades fabricadas * horas maquinaria para fabricar 0,5l*precio maquinaria para fabricar 0,5l)</t>
  </si>
  <si>
    <t>Maquinas</t>
  </si>
  <si>
    <t>Unidades a fabricar</t>
  </si>
  <si>
    <t>Mermas(2000 unidades)</t>
  </si>
  <si>
    <t>Total 1 botella</t>
  </si>
  <si>
    <t>Total+mermas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</si>
</sst>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5" formatCode="0.0000"/>
    <numFmt numFmtId="168" formatCode="_-* #,##0.000000\ &quot;€&quot;_-;\-* #,##0.000000\ &quot;€&quot;_-;_-* &quot;-&quot;????\ &quot;€&quot;_-;_-@_-"/>
    <numFmt numFmtId="170" formatCode="_-* #,##0.00000\ &quot;€&quot;_-;\-* #,##0.00000\ &quot;€&quot;_-;_-* &quot;-&quot;?????\ &quot;€&quot;_-;_-@_-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44" fontId="3" fillId="0" borderId="0" applyFont="0" applyFill="0" applyBorder="0" applyAlignment="0" applyProtection="0"/>
    <xf numFmtId="0" fontId="2" fillId="3" borderId="0" applyNumberFormat="0" applyBorder="0" applyAlignment="0" applyProtection="0"/>
    <xf numFmtId="9" fontId="3" fillId="0" borderId="0" applyFont="0" applyFill="0" applyBorder="0" applyAlignment="0" applyProtection="0"/>
    <xf numFmtId="0" fontId="5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</cellStyleXfs>
  <cellXfs count="18">
    <xf numFmtId="0" fontId="0" fillId="0" borderId="0" xfId="0"/>
    <xf numFmtId="0" fontId="1" fillId="2" borderId="0" xfId="1"/>
    <xf numFmtId="44" fontId="0" fillId="0" borderId="0" xfId="2" applyFont="1"/>
    <xf numFmtId="0" fontId="2" fillId="3" borderId="0" xfId="3"/>
    <xf numFmtId="2" fontId="0" fillId="0" borderId="0" xfId="0" applyNumberFormat="1"/>
    <xf numFmtId="44" fontId="0" fillId="0" borderId="0" xfId="0" applyNumberFormat="1"/>
    <xf numFmtId="0" fontId="4" fillId="0" borderId="0" xfId="0" applyFont="1"/>
    <xf numFmtId="0" fontId="2" fillId="3" borderId="0" xfId="3" applyAlignment="1">
      <alignment horizontal="center"/>
    </xf>
    <xf numFmtId="165" fontId="0" fillId="0" borderId="0" xfId="0" applyNumberFormat="1"/>
    <xf numFmtId="168" fontId="0" fillId="0" borderId="0" xfId="0" applyNumberFormat="1"/>
    <xf numFmtId="1" fontId="0" fillId="0" borderId="0" xfId="0" applyNumberFormat="1"/>
    <xf numFmtId="2" fontId="0" fillId="0" borderId="0" xfId="4" applyNumberFormat="1" applyFont="1"/>
    <xf numFmtId="170" fontId="0" fillId="0" borderId="0" xfId="2" applyNumberFormat="1" applyFont="1"/>
    <xf numFmtId="0" fontId="3" fillId="6" borderId="0" xfId="7"/>
    <xf numFmtId="14" fontId="3" fillId="6" borderId="0" xfId="7" applyNumberFormat="1"/>
    <xf numFmtId="0" fontId="5" fillId="4" borderId="0" xfId="5"/>
    <xf numFmtId="44" fontId="1" fillId="2" borderId="0" xfId="1" applyNumberFormat="1"/>
    <xf numFmtId="0" fontId="2" fillId="5" borderId="0" xfId="6"/>
  </cellXfs>
  <cellStyles count="8">
    <cellStyle name="40% - Énfasis6" xfId="7" builtinId="51"/>
    <cellStyle name="Bueno" xfId="1" builtinId="26"/>
    <cellStyle name="Énfasis2" xfId="6" builtinId="33"/>
    <cellStyle name="Énfasis5" xfId="3" builtinId="45"/>
    <cellStyle name="Incorrecto" xfId="5" builtinId="27"/>
    <cellStyle name="Moneda" xfId="2" builtinId="4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topLeftCell="A22" workbookViewId="0">
      <selection activeCell="C48" sqref="A45:C48"/>
    </sheetView>
  </sheetViews>
  <sheetFormatPr baseColWidth="10" defaultRowHeight="15" x14ac:dyDescent="0.25"/>
  <cols>
    <col min="1" max="1" width="37.7109375" customWidth="1"/>
    <col min="2" max="2" width="12" bestFit="1" customWidth="1"/>
    <col min="3" max="3" width="12.140625" customWidth="1"/>
    <col min="4" max="4" width="18.85546875" customWidth="1"/>
    <col min="5" max="5" width="22.85546875" customWidth="1"/>
    <col min="6" max="6" width="16.28515625" customWidth="1"/>
    <col min="7" max="7" width="14.85546875" customWidth="1"/>
    <col min="8" max="8" width="17.7109375" customWidth="1"/>
    <col min="9" max="9" width="25.5703125" customWidth="1"/>
    <col min="10" max="10" width="27.42578125" customWidth="1"/>
  </cols>
  <sheetData>
    <row r="1" spans="1:10" x14ac:dyDescent="0.25">
      <c r="A1" s="17" t="s">
        <v>47</v>
      </c>
      <c r="B1" s="17">
        <v>0.5</v>
      </c>
    </row>
    <row r="2" spans="1:10" x14ac:dyDescent="0.25">
      <c r="A2" s="3" t="s">
        <v>7</v>
      </c>
      <c r="B2" s="7"/>
      <c r="C2" s="7"/>
      <c r="D2" s="3"/>
      <c r="E2" s="3"/>
      <c r="F2" s="3"/>
      <c r="G2" s="3"/>
      <c r="H2" s="3"/>
    </row>
    <row r="3" spans="1:10" x14ac:dyDescent="0.25">
      <c r="A3" s="1" t="s">
        <v>15</v>
      </c>
      <c r="B3" s="1" t="s">
        <v>0</v>
      </c>
      <c r="C3" s="1" t="s">
        <v>8</v>
      </c>
      <c r="D3" s="1"/>
      <c r="E3" s="1" t="s">
        <v>52</v>
      </c>
      <c r="F3" s="1"/>
      <c r="G3" s="1" t="s">
        <v>53</v>
      </c>
      <c r="H3" s="1" t="s">
        <v>54</v>
      </c>
    </row>
    <row r="4" spans="1:10" x14ac:dyDescent="0.25">
      <c r="A4" t="s">
        <v>34</v>
      </c>
      <c r="B4" s="2">
        <v>0.8</v>
      </c>
      <c r="C4">
        <v>0.497</v>
      </c>
      <c r="E4" s="11">
        <v>1</v>
      </c>
      <c r="G4" s="2">
        <f>B4*C4</f>
        <v>0.39760000000000001</v>
      </c>
      <c r="H4">
        <f>IF(Hoja1!C4*Hoja2!$F$17&gt;2000,Hoja1!G4*Hoja1!E4,Hoja1!G4)</f>
        <v>0.39760000000000001</v>
      </c>
    </row>
    <row r="5" spans="1:10" x14ac:dyDescent="0.25">
      <c r="A5" t="s">
        <v>35</v>
      </c>
      <c r="B5" s="2">
        <v>0.12</v>
      </c>
      <c r="C5">
        <v>2</v>
      </c>
      <c r="E5" s="4">
        <v>0.7</v>
      </c>
      <c r="G5" s="2">
        <f t="shared" ref="G5:G8" si="0">B5*C5</f>
        <v>0.24</v>
      </c>
      <c r="H5">
        <f>IF(Hoja1!C5*Hoja2!$F$17&gt;2000,Hoja1!G5*Hoja1!E5,Hoja1!G5)</f>
        <v>0.24</v>
      </c>
    </row>
    <row r="6" spans="1:10" x14ac:dyDescent="0.25">
      <c r="A6" t="s">
        <v>36</v>
      </c>
      <c r="B6" s="2">
        <v>0.1</v>
      </c>
      <c r="C6">
        <v>2</v>
      </c>
      <c r="E6" s="4">
        <v>0.6</v>
      </c>
      <c r="G6" s="2">
        <f t="shared" si="0"/>
        <v>0.2</v>
      </c>
      <c r="H6">
        <f>IF(Hoja1!C6*Hoja2!$F$17&gt;2000,Hoja1!G6*Hoja1!E6,Hoja1!G6)</f>
        <v>0.2</v>
      </c>
    </row>
    <row r="7" spans="1:10" x14ac:dyDescent="0.25">
      <c r="A7" t="s">
        <v>37</v>
      </c>
      <c r="B7" s="2">
        <v>0.14000000000000001</v>
      </c>
      <c r="C7">
        <v>4</v>
      </c>
      <c r="E7" s="4">
        <v>0.5</v>
      </c>
      <c r="G7" s="2">
        <f t="shared" si="0"/>
        <v>0.56000000000000005</v>
      </c>
      <c r="H7">
        <f>IF(Hoja1!C7*Hoja2!$F$17&gt;2000,Hoja1!G7*Hoja1!E7,Hoja1!G7)</f>
        <v>0.28000000000000003</v>
      </c>
    </row>
    <row r="8" spans="1:10" x14ac:dyDescent="0.25">
      <c r="A8" t="s">
        <v>38</v>
      </c>
      <c r="B8" s="2">
        <v>0.34</v>
      </c>
      <c r="C8" s="10">
        <v>4</v>
      </c>
      <c r="E8" s="4">
        <v>0.7</v>
      </c>
      <c r="G8" s="2">
        <f t="shared" si="0"/>
        <v>1.36</v>
      </c>
      <c r="H8">
        <f>IF(Hoja1!C8*Hoja2!$F$17&gt;2000,Hoja1!G8*Hoja1!E8,Hoja1!G8)</f>
        <v>0.95199999999999996</v>
      </c>
    </row>
    <row r="9" spans="1:10" x14ac:dyDescent="0.25">
      <c r="F9" t="s">
        <v>43</v>
      </c>
      <c r="G9" s="2">
        <f>SUM(G4:G8)</f>
        <v>2.7576000000000001</v>
      </c>
      <c r="H9" s="2">
        <f>SUM(H4:H8)</f>
        <v>2.0695999999999999</v>
      </c>
    </row>
    <row r="16" spans="1:10" x14ac:dyDescent="0.25">
      <c r="A16" s="3" t="s">
        <v>6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5">
      <c r="A17" s="1" t="s">
        <v>15</v>
      </c>
      <c r="B17" s="1" t="s">
        <v>0</v>
      </c>
      <c r="C17" s="1"/>
      <c r="D17" s="1"/>
      <c r="E17" s="1" t="s">
        <v>41</v>
      </c>
      <c r="F17" s="1" t="s">
        <v>39</v>
      </c>
      <c r="G17" s="1"/>
      <c r="H17" s="1" t="s">
        <v>40</v>
      </c>
      <c r="I17" s="1" t="s">
        <v>42</v>
      </c>
      <c r="J17" s="1" t="s">
        <v>44</v>
      </c>
    </row>
    <row r="18" spans="1:10" x14ac:dyDescent="0.25">
      <c r="A18" t="s">
        <v>10</v>
      </c>
      <c r="B18" s="2">
        <v>1500</v>
      </c>
      <c r="D18" s="2"/>
      <c r="E18">
        <v>0.4</v>
      </c>
      <c r="F18">
        <v>100</v>
      </c>
      <c r="H18" s="2">
        <f>$B$40*E18</f>
        <v>4.8000000000000001E-2</v>
      </c>
      <c r="I18" s="8">
        <f>$B$1*2/F18</f>
        <v>0.01</v>
      </c>
      <c r="J18" s="9">
        <f>H18*I18</f>
        <v>4.8000000000000001E-4</v>
      </c>
    </row>
    <row r="19" spans="1:10" x14ac:dyDescent="0.25">
      <c r="A19" t="s">
        <v>2</v>
      </c>
      <c r="B19" s="2">
        <v>870</v>
      </c>
      <c r="D19" s="2"/>
      <c r="E19">
        <v>0.18</v>
      </c>
      <c r="F19">
        <v>150</v>
      </c>
      <c r="H19" s="2">
        <f>$B$40*E19</f>
        <v>2.1599999999999998E-2</v>
      </c>
      <c r="I19" s="8">
        <f t="shared" ref="I19:I25" si="1">$B$1*2/F19</f>
        <v>6.6666666666666671E-3</v>
      </c>
      <c r="J19" s="9">
        <f t="shared" ref="J19:J25" si="2">H19*I19</f>
        <v>1.44E-4</v>
      </c>
    </row>
    <row r="20" spans="1:10" x14ac:dyDescent="0.25">
      <c r="A20" t="s">
        <v>3</v>
      </c>
      <c r="B20" s="2">
        <v>1000</v>
      </c>
      <c r="D20" s="2"/>
      <c r="E20">
        <v>0.12</v>
      </c>
      <c r="F20">
        <v>200</v>
      </c>
      <c r="H20" s="2">
        <f>$B$40*E20</f>
        <v>1.44E-2</v>
      </c>
      <c r="I20" s="8">
        <f t="shared" si="1"/>
        <v>5.0000000000000001E-3</v>
      </c>
      <c r="J20" s="9">
        <f t="shared" si="2"/>
        <v>7.2000000000000002E-5</v>
      </c>
    </row>
    <row r="21" spans="1:10" x14ac:dyDescent="0.25">
      <c r="A21" t="s">
        <v>13</v>
      </c>
      <c r="B21" s="2">
        <v>4500</v>
      </c>
      <c r="D21" s="2"/>
      <c r="E21">
        <v>0.35</v>
      </c>
      <c r="F21">
        <v>450</v>
      </c>
      <c r="H21" s="2">
        <f>$B$40*E21</f>
        <v>4.1999999999999996E-2</v>
      </c>
      <c r="I21" s="8">
        <f t="shared" si="1"/>
        <v>2.2222222222222222E-3</v>
      </c>
      <c r="J21" s="9">
        <f t="shared" si="2"/>
        <v>9.333333333333333E-5</v>
      </c>
    </row>
    <row r="22" spans="1:10" x14ac:dyDescent="0.25">
      <c r="A22" t="s">
        <v>18</v>
      </c>
      <c r="B22" s="2">
        <v>5000</v>
      </c>
      <c r="D22" s="2"/>
      <c r="E22">
        <v>0.45</v>
      </c>
      <c r="F22">
        <v>125</v>
      </c>
      <c r="H22" s="2">
        <f>$B$40*E22</f>
        <v>5.3999999999999999E-2</v>
      </c>
      <c r="I22" s="8">
        <f t="shared" si="1"/>
        <v>8.0000000000000002E-3</v>
      </c>
      <c r="J22" s="9">
        <f t="shared" si="2"/>
        <v>4.3199999999999998E-4</v>
      </c>
    </row>
    <row r="23" spans="1:10" x14ac:dyDescent="0.25">
      <c r="A23" t="s">
        <v>9</v>
      </c>
      <c r="B23" s="2">
        <v>2000</v>
      </c>
      <c r="D23" s="2"/>
      <c r="E23">
        <v>0.34</v>
      </c>
      <c r="F23">
        <v>100</v>
      </c>
      <c r="H23" s="2">
        <f>$B$40*E23</f>
        <v>4.0800000000000003E-2</v>
      </c>
      <c r="I23" s="8">
        <f t="shared" si="1"/>
        <v>0.01</v>
      </c>
      <c r="J23" s="9">
        <f t="shared" si="2"/>
        <v>4.0800000000000005E-4</v>
      </c>
    </row>
    <row r="24" spans="1:10" x14ac:dyDescent="0.25">
      <c r="A24" t="s">
        <v>11</v>
      </c>
      <c r="B24" s="2">
        <v>1400</v>
      </c>
      <c r="D24" s="2"/>
      <c r="E24">
        <v>0.35</v>
      </c>
      <c r="F24">
        <v>200</v>
      </c>
      <c r="H24" s="2">
        <f>$B$40*E24</f>
        <v>4.1999999999999996E-2</v>
      </c>
      <c r="I24" s="8">
        <f t="shared" si="1"/>
        <v>5.0000000000000001E-3</v>
      </c>
      <c r="J24" s="9">
        <f t="shared" si="2"/>
        <v>2.0999999999999998E-4</v>
      </c>
    </row>
    <row r="25" spans="1:10" x14ac:dyDescent="0.25">
      <c r="A25" t="s">
        <v>12</v>
      </c>
      <c r="B25" s="2">
        <v>1600</v>
      </c>
      <c r="D25" s="2"/>
      <c r="E25">
        <v>0.18</v>
      </c>
      <c r="F25">
        <v>75</v>
      </c>
      <c r="H25" s="2">
        <f>$B$40*E25</f>
        <v>2.1599999999999998E-2</v>
      </c>
      <c r="I25" s="8">
        <f t="shared" si="1"/>
        <v>1.3333333333333334E-2</v>
      </c>
      <c r="J25" s="9">
        <f t="shared" si="2"/>
        <v>2.8800000000000001E-4</v>
      </c>
    </row>
    <row r="26" spans="1:10" x14ac:dyDescent="0.25">
      <c r="H26" t="s">
        <v>43</v>
      </c>
      <c r="I26" s="8">
        <f>SUM(I18:I25)</f>
        <v>6.0222222222222226E-2</v>
      </c>
      <c r="J26" s="9">
        <f>SUM(J18:J25)</f>
        <v>2.1273333333333331E-3</v>
      </c>
    </row>
    <row r="28" spans="1:10" x14ac:dyDescent="0.25">
      <c r="A28" s="1" t="s">
        <v>15</v>
      </c>
      <c r="B28" s="1" t="s">
        <v>0</v>
      </c>
      <c r="C28" s="1"/>
      <c r="D28" s="1"/>
      <c r="E28" s="1" t="s">
        <v>41</v>
      </c>
      <c r="F28" s="1" t="s">
        <v>19</v>
      </c>
      <c r="G28" s="1"/>
      <c r="H28" s="1" t="s">
        <v>40</v>
      </c>
      <c r="I28" s="1" t="s">
        <v>45</v>
      </c>
      <c r="J28" s="1" t="s">
        <v>46</v>
      </c>
    </row>
    <row r="29" spans="1:10" x14ac:dyDescent="0.25">
      <c r="A29" t="s">
        <v>4</v>
      </c>
      <c r="B29" s="2">
        <v>1500</v>
      </c>
      <c r="D29" s="2"/>
      <c r="E29">
        <v>0.4</v>
      </c>
      <c r="F29">
        <v>100</v>
      </c>
      <c r="H29">
        <f>$B$40*E29</f>
        <v>4.8000000000000001E-2</v>
      </c>
      <c r="I29">
        <f>1/F29</f>
        <v>0.01</v>
      </c>
      <c r="J29" s="12">
        <f>H29*I29</f>
        <v>4.8000000000000001E-4</v>
      </c>
    </row>
    <row r="30" spans="1:10" x14ac:dyDescent="0.25">
      <c r="A30" t="s">
        <v>5</v>
      </c>
      <c r="B30" s="2">
        <v>2000</v>
      </c>
      <c r="D30" s="2"/>
      <c r="E30">
        <v>0.3</v>
      </c>
      <c r="F30">
        <v>100</v>
      </c>
      <c r="H30">
        <f>$B$40*E30</f>
        <v>3.5999999999999997E-2</v>
      </c>
      <c r="I30">
        <f>1/F30</f>
        <v>0.01</v>
      </c>
      <c r="J30" s="12">
        <f>H30*I30</f>
        <v>3.5999999999999997E-4</v>
      </c>
    </row>
    <row r="31" spans="1:10" x14ac:dyDescent="0.25">
      <c r="H31" t="s">
        <v>43</v>
      </c>
      <c r="I31">
        <f>SUM(I29:I30)</f>
        <v>0.02</v>
      </c>
      <c r="J31" s="12">
        <f>SUM(J29:J30)</f>
        <v>8.4000000000000003E-4</v>
      </c>
    </row>
    <row r="34" spans="1:7" x14ac:dyDescent="0.25">
      <c r="G34" s="2"/>
    </row>
    <row r="35" spans="1:7" x14ac:dyDescent="0.25">
      <c r="G35" s="2"/>
    </row>
    <row r="36" spans="1:7" x14ac:dyDescent="0.25">
      <c r="G36" s="2"/>
    </row>
    <row r="37" spans="1:7" x14ac:dyDescent="0.25">
      <c r="G37" s="2"/>
    </row>
    <row r="38" spans="1:7" x14ac:dyDescent="0.25">
      <c r="A38" s="3" t="s">
        <v>16</v>
      </c>
      <c r="B38" s="3"/>
      <c r="G38" s="2"/>
    </row>
    <row r="39" spans="1:7" x14ac:dyDescent="0.25">
      <c r="A39" s="1" t="s">
        <v>15</v>
      </c>
      <c r="B39" s="1" t="s">
        <v>0</v>
      </c>
      <c r="G39" s="2"/>
    </row>
    <row r="40" spans="1:7" x14ac:dyDescent="0.25">
      <c r="A40" t="s">
        <v>20</v>
      </c>
      <c r="B40" s="6">
        <v>0.12</v>
      </c>
    </row>
    <row r="45" spans="1:7" x14ac:dyDescent="0.25">
      <c r="A45" s="3" t="s">
        <v>14</v>
      </c>
      <c r="B45" s="3"/>
      <c r="C45" s="3" t="s">
        <v>1</v>
      </c>
    </row>
    <row r="46" spans="1:7" x14ac:dyDescent="0.25">
      <c r="A46" s="1" t="s">
        <v>22</v>
      </c>
      <c r="B46" s="1" t="s">
        <v>17</v>
      </c>
      <c r="C46" s="1" t="s">
        <v>24</v>
      </c>
    </row>
    <row r="47" spans="1:7" x14ac:dyDescent="0.25">
      <c r="A47" t="s">
        <v>23</v>
      </c>
      <c r="B47" s="2">
        <v>8</v>
      </c>
      <c r="C47">
        <v>5</v>
      </c>
      <c r="G47" s="2"/>
    </row>
    <row r="48" spans="1:7" x14ac:dyDescent="0.25">
      <c r="A48" t="s">
        <v>21</v>
      </c>
      <c r="B48" s="2">
        <v>17</v>
      </c>
      <c r="C48">
        <v>5</v>
      </c>
      <c r="G48" s="2"/>
    </row>
    <row r="49" spans="2:7" x14ac:dyDescent="0.25">
      <c r="B49" s="2"/>
      <c r="G49" s="2"/>
    </row>
    <row r="51" spans="2:7" x14ac:dyDescent="0.25">
      <c r="B51" s="2"/>
      <c r="G51" s="2"/>
    </row>
    <row r="53" spans="2:7" x14ac:dyDescent="0.25">
      <c r="D53" s="2"/>
    </row>
    <row r="58" spans="2:7" x14ac:dyDescent="0.25">
      <c r="D58" s="5"/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E262-5B2C-4FF2-B61C-4181120693F8}">
  <dimension ref="B4:F29"/>
  <sheetViews>
    <sheetView workbookViewId="0">
      <selection activeCell="F27" sqref="F27"/>
    </sheetView>
  </sheetViews>
  <sheetFormatPr baseColWidth="10" defaultRowHeight="15" x14ac:dyDescent="0.25"/>
  <cols>
    <col min="2" max="2" width="24.85546875" customWidth="1"/>
    <col min="3" max="3" width="23.5703125" customWidth="1"/>
    <col min="6" max="6" width="15.5703125" customWidth="1"/>
  </cols>
  <sheetData>
    <row r="4" spans="2:6" x14ac:dyDescent="0.25">
      <c r="B4" s="15" t="s">
        <v>25</v>
      </c>
      <c r="C4" s="15"/>
      <c r="D4" s="15"/>
      <c r="E4" s="15"/>
      <c r="F4" s="15"/>
    </row>
    <row r="6" spans="2:6" x14ac:dyDescent="0.25">
      <c r="B6" s="13" t="s">
        <v>26</v>
      </c>
      <c r="C6" s="13" t="s">
        <v>33</v>
      </c>
      <c r="D6" s="13"/>
      <c r="E6" s="13"/>
      <c r="F6" s="13"/>
    </row>
    <row r="7" spans="2:6" x14ac:dyDescent="0.25">
      <c r="B7" s="13" t="s">
        <v>27</v>
      </c>
      <c r="C7" s="13"/>
      <c r="D7" s="13"/>
      <c r="E7" s="13"/>
      <c r="F7" s="13"/>
    </row>
    <row r="8" spans="2:6" x14ac:dyDescent="0.25">
      <c r="B8" s="13" t="s">
        <v>28</v>
      </c>
      <c r="C8" s="14">
        <v>43759</v>
      </c>
      <c r="D8" s="13"/>
      <c r="E8" s="13"/>
      <c r="F8" s="13"/>
    </row>
    <row r="11" spans="2:6" x14ac:dyDescent="0.25">
      <c r="B11" s="3" t="s">
        <v>29</v>
      </c>
      <c r="C11" s="3"/>
      <c r="D11" s="3"/>
      <c r="E11" s="3"/>
      <c r="F11" s="3"/>
    </row>
    <row r="12" spans="2:6" x14ac:dyDescent="0.25">
      <c r="B12" s="1" t="s">
        <v>30</v>
      </c>
      <c r="C12" s="1"/>
      <c r="D12" s="1"/>
      <c r="E12" s="1"/>
      <c r="F12" s="16">
        <f>F18*F17+Hoja1!I26*Hoja1!J26*Hoja2!F17</f>
        <v>2067.658384628</v>
      </c>
    </row>
    <row r="13" spans="2:6" x14ac:dyDescent="0.25">
      <c r="B13" s="1" t="s">
        <v>14</v>
      </c>
      <c r="C13" s="1"/>
      <c r="D13" s="1"/>
      <c r="E13" s="1"/>
      <c r="F13" s="16">
        <f>Hoja1!B48*Hoja1!C48*Hoja1!I26*Hoja2!F17</f>
        <v>5113.7699999999995</v>
      </c>
    </row>
    <row r="14" spans="2:6" x14ac:dyDescent="0.25">
      <c r="B14" s="1" t="s">
        <v>23</v>
      </c>
      <c r="C14" s="1"/>
      <c r="D14" s="1"/>
      <c r="E14" s="1"/>
      <c r="F14" s="16">
        <f>Hoja1!I31*Hoja1!J31*Hoja2!F17+Hoja1!B47*Hoja1!C47*Hoja1!I31*F17</f>
        <v>799.21678320000001</v>
      </c>
    </row>
    <row r="15" spans="2:6" x14ac:dyDescent="0.25">
      <c r="B15" s="1" t="s">
        <v>50</v>
      </c>
      <c r="C15" s="1"/>
      <c r="D15" s="1"/>
      <c r="E15" s="1"/>
      <c r="F15" s="16">
        <f>SUM(Hoja1!B18:B25)+SUM(Hoja1!B29:B30)</f>
        <v>21370</v>
      </c>
    </row>
    <row r="16" spans="2:6" x14ac:dyDescent="0.25">
      <c r="B16" s="1"/>
      <c r="C16" s="1"/>
      <c r="D16" s="1"/>
      <c r="E16" s="1"/>
      <c r="F16" s="1"/>
    </row>
    <row r="17" spans="2:6" x14ac:dyDescent="0.25">
      <c r="B17" s="1" t="s">
        <v>51</v>
      </c>
      <c r="C17" s="1"/>
      <c r="D17" s="1"/>
      <c r="E17" s="1"/>
      <c r="F17" s="1">
        <v>999</v>
      </c>
    </row>
    <row r="18" spans="2:6" x14ac:dyDescent="0.25">
      <c r="B18" s="1" t="s">
        <v>31</v>
      </c>
      <c r="C18" s="1"/>
      <c r="D18" s="1"/>
      <c r="E18" s="1"/>
      <c r="F18" s="16">
        <f>Hoja1!H9</f>
        <v>2.0695999999999999</v>
      </c>
    </row>
    <row r="19" spans="2:6" x14ac:dyDescent="0.25">
      <c r="B19" s="1" t="s">
        <v>32</v>
      </c>
      <c r="C19" s="1"/>
      <c r="D19" s="1"/>
      <c r="E19" s="1"/>
      <c r="F19" s="16">
        <f>SUM(F12:F14)</f>
        <v>7980.6451678279991</v>
      </c>
    </row>
    <row r="29" spans="2:6" x14ac:dyDescent="0.25">
      <c r="B29" t="s">
        <v>48</v>
      </c>
      <c r="F2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EPS</cp:lastModifiedBy>
  <dcterms:created xsi:type="dcterms:W3CDTF">2019-10-08T16:15:44Z</dcterms:created>
  <dcterms:modified xsi:type="dcterms:W3CDTF">2019-10-22T16:44:18Z</dcterms:modified>
</cp:coreProperties>
</file>