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F378AD49-D426-468C-B215-1E6D5BAFF4A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bcuentas" sheetId="1" r:id="rId1"/>
    <sheet name="Libro Diario" sheetId="2" r:id="rId2"/>
    <sheet name="Libro Mayor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5" i="3" l="1"/>
  <c r="K85" i="3"/>
  <c r="L78" i="3"/>
  <c r="K78" i="3"/>
  <c r="J73" i="3"/>
  <c r="L67" i="3"/>
  <c r="K67" i="3"/>
  <c r="I59" i="3"/>
  <c r="K42" i="3"/>
  <c r="J42" i="3"/>
  <c r="K37" i="3"/>
  <c r="J37" i="3"/>
  <c r="K32" i="3"/>
  <c r="J32" i="3"/>
  <c r="C95" i="3" l="1"/>
  <c r="C96" i="3"/>
  <c r="C97" i="3"/>
  <c r="C98" i="3"/>
  <c r="D95" i="3"/>
  <c r="D96" i="3"/>
  <c r="D97" i="3"/>
  <c r="G95" i="3"/>
  <c r="G96" i="3"/>
  <c r="G97" i="3"/>
  <c r="G98" i="3"/>
  <c r="I98" i="3" s="1"/>
  <c r="G88" i="3"/>
  <c r="I88" i="3" s="1"/>
  <c r="G89" i="3"/>
  <c r="I91" i="3" s="1"/>
  <c r="G90" i="3"/>
  <c r="G91" i="3"/>
  <c r="G92" i="3"/>
  <c r="G93" i="3"/>
  <c r="G94" i="3"/>
  <c r="G87" i="3"/>
  <c r="D77" i="3"/>
  <c r="G83" i="3"/>
  <c r="I84" i="3" s="1"/>
  <c r="G84" i="3"/>
  <c r="G85" i="3"/>
  <c r="I87" i="3" s="1"/>
  <c r="G86" i="3"/>
  <c r="G74" i="3"/>
  <c r="G75" i="3"/>
  <c r="G76" i="3"/>
  <c r="G77" i="3"/>
  <c r="G78" i="3"/>
  <c r="G79" i="3"/>
  <c r="G80" i="3"/>
  <c r="G81" i="3"/>
  <c r="G82" i="3"/>
  <c r="G73" i="3"/>
  <c r="I76" i="3" s="1"/>
  <c r="D93" i="3"/>
  <c r="D94" i="3"/>
  <c r="D84" i="3"/>
  <c r="D85" i="3"/>
  <c r="D86" i="3"/>
  <c r="D87" i="3"/>
  <c r="D88" i="3"/>
  <c r="D89" i="3"/>
  <c r="D90" i="3"/>
  <c r="D91" i="3"/>
  <c r="D92" i="3"/>
  <c r="D73" i="3"/>
  <c r="D74" i="3"/>
  <c r="D75" i="3"/>
  <c r="D76" i="3"/>
  <c r="D78" i="3"/>
  <c r="D79" i="3"/>
  <c r="D80" i="3"/>
  <c r="D81" i="3"/>
  <c r="D82" i="3"/>
  <c r="D83" i="3"/>
  <c r="C73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74" i="3"/>
  <c r="C75" i="3"/>
  <c r="C76" i="3"/>
  <c r="C77" i="3"/>
  <c r="C78" i="3"/>
  <c r="I97" i="3" l="1"/>
  <c r="I82" i="3"/>
  <c r="G46" i="3"/>
  <c r="G47" i="3"/>
  <c r="G48" i="3"/>
  <c r="G49" i="3"/>
  <c r="G50" i="3"/>
  <c r="G51" i="3"/>
  <c r="I55" i="3" s="1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C46" i="3"/>
  <c r="C47" i="3"/>
  <c r="C48" i="3"/>
  <c r="C49" i="3"/>
  <c r="C50" i="3"/>
  <c r="C51" i="3"/>
  <c r="C52" i="3"/>
  <c r="C53" i="3"/>
  <c r="C54" i="3"/>
  <c r="C55" i="3"/>
  <c r="C56" i="3"/>
  <c r="C58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G34" i="3"/>
  <c r="G35" i="3"/>
  <c r="G36" i="3"/>
  <c r="G37" i="3"/>
  <c r="G38" i="3"/>
  <c r="G39" i="3"/>
  <c r="G40" i="3"/>
  <c r="G41" i="3"/>
  <c r="G42" i="3"/>
  <c r="G43" i="3"/>
  <c r="G44" i="3"/>
  <c r="G45" i="3"/>
  <c r="I50" i="3" s="1"/>
  <c r="D34" i="3"/>
  <c r="D35" i="3"/>
  <c r="D36" i="3"/>
  <c r="D37" i="3"/>
  <c r="D38" i="3"/>
  <c r="D39" i="3"/>
  <c r="D40" i="3"/>
  <c r="D41" i="3"/>
  <c r="D42" i="3"/>
  <c r="D43" i="3"/>
  <c r="D44" i="3"/>
  <c r="D45" i="3"/>
  <c r="C34" i="3"/>
  <c r="C35" i="3"/>
  <c r="C36" i="3"/>
  <c r="C37" i="3"/>
  <c r="C38" i="3"/>
  <c r="C39" i="3"/>
  <c r="C40" i="3"/>
  <c r="C41" i="3"/>
  <c r="C42" i="3"/>
  <c r="C43" i="3"/>
  <c r="C44" i="3"/>
  <c r="C45" i="3"/>
  <c r="G22" i="3"/>
  <c r="I23" i="3" s="1"/>
  <c r="G23" i="3"/>
  <c r="G24" i="3"/>
  <c r="I25" i="3" s="1"/>
  <c r="G25" i="3"/>
  <c r="D22" i="3"/>
  <c r="D23" i="3"/>
  <c r="D24" i="3"/>
  <c r="D25" i="3"/>
  <c r="C22" i="3"/>
  <c r="C23" i="3"/>
  <c r="C24" i="3"/>
  <c r="C25" i="3"/>
  <c r="G30" i="3"/>
  <c r="G31" i="3"/>
  <c r="G32" i="3"/>
  <c r="G33" i="3"/>
  <c r="D29" i="3"/>
  <c r="D30" i="3"/>
  <c r="D31" i="3"/>
  <c r="D32" i="3"/>
  <c r="D33" i="3"/>
  <c r="C29" i="3"/>
  <c r="C30" i="3"/>
  <c r="C31" i="3"/>
  <c r="C32" i="3"/>
  <c r="C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6" i="3"/>
  <c r="C27" i="3"/>
  <c r="C28" i="3"/>
  <c r="C3" i="3"/>
  <c r="G7" i="3"/>
  <c r="G8" i="3"/>
  <c r="G9" i="3"/>
  <c r="G10" i="3"/>
  <c r="G11" i="3"/>
  <c r="G12" i="3"/>
  <c r="I12" i="3" s="1"/>
  <c r="G13" i="3"/>
  <c r="G14" i="3"/>
  <c r="G15" i="3"/>
  <c r="G16" i="3"/>
  <c r="G17" i="3"/>
  <c r="G18" i="3"/>
  <c r="G19" i="3"/>
  <c r="G20" i="3"/>
  <c r="G21" i="3"/>
  <c r="G26" i="3"/>
  <c r="G27" i="3"/>
  <c r="G28" i="3"/>
  <c r="G29" i="3"/>
  <c r="C140" i="2"/>
  <c r="C135" i="2"/>
  <c r="G5" i="3"/>
  <c r="G6" i="3"/>
  <c r="D7" i="3"/>
  <c r="D8" i="3"/>
  <c r="D5" i="3"/>
  <c r="D6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6" i="3"/>
  <c r="D27" i="3"/>
  <c r="D28" i="3"/>
  <c r="G4" i="3"/>
  <c r="I4" i="3" s="1"/>
  <c r="G3" i="3"/>
  <c r="D4" i="3"/>
  <c r="D3" i="3"/>
  <c r="I44" i="3" l="1"/>
  <c r="I72" i="3"/>
  <c r="I63" i="3"/>
  <c r="I38" i="3"/>
  <c r="I33" i="3"/>
  <c r="I10" i="3"/>
  <c r="I101" i="3" s="1"/>
  <c r="I19" i="3"/>
  <c r="I8" i="3"/>
  <c r="I16" i="3"/>
  <c r="I14" i="3"/>
  <c r="I21" i="3"/>
  <c r="I6" i="3"/>
  <c r="F126" i="2"/>
  <c r="F116" i="2"/>
  <c r="F111" i="2"/>
  <c r="C106" i="2"/>
  <c r="F61" i="2" l="1"/>
  <c r="C70" i="2"/>
  <c r="C14" i="2" l="1"/>
  <c r="C148" i="2" s="1"/>
  <c r="F11" i="2"/>
  <c r="F148" i="2" s="1"/>
</calcChain>
</file>

<file path=xl/sharedStrings.xml><?xml version="1.0" encoding="utf-8"?>
<sst xmlns="http://schemas.openxmlformats.org/spreadsheetml/2006/main" count="272" uniqueCount="67">
  <si>
    <t>Nº cuenta</t>
  </si>
  <si>
    <t>Descripcion</t>
  </si>
  <si>
    <t>Fecha</t>
  </si>
  <si>
    <t>Nº asiento</t>
  </si>
  <si>
    <t>Importe</t>
  </si>
  <si>
    <t>Cuenta</t>
  </si>
  <si>
    <t>Haber</t>
  </si>
  <si>
    <t>Debe</t>
  </si>
  <si>
    <t>Hacienda Publica IVA repercutido</t>
  </si>
  <si>
    <t>Banco Santander</t>
  </si>
  <si>
    <t>Cliente Santiago Segura</t>
  </si>
  <si>
    <t>Cliente Antonio Lopez</t>
  </si>
  <si>
    <t>Hacienda Publica IVA Soportado</t>
  </si>
  <si>
    <t>Banco Sabadell</t>
  </si>
  <si>
    <t>Devolucion de venta</t>
  </si>
  <si>
    <t>Cliente Pedro Lopez</t>
  </si>
  <si>
    <t>Cliente Gonzalo Ramirez</t>
  </si>
  <si>
    <t>Cliente Ana Garcia</t>
  </si>
  <si>
    <t>Proveedor Apple</t>
  </si>
  <si>
    <t>Proveedor Sony</t>
  </si>
  <si>
    <t>Proveedor Samsung</t>
  </si>
  <si>
    <t>Proveedor Huawei</t>
  </si>
  <si>
    <t>Proveedor BQ</t>
  </si>
  <si>
    <t>HP IVA Soportado</t>
  </si>
  <si>
    <t>HP IVA Repercutido</t>
  </si>
  <si>
    <t>Banco Caixa</t>
  </si>
  <si>
    <t>Pago Efectivo</t>
  </si>
  <si>
    <t>Pago efectivo</t>
  </si>
  <si>
    <t>Compra de mercaderia</t>
  </si>
  <si>
    <t>Venta de mercaderia</t>
  </si>
  <si>
    <t>Compra de Mercaderia</t>
  </si>
  <si>
    <t>Hacienda publica IVA Soportado</t>
  </si>
  <si>
    <t>Devolucion de compra</t>
  </si>
  <si>
    <t>Pago efecticvo</t>
  </si>
  <si>
    <t>Nomina bruto</t>
  </si>
  <si>
    <t>Pago Nomina</t>
  </si>
  <si>
    <t>Deuda SS</t>
  </si>
  <si>
    <t>Indemnizaciones</t>
  </si>
  <si>
    <t>Organismos de la SS deudores</t>
  </si>
  <si>
    <t>Hacienda Publica Retencion IRPF</t>
  </si>
  <si>
    <t>SS a cargo de empresa</t>
  </si>
  <si>
    <t>Anticipo Renumeraciones</t>
  </si>
  <si>
    <t>Nº Cuenta</t>
  </si>
  <si>
    <t>Saldo</t>
  </si>
  <si>
    <t>472.000</t>
  </si>
  <si>
    <t>477.000</t>
  </si>
  <si>
    <t>570.000</t>
  </si>
  <si>
    <t>572.001</t>
  </si>
  <si>
    <t>572.002</t>
  </si>
  <si>
    <t>572.003</t>
  </si>
  <si>
    <t>700.000</t>
  </si>
  <si>
    <t>600.000</t>
  </si>
  <si>
    <t>Total:</t>
  </si>
  <si>
    <t>Pago en efectivo</t>
  </si>
  <si>
    <t>465.000</t>
  </si>
  <si>
    <t>475.100</t>
  </si>
  <si>
    <t>460.000</t>
  </si>
  <si>
    <t>476.000</t>
  </si>
  <si>
    <t>608.000</t>
  </si>
  <si>
    <t>640.000</t>
  </si>
  <si>
    <t>641.000</t>
  </si>
  <si>
    <t>642.000</t>
  </si>
  <si>
    <t>708.000</t>
  </si>
  <si>
    <t>pago nomina</t>
  </si>
  <si>
    <t>total:</t>
  </si>
  <si>
    <t xml:space="preserve">total </t>
  </si>
  <si>
    <t>Devolucion de la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</si>
</sst>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164" fontId="0" fillId="0" borderId="0" xfId="0" applyNumberFormat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3" fontId="0" fillId="0" borderId="0" xfId="0" applyNumberFormat="1" applyBorder="1"/>
    <xf numFmtId="0" fontId="0" fillId="0" borderId="5" xfId="0" applyFill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6" xfId="0" applyBorder="1"/>
    <xf numFmtId="14" fontId="0" fillId="0" borderId="10" xfId="0" applyNumberFormat="1" applyBorder="1"/>
    <xf numFmtId="0" fontId="0" fillId="0" borderId="10" xfId="0" applyBorder="1"/>
    <xf numFmtId="14" fontId="0" fillId="0" borderId="0" xfId="0" applyNumberFormat="1"/>
    <xf numFmtId="49" fontId="0" fillId="0" borderId="2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0" xfId="0" applyNumberFormat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11.7109375" customWidth="1"/>
    <col min="2" max="2" width="3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0">
        <v>400.00099999999998</v>
      </c>
      <c r="B2" s="2" t="s">
        <v>18</v>
      </c>
    </row>
    <row r="3" spans="1:2" x14ac:dyDescent="0.25">
      <c r="A3" s="21">
        <v>400.00200000000001</v>
      </c>
      <c r="B3" s="3" t="s">
        <v>19</v>
      </c>
    </row>
    <row r="4" spans="1:2" x14ac:dyDescent="0.25">
      <c r="A4" s="21">
        <v>400.00299999999999</v>
      </c>
      <c r="B4" s="3" t="s">
        <v>20</v>
      </c>
    </row>
    <row r="5" spans="1:2" x14ac:dyDescent="0.25">
      <c r="A5" s="21">
        <v>400.00400000000002</v>
      </c>
      <c r="B5" s="3" t="s">
        <v>21</v>
      </c>
    </row>
    <row r="6" spans="1:2" x14ac:dyDescent="0.25">
      <c r="A6" s="22">
        <v>400.005</v>
      </c>
      <c r="B6" s="4" t="s">
        <v>22</v>
      </c>
    </row>
    <row r="7" spans="1:2" x14ac:dyDescent="0.25">
      <c r="A7" s="23">
        <v>430.00099999999998</v>
      </c>
      <c r="B7" t="s">
        <v>11</v>
      </c>
    </row>
    <row r="8" spans="1:2" x14ac:dyDescent="0.25">
      <c r="A8" s="23">
        <v>430.00200000000001</v>
      </c>
      <c r="B8" t="s">
        <v>10</v>
      </c>
    </row>
    <row r="9" spans="1:2" x14ac:dyDescent="0.25">
      <c r="A9" s="23">
        <v>430.00299999999999</v>
      </c>
      <c r="B9" t="s">
        <v>15</v>
      </c>
    </row>
    <row r="10" spans="1:2" x14ac:dyDescent="0.25">
      <c r="A10" s="23">
        <v>430.00400000000002</v>
      </c>
      <c r="B10" t="s">
        <v>16</v>
      </c>
    </row>
    <row r="11" spans="1:2" x14ac:dyDescent="0.25">
      <c r="A11" s="23">
        <v>430.005</v>
      </c>
      <c r="B11" t="s">
        <v>17</v>
      </c>
    </row>
    <row r="12" spans="1:2" x14ac:dyDescent="0.25">
      <c r="A12" s="23" t="s">
        <v>56</v>
      </c>
      <c r="B12" t="s">
        <v>41</v>
      </c>
    </row>
    <row r="13" spans="1:2" x14ac:dyDescent="0.25">
      <c r="A13" s="23" t="s">
        <v>54</v>
      </c>
      <c r="B13" t="s">
        <v>35</v>
      </c>
    </row>
    <row r="14" spans="1:2" x14ac:dyDescent="0.25">
      <c r="A14" s="23" t="s">
        <v>44</v>
      </c>
      <c r="B14" t="s">
        <v>23</v>
      </c>
    </row>
    <row r="15" spans="1:2" x14ac:dyDescent="0.25">
      <c r="A15" s="23" t="s">
        <v>55</v>
      </c>
      <c r="B15" t="s">
        <v>39</v>
      </c>
    </row>
    <row r="16" spans="1:2" x14ac:dyDescent="0.25">
      <c r="A16" s="23" t="s">
        <v>57</v>
      </c>
      <c r="B16" t="s">
        <v>36</v>
      </c>
    </row>
    <row r="17" spans="1:2" x14ac:dyDescent="0.25">
      <c r="A17" s="23" t="s">
        <v>45</v>
      </c>
      <c r="B17" t="s">
        <v>24</v>
      </c>
    </row>
    <row r="18" spans="1:2" x14ac:dyDescent="0.25">
      <c r="A18" s="23" t="s">
        <v>46</v>
      </c>
      <c r="B18" t="s">
        <v>26</v>
      </c>
    </row>
    <row r="19" spans="1:2" x14ac:dyDescent="0.25">
      <c r="A19" s="23" t="s">
        <v>47</v>
      </c>
      <c r="B19" t="s">
        <v>9</v>
      </c>
    </row>
    <row r="20" spans="1:2" x14ac:dyDescent="0.25">
      <c r="A20" s="23" t="s">
        <v>48</v>
      </c>
      <c r="B20" t="s">
        <v>13</v>
      </c>
    </row>
    <row r="21" spans="1:2" x14ac:dyDescent="0.25">
      <c r="A21" s="23" t="s">
        <v>49</v>
      </c>
      <c r="B21" t="s">
        <v>25</v>
      </c>
    </row>
    <row r="22" spans="1:2" x14ac:dyDescent="0.25">
      <c r="A22" s="23" t="s">
        <v>51</v>
      </c>
      <c r="B22" t="s">
        <v>30</v>
      </c>
    </row>
    <row r="23" spans="1:2" x14ac:dyDescent="0.25">
      <c r="A23" s="23" t="s">
        <v>58</v>
      </c>
      <c r="B23" t="s">
        <v>32</v>
      </c>
    </row>
    <row r="24" spans="1:2" x14ac:dyDescent="0.25">
      <c r="A24" s="23" t="s">
        <v>59</v>
      </c>
      <c r="B24" t="s">
        <v>34</v>
      </c>
    </row>
    <row r="25" spans="1:2" x14ac:dyDescent="0.25">
      <c r="A25" s="23" t="s">
        <v>60</v>
      </c>
      <c r="B25" t="s">
        <v>37</v>
      </c>
    </row>
    <row r="26" spans="1:2" x14ac:dyDescent="0.25">
      <c r="A26" s="23" t="s">
        <v>61</v>
      </c>
      <c r="B26" t="s">
        <v>40</v>
      </c>
    </row>
    <row r="27" spans="1:2" x14ac:dyDescent="0.25">
      <c r="A27" s="23" t="s">
        <v>50</v>
      </c>
      <c r="B27" t="s">
        <v>29</v>
      </c>
    </row>
    <row r="28" spans="1:2" x14ac:dyDescent="0.25">
      <c r="A28" s="23" t="s">
        <v>62</v>
      </c>
      <c r="B2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8"/>
  <sheetViews>
    <sheetView workbookViewId="0">
      <selection activeCell="F149" sqref="F149"/>
    </sheetView>
  </sheetViews>
  <sheetFormatPr baseColWidth="10" defaultRowHeight="15" x14ac:dyDescent="0.25"/>
  <cols>
    <col min="4" max="4" width="14.140625" customWidth="1"/>
    <col min="5" max="5" width="44.140625" customWidth="1"/>
    <col min="8" max="8" width="32.5703125" customWidth="1"/>
  </cols>
  <sheetData>
    <row r="1" spans="1:8" x14ac:dyDescent="0.25">
      <c r="A1" s="6"/>
      <c r="B1" s="7"/>
      <c r="C1" s="7"/>
      <c r="D1" s="7" t="s">
        <v>7</v>
      </c>
      <c r="E1" s="8"/>
      <c r="F1" s="7"/>
      <c r="G1" s="7" t="s">
        <v>6</v>
      </c>
      <c r="H1" s="2"/>
    </row>
    <row r="2" spans="1:8" x14ac:dyDescent="0.25">
      <c r="A2" s="9" t="s">
        <v>3</v>
      </c>
      <c r="B2" s="10" t="s">
        <v>2</v>
      </c>
      <c r="C2" s="10" t="s">
        <v>4</v>
      </c>
      <c r="D2" s="10" t="s">
        <v>5</v>
      </c>
      <c r="E2" s="1" t="s">
        <v>1</v>
      </c>
      <c r="F2" s="10" t="s">
        <v>4</v>
      </c>
      <c r="G2" s="10" t="s">
        <v>5</v>
      </c>
      <c r="H2" s="3" t="s">
        <v>1</v>
      </c>
    </row>
    <row r="3" spans="1:8" x14ac:dyDescent="0.25">
      <c r="A3" s="9">
        <v>1</v>
      </c>
      <c r="B3" s="11">
        <v>43789</v>
      </c>
      <c r="C3" s="10">
        <v>500</v>
      </c>
      <c r="D3" s="12">
        <v>430001</v>
      </c>
      <c r="E3" s="1" t="s">
        <v>11</v>
      </c>
      <c r="F3" s="10"/>
      <c r="G3" s="10"/>
      <c r="H3" s="3"/>
    </row>
    <row r="4" spans="1:8" x14ac:dyDescent="0.25">
      <c r="A4" s="9">
        <v>1</v>
      </c>
      <c r="B4" s="11">
        <v>43789</v>
      </c>
      <c r="C4" s="10">
        <v>220</v>
      </c>
      <c r="D4" s="12">
        <v>570000</v>
      </c>
      <c r="E4" s="1" t="s">
        <v>27</v>
      </c>
      <c r="F4" s="10"/>
      <c r="G4" s="10"/>
      <c r="H4" s="3"/>
    </row>
    <row r="5" spans="1:8" x14ac:dyDescent="0.25">
      <c r="A5" s="9">
        <v>1</v>
      </c>
      <c r="B5" s="11">
        <v>43789</v>
      </c>
      <c r="C5" s="10">
        <v>1700</v>
      </c>
      <c r="D5" s="12">
        <v>572001</v>
      </c>
      <c r="E5" s="1" t="s">
        <v>9</v>
      </c>
      <c r="F5" s="10"/>
      <c r="G5" s="10"/>
      <c r="H5" s="3"/>
    </row>
    <row r="6" spans="1:8" x14ac:dyDescent="0.25">
      <c r="A6" s="9">
        <v>1</v>
      </c>
      <c r="B6" s="11">
        <v>43789</v>
      </c>
      <c r="C6" s="10"/>
      <c r="D6" s="10"/>
      <c r="E6" s="1"/>
      <c r="F6" s="10">
        <v>2000</v>
      </c>
      <c r="G6" s="12">
        <v>700000</v>
      </c>
      <c r="H6" s="3" t="s">
        <v>29</v>
      </c>
    </row>
    <row r="7" spans="1:8" x14ac:dyDescent="0.25">
      <c r="A7" s="9">
        <v>1</v>
      </c>
      <c r="B7" s="11">
        <v>43789</v>
      </c>
      <c r="C7" s="10"/>
      <c r="D7" s="10"/>
      <c r="E7" s="1"/>
      <c r="F7" s="10">
        <v>420</v>
      </c>
      <c r="G7" s="12">
        <v>477000</v>
      </c>
      <c r="H7" s="3" t="s">
        <v>8</v>
      </c>
    </row>
    <row r="8" spans="1:8" x14ac:dyDescent="0.25">
      <c r="A8" s="9"/>
      <c r="B8" s="10"/>
      <c r="C8" s="10"/>
      <c r="D8" s="10"/>
      <c r="E8" s="1"/>
      <c r="F8" s="10"/>
      <c r="G8" s="10"/>
      <c r="H8" s="3"/>
    </row>
    <row r="9" spans="1:8" x14ac:dyDescent="0.25">
      <c r="A9" s="9">
        <v>2</v>
      </c>
      <c r="B9" s="11">
        <v>43790</v>
      </c>
      <c r="C9" s="10">
        <v>968</v>
      </c>
      <c r="D9" s="12">
        <v>430002</v>
      </c>
      <c r="E9" s="1" t="s">
        <v>10</v>
      </c>
      <c r="F9" s="10"/>
      <c r="G9" s="10"/>
      <c r="H9" s="3"/>
    </row>
    <row r="10" spans="1:8" x14ac:dyDescent="0.25">
      <c r="A10" s="9">
        <v>2</v>
      </c>
      <c r="B10" s="11">
        <v>43790</v>
      </c>
      <c r="C10" s="10"/>
      <c r="D10" s="12"/>
      <c r="E10" s="1"/>
      <c r="F10" s="10">
        <v>800</v>
      </c>
      <c r="G10" s="12">
        <v>700000</v>
      </c>
      <c r="H10" s="3" t="s">
        <v>29</v>
      </c>
    </row>
    <row r="11" spans="1:8" x14ac:dyDescent="0.25">
      <c r="A11" s="9">
        <v>2</v>
      </c>
      <c r="B11" s="11">
        <v>43790</v>
      </c>
      <c r="C11" s="10"/>
      <c r="D11" s="10"/>
      <c r="E11" s="1"/>
      <c r="F11" s="10">
        <f>F10*0.21</f>
        <v>168</v>
      </c>
      <c r="G11" s="12">
        <v>477000</v>
      </c>
      <c r="H11" s="3" t="s">
        <v>8</v>
      </c>
    </row>
    <row r="12" spans="1:8" x14ac:dyDescent="0.25">
      <c r="A12" s="9"/>
      <c r="B12" s="10"/>
      <c r="C12" s="10"/>
      <c r="D12" s="10"/>
      <c r="E12" s="1"/>
      <c r="F12" s="10"/>
      <c r="G12" s="10"/>
      <c r="H12" s="3"/>
    </row>
    <row r="13" spans="1:8" x14ac:dyDescent="0.25">
      <c r="A13" s="9">
        <v>3</v>
      </c>
      <c r="B13" s="11">
        <v>43791</v>
      </c>
      <c r="C13" s="10">
        <v>5000</v>
      </c>
      <c r="D13" s="12">
        <v>600000</v>
      </c>
      <c r="E13" s="1" t="s">
        <v>28</v>
      </c>
      <c r="F13" s="10"/>
      <c r="G13" s="10"/>
      <c r="H13" s="3"/>
    </row>
    <row r="14" spans="1:8" x14ac:dyDescent="0.25">
      <c r="A14" s="9">
        <v>3</v>
      </c>
      <c r="B14" s="11">
        <v>43791</v>
      </c>
      <c r="C14" s="10">
        <f>C13*21%</f>
        <v>1050</v>
      </c>
      <c r="D14" s="12">
        <v>472000</v>
      </c>
      <c r="E14" s="1" t="s">
        <v>12</v>
      </c>
      <c r="F14" s="10"/>
      <c r="G14" s="10"/>
      <c r="H14" s="3"/>
    </row>
    <row r="15" spans="1:8" x14ac:dyDescent="0.25">
      <c r="A15" s="9">
        <v>3</v>
      </c>
      <c r="B15" s="11">
        <v>43791</v>
      </c>
      <c r="C15" s="10"/>
      <c r="D15" s="10"/>
      <c r="E15" s="1"/>
      <c r="F15" s="10">
        <v>3000</v>
      </c>
      <c r="G15" s="12">
        <v>400001</v>
      </c>
      <c r="H15" s="3" t="s">
        <v>18</v>
      </c>
    </row>
    <row r="16" spans="1:8" x14ac:dyDescent="0.25">
      <c r="A16" s="9">
        <v>3</v>
      </c>
      <c r="B16" s="11">
        <v>43791</v>
      </c>
      <c r="C16" s="10"/>
      <c r="D16" s="10"/>
      <c r="E16" s="1"/>
      <c r="F16" s="10">
        <v>3050</v>
      </c>
      <c r="G16" s="12">
        <v>572002</v>
      </c>
      <c r="H16" s="3" t="s">
        <v>13</v>
      </c>
    </row>
    <row r="17" spans="1:8" x14ac:dyDescent="0.25">
      <c r="A17" s="9">
        <v>3</v>
      </c>
      <c r="B17" s="11">
        <v>43791</v>
      </c>
      <c r="C17" s="10"/>
      <c r="D17" s="10"/>
      <c r="E17" s="1"/>
      <c r="F17" s="10"/>
      <c r="G17" s="12"/>
      <c r="H17" s="13"/>
    </row>
    <row r="18" spans="1:8" x14ac:dyDescent="0.25">
      <c r="A18" s="9"/>
      <c r="B18" s="10"/>
      <c r="C18" s="10"/>
      <c r="D18" s="10"/>
      <c r="E18" s="1"/>
      <c r="F18" s="10"/>
      <c r="G18" s="10"/>
      <c r="H18" s="3"/>
    </row>
    <row r="19" spans="1:8" x14ac:dyDescent="0.25">
      <c r="A19" s="9"/>
      <c r="B19" s="10"/>
      <c r="C19" s="10"/>
      <c r="D19" s="10"/>
      <c r="E19" s="1"/>
      <c r="F19" s="10"/>
      <c r="G19" s="10"/>
      <c r="H19" s="3"/>
    </row>
    <row r="20" spans="1:8" x14ac:dyDescent="0.25">
      <c r="A20" s="9">
        <v>4</v>
      </c>
      <c r="B20" s="11">
        <v>43792</v>
      </c>
      <c r="C20" s="10">
        <v>2420</v>
      </c>
      <c r="D20" s="12">
        <v>708000</v>
      </c>
      <c r="E20" s="1" t="s">
        <v>14</v>
      </c>
      <c r="F20" s="10"/>
      <c r="G20" s="10"/>
      <c r="H20" s="3"/>
    </row>
    <row r="21" spans="1:8" x14ac:dyDescent="0.25">
      <c r="A21" s="9">
        <v>4</v>
      </c>
      <c r="B21" s="11">
        <v>43792</v>
      </c>
      <c r="C21" s="10"/>
      <c r="D21" s="10"/>
      <c r="E21" s="1"/>
      <c r="F21" s="10">
        <v>2420</v>
      </c>
      <c r="G21" s="12">
        <v>572003</v>
      </c>
      <c r="H21" s="3" t="s">
        <v>25</v>
      </c>
    </row>
    <row r="22" spans="1:8" x14ac:dyDescent="0.25">
      <c r="A22" s="9"/>
      <c r="B22" s="10"/>
      <c r="C22" s="10"/>
      <c r="D22" s="10"/>
      <c r="E22" s="1"/>
      <c r="F22" s="10"/>
      <c r="G22" s="10"/>
      <c r="H22" s="3"/>
    </row>
    <row r="23" spans="1:8" x14ac:dyDescent="0.25">
      <c r="A23" s="9">
        <v>5</v>
      </c>
      <c r="B23" s="11">
        <v>43793</v>
      </c>
      <c r="C23" s="10">
        <v>1000</v>
      </c>
      <c r="D23" s="12">
        <v>600000</v>
      </c>
      <c r="E23" s="1" t="s">
        <v>28</v>
      </c>
      <c r="F23" s="10"/>
      <c r="G23" s="10"/>
      <c r="H23" s="3"/>
    </row>
    <row r="24" spans="1:8" x14ac:dyDescent="0.25">
      <c r="A24" s="9">
        <v>5</v>
      </c>
      <c r="B24" s="11">
        <v>43793</v>
      </c>
      <c r="C24" s="10">
        <v>210</v>
      </c>
      <c r="D24" s="12">
        <v>472000</v>
      </c>
      <c r="E24" s="1" t="s">
        <v>31</v>
      </c>
      <c r="F24" s="10"/>
      <c r="G24" s="10"/>
      <c r="H24" s="3"/>
    </row>
    <row r="25" spans="1:8" x14ac:dyDescent="0.25">
      <c r="A25" s="9">
        <v>5</v>
      </c>
      <c r="B25" s="11">
        <v>43793</v>
      </c>
      <c r="C25" s="10"/>
      <c r="D25" s="10"/>
      <c r="E25" s="1"/>
      <c r="F25" s="10">
        <v>1000</v>
      </c>
      <c r="G25" s="12">
        <v>400002</v>
      </c>
      <c r="H25" s="3" t="s">
        <v>19</v>
      </c>
    </row>
    <row r="26" spans="1:8" x14ac:dyDescent="0.25">
      <c r="A26" s="9">
        <v>5</v>
      </c>
      <c r="B26" s="11">
        <v>43793</v>
      </c>
      <c r="C26" s="10"/>
      <c r="D26" s="10"/>
      <c r="E26" s="1"/>
      <c r="F26" s="10">
        <v>210</v>
      </c>
      <c r="G26" s="10">
        <v>572.00099999999998</v>
      </c>
      <c r="H26" s="3" t="s">
        <v>9</v>
      </c>
    </row>
    <row r="27" spans="1:8" x14ac:dyDescent="0.25">
      <c r="A27" s="9"/>
      <c r="B27" s="10"/>
      <c r="C27" s="10"/>
      <c r="D27" s="10"/>
      <c r="E27" s="1"/>
      <c r="F27" s="10"/>
      <c r="G27" s="10"/>
      <c r="H27" s="3"/>
    </row>
    <row r="28" spans="1:8" x14ac:dyDescent="0.25">
      <c r="A28" s="9">
        <v>6</v>
      </c>
      <c r="B28" s="11">
        <v>43794</v>
      </c>
      <c r="C28" s="10">
        <v>3000</v>
      </c>
      <c r="D28" s="12">
        <v>400001</v>
      </c>
      <c r="E28" s="1" t="s">
        <v>18</v>
      </c>
      <c r="F28" s="10"/>
      <c r="G28" s="10"/>
      <c r="H28" s="3"/>
    </row>
    <row r="29" spans="1:8" x14ac:dyDescent="0.25">
      <c r="A29" s="9">
        <v>6</v>
      </c>
      <c r="B29" s="11">
        <v>43794</v>
      </c>
      <c r="C29" s="10"/>
      <c r="D29" s="10"/>
      <c r="E29" s="1"/>
      <c r="F29" s="10">
        <v>1500</v>
      </c>
      <c r="G29" s="12">
        <v>570000</v>
      </c>
      <c r="H29" s="3" t="s">
        <v>27</v>
      </c>
    </row>
    <row r="30" spans="1:8" x14ac:dyDescent="0.25">
      <c r="A30" s="9">
        <v>6</v>
      </c>
      <c r="B30" s="11">
        <v>43794</v>
      </c>
      <c r="C30" s="10"/>
      <c r="D30" s="10"/>
      <c r="E30" s="1"/>
      <c r="F30" s="10">
        <v>1500</v>
      </c>
      <c r="G30" s="12">
        <v>572002</v>
      </c>
      <c r="H30" s="3" t="s">
        <v>13</v>
      </c>
    </row>
    <row r="31" spans="1:8" x14ac:dyDescent="0.25">
      <c r="A31" s="9"/>
      <c r="B31" s="10"/>
      <c r="C31" s="10"/>
      <c r="D31" s="10"/>
      <c r="E31" s="1"/>
      <c r="F31" s="10"/>
      <c r="G31" s="10"/>
      <c r="H31" s="3"/>
    </row>
    <row r="32" spans="1:8" x14ac:dyDescent="0.25">
      <c r="A32" s="9">
        <v>7</v>
      </c>
      <c r="B32" s="11">
        <v>43795</v>
      </c>
      <c r="C32" s="10">
        <v>6050</v>
      </c>
      <c r="D32" s="12">
        <v>570000</v>
      </c>
      <c r="E32" s="1" t="s">
        <v>33</v>
      </c>
      <c r="F32" s="10"/>
      <c r="G32" s="10"/>
      <c r="H32" s="3"/>
    </row>
    <row r="33" spans="1:9" x14ac:dyDescent="0.25">
      <c r="A33" s="9">
        <v>7</v>
      </c>
      <c r="B33" s="11">
        <v>43795</v>
      </c>
      <c r="C33" s="10"/>
      <c r="D33" s="10"/>
      <c r="E33" s="1"/>
      <c r="F33" s="10">
        <v>5000</v>
      </c>
      <c r="G33" s="12">
        <v>608000</v>
      </c>
      <c r="H33" s="3" t="s">
        <v>32</v>
      </c>
    </row>
    <row r="34" spans="1:9" x14ac:dyDescent="0.25">
      <c r="A34" s="9">
        <v>7</v>
      </c>
      <c r="B34" s="11">
        <v>43795</v>
      </c>
      <c r="C34" s="10"/>
      <c r="D34" s="10"/>
      <c r="E34" s="1"/>
      <c r="F34" s="10">
        <v>1050</v>
      </c>
      <c r="G34" s="12">
        <v>472000</v>
      </c>
      <c r="H34" s="3" t="s">
        <v>12</v>
      </c>
    </row>
    <row r="35" spans="1:9" x14ac:dyDescent="0.25">
      <c r="A35" s="9"/>
      <c r="B35" s="10"/>
      <c r="C35" s="10"/>
      <c r="D35" s="10"/>
      <c r="E35" s="1"/>
      <c r="F35" s="10"/>
      <c r="G35" s="10"/>
      <c r="H35" s="3"/>
    </row>
    <row r="36" spans="1:9" x14ac:dyDescent="0.25">
      <c r="A36" s="9">
        <v>8</v>
      </c>
      <c r="B36" s="11">
        <v>43796</v>
      </c>
      <c r="C36" s="10">
        <v>1096.25</v>
      </c>
      <c r="D36" s="10">
        <v>640000</v>
      </c>
      <c r="E36" s="1" t="s">
        <v>34</v>
      </c>
      <c r="F36" s="10"/>
      <c r="G36" s="10"/>
      <c r="H36" s="3"/>
    </row>
    <row r="37" spans="1:9" x14ac:dyDescent="0.25">
      <c r="A37" s="9">
        <v>8</v>
      </c>
      <c r="B37" s="11">
        <v>43796</v>
      </c>
      <c r="C37" s="10">
        <v>372.63</v>
      </c>
      <c r="D37" s="10">
        <v>642000</v>
      </c>
      <c r="E37" s="1" t="s">
        <v>40</v>
      </c>
      <c r="F37" s="10"/>
      <c r="G37" s="10"/>
      <c r="H37" s="3"/>
    </row>
    <row r="38" spans="1:9" x14ac:dyDescent="0.25">
      <c r="A38" s="9">
        <v>8</v>
      </c>
      <c r="B38" s="11">
        <v>43796</v>
      </c>
      <c r="F38" s="10"/>
      <c r="G38" s="10"/>
      <c r="H38" s="3"/>
    </row>
    <row r="39" spans="1:9" x14ac:dyDescent="0.25">
      <c r="A39" s="9">
        <v>8</v>
      </c>
      <c r="B39" s="11">
        <v>43796</v>
      </c>
      <c r="C39" s="10"/>
      <c r="D39" s="10"/>
      <c r="E39" s="1"/>
      <c r="F39" s="10">
        <v>893.8</v>
      </c>
      <c r="G39" s="10">
        <v>465000</v>
      </c>
      <c r="H39" s="1" t="s">
        <v>35</v>
      </c>
    </row>
    <row r="40" spans="1:9" x14ac:dyDescent="0.25">
      <c r="A40" s="9">
        <v>8</v>
      </c>
      <c r="B40" s="11">
        <v>43796</v>
      </c>
      <c r="C40" s="10"/>
      <c r="D40" s="10"/>
      <c r="E40" s="1"/>
      <c r="F40" s="10">
        <v>480.81</v>
      </c>
      <c r="G40" s="10">
        <v>476000</v>
      </c>
      <c r="H40" s="3" t="s">
        <v>36</v>
      </c>
    </row>
    <row r="41" spans="1:9" x14ac:dyDescent="0.25">
      <c r="A41" s="9">
        <v>8</v>
      </c>
      <c r="B41" s="11">
        <v>43796</v>
      </c>
      <c r="C41" s="10"/>
      <c r="D41" s="10"/>
      <c r="E41" s="1"/>
      <c r="F41" s="10">
        <v>94.27</v>
      </c>
      <c r="G41" s="10">
        <v>475100</v>
      </c>
      <c r="H41" s="3" t="s">
        <v>39</v>
      </c>
    </row>
    <row r="42" spans="1:9" x14ac:dyDescent="0.25">
      <c r="A42" s="9"/>
      <c r="B42" s="11"/>
      <c r="C42" s="10"/>
      <c r="D42" s="10"/>
      <c r="E42" s="1"/>
      <c r="F42" s="10"/>
      <c r="G42" s="10"/>
      <c r="H42" s="3"/>
    </row>
    <row r="43" spans="1:9" x14ac:dyDescent="0.25">
      <c r="A43" s="9"/>
      <c r="B43" s="10"/>
      <c r="C43" s="10"/>
      <c r="D43" s="10"/>
      <c r="E43" s="1"/>
      <c r="F43" s="10"/>
      <c r="G43" s="10"/>
      <c r="H43" s="3"/>
    </row>
    <row r="44" spans="1:9" x14ac:dyDescent="0.25">
      <c r="A44" s="9"/>
      <c r="B44" s="11"/>
      <c r="C44" s="10"/>
      <c r="D44" s="10"/>
      <c r="E44" s="1"/>
      <c r="F44" s="10"/>
      <c r="G44" s="10"/>
      <c r="H44" s="3"/>
    </row>
    <row r="45" spans="1:9" x14ac:dyDescent="0.25">
      <c r="A45" s="9"/>
      <c r="B45" s="11"/>
      <c r="C45" s="10"/>
      <c r="D45" s="10"/>
      <c r="E45" s="1"/>
      <c r="F45" s="10"/>
      <c r="G45" s="14"/>
      <c r="H45" s="3"/>
    </row>
    <row r="46" spans="1:9" x14ac:dyDescent="0.25">
      <c r="A46" s="9"/>
      <c r="B46" s="11"/>
      <c r="C46" s="10"/>
      <c r="D46" s="10"/>
      <c r="E46" s="1"/>
      <c r="F46" s="10"/>
      <c r="G46" s="15"/>
      <c r="H46" s="3"/>
      <c r="I46" s="5"/>
    </row>
    <row r="47" spans="1:9" x14ac:dyDescent="0.25">
      <c r="A47" s="9">
        <v>10</v>
      </c>
      <c r="B47" s="11">
        <v>43797</v>
      </c>
      <c r="C47" s="10">
        <v>650</v>
      </c>
      <c r="D47" s="10">
        <v>476000</v>
      </c>
      <c r="E47" s="1" t="s">
        <v>36</v>
      </c>
      <c r="F47" s="10"/>
      <c r="G47" s="10"/>
      <c r="H47" s="3"/>
      <c r="I47" s="5"/>
    </row>
    <row r="48" spans="1:9" x14ac:dyDescent="0.25">
      <c r="A48" s="9">
        <v>10</v>
      </c>
      <c r="B48" s="11">
        <v>43797</v>
      </c>
      <c r="C48" s="10"/>
      <c r="D48" s="10"/>
      <c r="E48" s="1"/>
      <c r="F48" s="10">
        <v>650</v>
      </c>
      <c r="G48" s="10">
        <v>572001</v>
      </c>
      <c r="H48" s="3" t="s">
        <v>9</v>
      </c>
      <c r="I48" s="5"/>
    </row>
    <row r="49" spans="1:9" x14ac:dyDescent="0.25">
      <c r="A49" s="9"/>
      <c r="B49" s="11"/>
      <c r="C49" s="10"/>
      <c r="D49" s="10"/>
      <c r="E49" s="1"/>
      <c r="F49" s="10"/>
      <c r="G49" s="10"/>
      <c r="H49" s="3"/>
    </row>
    <row r="50" spans="1:9" x14ac:dyDescent="0.25">
      <c r="A50" s="9">
        <v>11</v>
      </c>
      <c r="B50" s="11">
        <v>43799</v>
      </c>
      <c r="C50" s="10">
        <v>3700</v>
      </c>
      <c r="D50" s="10">
        <v>640000</v>
      </c>
      <c r="E50" s="1" t="s">
        <v>34</v>
      </c>
      <c r="F50" s="10"/>
      <c r="G50" s="15"/>
      <c r="H50" s="3"/>
      <c r="I50" s="5"/>
    </row>
    <row r="51" spans="1:9" x14ac:dyDescent="0.25">
      <c r="A51" s="9">
        <v>11</v>
      </c>
      <c r="B51" s="11">
        <v>43799</v>
      </c>
      <c r="C51" s="10">
        <v>2500</v>
      </c>
      <c r="D51" s="10">
        <v>641000</v>
      </c>
      <c r="E51" s="1" t="s">
        <v>37</v>
      </c>
      <c r="F51" s="10"/>
      <c r="G51" s="10"/>
      <c r="H51" s="3"/>
    </row>
    <row r="52" spans="1:9" x14ac:dyDescent="0.25">
      <c r="A52" s="9">
        <v>11</v>
      </c>
      <c r="B52" s="11">
        <v>43799</v>
      </c>
      <c r="C52" s="10">
        <v>1050</v>
      </c>
      <c r="D52" s="10">
        <v>642000</v>
      </c>
      <c r="E52" s="1" t="s">
        <v>40</v>
      </c>
      <c r="F52" s="10"/>
      <c r="G52" s="10"/>
      <c r="H52" s="3"/>
    </row>
    <row r="53" spans="1:9" x14ac:dyDescent="0.25">
      <c r="A53" s="9">
        <v>11</v>
      </c>
      <c r="B53" s="11">
        <v>43799</v>
      </c>
      <c r="C53" s="10">
        <v>450</v>
      </c>
      <c r="D53" s="10">
        <v>471000</v>
      </c>
      <c r="E53" s="1" t="s">
        <v>38</v>
      </c>
      <c r="F53" s="10"/>
      <c r="G53" s="10"/>
      <c r="H53" s="3"/>
    </row>
    <row r="54" spans="1:9" x14ac:dyDescent="0.25">
      <c r="A54" s="9">
        <v>11</v>
      </c>
      <c r="B54" s="11">
        <v>43799</v>
      </c>
      <c r="C54" s="10"/>
      <c r="D54" s="10"/>
      <c r="E54" s="1"/>
      <c r="F54" s="10">
        <v>250</v>
      </c>
      <c r="G54" s="10">
        <v>460000</v>
      </c>
      <c r="H54" s="3" t="s">
        <v>41</v>
      </c>
    </row>
    <row r="55" spans="1:9" x14ac:dyDescent="0.25">
      <c r="A55" s="9">
        <v>11</v>
      </c>
      <c r="B55" s="11">
        <v>43799</v>
      </c>
      <c r="C55" s="10"/>
      <c r="D55" s="10"/>
      <c r="E55" s="1"/>
      <c r="F55" s="10">
        <v>1326</v>
      </c>
      <c r="G55" s="10">
        <v>476000</v>
      </c>
      <c r="H55" s="3" t="s">
        <v>36</v>
      </c>
    </row>
    <row r="56" spans="1:9" x14ac:dyDescent="0.25">
      <c r="A56" s="9">
        <v>11</v>
      </c>
      <c r="B56" s="11">
        <v>43799</v>
      </c>
      <c r="C56" s="10"/>
      <c r="D56" s="10"/>
      <c r="E56" s="1"/>
      <c r="F56" s="10">
        <v>85</v>
      </c>
      <c r="G56" s="10">
        <v>475100</v>
      </c>
      <c r="H56" s="3" t="s">
        <v>39</v>
      </c>
    </row>
    <row r="57" spans="1:9" x14ac:dyDescent="0.25">
      <c r="A57" s="9">
        <v>11</v>
      </c>
      <c r="B57" s="11">
        <v>43799</v>
      </c>
      <c r="C57" s="10"/>
      <c r="D57" s="10"/>
      <c r="E57" s="1"/>
      <c r="F57" s="10">
        <v>6039</v>
      </c>
      <c r="G57" s="10">
        <v>572001</v>
      </c>
      <c r="H57" s="3" t="s">
        <v>9</v>
      </c>
    </row>
    <row r="58" spans="1:9" x14ac:dyDescent="0.25">
      <c r="A58" s="9"/>
      <c r="B58" s="10"/>
      <c r="C58" s="10"/>
      <c r="D58" s="10"/>
      <c r="E58" s="1"/>
      <c r="F58" s="10"/>
      <c r="G58" s="10"/>
      <c r="H58" s="3"/>
    </row>
    <row r="59" spans="1:9" x14ac:dyDescent="0.25">
      <c r="A59" s="9">
        <v>12</v>
      </c>
      <c r="B59" s="11">
        <v>43800</v>
      </c>
      <c r="C59" s="10">
        <v>2420</v>
      </c>
      <c r="D59" s="10">
        <v>430003</v>
      </c>
      <c r="E59" s="1" t="s">
        <v>15</v>
      </c>
      <c r="F59" s="10"/>
      <c r="G59" s="10"/>
      <c r="H59" s="3"/>
    </row>
    <row r="60" spans="1:9" x14ac:dyDescent="0.25">
      <c r="A60" s="9">
        <v>12</v>
      </c>
      <c r="B60" s="11">
        <v>43800</v>
      </c>
      <c r="C60" s="10"/>
      <c r="D60" s="10"/>
      <c r="E60" s="1"/>
      <c r="F60" s="10">
        <v>2000</v>
      </c>
      <c r="G60" s="10">
        <v>700000</v>
      </c>
      <c r="H60" s="3" t="s">
        <v>29</v>
      </c>
    </row>
    <row r="61" spans="1:9" x14ac:dyDescent="0.25">
      <c r="A61" s="9">
        <v>12</v>
      </c>
      <c r="B61" s="11">
        <v>43800</v>
      </c>
      <c r="C61" s="10"/>
      <c r="D61" s="10"/>
      <c r="E61" s="1"/>
      <c r="F61" s="10">
        <f>F60*0.21</f>
        <v>420</v>
      </c>
      <c r="G61" s="12">
        <v>477000</v>
      </c>
      <c r="H61" s="3" t="s">
        <v>8</v>
      </c>
    </row>
    <row r="62" spans="1:9" x14ac:dyDescent="0.25">
      <c r="A62" s="9"/>
      <c r="B62" s="10"/>
      <c r="C62" s="10"/>
      <c r="D62" s="10"/>
      <c r="E62" s="10"/>
      <c r="F62" s="10"/>
      <c r="G62" s="10"/>
      <c r="H62" s="3"/>
    </row>
    <row r="63" spans="1:9" x14ac:dyDescent="0.25">
      <c r="A63" s="9">
        <v>13</v>
      </c>
      <c r="B63" s="11">
        <v>43801</v>
      </c>
      <c r="C63" s="10">
        <v>968</v>
      </c>
      <c r="D63" s="10">
        <v>572002</v>
      </c>
      <c r="E63" s="1" t="s">
        <v>13</v>
      </c>
      <c r="F63" s="10"/>
      <c r="G63" s="10"/>
      <c r="H63" s="3"/>
    </row>
    <row r="64" spans="1:9" x14ac:dyDescent="0.25">
      <c r="A64" s="9">
        <v>13</v>
      </c>
      <c r="B64" s="11">
        <v>43801</v>
      </c>
      <c r="C64" s="10"/>
      <c r="D64" s="10"/>
      <c r="E64" s="1"/>
      <c r="F64" s="10">
        <v>968</v>
      </c>
      <c r="G64" s="12">
        <v>430002</v>
      </c>
      <c r="H64" s="3" t="s">
        <v>10</v>
      </c>
    </row>
    <row r="65" spans="1:8" x14ac:dyDescent="0.25">
      <c r="A65" s="9"/>
      <c r="B65" s="10"/>
      <c r="C65" s="10"/>
      <c r="D65" s="10"/>
      <c r="E65" s="1"/>
      <c r="F65" s="10"/>
      <c r="G65" s="10"/>
      <c r="H65" s="3"/>
    </row>
    <row r="66" spans="1:8" x14ac:dyDescent="0.25">
      <c r="A66" s="9">
        <v>14</v>
      </c>
      <c r="B66" s="11">
        <v>43802</v>
      </c>
      <c r="C66" s="10">
        <v>500</v>
      </c>
      <c r="D66" s="10">
        <v>572003</v>
      </c>
      <c r="E66" s="1" t="s">
        <v>25</v>
      </c>
      <c r="F66" s="10"/>
      <c r="G66" s="10"/>
      <c r="H66" s="3"/>
    </row>
    <row r="67" spans="1:8" x14ac:dyDescent="0.25">
      <c r="A67" s="9">
        <v>14</v>
      </c>
      <c r="B67" s="11">
        <v>43802</v>
      </c>
      <c r="C67" s="10"/>
      <c r="D67" s="10"/>
      <c r="E67" s="1"/>
      <c r="F67" s="10">
        <v>500</v>
      </c>
      <c r="G67" s="12">
        <v>430001</v>
      </c>
      <c r="H67" s="3" t="s">
        <v>11</v>
      </c>
    </row>
    <row r="68" spans="1:8" x14ac:dyDescent="0.25">
      <c r="A68" s="9"/>
      <c r="B68" s="10"/>
      <c r="C68" s="10"/>
      <c r="D68" s="10"/>
      <c r="E68" s="1"/>
      <c r="F68" s="10"/>
      <c r="G68" s="10"/>
      <c r="H68" s="3"/>
    </row>
    <row r="69" spans="1:8" x14ac:dyDescent="0.25">
      <c r="A69" s="9">
        <v>15</v>
      </c>
      <c r="B69" s="11">
        <v>43809</v>
      </c>
      <c r="C69" s="10">
        <v>2500</v>
      </c>
      <c r="D69" s="12">
        <v>600000</v>
      </c>
      <c r="E69" s="1" t="s">
        <v>28</v>
      </c>
      <c r="F69" s="10"/>
      <c r="G69" s="10"/>
      <c r="H69" s="3"/>
    </row>
    <row r="70" spans="1:8" x14ac:dyDescent="0.25">
      <c r="A70" s="9">
        <v>15</v>
      </c>
      <c r="B70" s="11">
        <v>43809</v>
      </c>
      <c r="C70" s="10">
        <f>C69*21%</f>
        <v>525</v>
      </c>
      <c r="D70" s="12">
        <v>472000</v>
      </c>
      <c r="E70" s="1" t="s">
        <v>12</v>
      </c>
      <c r="F70" s="10"/>
      <c r="G70" s="10"/>
      <c r="H70" s="3"/>
    </row>
    <row r="71" spans="1:8" x14ac:dyDescent="0.25">
      <c r="A71" s="9">
        <v>15</v>
      </c>
      <c r="B71" s="11">
        <v>43809</v>
      </c>
      <c r="C71" s="10"/>
      <c r="D71" s="10"/>
      <c r="E71" s="1"/>
      <c r="F71" s="10">
        <v>3025</v>
      </c>
      <c r="G71" s="12">
        <v>400005</v>
      </c>
      <c r="H71" s="3" t="s">
        <v>22</v>
      </c>
    </row>
    <row r="72" spans="1:8" x14ac:dyDescent="0.25">
      <c r="A72" s="9"/>
      <c r="B72" s="10"/>
      <c r="C72" s="10"/>
      <c r="D72" s="10"/>
      <c r="E72" s="1"/>
      <c r="F72" s="10"/>
      <c r="G72" s="12"/>
      <c r="H72" s="3"/>
    </row>
    <row r="73" spans="1:8" x14ac:dyDescent="0.25">
      <c r="A73" s="9">
        <v>16</v>
      </c>
      <c r="B73" s="11">
        <v>43810</v>
      </c>
      <c r="C73" s="10">
        <v>1000</v>
      </c>
      <c r="D73" s="12">
        <v>400002</v>
      </c>
      <c r="E73" s="10" t="s">
        <v>19</v>
      </c>
      <c r="F73" s="10"/>
      <c r="G73" s="10"/>
      <c r="H73" s="3"/>
    </row>
    <row r="74" spans="1:8" x14ac:dyDescent="0.25">
      <c r="A74" s="9">
        <v>16</v>
      </c>
      <c r="B74" s="11">
        <v>43810</v>
      </c>
      <c r="C74" s="10"/>
      <c r="D74" s="10"/>
      <c r="E74" s="1"/>
      <c r="F74" s="10">
        <v>1000</v>
      </c>
      <c r="G74" s="10">
        <v>572001</v>
      </c>
      <c r="H74" s="3" t="s">
        <v>9</v>
      </c>
    </row>
    <row r="75" spans="1:8" x14ac:dyDescent="0.25">
      <c r="A75" s="9"/>
      <c r="B75" s="10"/>
      <c r="C75" s="10"/>
      <c r="D75" s="10"/>
      <c r="E75" s="1"/>
      <c r="F75" s="10"/>
      <c r="G75" s="10"/>
      <c r="H75" s="3"/>
    </row>
    <row r="76" spans="1:8" x14ac:dyDescent="0.25">
      <c r="A76" s="9">
        <v>17</v>
      </c>
      <c r="B76" s="11">
        <v>43814</v>
      </c>
      <c r="C76" s="10">
        <v>3025</v>
      </c>
      <c r="D76" s="12">
        <v>400005</v>
      </c>
      <c r="E76" s="1" t="s">
        <v>22</v>
      </c>
      <c r="F76" s="10"/>
      <c r="G76" s="10"/>
      <c r="H76" s="3"/>
    </row>
    <row r="77" spans="1:8" x14ac:dyDescent="0.25">
      <c r="A77" s="9">
        <v>17</v>
      </c>
      <c r="B77" s="11">
        <v>43814</v>
      </c>
      <c r="C77" s="10"/>
      <c r="D77" s="10"/>
      <c r="E77" s="1"/>
      <c r="F77" s="10">
        <v>1000</v>
      </c>
      <c r="G77" s="12">
        <v>570000</v>
      </c>
      <c r="H77" s="3" t="s">
        <v>26</v>
      </c>
    </row>
    <row r="78" spans="1:8" x14ac:dyDescent="0.25">
      <c r="A78" s="9">
        <v>17</v>
      </c>
      <c r="B78" s="11">
        <v>43814</v>
      </c>
      <c r="C78" s="10"/>
      <c r="D78" s="10"/>
      <c r="E78" s="1"/>
      <c r="F78" s="10">
        <v>2025</v>
      </c>
      <c r="G78" s="12">
        <v>572002</v>
      </c>
      <c r="H78" s="3" t="s">
        <v>13</v>
      </c>
    </row>
    <row r="79" spans="1:8" x14ac:dyDescent="0.25">
      <c r="A79" s="9"/>
      <c r="B79" s="10"/>
      <c r="C79" s="10"/>
      <c r="D79" s="10"/>
      <c r="E79" s="1"/>
      <c r="F79" s="10"/>
      <c r="G79" s="10"/>
      <c r="H79" s="3"/>
    </row>
    <row r="80" spans="1:8" x14ac:dyDescent="0.25">
      <c r="A80" s="9">
        <v>18</v>
      </c>
      <c r="B80" s="11">
        <v>43819</v>
      </c>
      <c r="C80" s="10">
        <v>3025</v>
      </c>
      <c r="D80" s="12">
        <v>572002</v>
      </c>
      <c r="E80" s="1" t="s">
        <v>13</v>
      </c>
      <c r="F80" s="10"/>
      <c r="G80" s="10"/>
      <c r="H80" s="3"/>
    </row>
    <row r="81" spans="1:8" x14ac:dyDescent="0.25">
      <c r="A81" s="9">
        <v>18</v>
      </c>
      <c r="B81" s="11">
        <v>43819</v>
      </c>
      <c r="C81" s="10"/>
      <c r="D81" s="10"/>
      <c r="E81" s="1"/>
      <c r="F81" s="10">
        <v>2500</v>
      </c>
      <c r="G81" s="12">
        <v>608000</v>
      </c>
      <c r="H81" s="3" t="s">
        <v>32</v>
      </c>
    </row>
    <row r="82" spans="1:8" x14ac:dyDescent="0.25">
      <c r="A82" s="9">
        <v>18</v>
      </c>
      <c r="B82" s="11">
        <v>43819</v>
      </c>
      <c r="C82" s="10"/>
      <c r="D82" s="10"/>
      <c r="E82" s="1"/>
      <c r="F82" s="10">
        <v>525</v>
      </c>
      <c r="G82" s="12">
        <v>472000</v>
      </c>
      <c r="H82" s="3" t="s">
        <v>12</v>
      </c>
    </row>
    <row r="83" spans="1:8" x14ac:dyDescent="0.25">
      <c r="A83" s="9"/>
      <c r="B83" s="10"/>
      <c r="C83" s="10"/>
      <c r="D83" s="10"/>
      <c r="E83" s="1"/>
      <c r="F83" s="10"/>
      <c r="G83" s="10"/>
      <c r="H83" s="3"/>
    </row>
    <row r="84" spans="1:8" x14ac:dyDescent="0.25">
      <c r="A84" s="9">
        <v>19</v>
      </c>
      <c r="B84" s="11">
        <v>43820</v>
      </c>
      <c r="C84" s="10">
        <v>300</v>
      </c>
      <c r="D84" s="10">
        <v>475100</v>
      </c>
      <c r="E84" s="10" t="s">
        <v>39</v>
      </c>
      <c r="F84" s="10"/>
      <c r="G84" s="10"/>
      <c r="H84" s="3"/>
    </row>
    <row r="85" spans="1:8" x14ac:dyDescent="0.25">
      <c r="A85" s="9">
        <v>19</v>
      </c>
      <c r="B85" s="11">
        <v>43820</v>
      </c>
      <c r="C85" s="10"/>
      <c r="D85" s="10"/>
      <c r="E85" s="1"/>
      <c r="F85" s="10">
        <v>300</v>
      </c>
      <c r="G85" s="10">
        <v>572001</v>
      </c>
      <c r="H85" s="3" t="s">
        <v>9</v>
      </c>
    </row>
    <row r="86" spans="1:8" x14ac:dyDescent="0.25">
      <c r="A86" s="9"/>
      <c r="B86" s="10"/>
      <c r="C86" s="10"/>
      <c r="D86" s="10"/>
      <c r="E86" s="1"/>
      <c r="F86" s="10"/>
      <c r="G86" s="10"/>
      <c r="H86" s="3"/>
    </row>
    <row r="87" spans="1:8" x14ac:dyDescent="0.25">
      <c r="A87" s="9"/>
      <c r="B87" s="10"/>
      <c r="C87" s="10"/>
      <c r="D87" s="10"/>
      <c r="E87" s="1"/>
      <c r="F87" s="10"/>
      <c r="G87" s="10"/>
      <c r="H87" s="3"/>
    </row>
    <row r="88" spans="1:8" x14ac:dyDescent="0.25">
      <c r="A88" s="9">
        <v>20</v>
      </c>
      <c r="B88" s="11">
        <v>43820</v>
      </c>
      <c r="C88" s="10">
        <v>250</v>
      </c>
      <c r="D88" s="10">
        <v>460000</v>
      </c>
      <c r="E88" s="10" t="s">
        <v>41</v>
      </c>
      <c r="F88" s="10"/>
      <c r="G88" s="10"/>
      <c r="H88" s="3"/>
    </row>
    <row r="89" spans="1:8" x14ac:dyDescent="0.25">
      <c r="A89" s="9">
        <v>20</v>
      </c>
      <c r="B89" s="11">
        <v>43820</v>
      </c>
      <c r="C89" s="10"/>
      <c r="D89" s="10"/>
      <c r="E89" s="10"/>
      <c r="F89" s="10">
        <v>250</v>
      </c>
      <c r="G89" s="10">
        <v>572001</v>
      </c>
      <c r="H89" s="3" t="s">
        <v>9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3"/>
    </row>
    <row r="91" spans="1:8" x14ac:dyDescent="0.25">
      <c r="A91" s="9">
        <v>21</v>
      </c>
      <c r="B91" s="11">
        <v>43820</v>
      </c>
      <c r="C91" s="10">
        <v>1326</v>
      </c>
      <c r="D91" s="10">
        <v>476000</v>
      </c>
      <c r="E91" s="10" t="s">
        <v>36</v>
      </c>
      <c r="F91" s="10"/>
      <c r="G91" s="10"/>
      <c r="H91" s="3"/>
    </row>
    <row r="92" spans="1:8" x14ac:dyDescent="0.25">
      <c r="A92" s="9">
        <v>21</v>
      </c>
      <c r="B92" s="11">
        <v>43820</v>
      </c>
      <c r="C92" s="10"/>
      <c r="D92" s="10"/>
      <c r="E92" s="10"/>
      <c r="F92" s="10">
        <v>1326</v>
      </c>
      <c r="G92" s="10">
        <v>572002</v>
      </c>
      <c r="H92" s="3" t="s">
        <v>13</v>
      </c>
    </row>
    <row r="93" spans="1:8" x14ac:dyDescent="0.25">
      <c r="A93" s="9"/>
      <c r="B93" s="10"/>
      <c r="C93" s="10"/>
      <c r="D93" s="10"/>
      <c r="E93" s="10"/>
      <c r="F93" s="10"/>
      <c r="G93" s="10"/>
      <c r="H93" s="3"/>
    </row>
    <row r="94" spans="1:8" x14ac:dyDescent="0.25">
      <c r="A94" s="9">
        <v>22</v>
      </c>
      <c r="B94" s="11">
        <v>43820</v>
      </c>
      <c r="C94" s="10">
        <v>85</v>
      </c>
      <c r="D94" s="10">
        <v>475100</v>
      </c>
      <c r="E94" s="10" t="s">
        <v>39</v>
      </c>
      <c r="F94" s="10"/>
      <c r="G94" s="10"/>
      <c r="H94" s="3"/>
    </row>
    <row r="95" spans="1:8" x14ac:dyDescent="0.25">
      <c r="A95" s="9">
        <v>22</v>
      </c>
      <c r="B95" s="11">
        <v>43820</v>
      </c>
      <c r="C95" s="10"/>
      <c r="D95" s="10"/>
      <c r="E95" s="10"/>
      <c r="F95" s="10">
        <v>85</v>
      </c>
      <c r="G95" s="10">
        <v>572003</v>
      </c>
      <c r="H95" s="3" t="s">
        <v>25</v>
      </c>
    </row>
    <row r="96" spans="1:8" x14ac:dyDescent="0.25">
      <c r="A96" s="9"/>
      <c r="B96" s="10"/>
      <c r="C96" s="10"/>
      <c r="D96" s="10"/>
      <c r="E96" s="10"/>
      <c r="F96" s="10"/>
      <c r="G96" s="10"/>
      <c r="H96" s="3"/>
    </row>
    <row r="97" spans="1:8" x14ac:dyDescent="0.25">
      <c r="A97" s="9">
        <v>23</v>
      </c>
      <c r="B97" s="11">
        <v>43822</v>
      </c>
      <c r="C97" s="10">
        <v>1096.25</v>
      </c>
      <c r="D97" s="10">
        <v>640000</v>
      </c>
      <c r="E97" s="1" t="s">
        <v>34</v>
      </c>
      <c r="F97" s="10"/>
      <c r="G97" s="10"/>
      <c r="H97" s="3"/>
    </row>
    <row r="98" spans="1:8" x14ac:dyDescent="0.25">
      <c r="A98" s="9">
        <v>23</v>
      </c>
      <c r="B98" s="11">
        <v>43822</v>
      </c>
      <c r="C98" s="10">
        <v>372.63</v>
      </c>
      <c r="D98" s="10">
        <v>642000</v>
      </c>
      <c r="E98" s="1" t="s">
        <v>40</v>
      </c>
      <c r="F98" s="10"/>
      <c r="G98" s="10"/>
      <c r="H98" s="3"/>
    </row>
    <row r="99" spans="1:8" x14ac:dyDescent="0.25">
      <c r="A99" s="9">
        <v>23</v>
      </c>
      <c r="B99" s="11">
        <v>43822</v>
      </c>
      <c r="C99" s="10"/>
      <c r="D99" s="10"/>
      <c r="E99" s="1"/>
      <c r="F99" s="10"/>
      <c r="G99" s="10"/>
      <c r="H99" s="3"/>
    </row>
    <row r="100" spans="1:8" x14ac:dyDescent="0.25">
      <c r="A100" s="9">
        <v>23</v>
      </c>
      <c r="B100" s="11">
        <v>43822</v>
      </c>
      <c r="C100" s="10"/>
      <c r="D100" s="10"/>
      <c r="E100" s="1"/>
      <c r="F100" s="10">
        <v>893.8</v>
      </c>
      <c r="G100" s="24" t="s">
        <v>54</v>
      </c>
      <c r="H100" s="3" t="s">
        <v>63</v>
      </c>
    </row>
    <row r="101" spans="1:8" x14ac:dyDescent="0.25">
      <c r="A101" s="9">
        <v>23</v>
      </c>
      <c r="B101" s="11">
        <v>43822</v>
      </c>
      <c r="C101" s="10"/>
      <c r="D101" s="10"/>
      <c r="E101" s="1"/>
      <c r="F101" s="10">
        <v>480.81</v>
      </c>
      <c r="G101" s="10">
        <v>476000</v>
      </c>
      <c r="H101" s="3" t="s">
        <v>36</v>
      </c>
    </row>
    <row r="102" spans="1:8" x14ac:dyDescent="0.25">
      <c r="A102" s="9">
        <v>23</v>
      </c>
      <c r="B102" s="11">
        <v>43822</v>
      </c>
      <c r="C102" s="10"/>
      <c r="D102" s="10"/>
      <c r="E102" s="1"/>
      <c r="F102" s="10">
        <v>94.27</v>
      </c>
      <c r="G102" s="10">
        <v>475100</v>
      </c>
      <c r="H102" s="3" t="s">
        <v>39</v>
      </c>
    </row>
    <row r="103" spans="1:8" x14ac:dyDescent="0.25">
      <c r="A103" s="9"/>
      <c r="B103" s="11"/>
      <c r="C103" s="10"/>
      <c r="D103" s="10"/>
      <c r="E103" s="1"/>
      <c r="F103" s="10"/>
      <c r="G103" s="10"/>
      <c r="H103" s="3"/>
    </row>
    <row r="104" spans="1:8" x14ac:dyDescent="0.25">
      <c r="A104" s="9"/>
      <c r="B104" s="10"/>
      <c r="C104" s="10"/>
      <c r="D104" s="10"/>
      <c r="E104" s="10"/>
      <c r="G104" s="10"/>
      <c r="H104" s="3"/>
    </row>
    <row r="105" spans="1:8" x14ac:dyDescent="0.25">
      <c r="A105" s="9">
        <v>24</v>
      </c>
      <c r="B105" s="11">
        <v>43826</v>
      </c>
      <c r="C105" s="10">
        <v>3000</v>
      </c>
      <c r="D105" s="12">
        <v>600000</v>
      </c>
      <c r="E105" s="1" t="s">
        <v>28</v>
      </c>
      <c r="F105" s="10"/>
      <c r="G105" s="10"/>
      <c r="H105" s="3"/>
    </row>
    <row r="106" spans="1:8" x14ac:dyDescent="0.25">
      <c r="A106" s="9">
        <v>24</v>
      </c>
      <c r="B106" s="11">
        <v>43826</v>
      </c>
      <c r="C106" s="10">
        <f>C105*21%</f>
        <v>630</v>
      </c>
      <c r="D106" s="12">
        <v>472000</v>
      </c>
      <c r="E106" s="1" t="s">
        <v>12</v>
      </c>
      <c r="F106" s="10"/>
      <c r="G106" s="10"/>
      <c r="H106" s="3"/>
    </row>
    <row r="107" spans="1:8" x14ac:dyDescent="0.25">
      <c r="A107" s="9">
        <v>24</v>
      </c>
      <c r="B107" s="11">
        <v>43826</v>
      </c>
      <c r="C107" s="10"/>
      <c r="D107" s="10"/>
      <c r="E107" s="1"/>
      <c r="F107" s="10">
        <v>3630</v>
      </c>
      <c r="G107" s="12">
        <v>572002</v>
      </c>
      <c r="H107" s="3" t="s">
        <v>13</v>
      </c>
    </row>
    <row r="108" spans="1:8" x14ac:dyDescent="0.25">
      <c r="A108" s="9"/>
      <c r="B108" s="11"/>
      <c r="C108" s="10"/>
      <c r="D108" s="10"/>
      <c r="E108" s="1"/>
      <c r="F108" s="10"/>
      <c r="G108" s="10"/>
      <c r="H108" s="3"/>
    </row>
    <row r="109" spans="1:8" x14ac:dyDescent="0.25">
      <c r="A109" s="9">
        <v>25</v>
      </c>
      <c r="B109" s="11">
        <v>43827</v>
      </c>
      <c r="C109" s="10">
        <v>363</v>
      </c>
      <c r="D109" s="12">
        <v>430004</v>
      </c>
      <c r="E109" s="1" t="s">
        <v>16</v>
      </c>
      <c r="F109" s="10"/>
      <c r="G109" s="10"/>
      <c r="H109" s="3"/>
    </row>
    <row r="110" spans="1:8" x14ac:dyDescent="0.25">
      <c r="A110" s="9">
        <v>25</v>
      </c>
      <c r="B110" s="11">
        <v>43827</v>
      </c>
      <c r="C110" s="10"/>
      <c r="D110" s="12"/>
      <c r="E110" s="1"/>
      <c r="F110" s="10">
        <v>300</v>
      </c>
      <c r="G110" s="12">
        <v>700000</v>
      </c>
      <c r="H110" s="3" t="s">
        <v>29</v>
      </c>
    </row>
    <row r="111" spans="1:8" x14ac:dyDescent="0.25">
      <c r="A111" s="9">
        <v>25</v>
      </c>
      <c r="B111" s="11">
        <v>43827</v>
      </c>
      <c r="C111" s="10"/>
      <c r="D111" s="10"/>
      <c r="E111" s="1"/>
      <c r="F111" s="10">
        <f>F110*0.21</f>
        <v>63</v>
      </c>
      <c r="G111" s="12">
        <v>477000</v>
      </c>
      <c r="H111" s="3" t="s">
        <v>8</v>
      </c>
    </row>
    <row r="112" spans="1:8" x14ac:dyDescent="0.25">
      <c r="A112" s="9"/>
      <c r="B112" s="10"/>
      <c r="C112" s="10"/>
      <c r="D112" s="10"/>
      <c r="E112" s="10"/>
      <c r="F112" s="10"/>
      <c r="G112" s="10"/>
      <c r="H112" s="3"/>
    </row>
    <row r="113" spans="1:8" x14ac:dyDescent="0.25">
      <c r="A113" s="9"/>
      <c r="B113" s="10"/>
      <c r="C113" s="10"/>
      <c r="D113" s="10"/>
      <c r="E113" s="10"/>
      <c r="F113" s="10"/>
      <c r="G113" s="10"/>
      <c r="H113" s="3"/>
    </row>
    <row r="114" spans="1:8" x14ac:dyDescent="0.25">
      <c r="A114" s="9">
        <v>26</v>
      </c>
      <c r="B114" s="11">
        <v>43827</v>
      </c>
      <c r="C114" s="10">
        <v>484</v>
      </c>
      <c r="D114" s="12">
        <v>430005</v>
      </c>
      <c r="E114" s="1" t="s">
        <v>17</v>
      </c>
      <c r="F114" s="10"/>
      <c r="G114" s="10"/>
      <c r="H114" s="3"/>
    </row>
    <row r="115" spans="1:8" x14ac:dyDescent="0.25">
      <c r="A115" s="9">
        <v>26</v>
      </c>
      <c r="B115" s="11">
        <v>43827</v>
      </c>
      <c r="C115" s="10"/>
      <c r="D115" s="12"/>
      <c r="E115" s="1"/>
      <c r="F115" s="10">
        <v>400</v>
      </c>
      <c r="G115" s="12">
        <v>700000</v>
      </c>
      <c r="H115" s="3" t="s">
        <v>29</v>
      </c>
    </row>
    <row r="116" spans="1:8" x14ac:dyDescent="0.25">
      <c r="A116" s="9">
        <v>26</v>
      </c>
      <c r="B116" s="11">
        <v>43827</v>
      </c>
      <c r="C116" s="10"/>
      <c r="D116" s="10"/>
      <c r="E116" s="1"/>
      <c r="F116" s="10">
        <f>F115*0.21</f>
        <v>84</v>
      </c>
      <c r="G116" s="12">
        <v>477000</v>
      </c>
      <c r="H116" s="3" t="s">
        <v>8</v>
      </c>
    </row>
    <row r="117" spans="1:8" x14ac:dyDescent="0.25">
      <c r="A117" s="9"/>
      <c r="B117" s="10"/>
      <c r="C117" s="10"/>
      <c r="D117" s="10"/>
      <c r="E117" s="10"/>
      <c r="F117" s="10"/>
      <c r="G117" s="10"/>
      <c r="H117" s="3"/>
    </row>
    <row r="118" spans="1:8" x14ac:dyDescent="0.25">
      <c r="A118" s="9">
        <v>27</v>
      </c>
      <c r="B118" s="11">
        <v>43828</v>
      </c>
      <c r="C118" s="10">
        <v>484</v>
      </c>
      <c r="D118" s="10">
        <v>572.00199999999995</v>
      </c>
      <c r="E118" s="10" t="s">
        <v>13</v>
      </c>
      <c r="F118" s="10"/>
      <c r="G118" s="10"/>
      <c r="H118" s="3"/>
    </row>
    <row r="119" spans="1:8" x14ac:dyDescent="0.25">
      <c r="A119" s="9">
        <v>27</v>
      </c>
      <c r="B119" s="11">
        <v>43828</v>
      </c>
      <c r="C119" s="10"/>
      <c r="D119" s="10"/>
      <c r="E119" s="10"/>
      <c r="F119" s="10">
        <v>484</v>
      </c>
      <c r="G119" s="10">
        <v>430.005</v>
      </c>
      <c r="H119" s="3" t="s">
        <v>17</v>
      </c>
    </row>
    <row r="120" spans="1:8" x14ac:dyDescent="0.25">
      <c r="A120" s="9"/>
      <c r="B120" s="11"/>
      <c r="C120" s="10"/>
      <c r="D120" s="10"/>
      <c r="E120" s="10"/>
      <c r="F120" s="10"/>
      <c r="G120" s="10"/>
      <c r="H120" s="3"/>
    </row>
    <row r="121" spans="1:8" x14ac:dyDescent="0.25">
      <c r="A121" s="9">
        <v>28</v>
      </c>
      <c r="B121" s="11">
        <v>43828</v>
      </c>
      <c r="C121" s="10">
        <v>363</v>
      </c>
      <c r="D121" s="10">
        <v>572.00199999999995</v>
      </c>
      <c r="E121" s="10" t="s">
        <v>13</v>
      </c>
      <c r="F121" s="10"/>
      <c r="G121" s="10"/>
      <c r="H121" s="3"/>
    </row>
    <row r="122" spans="1:8" x14ac:dyDescent="0.25">
      <c r="A122" s="9">
        <v>28</v>
      </c>
      <c r="B122" s="11">
        <v>43828</v>
      </c>
      <c r="C122" s="10"/>
      <c r="D122" s="10"/>
      <c r="E122" s="10"/>
      <c r="F122" s="10">
        <v>363</v>
      </c>
      <c r="G122" s="10">
        <v>430.00400000000002</v>
      </c>
      <c r="H122" s="3" t="s">
        <v>16</v>
      </c>
    </row>
    <row r="123" spans="1:8" x14ac:dyDescent="0.25">
      <c r="A123" s="9"/>
      <c r="B123" s="10"/>
      <c r="C123" s="10"/>
      <c r="D123" s="10"/>
      <c r="E123" s="10"/>
      <c r="F123" s="10"/>
      <c r="G123" s="10"/>
      <c r="H123" s="3"/>
    </row>
    <row r="124" spans="1:8" x14ac:dyDescent="0.25">
      <c r="A124" s="9">
        <v>29</v>
      </c>
      <c r="B124" s="11">
        <v>43829</v>
      </c>
      <c r="C124" s="10">
        <v>1089</v>
      </c>
      <c r="D124" s="10">
        <v>572.00099999999998</v>
      </c>
      <c r="E124" s="10" t="s">
        <v>9</v>
      </c>
      <c r="F124" s="10"/>
      <c r="G124" s="10"/>
      <c r="H124" s="3"/>
    </row>
    <row r="125" spans="1:8" x14ac:dyDescent="0.25">
      <c r="A125" s="9">
        <v>29</v>
      </c>
      <c r="B125" s="11">
        <v>43829</v>
      </c>
      <c r="C125" s="10"/>
      <c r="D125" s="10"/>
      <c r="E125" s="10"/>
      <c r="F125" s="10">
        <v>900</v>
      </c>
      <c r="G125" s="12">
        <v>700000</v>
      </c>
      <c r="H125" s="3" t="s">
        <v>29</v>
      </c>
    </row>
    <row r="126" spans="1:8" x14ac:dyDescent="0.25">
      <c r="A126" s="9">
        <v>29</v>
      </c>
      <c r="B126" s="11">
        <v>43829</v>
      </c>
      <c r="C126" s="10"/>
      <c r="D126" s="10"/>
      <c r="E126" s="10"/>
      <c r="F126" s="10">
        <f>F125*0.21</f>
        <v>189</v>
      </c>
      <c r="G126" s="12">
        <v>477000</v>
      </c>
      <c r="H126" s="3" t="s">
        <v>8</v>
      </c>
    </row>
    <row r="127" spans="1:8" x14ac:dyDescent="0.25">
      <c r="A127" s="9"/>
      <c r="B127" s="10"/>
      <c r="C127" s="10"/>
      <c r="D127" s="10"/>
      <c r="E127" s="10"/>
      <c r="F127" s="10"/>
      <c r="G127" s="10"/>
      <c r="H127" s="3"/>
    </row>
    <row r="128" spans="1:8" x14ac:dyDescent="0.25">
      <c r="A128" s="9">
        <v>30</v>
      </c>
      <c r="B128" s="11">
        <v>43830</v>
      </c>
      <c r="C128" s="10">
        <v>650</v>
      </c>
      <c r="D128" s="10">
        <v>476000</v>
      </c>
      <c r="E128" s="10" t="s">
        <v>36</v>
      </c>
      <c r="F128" s="10"/>
      <c r="G128" s="10"/>
      <c r="H128" s="3"/>
    </row>
    <row r="129" spans="1:8" x14ac:dyDescent="0.25">
      <c r="A129" s="9">
        <v>30</v>
      </c>
      <c r="B129" s="11">
        <v>43830</v>
      </c>
      <c r="C129" s="10"/>
      <c r="D129" s="10"/>
      <c r="E129" s="10"/>
      <c r="F129" s="10">
        <v>650</v>
      </c>
      <c r="G129" s="10">
        <v>572.00099999999998</v>
      </c>
      <c r="H129" s="3" t="s">
        <v>9</v>
      </c>
    </row>
    <row r="130" spans="1:8" x14ac:dyDescent="0.25">
      <c r="A130" s="9"/>
      <c r="B130" s="10"/>
      <c r="C130" s="10"/>
      <c r="D130" s="10"/>
      <c r="E130" s="10"/>
      <c r="F130" s="10"/>
      <c r="G130" s="10"/>
      <c r="H130" s="3"/>
    </row>
    <row r="131" spans="1:8" x14ac:dyDescent="0.25">
      <c r="A131" s="9">
        <v>31</v>
      </c>
      <c r="B131" s="11">
        <v>43830</v>
      </c>
      <c r="C131" s="10">
        <v>300</v>
      </c>
      <c r="D131" s="10">
        <v>475100</v>
      </c>
      <c r="E131" s="10" t="s">
        <v>39</v>
      </c>
      <c r="F131" s="10"/>
      <c r="G131" s="10"/>
      <c r="H131" s="3"/>
    </row>
    <row r="132" spans="1:8" x14ac:dyDescent="0.25">
      <c r="A132" s="16">
        <v>31</v>
      </c>
      <c r="B132" s="17">
        <v>43830</v>
      </c>
      <c r="C132" s="18"/>
      <c r="D132" s="18"/>
      <c r="E132" s="18"/>
      <c r="F132" s="18">
        <v>300</v>
      </c>
      <c r="G132" s="18">
        <v>572.00300000000004</v>
      </c>
      <c r="H132" s="4" t="s">
        <v>25</v>
      </c>
    </row>
    <row r="134" spans="1:8" x14ac:dyDescent="0.25">
      <c r="A134">
        <v>32</v>
      </c>
      <c r="B134" s="19">
        <v>43834</v>
      </c>
      <c r="C134" s="10">
        <v>1700</v>
      </c>
      <c r="D134" s="12">
        <v>600000</v>
      </c>
      <c r="E134" s="1" t="s">
        <v>28</v>
      </c>
      <c r="F134" s="10"/>
      <c r="G134" s="10"/>
      <c r="H134" s="3"/>
    </row>
    <row r="135" spans="1:8" x14ac:dyDescent="0.25">
      <c r="A135">
        <v>32</v>
      </c>
      <c r="B135" s="19">
        <v>43834</v>
      </c>
      <c r="C135" s="10">
        <f>C134*21%</f>
        <v>357</v>
      </c>
      <c r="D135" s="12">
        <v>472000</v>
      </c>
      <c r="E135" s="1" t="s">
        <v>12</v>
      </c>
      <c r="F135" s="10"/>
      <c r="G135" s="10"/>
      <c r="H135" s="3"/>
    </row>
    <row r="136" spans="1:8" x14ac:dyDescent="0.25">
      <c r="A136">
        <v>32</v>
      </c>
      <c r="B136" s="19">
        <v>43834</v>
      </c>
      <c r="C136" s="10"/>
      <c r="D136" s="10"/>
      <c r="E136" s="1"/>
      <c r="F136" s="10">
        <v>1500</v>
      </c>
      <c r="G136" s="14">
        <v>400.00299999999999</v>
      </c>
      <c r="H136" s="3" t="s">
        <v>20</v>
      </c>
    </row>
    <row r="137" spans="1:8" x14ac:dyDescent="0.25">
      <c r="A137">
        <v>32</v>
      </c>
      <c r="B137" s="19">
        <v>43834</v>
      </c>
      <c r="C137" s="10"/>
      <c r="D137" s="10"/>
      <c r="E137" s="1"/>
      <c r="F137" s="10">
        <v>557</v>
      </c>
      <c r="G137" s="24" t="s">
        <v>46</v>
      </c>
      <c r="H137" s="3" t="s">
        <v>53</v>
      </c>
    </row>
    <row r="139" spans="1:8" x14ac:dyDescent="0.25">
      <c r="A139">
        <v>33</v>
      </c>
      <c r="B139" s="19">
        <v>43835</v>
      </c>
      <c r="C139" s="10">
        <v>1500</v>
      </c>
      <c r="D139" s="12">
        <v>600000</v>
      </c>
      <c r="E139" s="1" t="s">
        <v>28</v>
      </c>
      <c r="F139" s="10"/>
      <c r="G139" s="10"/>
      <c r="H139" s="3"/>
    </row>
    <row r="140" spans="1:8" x14ac:dyDescent="0.25">
      <c r="A140">
        <v>33</v>
      </c>
      <c r="B140" s="19">
        <v>43835</v>
      </c>
      <c r="C140" s="10">
        <f>C139*21%</f>
        <v>315</v>
      </c>
      <c r="D140" s="12">
        <v>472000</v>
      </c>
      <c r="E140" s="1" t="s">
        <v>12</v>
      </c>
      <c r="F140" s="10"/>
      <c r="G140" s="10"/>
      <c r="H140" s="3"/>
    </row>
    <row r="141" spans="1:8" x14ac:dyDescent="0.25">
      <c r="A141">
        <v>33</v>
      </c>
      <c r="B141" s="19">
        <v>43835</v>
      </c>
      <c r="C141" s="10"/>
      <c r="D141" s="10"/>
      <c r="E141" s="1"/>
      <c r="F141" s="10">
        <v>1815</v>
      </c>
      <c r="G141" s="14">
        <v>400.00400000000002</v>
      </c>
      <c r="H141" s="3" t="s">
        <v>21</v>
      </c>
    </row>
    <row r="142" spans="1:8" x14ac:dyDescent="0.25">
      <c r="C142" s="10"/>
      <c r="D142" s="10"/>
      <c r="E142" s="1"/>
      <c r="F142" s="10"/>
      <c r="G142" s="12"/>
      <c r="H142" s="3"/>
    </row>
    <row r="143" spans="1:8" x14ac:dyDescent="0.25">
      <c r="A143">
        <v>34</v>
      </c>
      <c r="B143" s="19">
        <v>43860</v>
      </c>
      <c r="C143">
        <v>1815</v>
      </c>
      <c r="D143">
        <v>400.00400000000002</v>
      </c>
      <c r="E143" t="s">
        <v>21</v>
      </c>
    </row>
    <row r="144" spans="1:8" x14ac:dyDescent="0.25">
      <c r="A144">
        <v>34</v>
      </c>
      <c r="B144" s="19">
        <v>43860</v>
      </c>
      <c r="F144">
        <v>1815</v>
      </c>
      <c r="G144">
        <v>572.00099999999998</v>
      </c>
      <c r="H144" t="s">
        <v>9</v>
      </c>
    </row>
    <row r="146" spans="1:8" x14ac:dyDescent="0.25">
      <c r="A146">
        <v>35</v>
      </c>
      <c r="B146" s="19">
        <v>43860</v>
      </c>
      <c r="C146">
        <v>1500</v>
      </c>
      <c r="D146">
        <v>400.00299999999999</v>
      </c>
      <c r="E146" t="s">
        <v>20</v>
      </c>
    </row>
    <row r="147" spans="1:8" x14ac:dyDescent="0.25">
      <c r="A147">
        <v>35</v>
      </c>
      <c r="B147" s="19">
        <v>43860</v>
      </c>
      <c r="F147">
        <v>1500</v>
      </c>
      <c r="G147">
        <v>572.00099999999998</v>
      </c>
      <c r="H147" t="s">
        <v>9</v>
      </c>
    </row>
    <row r="148" spans="1:8" x14ac:dyDescent="0.25">
      <c r="C148">
        <f>SUM(C3:C147)</f>
        <v>63879.76</v>
      </c>
      <c r="F148">
        <f>SUM(F3:F147)</f>
        <v>63879.76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9"/>
  <sheetViews>
    <sheetView tabSelected="1" topLeftCell="A73" workbookViewId="0">
      <selection activeCell="K89" sqref="K89"/>
    </sheetView>
  </sheetViews>
  <sheetFormatPr baseColWidth="10" defaultRowHeight="15" x14ac:dyDescent="0.25"/>
  <cols>
    <col min="1" max="1" width="10.28515625" customWidth="1"/>
    <col min="2" max="2" width="10.85546875" customWidth="1"/>
    <col min="3" max="3" width="15.5703125" customWidth="1"/>
    <col min="4" max="4" width="30.28515625" customWidth="1"/>
    <col min="12" max="12" width="11.85546875" bestFit="1" customWidth="1"/>
  </cols>
  <sheetData>
    <row r="2" spans="1:9" x14ac:dyDescent="0.25">
      <c r="A2" t="s">
        <v>42</v>
      </c>
      <c r="B2" t="s">
        <v>3</v>
      </c>
      <c r="C2" t="s">
        <v>2</v>
      </c>
      <c r="D2" t="s">
        <v>1</v>
      </c>
      <c r="E2" t="s">
        <v>7</v>
      </c>
      <c r="F2" t="s">
        <v>6</v>
      </c>
      <c r="G2" t="s">
        <v>43</v>
      </c>
    </row>
    <row r="3" spans="1:9" x14ac:dyDescent="0.25">
      <c r="A3">
        <v>400.00099999999998</v>
      </c>
      <c r="B3">
        <v>3</v>
      </c>
      <c r="C3" s="19">
        <f>VLOOKUP(B3,'Libro Diario'!A$2:$B$147,2,FALSE)</f>
        <v>43791</v>
      </c>
      <c r="D3" t="str">
        <f>VLOOKUP('Libro Mayor'!A3,Subcuentas!$A$2:$B$27,2,FALSE)</f>
        <v>Proveedor Apple</v>
      </c>
      <c r="F3">
        <v>3000</v>
      </c>
      <c r="G3">
        <f>E3-F3</f>
        <v>-3000</v>
      </c>
    </row>
    <row r="4" spans="1:9" x14ac:dyDescent="0.25">
      <c r="A4">
        <v>400.00099999999998</v>
      </c>
      <c r="B4">
        <v>6</v>
      </c>
      <c r="C4" s="19">
        <f>VLOOKUP(B4,'Libro Diario'!A$2:$B$147,2,FALSE)</f>
        <v>43794</v>
      </c>
      <c r="D4" t="str">
        <f>VLOOKUP('Libro Mayor'!A4,Subcuentas!$A$2:$B$27,2,FALSE)</f>
        <v>Proveedor Apple</v>
      </c>
      <c r="E4">
        <v>3000</v>
      </c>
      <c r="G4">
        <f t="shared" ref="G4:G25" si="0">E4-F4</f>
        <v>3000</v>
      </c>
      <c r="H4" t="s">
        <v>52</v>
      </c>
      <c r="I4">
        <f>SUM(G3:G4)</f>
        <v>0</v>
      </c>
    </row>
    <row r="5" spans="1:9" x14ac:dyDescent="0.25">
      <c r="A5">
        <v>400.00200000000001</v>
      </c>
      <c r="B5">
        <v>5</v>
      </c>
      <c r="C5" s="19">
        <f>VLOOKUP(B5,'Libro Diario'!A$2:$B$147,2,FALSE)</f>
        <v>43793</v>
      </c>
      <c r="D5" t="str">
        <f>VLOOKUP('Libro Mayor'!A5,Subcuentas!$A$2:$B$27,2,FALSE)</f>
        <v>Proveedor Sony</v>
      </c>
      <c r="F5">
        <v>1000</v>
      </c>
      <c r="G5">
        <f t="shared" si="0"/>
        <v>-1000</v>
      </c>
    </row>
    <row r="6" spans="1:9" x14ac:dyDescent="0.25">
      <c r="A6">
        <v>400.00200000000001</v>
      </c>
      <c r="B6">
        <v>16</v>
      </c>
      <c r="C6" s="19">
        <f>VLOOKUP(B6,'Libro Diario'!A$2:$B$147,2,FALSE)</f>
        <v>43810</v>
      </c>
      <c r="D6" t="str">
        <f>VLOOKUP('Libro Mayor'!A6,Subcuentas!$A$2:$B$27,2,FALSE)</f>
        <v>Proveedor Sony</v>
      </c>
      <c r="E6">
        <v>1000</v>
      </c>
      <c r="G6">
        <f t="shared" si="0"/>
        <v>1000</v>
      </c>
      <c r="H6" t="s">
        <v>52</v>
      </c>
      <c r="I6">
        <f>SUM(G5:G6)</f>
        <v>0</v>
      </c>
    </row>
    <row r="7" spans="1:9" x14ac:dyDescent="0.25">
      <c r="A7">
        <v>400.00299999999999</v>
      </c>
      <c r="B7">
        <v>32</v>
      </c>
      <c r="C7" s="19">
        <f>VLOOKUP(B7,'Libro Diario'!A$2:$B$147,2,FALSE)</f>
        <v>43834</v>
      </c>
      <c r="D7" t="str">
        <f>VLOOKUP('Libro Mayor'!A7,Subcuentas!$A$2:$B$27,2,FALSE)</f>
        <v>Proveedor Samsung</v>
      </c>
      <c r="F7">
        <v>1500</v>
      </c>
      <c r="G7">
        <f t="shared" si="0"/>
        <v>-1500</v>
      </c>
    </row>
    <row r="8" spans="1:9" x14ac:dyDescent="0.25">
      <c r="A8">
        <v>400.00299999999999</v>
      </c>
      <c r="B8">
        <v>35</v>
      </c>
      <c r="C8" s="19">
        <f>VLOOKUP(B8,'Libro Diario'!A$2:$B$147,2,FALSE)</f>
        <v>43860</v>
      </c>
      <c r="D8" t="str">
        <f>VLOOKUP('Libro Mayor'!A8,Subcuentas!$A$2:$B$27,2,FALSE)</f>
        <v>Proveedor Samsung</v>
      </c>
      <c r="E8">
        <v>1500</v>
      </c>
      <c r="G8">
        <f t="shared" si="0"/>
        <v>1500</v>
      </c>
      <c r="H8" t="s">
        <v>52</v>
      </c>
      <c r="I8">
        <f>SUM(G7:G8)</f>
        <v>0</v>
      </c>
    </row>
    <row r="9" spans="1:9" x14ac:dyDescent="0.25">
      <c r="A9">
        <v>400.00400000000002</v>
      </c>
      <c r="B9">
        <v>33</v>
      </c>
      <c r="C9" s="19">
        <f>VLOOKUP(B9,'Libro Diario'!A$2:$B$147,2,FALSE)</f>
        <v>43835</v>
      </c>
      <c r="D9" t="str">
        <f>VLOOKUP('Libro Mayor'!A9,Subcuentas!$A$2:$B$27,2,FALSE)</f>
        <v>Proveedor Huawei</v>
      </c>
      <c r="F9">
        <v>1815</v>
      </c>
      <c r="G9">
        <f t="shared" si="0"/>
        <v>-1815</v>
      </c>
    </row>
    <row r="10" spans="1:9" x14ac:dyDescent="0.25">
      <c r="A10">
        <v>400.00400000000002</v>
      </c>
      <c r="B10">
        <v>34</v>
      </c>
      <c r="C10" s="19">
        <f>VLOOKUP(B10,'Libro Diario'!A$2:$B$147,2,FALSE)</f>
        <v>43860</v>
      </c>
      <c r="D10" t="str">
        <f>VLOOKUP('Libro Mayor'!A10,Subcuentas!$A$2:$B$27,2,FALSE)</f>
        <v>Proveedor Huawei</v>
      </c>
      <c r="E10">
        <v>1815</v>
      </c>
      <c r="G10">
        <f t="shared" si="0"/>
        <v>1815</v>
      </c>
      <c r="H10" t="s">
        <v>52</v>
      </c>
      <c r="I10">
        <f>SUM(G9:G10)</f>
        <v>0</v>
      </c>
    </row>
    <row r="11" spans="1:9" x14ac:dyDescent="0.25">
      <c r="A11">
        <v>400.005</v>
      </c>
      <c r="B11">
        <v>15</v>
      </c>
      <c r="C11" s="19">
        <f>VLOOKUP(B11,'Libro Diario'!A$2:$B$147,2,FALSE)</f>
        <v>43809</v>
      </c>
      <c r="D11" t="str">
        <f>VLOOKUP('Libro Mayor'!A11,Subcuentas!$A$2:$B$27,2,FALSE)</f>
        <v>Proveedor BQ</v>
      </c>
      <c r="F11">
        <v>3025</v>
      </c>
      <c r="G11">
        <f t="shared" si="0"/>
        <v>-3025</v>
      </c>
    </row>
    <row r="12" spans="1:9" x14ac:dyDescent="0.25">
      <c r="A12">
        <v>400.005</v>
      </c>
      <c r="B12">
        <v>17</v>
      </c>
      <c r="C12" s="19">
        <f>VLOOKUP(B12,'Libro Diario'!A$2:$B$147,2,FALSE)</f>
        <v>43814</v>
      </c>
      <c r="D12" t="str">
        <f>VLOOKUP('Libro Mayor'!A12,Subcuentas!$A$2:$B$27,2,FALSE)</f>
        <v>Proveedor BQ</v>
      </c>
      <c r="E12">
        <v>3025</v>
      </c>
      <c r="G12">
        <f t="shared" si="0"/>
        <v>3025</v>
      </c>
      <c r="H12" t="s">
        <v>52</v>
      </c>
      <c r="I12">
        <f>SUM(G11:G12)</f>
        <v>0</v>
      </c>
    </row>
    <row r="13" spans="1:9" x14ac:dyDescent="0.25">
      <c r="A13">
        <v>430.00099999999998</v>
      </c>
      <c r="B13">
        <v>1</v>
      </c>
      <c r="C13" s="19">
        <f>VLOOKUP(B13,'Libro Diario'!A$2:$B$147,2,FALSE)</f>
        <v>43789</v>
      </c>
      <c r="D13" t="str">
        <f>VLOOKUP('Libro Mayor'!A13,Subcuentas!$A$2:$B$27,2,FALSE)</f>
        <v>Cliente Antonio Lopez</v>
      </c>
      <c r="E13">
        <v>500</v>
      </c>
      <c r="G13">
        <f t="shared" si="0"/>
        <v>500</v>
      </c>
    </row>
    <row r="14" spans="1:9" x14ac:dyDescent="0.25">
      <c r="A14">
        <v>430.00099999999998</v>
      </c>
      <c r="B14">
        <v>14</v>
      </c>
      <c r="C14" s="19">
        <f>VLOOKUP(B14,'Libro Diario'!A$2:$B$147,2,FALSE)</f>
        <v>43802</v>
      </c>
      <c r="D14" t="str">
        <f>VLOOKUP('Libro Mayor'!A14,Subcuentas!$A$2:$B$27,2,FALSE)</f>
        <v>Cliente Antonio Lopez</v>
      </c>
      <c r="F14">
        <v>500</v>
      </c>
      <c r="G14">
        <f t="shared" si="0"/>
        <v>-500</v>
      </c>
      <c r="H14" t="s">
        <v>52</v>
      </c>
      <c r="I14">
        <f>SUM(G13:G14)</f>
        <v>0</v>
      </c>
    </row>
    <row r="15" spans="1:9" x14ac:dyDescent="0.25">
      <c r="A15">
        <v>430.00200000000001</v>
      </c>
      <c r="B15">
        <v>2</v>
      </c>
      <c r="C15" s="19">
        <f>VLOOKUP(B15,'Libro Diario'!A$2:$B$147,2,FALSE)</f>
        <v>43790</v>
      </c>
      <c r="D15" t="str">
        <f>VLOOKUP('Libro Mayor'!A15,Subcuentas!$A$2:$B$27,2,FALSE)</f>
        <v>Cliente Santiago Segura</v>
      </c>
      <c r="E15">
        <v>968</v>
      </c>
      <c r="G15">
        <f t="shared" si="0"/>
        <v>968</v>
      </c>
    </row>
    <row r="16" spans="1:9" x14ac:dyDescent="0.25">
      <c r="A16">
        <v>430.00200000000001</v>
      </c>
      <c r="B16">
        <v>13</v>
      </c>
      <c r="C16" s="19">
        <f>VLOOKUP(B16,'Libro Diario'!A$2:$B$147,2,FALSE)</f>
        <v>43801</v>
      </c>
      <c r="D16" t="str">
        <f>VLOOKUP('Libro Mayor'!A16,Subcuentas!$A$2:$B$27,2,FALSE)</f>
        <v>Cliente Santiago Segura</v>
      </c>
      <c r="F16">
        <v>968</v>
      </c>
      <c r="G16">
        <f t="shared" si="0"/>
        <v>-968</v>
      </c>
      <c r="H16" t="s">
        <v>52</v>
      </c>
      <c r="I16">
        <f>SUM(G15:G16)</f>
        <v>0</v>
      </c>
    </row>
    <row r="17" spans="1:11" x14ac:dyDescent="0.25">
      <c r="A17">
        <v>430.00299999999999</v>
      </c>
      <c r="B17">
        <v>12</v>
      </c>
      <c r="C17" s="19">
        <f>VLOOKUP(B17,'Libro Diario'!A$2:$B$147,2,FALSE)</f>
        <v>43800</v>
      </c>
      <c r="D17" t="str">
        <f>VLOOKUP('Libro Mayor'!A17,Subcuentas!$A$2:$B$27,2,FALSE)</f>
        <v>Cliente Pedro Lopez</v>
      </c>
      <c r="E17">
        <v>2420</v>
      </c>
      <c r="G17">
        <f t="shared" si="0"/>
        <v>2420</v>
      </c>
      <c r="H17" t="s">
        <v>52</v>
      </c>
      <c r="I17">
        <v>2420</v>
      </c>
    </row>
    <row r="18" spans="1:11" x14ac:dyDescent="0.25">
      <c r="A18">
        <v>430.00400000000002</v>
      </c>
      <c r="B18">
        <v>25</v>
      </c>
      <c r="C18" s="19">
        <f>VLOOKUP(B18,'Libro Diario'!A$2:$B$147,2,FALSE)</f>
        <v>43827</v>
      </c>
      <c r="D18" t="str">
        <f>VLOOKUP('Libro Mayor'!A18,Subcuentas!$A$2:$B$27,2,FALSE)</f>
        <v>Cliente Gonzalo Ramirez</v>
      </c>
      <c r="E18">
        <v>363</v>
      </c>
      <c r="G18">
        <f t="shared" si="0"/>
        <v>363</v>
      </c>
    </row>
    <row r="19" spans="1:11" x14ac:dyDescent="0.25">
      <c r="A19">
        <v>430.00400000000002</v>
      </c>
      <c r="B19">
        <v>28</v>
      </c>
      <c r="C19" s="19">
        <f>VLOOKUP(B19,'Libro Diario'!A$2:$B$147,2,FALSE)</f>
        <v>43828</v>
      </c>
      <c r="D19" t="str">
        <f>VLOOKUP('Libro Mayor'!A19,Subcuentas!$A$2:$B$27,2,FALSE)</f>
        <v>Cliente Gonzalo Ramirez</v>
      </c>
      <c r="F19">
        <v>363</v>
      </c>
      <c r="G19">
        <f t="shared" si="0"/>
        <v>-363</v>
      </c>
      <c r="H19" t="s">
        <v>52</v>
      </c>
      <c r="I19">
        <f>SUM(G18:G19)</f>
        <v>0</v>
      </c>
    </row>
    <row r="20" spans="1:11" x14ac:dyDescent="0.25">
      <c r="A20">
        <v>430.005</v>
      </c>
      <c r="B20">
        <v>26</v>
      </c>
      <c r="C20" s="19">
        <f>VLOOKUP(B20,'Libro Diario'!A$2:$B$147,2,FALSE)</f>
        <v>43827</v>
      </c>
      <c r="D20" t="str">
        <f>VLOOKUP('Libro Mayor'!A20,Subcuentas!$A$2:$B$27,2,FALSE)</f>
        <v>Cliente Ana Garcia</v>
      </c>
      <c r="E20">
        <v>484</v>
      </c>
      <c r="G20">
        <f t="shared" si="0"/>
        <v>484</v>
      </c>
    </row>
    <row r="21" spans="1:11" x14ac:dyDescent="0.25">
      <c r="A21">
        <v>430.005</v>
      </c>
      <c r="B21">
        <v>27</v>
      </c>
      <c r="C21" s="19">
        <f>VLOOKUP(B21,'Libro Diario'!A$2:$B$147,2,FALSE)</f>
        <v>43828</v>
      </c>
      <c r="D21" t="str">
        <f>VLOOKUP('Libro Mayor'!A21,Subcuentas!$A$2:$B$27,2,FALSE)</f>
        <v>Cliente Ana Garcia</v>
      </c>
      <c r="F21">
        <v>484</v>
      </c>
      <c r="G21">
        <f t="shared" si="0"/>
        <v>-484</v>
      </c>
      <c r="H21" t="s">
        <v>52</v>
      </c>
      <c r="I21">
        <f t="shared" ref="I21" si="1">SUM(G20:G21)</f>
        <v>0</v>
      </c>
    </row>
    <row r="22" spans="1:11" x14ac:dyDescent="0.25">
      <c r="A22" s="23" t="s">
        <v>56</v>
      </c>
      <c r="B22">
        <v>11</v>
      </c>
      <c r="C22" s="19">
        <f>VLOOKUP(B22,'Libro Diario'!A$2:$B$147,2,FALSE)</f>
        <v>43799</v>
      </c>
      <c r="D22" t="str">
        <f>VLOOKUP('Libro Mayor'!A22,Subcuentas!$A$2:$B$27,2,FALSE)</f>
        <v>Anticipo Renumeraciones</v>
      </c>
      <c r="F22">
        <v>250</v>
      </c>
      <c r="G22">
        <f t="shared" si="0"/>
        <v>-250</v>
      </c>
    </row>
    <row r="23" spans="1:11" x14ac:dyDescent="0.25">
      <c r="A23" s="23" t="s">
        <v>56</v>
      </c>
      <c r="B23">
        <v>20</v>
      </c>
      <c r="C23" s="19">
        <f>VLOOKUP(B23,'Libro Diario'!A$2:$B$147,2,FALSE)</f>
        <v>43820</v>
      </c>
      <c r="D23" t="str">
        <f>VLOOKUP('Libro Mayor'!A23,Subcuentas!$A$2:$B$27,2,FALSE)</f>
        <v>Anticipo Renumeraciones</v>
      </c>
      <c r="E23">
        <v>250</v>
      </c>
      <c r="G23">
        <f t="shared" si="0"/>
        <v>250</v>
      </c>
      <c r="H23" t="s">
        <v>52</v>
      </c>
      <c r="I23">
        <f>SUM(G22:G23)</f>
        <v>0</v>
      </c>
    </row>
    <row r="24" spans="1:11" x14ac:dyDescent="0.25">
      <c r="A24" s="23" t="s">
        <v>54</v>
      </c>
      <c r="B24">
        <v>8</v>
      </c>
      <c r="C24" s="19">
        <f>VLOOKUP(B24,'Libro Diario'!A$2:$B$147,2,FALSE)</f>
        <v>43796</v>
      </c>
      <c r="D24" t="str">
        <f>VLOOKUP('Libro Mayor'!A24,Subcuentas!$A$2:$B$27,2,FALSE)</f>
        <v>Pago Nomina</v>
      </c>
      <c r="F24">
        <v>893.8</v>
      </c>
      <c r="G24">
        <f>E24-F24</f>
        <v>-893.8</v>
      </c>
    </row>
    <row r="25" spans="1:11" x14ac:dyDescent="0.25">
      <c r="A25" s="23" t="s">
        <v>54</v>
      </c>
      <c r="B25">
        <v>23</v>
      </c>
      <c r="C25" s="19">
        <f>VLOOKUP(B25,'Libro Diario'!A$2:$B$147,2,FALSE)</f>
        <v>43822</v>
      </c>
      <c r="D25" t="str">
        <f>VLOOKUP('Libro Mayor'!A25,Subcuentas!$A$2:$B$27,2,FALSE)</f>
        <v>Pago Nomina</v>
      </c>
      <c r="F25">
        <v>893.8</v>
      </c>
      <c r="G25">
        <f t="shared" si="0"/>
        <v>-893.8</v>
      </c>
      <c r="H25" t="s">
        <v>52</v>
      </c>
      <c r="I25">
        <f>SUM(G24:G25)</f>
        <v>-1787.6</v>
      </c>
    </row>
    <row r="26" spans="1:11" x14ac:dyDescent="0.25">
      <c r="A26" s="23" t="s">
        <v>44</v>
      </c>
      <c r="B26">
        <v>3</v>
      </c>
      <c r="C26" s="19">
        <f>VLOOKUP(B26,'Libro Diario'!A$2:$B$147,2,FALSE)</f>
        <v>43791</v>
      </c>
      <c r="D26" t="str">
        <f>VLOOKUP('Libro Mayor'!A26,Subcuentas!$A$2:$B$27,2,FALSE)</f>
        <v>HP IVA Soportado</v>
      </c>
      <c r="E26">
        <v>1050</v>
      </c>
      <c r="G26">
        <f t="shared" ref="G26:G33" si="2">E26-F26</f>
        <v>1050</v>
      </c>
    </row>
    <row r="27" spans="1:11" x14ac:dyDescent="0.25">
      <c r="A27" s="23" t="s">
        <v>44</v>
      </c>
      <c r="B27">
        <v>5</v>
      </c>
      <c r="C27" s="19">
        <f>VLOOKUP(B27,'Libro Diario'!A$2:$B$147,2,FALSE)</f>
        <v>43793</v>
      </c>
      <c r="D27" t="str">
        <f>VLOOKUP('Libro Mayor'!A27,Subcuentas!$A$2:$B$27,2,FALSE)</f>
        <v>HP IVA Soportado</v>
      </c>
      <c r="E27">
        <v>210</v>
      </c>
      <c r="G27">
        <f t="shared" si="2"/>
        <v>210</v>
      </c>
    </row>
    <row r="28" spans="1:11" x14ac:dyDescent="0.25">
      <c r="A28" s="23" t="s">
        <v>44</v>
      </c>
      <c r="B28">
        <v>7</v>
      </c>
      <c r="C28" s="19">
        <f>VLOOKUP(B28,'Libro Diario'!A$2:$B$147,2,FALSE)</f>
        <v>43795</v>
      </c>
      <c r="D28" t="str">
        <f>VLOOKUP('Libro Mayor'!A28,Subcuentas!$A$2:$B$27,2,FALSE)</f>
        <v>HP IVA Soportado</v>
      </c>
      <c r="F28">
        <v>1050</v>
      </c>
      <c r="G28">
        <f t="shared" si="2"/>
        <v>-1050</v>
      </c>
    </row>
    <row r="29" spans="1:11" x14ac:dyDescent="0.25">
      <c r="A29" s="23" t="s">
        <v>44</v>
      </c>
      <c r="B29">
        <v>15</v>
      </c>
      <c r="C29" s="19">
        <f>VLOOKUP(B29,'Libro Diario'!A$2:$B$147,2,FALSE)</f>
        <v>43809</v>
      </c>
      <c r="D29" t="str">
        <f>VLOOKUP('Libro Mayor'!A29,Subcuentas!$A$2:$B$27,2,FALSE)</f>
        <v>HP IVA Soportado</v>
      </c>
      <c r="E29">
        <v>525</v>
      </c>
      <c r="G29">
        <f t="shared" si="2"/>
        <v>525</v>
      </c>
    </row>
    <row r="30" spans="1:11" x14ac:dyDescent="0.25">
      <c r="A30" s="23" t="s">
        <v>44</v>
      </c>
      <c r="B30">
        <v>18</v>
      </c>
      <c r="C30" s="19">
        <f>VLOOKUP(B30,'Libro Diario'!A$2:$B$147,2,FALSE)</f>
        <v>43819</v>
      </c>
      <c r="D30" t="str">
        <f>VLOOKUP('Libro Mayor'!A30,Subcuentas!$A$2:$B$27,2,FALSE)</f>
        <v>HP IVA Soportado</v>
      </c>
      <c r="F30">
        <v>525</v>
      </c>
      <c r="G30">
        <f t="shared" si="2"/>
        <v>-525</v>
      </c>
    </row>
    <row r="31" spans="1:11" x14ac:dyDescent="0.25">
      <c r="A31" s="23" t="s">
        <v>44</v>
      </c>
      <c r="B31">
        <v>24</v>
      </c>
      <c r="C31" s="19">
        <f>VLOOKUP(B31,'Libro Diario'!A$2:$B$147,2,FALSE)</f>
        <v>43826</v>
      </c>
      <c r="D31" t="str">
        <f>VLOOKUP('Libro Mayor'!A31,Subcuentas!$A$2:$B$27,2,FALSE)</f>
        <v>HP IVA Soportado</v>
      </c>
      <c r="E31">
        <v>630</v>
      </c>
      <c r="G31">
        <f t="shared" si="2"/>
        <v>630</v>
      </c>
    </row>
    <row r="32" spans="1:11" x14ac:dyDescent="0.25">
      <c r="A32" s="23" t="s">
        <v>44</v>
      </c>
      <c r="B32">
        <v>32</v>
      </c>
      <c r="C32" s="19">
        <f>VLOOKUP(B32,'Libro Diario'!A$2:$B$147,2,FALSE)</f>
        <v>43834</v>
      </c>
      <c r="D32" t="str">
        <f>VLOOKUP('Libro Mayor'!A32,Subcuentas!$A$2:$B$27,2,FALSE)</f>
        <v>HP IVA Soportado</v>
      </c>
      <c r="E32">
        <v>357</v>
      </c>
      <c r="G32">
        <f t="shared" si="2"/>
        <v>357</v>
      </c>
      <c r="J32">
        <f>SUM(E26:E33)</f>
        <v>3087</v>
      </c>
      <c r="K32">
        <f>SUM(F26:F33)</f>
        <v>1575</v>
      </c>
    </row>
    <row r="33" spans="1:11" x14ac:dyDescent="0.25">
      <c r="A33" s="23" t="s">
        <v>44</v>
      </c>
      <c r="B33">
        <v>33</v>
      </c>
      <c r="C33" s="19">
        <f>VLOOKUP(B33,'Libro Diario'!A$2:$B$147,2,FALSE)</f>
        <v>43835</v>
      </c>
      <c r="D33" t="str">
        <f>VLOOKUP('Libro Mayor'!A33,Subcuentas!$A$2:$B$27,2,FALSE)</f>
        <v>HP IVA Soportado</v>
      </c>
      <c r="E33">
        <v>315</v>
      </c>
      <c r="G33">
        <f t="shared" si="2"/>
        <v>315</v>
      </c>
      <c r="H33" t="s">
        <v>52</v>
      </c>
      <c r="I33">
        <f>SUM(G26:G33)</f>
        <v>1512</v>
      </c>
    </row>
    <row r="34" spans="1:11" x14ac:dyDescent="0.25">
      <c r="A34" s="23" t="s">
        <v>55</v>
      </c>
      <c r="B34">
        <v>8</v>
      </c>
      <c r="C34" s="19">
        <f>VLOOKUP(B34,'Libro Diario'!A$2:$B$147,2,FALSE)</f>
        <v>43796</v>
      </c>
      <c r="D34" t="str">
        <f>VLOOKUP('Libro Mayor'!A34,Subcuentas!$A$2:$B$27,2,FALSE)</f>
        <v>Hacienda Publica Retencion IRPF</v>
      </c>
      <c r="F34">
        <v>94.27</v>
      </c>
      <c r="G34">
        <f t="shared" ref="G34:G96" si="3">E34-F34</f>
        <v>-94.27</v>
      </c>
    </row>
    <row r="35" spans="1:11" x14ac:dyDescent="0.25">
      <c r="A35" s="23" t="s">
        <v>55</v>
      </c>
      <c r="B35">
        <v>11</v>
      </c>
      <c r="C35" s="19">
        <f>VLOOKUP(B35,'Libro Diario'!A$2:$B$147,2,FALSE)</f>
        <v>43799</v>
      </c>
      <c r="D35" t="str">
        <f>VLOOKUP('Libro Mayor'!A35,Subcuentas!$A$2:$B$27,2,FALSE)</f>
        <v>Hacienda Publica Retencion IRPF</v>
      </c>
      <c r="F35">
        <v>85</v>
      </c>
      <c r="G35">
        <f t="shared" si="3"/>
        <v>-85</v>
      </c>
    </row>
    <row r="36" spans="1:11" x14ac:dyDescent="0.25">
      <c r="A36" s="23" t="s">
        <v>55</v>
      </c>
      <c r="B36">
        <v>19</v>
      </c>
      <c r="C36" s="19">
        <f>VLOOKUP(B36,'Libro Diario'!A$2:$B$147,2,FALSE)</f>
        <v>43820</v>
      </c>
      <c r="D36" t="str">
        <f>VLOOKUP('Libro Mayor'!A36,Subcuentas!$A$2:$B$27,2,FALSE)</f>
        <v>Hacienda Publica Retencion IRPF</v>
      </c>
      <c r="E36">
        <v>300</v>
      </c>
      <c r="G36">
        <f t="shared" si="3"/>
        <v>300</v>
      </c>
    </row>
    <row r="37" spans="1:11" x14ac:dyDescent="0.25">
      <c r="A37" s="23" t="s">
        <v>55</v>
      </c>
      <c r="B37">
        <v>22</v>
      </c>
      <c r="C37" s="19">
        <f>VLOOKUP(B37,'Libro Diario'!A$2:$B$147,2,FALSE)</f>
        <v>43820</v>
      </c>
      <c r="D37" t="str">
        <f>VLOOKUP('Libro Mayor'!A37,Subcuentas!$A$2:$B$27,2,FALSE)</f>
        <v>Hacienda Publica Retencion IRPF</v>
      </c>
      <c r="E37">
        <v>85</v>
      </c>
      <c r="G37">
        <f t="shared" si="3"/>
        <v>85</v>
      </c>
      <c r="J37">
        <f>SUM(E34:E38)</f>
        <v>385</v>
      </c>
      <c r="K37">
        <f>SUM(F34:F38)</f>
        <v>273.53999999999996</v>
      </c>
    </row>
    <row r="38" spans="1:11" x14ac:dyDescent="0.25">
      <c r="A38" s="23" t="s">
        <v>55</v>
      </c>
      <c r="B38">
        <v>23</v>
      </c>
      <c r="C38" s="19">
        <f>VLOOKUP(B38,'Libro Diario'!A$2:$B$147,2,FALSE)</f>
        <v>43822</v>
      </c>
      <c r="D38" t="str">
        <f>VLOOKUP('Libro Mayor'!A38,Subcuentas!$A$2:$B$27,2,FALSE)</f>
        <v>Hacienda Publica Retencion IRPF</v>
      </c>
      <c r="F38">
        <v>94.27</v>
      </c>
      <c r="G38">
        <f t="shared" si="3"/>
        <v>-94.27</v>
      </c>
      <c r="H38" t="s">
        <v>52</v>
      </c>
      <c r="I38">
        <f>SUM(G34:G38)</f>
        <v>111.46000000000002</v>
      </c>
    </row>
    <row r="39" spans="1:11" x14ac:dyDescent="0.25">
      <c r="A39" s="23" t="s">
        <v>57</v>
      </c>
      <c r="B39">
        <v>8</v>
      </c>
      <c r="C39" s="19">
        <f>VLOOKUP(B39,'Libro Diario'!A$2:$B$147,2,FALSE)</f>
        <v>43796</v>
      </c>
      <c r="D39" t="str">
        <f>VLOOKUP('Libro Mayor'!A39,Subcuentas!$A$2:$B$27,2,FALSE)</f>
        <v>Deuda SS</v>
      </c>
      <c r="F39">
        <v>480.81</v>
      </c>
      <c r="G39">
        <f t="shared" si="3"/>
        <v>-480.81</v>
      </c>
    </row>
    <row r="40" spans="1:11" x14ac:dyDescent="0.25">
      <c r="A40" s="23" t="s">
        <v>57</v>
      </c>
      <c r="B40">
        <v>10</v>
      </c>
      <c r="C40" s="19">
        <f>VLOOKUP(B40,'Libro Diario'!A$2:$B$147,2,FALSE)</f>
        <v>43797</v>
      </c>
      <c r="D40" t="str">
        <f>VLOOKUP('Libro Mayor'!A40,Subcuentas!$A$2:$B$27,2,FALSE)</f>
        <v>Deuda SS</v>
      </c>
      <c r="E40">
        <v>650</v>
      </c>
      <c r="G40">
        <f t="shared" si="3"/>
        <v>650</v>
      </c>
    </row>
    <row r="41" spans="1:11" x14ac:dyDescent="0.25">
      <c r="A41" s="23" t="s">
        <v>57</v>
      </c>
      <c r="B41">
        <v>11</v>
      </c>
      <c r="C41" s="19">
        <f>VLOOKUP(B41,'Libro Diario'!A$2:$B$147,2,FALSE)</f>
        <v>43799</v>
      </c>
      <c r="D41" t="str">
        <f>VLOOKUP('Libro Mayor'!A41,Subcuentas!$A$2:$B$27,2,FALSE)</f>
        <v>Deuda SS</v>
      </c>
      <c r="F41">
        <v>1326</v>
      </c>
      <c r="G41">
        <f t="shared" si="3"/>
        <v>-1326</v>
      </c>
    </row>
    <row r="42" spans="1:11" x14ac:dyDescent="0.25">
      <c r="A42" s="23" t="s">
        <v>57</v>
      </c>
      <c r="B42">
        <v>21</v>
      </c>
      <c r="C42" s="19">
        <f>VLOOKUP(B42,'Libro Diario'!A$2:$B$147,2,FALSE)</f>
        <v>43820</v>
      </c>
      <c r="D42" t="str">
        <f>VLOOKUP('Libro Mayor'!A42,Subcuentas!$A$2:$B$27,2,FALSE)</f>
        <v>Deuda SS</v>
      </c>
      <c r="E42">
        <v>1326</v>
      </c>
      <c r="G42">
        <f t="shared" si="3"/>
        <v>1326</v>
      </c>
      <c r="J42">
        <f>SUM(E39:E44)</f>
        <v>2626</v>
      </c>
      <c r="K42">
        <f>SUM(F39:F44)</f>
        <v>2287.62</v>
      </c>
    </row>
    <row r="43" spans="1:11" x14ac:dyDescent="0.25">
      <c r="A43" s="23" t="s">
        <v>57</v>
      </c>
      <c r="B43">
        <v>23</v>
      </c>
      <c r="C43" s="19">
        <f>VLOOKUP(B43,'Libro Diario'!A$2:$B$147,2,FALSE)</f>
        <v>43822</v>
      </c>
      <c r="D43" t="str">
        <f>VLOOKUP('Libro Mayor'!A43,Subcuentas!$A$2:$B$27,2,FALSE)</f>
        <v>Deuda SS</v>
      </c>
      <c r="F43">
        <v>480.81</v>
      </c>
      <c r="G43">
        <f t="shared" si="3"/>
        <v>-480.81</v>
      </c>
    </row>
    <row r="44" spans="1:11" x14ac:dyDescent="0.25">
      <c r="A44" s="23" t="s">
        <v>57</v>
      </c>
      <c r="B44">
        <v>30</v>
      </c>
      <c r="C44" s="19">
        <f>VLOOKUP(B44,'Libro Diario'!A$2:$B$147,2,FALSE)</f>
        <v>43830</v>
      </c>
      <c r="D44" t="str">
        <f>VLOOKUP('Libro Mayor'!A44,Subcuentas!$A$2:$B$27,2,FALSE)</f>
        <v>Deuda SS</v>
      </c>
      <c r="E44">
        <v>650</v>
      </c>
      <c r="G44">
        <f t="shared" si="3"/>
        <v>650</v>
      </c>
      <c r="H44" t="s">
        <v>52</v>
      </c>
      <c r="I44">
        <f>SUM(G39:G44)</f>
        <v>338.38000000000005</v>
      </c>
    </row>
    <row r="45" spans="1:11" x14ac:dyDescent="0.25">
      <c r="A45" s="23" t="s">
        <v>45</v>
      </c>
      <c r="B45">
        <v>1</v>
      </c>
      <c r="C45" s="19">
        <f>VLOOKUP(B45,'Libro Diario'!A$2:$B$147,2,FALSE)</f>
        <v>43789</v>
      </c>
      <c r="D45" t="str">
        <f>VLOOKUP('Libro Mayor'!A45,Subcuentas!$A$2:$B$27,2,FALSE)</f>
        <v>HP IVA Repercutido</v>
      </c>
      <c r="F45">
        <v>420</v>
      </c>
      <c r="G45">
        <f t="shared" si="3"/>
        <v>-420</v>
      </c>
    </row>
    <row r="46" spans="1:11" x14ac:dyDescent="0.25">
      <c r="A46" s="23" t="s">
        <v>45</v>
      </c>
      <c r="B46">
        <v>2</v>
      </c>
      <c r="C46" s="19">
        <f>VLOOKUP(B46,'Libro Diario'!A$2:$B$147,2,FALSE)</f>
        <v>43790</v>
      </c>
      <c r="D46" t="str">
        <f>VLOOKUP('Libro Mayor'!A46,Subcuentas!$A$2:$B$27,2,FALSE)</f>
        <v>HP IVA Repercutido</v>
      </c>
      <c r="F46">
        <v>168</v>
      </c>
      <c r="G46">
        <f t="shared" si="3"/>
        <v>-168</v>
      </c>
    </row>
    <row r="47" spans="1:11" x14ac:dyDescent="0.25">
      <c r="A47" s="23" t="s">
        <v>45</v>
      </c>
      <c r="B47">
        <v>12</v>
      </c>
      <c r="C47" s="19">
        <f>VLOOKUP(B47,'Libro Diario'!A$2:$B$147,2,FALSE)</f>
        <v>43800</v>
      </c>
      <c r="D47" t="str">
        <f>VLOOKUP('Libro Mayor'!A47,Subcuentas!$A$2:$B$27,2,FALSE)</f>
        <v>HP IVA Repercutido</v>
      </c>
      <c r="F47">
        <v>420</v>
      </c>
      <c r="G47">
        <f t="shared" si="3"/>
        <v>-420</v>
      </c>
    </row>
    <row r="48" spans="1:11" x14ac:dyDescent="0.25">
      <c r="A48" s="23" t="s">
        <v>45</v>
      </c>
      <c r="B48">
        <v>25</v>
      </c>
      <c r="C48" s="19">
        <f>VLOOKUP(B48,'Libro Diario'!A$2:$B$147,2,FALSE)</f>
        <v>43827</v>
      </c>
      <c r="D48" t="str">
        <f>VLOOKUP('Libro Mayor'!A48,Subcuentas!$A$2:$B$27,2,FALSE)</f>
        <v>HP IVA Repercutido</v>
      </c>
      <c r="F48">
        <v>63</v>
      </c>
      <c r="G48">
        <f t="shared" si="3"/>
        <v>-63</v>
      </c>
    </row>
    <row r="49" spans="1:9" x14ac:dyDescent="0.25">
      <c r="A49" s="23" t="s">
        <v>45</v>
      </c>
      <c r="B49">
        <v>26</v>
      </c>
      <c r="C49" s="19">
        <f>VLOOKUP(B49,'Libro Diario'!A$2:$B$147,2,FALSE)</f>
        <v>43827</v>
      </c>
      <c r="D49" t="str">
        <f>VLOOKUP('Libro Mayor'!A49,Subcuentas!$A$2:$B$27,2,FALSE)</f>
        <v>HP IVA Repercutido</v>
      </c>
      <c r="F49">
        <v>84</v>
      </c>
      <c r="G49">
        <f t="shared" si="3"/>
        <v>-84</v>
      </c>
    </row>
    <row r="50" spans="1:9" x14ac:dyDescent="0.25">
      <c r="A50" s="23" t="s">
        <v>45</v>
      </c>
      <c r="B50">
        <v>29</v>
      </c>
      <c r="C50" s="19">
        <f>VLOOKUP(B50,'Libro Diario'!A$2:$B$147,2,FALSE)</f>
        <v>43829</v>
      </c>
      <c r="D50" t="str">
        <f>VLOOKUP('Libro Mayor'!A50,Subcuentas!$A$2:$B$27,2,FALSE)</f>
        <v>HP IVA Repercutido</v>
      </c>
      <c r="F50">
        <v>189</v>
      </c>
      <c r="G50">
        <f t="shared" si="3"/>
        <v>-189</v>
      </c>
      <c r="H50" t="s">
        <v>52</v>
      </c>
      <c r="I50">
        <f>SUM(G45:G50)</f>
        <v>-1344</v>
      </c>
    </row>
    <row r="51" spans="1:9" x14ac:dyDescent="0.25">
      <c r="A51" s="23" t="s">
        <v>46</v>
      </c>
      <c r="B51">
        <v>1</v>
      </c>
      <c r="C51" s="19">
        <f>VLOOKUP(B51,'Libro Diario'!A$2:$B$147,2,FALSE)</f>
        <v>43789</v>
      </c>
      <c r="D51" t="str">
        <f>VLOOKUP('Libro Mayor'!A51,Subcuentas!$A$2:$B$27,2,FALSE)</f>
        <v>Pago Efectivo</v>
      </c>
      <c r="E51">
        <v>220</v>
      </c>
      <c r="G51">
        <f t="shared" si="3"/>
        <v>220</v>
      </c>
    </row>
    <row r="52" spans="1:9" x14ac:dyDescent="0.25">
      <c r="A52" s="23" t="s">
        <v>46</v>
      </c>
      <c r="B52">
        <v>6</v>
      </c>
      <c r="C52" s="19">
        <f>VLOOKUP(B52,'Libro Diario'!A$2:$B$147,2,FALSE)</f>
        <v>43794</v>
      </c>
      <c r="D52" t="str">
        <f>VLOOKUP('Libro Mayor'!A52,Subcuentas!$A$2:$B$27,2,FALSE)</f>
        <v>Pago Efectivo</v>
      </c>
      <c r="F52">
        <v>1500</v>
      </c>
      <c r="G52">
        <f t="shared" si="3"/>
        <v>-1500</v>
      </c>
    </row>
    <row r="53" spans="1:9" x14ac:dyDescent="0.25">
      <c r="A53" s="23" t="s">
        <v>46</v>
      </c>
      <c r="B53">
        <v>7</v>
      </c>
      <c r="C53" s="19">
        <f>VLOOKUP(B53,'Libro Diario'!A$2:$B$147,2,FALSE)</f>
        <v>43795</v>
      </c>
      <c r="D53" t="str">
        <f>VLOOKUP('Libro Mayor'!A53,Subcuentas!$A$2:$B$27,2,FALSE)</f>
        <v>Pago Efectivo</v>
      </c>
      <c r="E53">
        <v>6050</v>
      </c>
      <c r="G53">
        <f t="shared" si="3"/>
        <v>6050</v>
      </c>
    </row>
    <row r="54" spans="1:9" x14ac:dyDescent="0.25">
      <c r="A54" s="23" t="s">
        <v>46</v>
      </c>
      <c r="B54">
        <v>17</v>
      </c>
      <c r="C54" s="19">
        <f>VLOOKUP(B54,'Libro Diario'!A$2:$B$147,2,FALSE)</f>
        <v>43814</v>
      </c>
      <c r="D54" t="str">
        <f>VLOOKUP('Libro Mayor'!A54,Subcuentas!$A$2:$B$27,2,FALSE)</f>
        <v>Pago Efectivo</v>
      </c>
      <c r="F54">
        <v>1000</v>
      </c>
      <c r="G54">
        <f t="shared" si="3"/>
        <v>-1000</v>
      </c>
    </row>
    <row r="55" spans="1:9" x14ac:dyDescent="0.25">
      <c r="A55" s="23" t="s">
        <v>46</v>
      </c>
      <c r="B55">
        <v>32</v>
      </c>
      <c r="C55" s="19">
        <f>VLOOKUP(B55,'Libro Diario'!A$2:$B$147,2,FALSE)</f>
        <v>43834</v>
      </c>
      <c r="D55" t="str">
        <f>VLOOKUP('Libro Mayor'!A55,Subcuentas!$A$2:$B$27,2,FALSE)</f>
        <v>Pago Efectivo</v>
      </c>
      <c r="F55">
        <v>557</v>
      </c>
      <c r="G55">
        <f t="shared" si="3"/>
        <v>-557</v>
      </c>
      <c r="H55" t="s">
        <v>52</v>
      </c>
      <c r="I55">
        <f>SUM(G51:G55)</f>
        <v>3213</v>
      </c>
    </row>
    <row r="56" spans="1:9" x14ac:dyDescent="0.25">
      <c r="A56" s="23" t="s">
        <v>47</v>
      </c>
      <c r="B56">
        <v>1</v>
      </c>
      <c r="C56" s="19">
        <f>VLOOKUP(B56,'Libro Diario'!A$2:$B$147,2,FALSE)</f>
        <v>43789</v>
      </c>
      <c r="D56" t="str">
        <f>VLOOKUP('Libro Mayor'!A56,Subcuentas!$A$2:$B$27,2,FALSE)</f>
        <v>Banco Santander</v>
      </c>
      <c r="E56">
        <v>1700</v>
      </c>
      <c r="G56">
        <f t="shared" si="3"/>
        <v>1700</v>
      </c>
    </row>
    <row r="57" spans="1:9" x14ac:dyDescent="0.25">
      <c r="A57" s="23" t="s">
        <v>47</v>
      </c>
      <c r="B57">
        <v>10</v>
      </c>
      <c r="C57" s="19">
        <v>43797</v>
      </c>
      <c r="D57" t="str">
        <f>VLOOKUP('Libro Mayor'!A57,Subcuentas!$A$2:$B$27,2,FALSE)</f>
        <v>Banco Santander</v>
      </c>
      <c r="F57">
        <v>650</v>
      </c>
      <c r="G57">
        <f t="shared" si="3"/>
        <v>-650</v>
      </c>
    </row>
    <row r="58" spans="1:9" x14ac:dyDescent="0.25">
      <c r="A58" s="23" t="s">
        <v>47</v>
      </c>
      <c r="B58">
        <v>11</v>
      </c>
      <c r="C58" s="19">
        <f>VLOOKUP(B58,'Libro Diario'!A$2:$B$147,2,FALSE)</f>
        <v>43799</v>
      </c>
      <c r="D58" t="str">
        <f>VLOOKUP('Libro Mayor'!A58,Subcuentas!$A$2:$B$27,2,FALSE)</f>
        <v>Banco Santander</v>
      </c>
      <c r="F58">
        <v>6039</v>
      </c>
      <c r="G58">
        <f t="shared" si="3"/>
        <v>-6039</v>
      </c>
    </row>
    <row r="59" spans="1:9" x14ac:dyDescent="0.25">
      <c r="A59" s="23" t="s">
        <v>47</v>
      </c>
      <c r="B59">
        <v>16</v>
      </c>
      <c r="C59" s="19">
        <v>43810</v>
      </c>
      <c r="D59" t="str">
        <f>VLOOKUP('Libro Mayor'!A59,Subcuentas!$A$2:$B$27,2,FALSE)</f>
        <v>Banco Santander</v>
      </c>
      <c r="F59">
        <v>1000</v>
      </c>
      <c r="G59">
        <f t="shared" si="3"/>
        <v>-1000</v>
      </c>
      <c r="I59">
        <f>SUM(F56:F63)</f>
        <v>11254</v>
      </c>
    </row>
    <row r="60" spans="1:9" x14ac:dyDescent="0.25">
      <c r="A60" s="23" t="s">
        <v>47</v>
      </c>
      <c r="B60">
        <v>20</v>
      </c>
      <c r="C60" s="19">
        <f>VLOOKUP(B60,'Libro Diario'!A$2:$B$147,2,FALSE)</f>
        <v>43820</v>
      </c>
      <c r="D60" t="str">
        <f>VLOOKUP('Libro Mayor'!A60,Subcuentas!$A$2:$B$27,2,FALSE)</f>
        <v>Banco Santander</v>
      </c>
      <c r="F60">
        <v>250</v>
      </c>
      <c r="G60">
        <f t="shared" si="3"/>
        <v>-250</v>
      </c>
    </row>
    <row r="61" spans="1:9" x14ac:dyDescent="0.25">
      <c r="A61" s="23" t="s">
        <v>47</v>
      </c>
      <c r="B61">
        <v>29</v>
      </c>
      <c r="C61" s="19">
        <f>VLOOKUP(B61,'Libro Diario'!A$2:$B$147,2,FALSE)</f>
        <v>43829</v>
      </c>
      <c r="D61" t="str">
        <f>VLOOKUP('Libro Mayor'!A61,Subcuentas!$A$2:$B$27,2,FALSE)</f>
        <v>Banco Santander</v>
      </c>
      <c r="E61">
        <v>1089</v>
      </c>
      <c r="G61">
        <f t="shared" si="3"/>
        <v>1089</v>
      </c>
    </row>
    <row r="62" spans="1:9" x14ac:dyDescent="0.25">
      <c r="A62" s="23" t="s">
        <v>47</v>
      </c>
      <c r="B62">
        <v>34</v>
      </c>
      <c r="C62" s="19">
        <f>VLOOKUP(B62,'Libro Diario'!A$2:$B$147,2,FALSE)</f>
        <v>43860</v>
      </c>
      <c r="D62" t="str">
        <f>VLOOKUP('Libro Mayor'!A62,Subcuentas!$A$2:$B$27,2,FALSE)</f>
        <v>Banco Santander</v>
      </c>
      <c r="F62">
        <v>1815</v>
      </c>
      <c r="G62">
        <f t="shared" si="3"/>
        <v>-1815</v>
      </c>
    </row>
    <row r="63" spans="1:9" x14ac:dyDescent="0.25">
      <c r="A63" s="23" t="s">
        <v>47</v>
      </c>
      <c r="B63">
        <v>35</v>
      </c>
      <c r="C63" s="19">
        <f>VLOOKUP(B63,'Libro Diario'!A$2:$B$147,2,FALSE)</f>
        <v>43860</v>
      </c>
      <c r="D63" t="str">
        <f>VLOOKUP('Libro Mayor'!A63,Subcuentas!$A$2:$B$27,2,FALSE)</f>
        <v>Banco Santander</v>
      </c>
      <c r="F63">
        <v>1500</v>
      </c>
      <c r="G63">
        <f t="shared" si="3"/>
        <v>-1500</v>
      </c>
      <c r="H63" t="s">
        <v>52</v>
      </c>
      <c r="I63">
        <f>SUM(G56:G63)</f>
        <v>-8465</v>
      </c>
    </row>
    <row r="64" spans="1:9" x14ac:dyDescent="0.25">
      <c r="A64" s="23" t="s">
        <v>48</v>
      </c>
      <c r="B64">
        <v>3</v>
      </c>
      <c r="C64" s="19">
        <f>VLOOKUP(B64,'Libro Diario'!A$2:$B$147,2,FALSE)</f>
        <v>43791</v>
      </c>
      <c r="D64" t="str">
        <f>VLOOKUP('Libro Mayor'!A64,Subcuentas!$A$2:$B$27,2,FALSE)</f>
        <v>Banco Sabadell</v>
      </c>
      <c r="F64">
        <v>3050</v>
      </c>
      <c r="G64">
        <f t="shared" si="3"/>
        <v>-3050</v>
      </c>
    </row>
    <row r="65" spans="1:12" x14ac:dyDescent="0.25">
      <c r="A65" s="23" t="s">
        <v>48</v>
      </c>
      <c r="B65">
        <v>6</v>
      </c>
      <c r="C65" s="19">
        <f>VLOOKUP(B65,'Libro Diario'!A$2:$B$147,2,FALSE)</f>
        <v>43794</v>
      </c>
      <c r="D65" t="str">
        <f>VLOOKUP('Libro Mayor'!A65,Subcuentas!$A$2:$B$27,2,FALSE)</f>
        <v>Banco Sabadell</v>
      </c>
      <c r="F65">
        <v>1500</v>
      </c>
      <c r="G65">
        <f t="shared" si="3"/>
        <v>-1500</v>
      </c>
    </row>
    <row r="66" spans="1:12" x14ac:dyDescent="0.25">
      <c r="A66" s="23" t="s">
        <v>48</v>
      </c>
      <c r="B66">
        <v>13</v>
      </c>
      <c r="C66" s="19">
        <f>VLOOKUP(B66,'Libro Diario'!A$2:$B$147,2,FALSE)</f>
        <v>43801</v>
      </c>
      <c r="D66" t="str">
        <f>VLOOKUP('Libro Mayor'!A66,Subcuentas!$A$2:$B$27,2,FALSE)</f>
        <v>Banco Sabadell</v>
      </c>
      <c r="E66">
        <v>968</v>
      </c>
      <c r="G66">
        <f t="shared" si="3"/>
        <v>968</v>
      </c>
    </row>
    <row r="67" spans="1:12" x14ac:dyDescent="0.25">
      <c r="A67" s="23" t="s">
        <v>48</v>
      </c>
      <c r="B67">
        <v>17</v>
      </c>
      <c r="C67" s="19">
        <f>VLOOKUP(B67,'Libro Diario'!A$2:$B$147,2,FALSE)</f>
        <v>43814</v>
      </c>
      <c r="D67" t="str">
        <f>VLOOKUP('Libro Mayor'!A67,Subcuentas!$A$2:$B$27,2,FALSE)</f>
        <v>Banco Sabadell</v>
      </c>
      <c r="F67">
        <v>2025</v>
      </c>
      <c r="G67">
        <f t="shared" si="3"/>
        <v>-2025</v>
      </c>
      <c r="K67">
        <f>SUM(E64:E72)</f>
        <v>4840</v>
      </c>
      <c r="L67">
        <f>SUM(F64:F72)</f>
        <v>11531</v>
      </c>
    </row>
    <row r="68" spans="1:12" x14ac:dyDescent="0.25">
      <c r="A68" s="23" t="s">
        <v>48</v>
      </c>
      <c r="B68">
        <v>18</v>
      </c>
      <c r="C68" s="19">
        <f>VLOOKUP(B68,'Libro Diario'!A$2:$B$147,2,FALSE)</f>
        <v>43819</v>
      </c>
      <c r="D68" t="str">
        <f>VLOOKUP('Libro Mayor'!A68,Subcuentas!$A$2:$B$27,2,FALSE)</f>
        <v>Banco Sabadell</v>
      </c>
      <c r="E68">
        <v>3025</v>
      </c>
      <c r="G68">
        <f t="shared" si="3"/>
        <v>3025</v>
      </c>
    </row>
    <row r="69" spans="1:12" x14ac:dyDescent="0.25">
      <c r="A69" s="23" t="s">
        <v>48</v>
      </c>
      <c r="B69">
        <v>21</v>
      </c>
      <c r="C69" s="19">
        <f>VLOOKUP(B69,'Libro Diario'!A$2:$B$147,2,FALSE)</f>
        <v>43820</v>
      </c>
      <c r="D69" t="str">
        <f>VLOOKUP('Libro Mayor'!A69,Subcuentas!$A$2:$B$27,2,FALSE)</f>
        <v>Banco Sabadell</v>
      </c>
      <c r="F69">
        <v>1326</v>
      </c>
      <c r="G69">
        <f t="shared" si="3"/>
        <v>-1326</v>
      </c>
    </row>
    <row r="70" spans="1:12" x14ac:dyDescent="0.25">
      <c r="A70" s="23" t="s">
        <v>48</v>
      </c>
      <c r="B70">
        <v>24</v>
      </c>
      <c r="C70" s="19">
        <f>VLOOKUP(B70,'Libro Diario'!A$2:$B$147,2,FALSE)</f>
        <v>43826</v>
      </c>
      <c r="D70" t="str">
        <f>VLOOKUP('Libro Mayor'!A70,Subcuentas!$A$2:$B$27,2,FALSE)</f>
        <v>Banco Sabadell</v>
      </c>
      <c r="F70">
        <v>3630</v>
      </c>
      <c r="G70">
        <f t="shared" si="3"/>
        <v>-3630</v>
      </c>
    </row>
    <row r="71" spans="1:12" x14ac:dyDescent="0.25">
      <c r="A71" s="23" t="s">
        <v>48</v>
      </c>
      <c r="B71">
        <v>27</v>
      </c>
      <c r="C71" s="19">
        <f>VLOOKUP(B71,'Libro Diario'!A$2:$B$147,2,FALSE)</f>
        <v>43828</v>
      </c>
      <c r="D71" t="str">
        <f>VLOOKUP('Libro Mayor'!A71,Subcuentas!$A$2:$B$27,2,FALSE)</f>
        <v>Banco Sabadell</v>
      </c>
      <c r="E71">
        <v>484</v>
      </c>
      <c r="G71">
        <f t="shared" si="3"/>
        <v>484</v>
      </c>
    </row>
    <row r="72" spans="1:12" x14ac:dyDescent="0.25">
      <c r="A72" s="23" t="s">
        <v>48</v>
      </c>
      <c r="B72">
        <v>28</v>
      </c>
      <c r="C72" s="19">
        <f>VLOOKUP(B72,'Libro Diario'!A$2:$B$147,2,FALSE)</f>
        <v>43828</v>
      </c>
      <c r="D72" t="str">
        <f>VLOOKUP('Libro Mayor'!A72,Subcuentas!$A$2:$B$27,2,FALSE)</f>
        <v>Banco Sabadell</v>
      </c>
      <c r="E72">
        <v>363</v>
      </c>
      <c r="G72">
        <f t="shared" si="3"/>
        <v>363</v>
      </c>
      <c r="H72" t="s">
        <v>52</v>
      </c>
      <c r="I72">
        <f>SUM(G64:G72)</f>
        <v>-6691</v>
      </c>
    </row>
    <row r="73" spans="1:12" x14ac:dyDescent="0.25">
      <c r="A73" s="23" t="s">
        <v>49</v>
      </c>
      <c r="B73">
        <v>4</v>
      </c>
      <c r="C73" s="19">
        <f>VLOOKUP(B73,'Libro Diario'!A$2:$B$147,2,FALSE)</f>
        <v>43792</v>
      </c>
      <c r="D73" t="str">
        <f>VLOOKUP('Libro Mayor'!A73,Subcuentas!$A$2:$B$27,2,FALSE)</f>
        <v>Banco Caixa</v>
      </c>
      <c r="F73">
        <v>2420</v>
      </c>
      <c r="G73">
        <f t="shared" si="3"/>
        <v>-2420</v>
      </c>
      <c r="J73">
        <f>SUM(F73:F76)</f>
        <v>2805</v>
      </c>
    </row>
    <row r="74" spans="1:12" x14ac:dyDescent="0.25">
      <c r="A74" s="23" t="s">
        <v>49</v>
      </c>
      <c r="B74">
        <v>14</v>
      </c>
      <c r="C74" s="19">
        <f>VLOOKUP(B74,'Libro Diario'!A$2:$B$147,2,FALSE)</f>
        <v>43802</v>
      </c>
      <c r="D74" t="str">
        <f>VLOOKUP('Libro Mayor'!A74,Subcuentas!$A$2:$B$27,2,FALSE)</f>
        <v>Banco Caixa</v>
      </c>
      <c r="E74">
        <v>500</v>
      </c>
      <c r="G74">
        <f t="shared" si="3"/>
        <v>500</v>
      </c>
    </row>
    <row r="75" spans="1:12" x14ac:dyDescent="0.25">
      <c r="A75" s="23" t="s">
        <v>49</v>
      </c>
      <c r="B75">
        <v>22</v>
      </c>
      <c r="C75" s="19">
        <f>VLOOKUP(B75,'Libro Diario'!A$2:$B$147,2,FALSE)</f>
        <v>43820</v>
      </c>
      <c r="D75" t="str">
        <f>VLOOKUP('Libro Mayor'!A75,Subcuentas!$A$2:$B$27,2,FALSE)</f>
        <v>Banco Caixa</v>
      </c>
      <c r="F75">
        <v>85</v>
      </c>
      <c r="G75">
        <f t="shared" si="3"/>
        <v>-85</v>
      </c>
    </row>
    <row r="76" spans="1:12" x14ac:dyDescent="0.25">
      <c r="A76" s="23" t="s">
        <v>49</v>
      </c>
      <c r="B76">
        <v>31</v>
      </c>
      <c r="C76" s="19">
        <f>VLOOKUP(B76,'Libro Diario'!A$2:$B$147,2,FALSE)</f>
        <v>43830</v>
      </c>
      <c r="D76" t="str">
        <f>VLOOKUP('Libro Mayor'!A76,Subcuentas!$A$2:$B$27,2,FALSE)</f>
        <v>Banco Caixa</v>
      </c>
      <c r="F76">
        <v>300</v>
      </c>
      <c r="G76">
        <f t="shared" si="3"/>
        <v>-300</v>
      </c>
      <c r="H76" t="s">
        <v>64</v>
      </c>
      <c r="I76">
        <f>SUM(G73:G76)</f>
        <v>-2305</v>
      </c>
    </row>
    <row r="77" spans="1:12" x14ac:dyDescent="0.25">
      <c r="A77" s="23" t="s">
        <v>51</v>
      </c>
      <c r="B77">
        <v>3</v>
      </c>
      <c r="C77" s="19">
        <f>VLOOKUP(B77,'Libro Diario'!A$2:$B$147,2,FALSE)</f>
        <v>43791</v>
      </c>
      <c r="D77" t="str">
        <f>VLOOKUP('Libro Mayor'!A77,Subcuentas!$A$2:$B$27,2,FALSE)</f>
        <v>Compra de Mercaderia</v>
      </c>
      <c r="E77">
        <v>5000</v>
      </c>
      <c r="G77">
        <f t="shared" si="3"/>
        <v>5000</v>
      </c>
    </row>
    <row r="78" spans="1:12" x14ac:dyDescent="0.25">
      <c r="A78" s="23" t="s">
        <v>51</v>
      </c>
      <c r="B78">
        <v>5</v>
      </c>
      <c r="C78" s="19">
        <f>VLOOKUP(B78,'Libro Diario'!A$2:$B$147,2,FALSE)</f>
        <v>43793</v>
      </c>
      <c r="D78" t="str">
        <f>VLOOKUP('Libro Mayor'!A78,Subcuentas!$A$2:$B$27,2,FALSE)</f>
        <v>Compra de Mercaderia</v>
      </c>
      <c r="E78">
        <v>1000</v>
      </c>
      <c r="G78">
        <f t="shared" si="3"/>
        <v>1000</v>
      </c>
      <c r="K78">
        <f>SUM(E77:E82)</f>
        <v>14700</v>
      </c>
      <c r="L78">
        <f>SUM(K83)</f>
        <v>0</v>
      </c>
    </row>
    <row r="79" spans="1:12" x14ac:dyDescent="0.25">
      <c r="A79" s="23" t="s">
        <v>51</v>
      </c>
      <c r="B79">
        <v>15</v>
      </c>
      <c r="C79" s="19">
        <f>VLOOKUP(B79,'Libro Diario'!A$2:$B$147,2,FALSE)</f>
        <v>43809</v>
      </c>
      <c r="D79" t="str">
        <f>VLOOKUP('Libro Mayor'!A79,Subcuentas!$A$2:$B$27,2,FALSE)</f>
        <v>Compra de Mercaderia</v>
      </c>
      <c r="E79">
        <v>2500</v>
      </c>
      <c r="G79">
        <f t="shared" si="3"/>
        <v>2500</v>
      </c>
    </row>
    <row r="80" spans="1:12" x14ac:dyDescent="0.25">
      <c r="A80" s="23" t="s">
        <v>51</v>
      </c>
      <c r="B80">
        <v>24</v>
      </c>
      <c r="C80" s="19">
        <f>VLOOKUP(B80,'Libro Diario'!A$2:$B$147,2,FALSE)</f>
        <v>43826</v>
      </c>
      <c r="D80" t="str">
        <f>VLOOKUP('Libro Mayor'!A80,Subcuentas!$A$2:$B$27,2,FALSE)</f>
        <v>Compra de Mercaderia</v>
      </c>
      <c r="E80">
        <v>3000</v>
      </c>
      <c r="G80">
        <f t="shared" si="3"/>
        <v>3000</v>
      </c>
    </row>
    <row r="81" spans="1:12" x14ac:dyDescent="0.25">
      <c r="A81" s="23" t="s">
        <v>51</v>
      </c>
      <c r="B81">
        <v>32</v>
      </c>
      <c r="C81" s="19">
        <f>VLOOKUP(B81,'Libro Diario'!A$2:$B$147,2,FALSE)</f>
        <v>43834</v>
      </c>
      <c r="D81" t="str">
        <f>VLOOKUP('Libro Mayor'!A81,Subcuentas!$A$2:$B$27,2,FALSE)</f>
        <v>Compra de Mercaderia</v>
      </c>
      <c r="E81">
        <v>1700</v>
      </c>
      <c r="G81">
        <f t="shared" si="3"/>
        <v>1700</v>
      </c>
    </row>
    <row r="82" spans="1:12" x14ac:dyDescent="0.25">
      <c r="A82" s="23" t="s">
        <v>51</v>
      </c>
      <c r="B82">
        <v>33</v>
      </c>
      <c r="C82" s="19">
        <f>VLOOKUP(B82,'Libro Diario'!A$2:$B$147,2,FALSE)</f>
        <v>43835</v>
      </c>
      <c r="D82" t="str">
        <f>VLOOKUP('Libro Mayor'!A82,Subcuentas!$A$2:$B$27,2,FALSE)</f>
        <v>Compra de Mercaderia</v>
      </c>
      <c r="E82">
        <v>1500</v>
      </c>
      <c r="G82">
        <f t="shared" si="3"/>
        <v>1500</v>
      </c>
      <c r="H82" t="s">
        <v>52</v>
      </c>
      <c r="I82">
        <f>SUM(G77:G82)</f>
        <v>14700</v>
      </c>
    </row>
    <row r="83" spans="1:12" x14ac:dyDescent="0.25">
      <c r="A83" s="23" t="s">
        <v>58</v>
      </c>
      <c r="B83">
        <v>7</v>
      </c>
      <c r="C83" s="19">
        <f>VLOOKUP(B83,'Libro Diario'!A$2:$B$147,2,FALSE)</f>
        <v>43795</v>
      </c>
      <c r="D83" t="str">
        <f>VLOOKUP('Libro Mayor'!A83,Subcuentas!$A$2:$B$27,2,FALSE)</f>
        <v>Devolucion de compra</v>
      </c>
      <c r="F83">
        <v>5000</v>
      </c>
      <c r="G83">
        <f t="shared" si="3"/>
        <v>-5000</v>
      </c>
    </row>
    <row r="84" spans="1:12" x14ac:dyDescent="0.25">
      <c r="A84" s="23" t="s">
        <v>58</v>
      </c>
      <c r="B84">
        <v>18</v>
      </c>
      <c r="C84" s="19">
        <f>VLOOKUP(B84,'Libro Diario'!A$2:$B$147,2,FALSE)</f>
        <v>43819</v>
      </c>
      <c r="D84" t="str">
        <f>VLOOKUP('Libro Mayor'!A84,Subcuentas!$A$2:$B$27,2,FALSE)</f>
        <v>Devolucion de compra</v>
      </c>
      <c r="F84">
        <v>2500</v>
      </c>
      <c r="G84">
        <f t="shared" si="3"/>
        <v>-2500</v>
      </c>
      <c r="H84" t="s">
        <v>52</v>
      </c>
      <c r="I84">
        <f>SUM(G83:G84)</f>
        <v>-7500</v>
      </c>
    </row>
    <row r="85" spans="1:12" x14ac:dyDescent="0.25">
      <c r="A85" s="23" t="s">
        <v>59</v>
      </c>
      <c r="B85">
        <v>8</v>
      </c>
      <c r="C85" s="19">
        <f>VLOOKUP(B85,'Libro Diario'!A$2:$B$147,2,FALSE)</f>
        <v>43796</v>
      </c>
      <c r="D85" t="str">
        <f>VLOOKUP('Libro Mayor'!A85,Subcuentas!$A$2:$B$27,2,FALSE)</f>
        <v>Nomina bruto</v>
      </c>
      <c r="E85">
        <v>1096.25</v>
      </c>
      <c r="G85">
        <f t="shared" si="3"/>
        <v>1096.25</v>
      </c>
      <c r="K85">
        <f>SUM(E85:E87)</f>
        <v>5892.5</v>
      </c>
      <c r="L85" t="e">
        <f>SUM(k)</f>
        <v>#NAME?</v>
      </c>
    </row>
    <row r="86" spans="1:12" x14ac:dyDescent="0.25">
      <c r="A86" s="23" t="s">
        <v>59</v>
      </c>
      <c r="B86">
        <v>11</v>
      </c>
      <c r="C86" s="19">
        <f>VLOOKUP(B86,'Libro Diario'!A$2:$B$147,2,FALSE)</f>
        <v>43799</v>
      </c>
      <c r="D86" t="str">
        <f>VLOOKUP('Libro Mayor'!A86,Subcuentas!$A$2:$B$27,2,FALSE)</f>
        <v>Nomina bruto</v>
      </c>
      <c r="E86">
        <v>3700</v>
      </c>
      <c r="G86">
        <f t="shared" si="3"/>
        <v>3700</v>
      </c>
    </row>
    <row r="87" spans="1:12" x14ac:dyDescent="0.25">
      <c r="A87" s="23" t="s">
        <v>59</v>
      </c>
      <c r="B87">
        <v>23</v>
      </c>
      <c r="C87" s="19">
        <f>VLOOKUP(B87,'Libro Diario'!A$2:$B$147,2,FALSE)</f>
        <v>43822</v>
      </c>
      <c r="D87" t="str">
        <f>VLOOKUP('Libro Mayor'!A87,Subcuentas!$A$2:$B$27,2,FALSE)</f>
        <v>Nomina bruto</v>
      </c>
      <c r="E87">
        <v>1096.25</v>
      </c>
      <c r="G87">
        <f t="shared" si="3"/>
        <v>1096.25</v>
      </c>
      <c r="H87" t="s">
        <v>52</v>
      </c>
      <c r="I87">
        <f>SUM(G85:G87)</f>
        <v>5892.5</v>
      </c>
    </row>
    <row r="88" spans="1:12" x14ac:dyDescent="0.25">
      <c r="A88" s="23" t="s">
        <v>60</v>
      </c>
      <c r="B88">
        <v>11</v>
      </c>
      <c r="C88" s="19">
        <f>VLOOKUP(B88,'Libro Diario'!A$2:$B$147,2,FALSE)</f>
        <v>43799</v>
      </c>
      <c r="D88" t="str">
        <f>VLOOKUP('Libro Mayor'!A88,Subcuentas!$A$2:$B$27,2,FALSE)</f>
        <v>Indemnizaciones</v>
      </c>
      <c r="E88">
        <v>2500</v>
      </c>
      <c r="G88">
        <f t="shared" si="3"/>
        <v>2500</v>
      </c>
      <c r="H88" t="s">
        <v>52</v>
      </c>
      <c r="I88">
        <f>G88</f>
        <v>2500</v>
      </c>
    </row>
    <row r="89" spans="1:12" x14ac:dyDescent="0.25">
      <c r="A89" s="23" t="s">
        <v>61</v>
      </c>
      <c r="B89">
        <v>8</v>
      </c>
      <c r="C89" s="19">
        <f>VLOOKUP(B89,'Libro Diario'!A$2:$B$147,2,FALSE)</f>
        <v>43796</v>
      </c>
      <c r="D89" t="str">
        <f>VLOOKUP('Libro Mayor'!A89,Subcuentas!$A$2:$B$27,2,FALSE)</f>
        <v>SS a cargo de empresa</v>
      </c>
      <c r="E89">
        <v>372.63</v>
      </c>
      <c r="G89">
        <f t="shared" si="3"/>
        <v>372.63</v>
      </c>
    </row>
    <row r="90" spans="1:12" x14ac:dyDescent="0.25">
      <c r="A90" s="23" t="s">
        <v>61</v>
      </c>
      <c r="B90">
        <v>11</v>
      </c>
      <c r="C90" s="19">
        <f>VLOOKUP(B90,'Libro Diario'!A$2:$B$147,2,FALSE)</f>
        <v>43799</v>
      </c>
      <c r="D90" t="str">
        <f>VLOOKUP('Libro Mayor'!A90,Subcuentas!$A$2:$B$27,2,FALSE)</f>
        <v>SS a cargo de empresa</v>
      </c>
      <c r="E90">
        <v>1050</v>
      </c>
      <c r="G90">
        <f t="shared" si="3"/>
        <v>1050</v>
      </c>
    </row>
    <row r="91" spans="1:12" x14ac:dyDescent="0.25">
      <c r="A91" s="23" t="s">
        <v>61</v>
      </c>
      <c r="B91">
        <v>23</v>
      </c>
      <c r="C91" s="19">
        <f>VLOOKUP(B91,'Libro Diario'!A$2:$B$147,2,FALSE)</f>
        <v>43822</v>
      </c>
      <c r="D91" t="str">
        <f>VLOOKUP('Libro Mayor'!A91,Subcuentas!$A$2:$B$27,2,FALSE)</f>
        <v>SS a cargo de empresa</v>
      </c>
      <c r="E91">
        <v>372.63</v>
      </c>
      <c r="G91">
        <f t="shared" si="3"/>
        <v>372.63</v>
      </c>
      <c r="H91" t="s">
        <v>52</v>
      </c>
      <c r="I91">
        <f>SUM(G89:G91)</f>
        <v>1795.2600000000002</v>
      </c>
    </row>
    <row r="92" spans="1:12" x14ac:dyDescent="0.25">
      <c r="A92" s="23" t="s">
        <v>50</v>
      </c>
      <c r="B92">
        <v>1</v>
      </c>
      <c r="C92" s="19">
        <f>VLOOKUP(B92,'Libro Diario'!A$2:$B$147,2,FALSE)</f>
        <v>43789</v>
      </c>
      <c r="D92" t="str">
        <f>VLOOKUP('Libro Mayor'!A92,Subcuentas!$A$2:$B$27,2,FALSE)</f>
        <v>Venta de mercaderia</v>
      </c>
      <c r="F92">
        <v>2000</v>
      </c>
      <c r="G92">
        <f t="shared" si="3"/>
        <v>-2000</v>
      </c>
    </row>
    <row r="93" spans="1:12" x14ac:dyDescent="0.25">
      <c r="A93" s="23" t="s">
        <v>50</v>
      </c>
      <c r="B93">
        <v>2</v>
      </c>
      <c r="C93" s="19">
        <f>VLOOKUP(B93,'Libro Diario'!A$2:$B$147,2,FALSE)</f>
        <v>43790</v>
      </c>
      <c r="D93" t="str">
        <f>VLOOKUP('Libro Mayor'!A93,Subcuentas!$A$2:$B$27,2,FALSE)</f>
        <v>Venta de mercaderia</v>
      </c>
      <c r="F93">
        <v>800</v>
      </c>
      <c r="G93">
        <f t="shared" si="3"/>
        <v>-800</v>
      </c>
    </row>
    <row r="94" spans="1:12" x14ac:dyDescent="0.25">
      <c r="A94" s="23" t="s">
        <v>50</v>
      </c>
      <c r="B94">
        <v>12</v>
      </c>
      <c r="C94" s="19">
        <f>VLOOKUP(B94,'Libro Diario'!A$2:$B$147,2,FALSE)</f>
        <v>43800</v>
      </c>
      <c r="D94" t="str">
        <f>VLOOKUP('Libro Mayor'!A94,Subcuentas!$A$2:$B$27,2,FALSE)</f>
        <v>Venta de mercaderia</v>
      </c>
      <c r="F94">
        <v>2000</v>
      </c>
      <c r="G94">
        <f t="shared" si="3"/>
        <v>-2000</v>
      </c>
    </row>
    <row r="95" spans="1:12" x14ac:dyDescent="0.25">
      <c r="A95" s="23" t="s">
        <v>50</v>
      </c>
      <c r="B95">
        <v>25</v>
      </c>
      <c r="C95" s="19">
        <f>VLOOKUP(B95,'Libro Diario'!A$2:$B$147,2,FALSE)</f>
        <v>43827</v>
      </c>
      <c r="D95" t="str">
        <f>VLOOKUP('Libro Mayor'!A95,Subcuentas!$A$2:$B$27,2,FALSE)</f>
        <v>Venta de mercaderia</v>
      </c>
      <c r="F95">
        <v>300</v>
      </c>
      <c r="G95">
        <f t="shared" si="3"/>
        <v>-300</v>
      </c>
    </row>
    <row r="96" spans="1:12" x14ac:dyDescent="0.25">
      <c r="A96" s="23" t="s">
        <v>50</v>
      </c>
      <c r="B96">
        <v>26</v>
      </c>
      <c r="C96" s="19">
        <f>VLOOKUP(B96,'Libro Diario'!A$2:$B$147,2,FALSE)</f>
        <v>43827</v>
      </c>
      <c r="D96" t="str">
        <f>VLOOKUP('Libro Mayor'!A96,Subcuentas!$A$2:$B$27,2,FALSE)</f>
        <v>Venta de mercaderia</v>
      </c>
      <c r="F96">
        <v>400</v>
      </c>
      <c r="G96">
        <f t="shared" si="3"/>
        <v>-400</v>
      </c>
    </row>
    <row r="97" spans="1:9" x14ac:dyDescent="0.25">
      <c r="A97" s="23" t="s">
        <v>50</v>
      </c>
      <c r="B97">
        <v>29</v>
      </c>
      <c r="C97" s="19">
        <f>VLOOKUP(B97,'Libro Diario'!A$2:$B$147,2,FALSE)</f>
        <v>43829</v>
      </c>
      <c r="D97" t="str">
        <f>VLOOKUP('Libro Mayor'!A97,Subcuentas!$A$2:$B$27,2,FALSE)</f>
        <v>Venta de mercaderia</v>
      </c>
      <c r="F97">
        <v>900</v>
      </c>
      <c r="G97">
        <f t="shared" ref="G97:G98" si="4">E97-F97</f>
        <v>-900</v>
      </c>
      <c r="H97" t="s">
        <v>52</v>
      </c>
      <c r="I97">
        <f>SUM(G92:G97)</f>
        <v>-6400</v>
      </c>
    </row>
    <row r="98" spans="1:9" x14ac:dyDescent="0.25">
      <c r="A98" s="23" t="s">
        <v>62</v>
      </c>
      <c r="B98">
        <v>4</v>
      </c>
      <c r="C98" s="19">
        <f>VLOOKUP(B98,'Libro Diario'!A$2:$B$147,2,FALSE)</f>
        <v>43792</v>
      </c>
      <c r="D98" t="s">
        <v>66</v>
      </c>
      <c r="E98">
        <v>2420</v>
      </c>
      <c r="G98">
        <f t="shared" si="4"/>
        <v>2420</v>
      </c>
      <c r="H98" t="s">
        <v>52</v>
      </c>
      <c r="I98">
        <f>G98</f>
        <v>2420</v>
      </c>
    </row>
    <row r="99" spans="1:9" x14ac:dyDescent="0.25">
      <c r="A99" s="23"/>
      <c r="C99" s="19"/>
    </row>
    <row r="100" spans="1:9" x14ac:dyDescent="0.25">
      <c r="A100" s="23"/>
      <c r="C100" s="19"/>
    </row>
    <row r="101" spans="1:9" x14ac:dyDescent="0.25">
      <c r="A101" s="23"/>
      <c r="C101" s="19"/>
      <c r="H101" t="s">
        <v>65</v>
      </c>
      <c r="I101">
        <f>SUM(I3:I98)</f>
        <v>11664</v>
      </c>
    </row>
    <row r="102" spans="1:9" x14ac:dyDescent="0.25">
      <c r="A102" s="23"/>
      <c r="C102" s="19"/>
    </row>
    <row r="103" spans="1:9" x14ac:dyDescent="0.25">
      <c r="A103" s="23"/>
      <c r="C103" s="19"/>
    </row>
    <row r="104" spans="1:9" x14ac:dyDescent="0.25">
      <c r="C104" s="19"/>
    </row>
    <row r="105" spans="1:9" x14ac:dyDescent="0.25">
      <c r="C105" s="19"/>
    </row>
    <row r="106" spans="1:9" x14ac:dyDescent="0.25">
      <c r="C106" s="19"/>
    </row>
    <row r="107" spans="1:9" x14ac:dyDescent="0.25">
      <c r="C107" s="19"/>
    </row>
    <row r="108" spans="1:9" x14ac:dyDescent="0.25">
      <c r="C108" s="19"/>
    </row>
    <row r="109" spans="1:9" x14ac:dyDescent="0.25">
      <c r="C109" s="1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Subcuentas</vt:lpstr>
      <vt:lpstr>Libro Diario</vt:lpstr>
      <vt:lpstr>Libro Mayor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2019-12-09T14:29:37Z</dcterms:modified>
</cp:coreProperties>
</file>