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<sst xmlns="http://schemas.openxmlformats.org/spreadsheetml/2006/main" count="548" uniqueCount="183">
  <si>
    <t>idObs</t>
  </si>
  <si>
    <t>TipoTest</t>
  </si>
  <si>
    <t>year</t>
  </si>
  <si>
    <t>UsuarioLoop11</t>
  </si>
  <si>
    <t>Dominio</t>
  </si>
  <si>
    <t>NombreProy</t>
  </si>
  <si>
    <t>idParticipant</t>
  </si>
  <si>
    <t>SC0-EXTRAVERSION</t>
  </si>
  <si>
    <t>SC1-AGREABLENESS</t>
  </si>
  <si>
    <t>SC2-CONSCIOUSNESS</t>
  </si>
  <si>
    <t>SC3-NEUROTICISM</t>
  </si>
  <si>
    <t>SC4-OPENNESS</t>
  </si>
  <si>
    <t>TotalTimeTest_sec</t>
  </si>
  <si>
    <t>AvgTimeTasks_sec</t>
  </si>
  <si>
    <t>AvgPageViewsTask</t>
  </si>
  <si>
    <t>Device</t>
  </si>
  <si>
    <t>T1-Nombre</t>
  </si>
  <si>
    <t>T1_MinPagesSuccess</t>
  </si>
  <si>
    <t>T1_PagVisitadas</t>
  </si>
  <si>
    <t>T1_Lostness</t>
  </si>
  <si>
    <t>T1_Tiempo (SEGUNDOS)</t>
  </si>
  <si>
    <t>T1_Exito</t>
  </si>
  <si>
    <t>T2-Nombre</t>
  </si>
  <si>
    <t>T2_MinPagesSuccess</t>
  </si>
  <si>
    <t>T2_PagVisitadas</t>
  </si>
  <si>
    <t>T2_Lostness</t>
  </si>
  <si>
    <t>T2_Tiempo</t>
  </si>
  <si>
    <t>T2_Exito</t>
  </si>
  <si>
    <t>T3-Nombre</t>
  </si>
  <si>
    <t>T3_MinPagesSuccess</t>
  </si>
  <si>
    <t>T3_PagVisitadas</t>
  </si>
  <si>
    <t>T3_Lostness</t>
  </si>
  <si>
    <t>T3_Tiempo</t>
  </si>
  <si>
    <t>T3_Exito</t>
  </si>
  <si>
    <t>T4-Nombre</t>
  </si>
  <si>
    <t>T4_MinPagesSuccess</t>
  </si>
  <si>
    <t>T4_PagVisitadas</t>
  </si>
  <si>
    <t>T4_Lostness</t>
  </si>
  <si>
    <t>T4_Tiempo</t>
  </si>
  <si>
    <t>T4_Exito</t>
  </si>
  <si>
    <t>T5-Nombre</t>
  </si>
  <si>
    <t>T5_MinPagesSuccess</t>
  </si>
  <si>
    <t>T5_PagVisitadas</t>
  </si>
  <si>
    <t>T5_Lostness</t>
  </si>
  <si>
    <t>T5_Tiempo</t>
  </si>
  <si>
    <t>T5_Exito</t>
  </si>
  <si>
    <t>Total_%_Exito</t>
  </si>
  <si>
    <t>Gender</t>
  </si>
  <si>
    <t>Age</t>
  </si>
  <si>
    <t>InteresDominio</t>
  </si>
  <si>
    <t>ExperienciaDominio</t>
  </si>
  <si>
    <t>InterésAppMóvil</t>
  </si>
  <si>
    <t>ExperienciaAppsMoviles</t>
  </si>
  <si>
    <t>ExperienciaAppsMóvilesSimilares</t>
  </si>
  <si>
    <t>T1_Expectativa</t>
  </si>
  <si>
    <t>T1_Experiencia</t>
  </si>
  <si>
    <t>T1_EE</t>
  </si>
  <si>
    <t>T1_ASQ1_Tiempo</t>
  </si>
  <si>
    <t>T1_ASQ2_Facilidad</t>
  </si>
  <si>
    <t>T1_ASQ3_Ayuda</t>
  </si>
  <si>
    <t>T1_ASQ_SUMA</t>
  </si>
  <si>
    <t>T2_Expectativa</t>
  </si>
  <si>
    <t>T2_Experiencia</t>
  </si>
  <si>
    <t>T2_EE</t>
  </si>
  <si>
    <t>T2_ASQ1_Tiempo</t>
  </si>
  <si>
    <t>T2_ASQ2_Facilidad</t>
  </si>
  <si>
    <t>T2_ASQ3_Ayuda</t>
  </si>
  <si>
    <t>T2_ASQ_SUMA</t>
  </si>
  <si>
    <t>T3_Expectativa</t>
  </si>
  <si>
    <t>T3_Experiencia</t>
  </si>
  <si>
    <t>T3_EE</t>
  </si>
  <si>
    <t>T3_ASQ1_Tiempo</t>
  </si>
  <si>
    <t>T3_ASQ2_Facilidad</t>
  </si>
  <si>
    <t>T3_ASQ3_Ayuda</t>
  </si>
  <si>
    <t>T3_ASQ_SUMA</t>
  </si>
  <si>
    <t>T4_Expectativa</t>
  </si>
  <si>
    <t>T4_Experiencia</t>
  </si>
  <si>
    <t>T4_EE</t>
  </si>
  <si>
    <t>T4_ASQ1_Tiempo</t>
  </si>
  <si>
    <t>T4_ASQ2_Facilidad</t>
  </si>
  <si>
    <t>T4_ASQ3_Ayuda</t>
  </si>
  <si>
    <t>T4_ASQ_SUMA</t>
  </si>
  <si>
    <t>T5_Expectativa</t>
  </si>
  <si>
    <t>T5_Experiencia</t>
  </si>
  <si>
    <t>T5_EE</t>
  </si>
  <si>
    <t>T5_ASQ1_Tiempo</t>
  </si>
  <si>
    <t>T5_ASQ2_Facilidad</t>
  </si>
  <si>
    <t>T5_ASQ3_Ayuda</t>
  </si>
  <si>
    <t>T5_ASQ_SUMA</t>
  </si>
  <si>
    <t>TotalExpectativa</t>
  </si>
  <si>
    <t>TotalExperiencia</t>
  </si>
  <si>
    <t>TotalEE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</si>
  <si>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</si>
  <si>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</si>
  <si>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</si>
  <si>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</si>
  <si>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</si>
  <si>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</si>
  <si>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</si>
  <si>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</si>
  <si>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</si>
  <si>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</si>
  <si>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SUS</t>
  </si>
  <si>
    <t>UMUX1</t>
  </si>
  <si>
    <t>UMUX2</t>
  </si>
  <si>
    <t>UMUX3</t>
  </si>
  <si>
    <t>UMUX4</t>
  </si>
  <si>
    <t>UMUX</t>
  </si>
  <si>
    <t>UMUX_Lite</t>
  </si>
  <si>
    <t>UMUX_LiteR</t>
  </si>
  <si>
    <t>NPS</t>
  </si>
  <si>
    <t>NPS_Category</t>
  </si>
  <si>
    <t>ACSI1_Satisf</t>
  </si>
  <si>
    <t>ACSI2_Expect</t>
  </si>
  <si>
    <t>ACSI3_Ideal</t>
  </si>
  <si>
    <t>ACSI</t>
  </si>
  <si>
    <t>No moderado</t>
  </si>
  <si>
    <t>DANS UA</t>
  </si>
  <si>
    <t>Public v1</t>
  </si>
  <si>
    <t>Participant 5</t>
  </si>
  <si>
    <t>7.5</t>
  </si>
  <si>
    <t>Desktop</t>
  </si>
  <si>
    <t>Mensajeria</t>
  </si>
  <si>
    <t>Registrar un nuevo paciente</t>
  </si>
  <si>
    <t>Visualizar el historial de un paciente</t>
  </si>
  <si>
    <t>Modificar el historial de un paciente</t>
  </si>
  <si>
    <t>Visualizar un mensaje desde notificaciones</t>
  </si>
  <si>
    <t>Hombre</t>
  </si>
  <si>
    <t>44</t>
  </si>
  <si>
    <t>3</t>
  </si>
  <si>
    <t>6</t>
  </si>
  <si>
    <t>1</t>
  </si>
  <si>
    <t>Participant 10</t>
  </si>
  <si>
    <t>3.8</t>
  </si>
  <si>
    <t>49</t>
  </si>
  <si>
    <t>5</t>
  </si>
  <si>
    <t>4</t>
  </si>
  <si>
    <t>7</t>
  </si>
  <si>
    <t>Participant 11</t>
  </si>
  <si>
    <t>4.0</t>
  </si>
  <si>
    <t>46</t>
  </si>
  <si>
    <t>2</t>
  </si>
  <si>
    <t>Participant 12</t>
  </si>
  <si>
    <t>Mujer</t>
  </si>
  <si>
    <t>12</t>
  </si>
  <si>
    <t>Participant 13</t>
  </si>
  <si>
    <t>3.5</t>
  </si>
  <si>
    <t>Participant 14</t>
  </si>
  <si>
    <t>38</t>
  </si>
  <si>
    <t>Participant 15</t>
  </si>
  <si>
    <t>5.7</t>
  </si>
  <si>
    <t>21</t>
  </si>
  <si>
    <t>Participant 16</t>
  </si>
  <si>
    <t>3.7</t>
  </si>
  <si>
    <t>Participant 18</t>
  </si>
  <si>
    <t>4.7</t>
  </si>
  <si>
    <t>Participant 20</t>
  </si>
  <si>
    <t>5.5</t>
  </si>
  <si>
    <t>Participant 21</t>
  </si>
  <si>
    <t>4.2</t>
  </si>
  <si>
    <t>Mobile</t>
  </si>
  <si>
    <t>20</t>
  </si>
  <si>
    <t>Public v2</t>
  </si>
  <si>
    <t>Participant 1</t>
  </si>
  <si>
    <t>1.0</t>
  </si>
  <si>
    <t>25</t>
  </si>
  <si>
    <t>Participant 2</t>
  </si>
  <si>
    <t>4.5</t>
  </si>
  <si>
    <t>28</t>
  </si>
  <si>
    <t>Participant 4</t>
  </si>
  <si>
    <t>5.3</t>
  </si>
  <si>
    <t>65</t>
  </si>
  <si>
    <t>29</t>
  </si>
  <si>
    <t>Participant 7</t>
  </si>
  <si>
    <t>18</t>
  </si>
  <si>
    <t>Participant 8</t>
  </si>
  <si>
    <t>4.8</t>
  </si>
  <si>
    <t>33</t>
  </si>
  <si>
    <t>Participant 9</t>
  </si>
  <si>
    <t>35</t>
  </si>
  <si>
    <t>56</t>
  </si>
  <si>
    <t>22</t>
  </si>
  <si>
    <t>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</si>
</sst>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sz val="11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sz val="9.0"/>
      <color rgb="FF7E3794"/>
      <name val="Arial"/>
      <scheme val="minor"/>
    </font>
    <font>
      <color theme="1"/>
      <name val="Sans-seri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4F81BD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3" numFmtId="10" xfId="0" applyFont="1" applyNumberFormat="1"/>
    <xf borderId="0" fillId="4" fontId="4" numFmtId="0" xfId="0" applyAlignment="1" applyFill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4" fontId="5" numFmtId="0" xfId="0" applyAlignment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3" numFmtId="2" xfId="0" applyFont="1" applyNumberFormat="1"/>
    <xf borderId="0" fillId="0" fontId="1" numFmtId="0" xfId="0" applyAlignment="1" applyFont="1">
      <alignment shrinkToFit="0" vertical="bottom" wrapText="0"/>
    </xf>
    <xf borderId="0" fillId="0" fontId="3" numFmtId="1" xfId="0" applyFont="1" applyNumberFormat="1"/>
    <xf borderId="0" fillId="0" fontId="3" numFmtId="164" xfId="0" applyFont="1" applyNumberFormat="1"/>
    <xf borderId="0" fillId="0" fontId="6" numFmtId="1" xfId="0" applyFont="1" applyNumberForma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9.0"/>
    <col customWidth="1" min="3" max="3" width="20.75"/>
    <col customWidth="1" min="4" max="4" width="17.25"/>
    <col customWidth="1" min="5" max="5" width="10.25"/>
    <col customWidth="1" min="6" max="6" width="11.0"/>
    <col customWidth="1" min="8" max="8" width="20.13"/>
    <col customWidth="1" min="9" max="9" width="19.75"/>
    <col customWidth="1" min="10" max="10" width="22.63"/>
    <col customWidth="1" min="11" max="11" width="17.88"/>
    <col customWidth="1" min="12" max="12" width="17.5"/>
    <col customWidth="1" min="13" max="13" width="16.63"/>
    <col customWidth="1" min="14" max="15" width="16.5"/>
    <col customWidth="1" min="18" max="18" width="18.0"/>
    <col customWidth="1" min="21" max="21" width="20.0"/>
    <col customWidth="1" min="23" max="23" width="25.88"/>
    <col customWidth="1" min="51" max="51" width="16.38"/>
    <col customWidth="1" min="52" max="52" width="17.0"/>
    <col customWidth="1" min="53" max="53" width="19.75"/>
    <col customWidth="1" min="54" max="54" width="25.75"/>
    <col customWidth="1" min="58" max="59" width="15.25"/>
    <col customWidth="1" min="60" max="60" width="1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5" t="s">
        <v>112</v>
      </c>
      <c r="DJ1" s="6" t="s">
        <v>113</v>
      </c>
      <c r="DK1" s="5" t="s">
        <v>114</v>
      </c>
      <c r="DL1" s="7" t="s">
        <v>115</v>
      </c>
    </row>
    <row r="2">
      <c r="A2" s="8">
        <v>1.0</v>
      </c>
      <c r="B2" s="8" t="s">
        <v>116</v>
      </c>
      <c r="C2" s="8">
        <v>2023.0</v>
      </c>
      <c r="D2" s="8">
        <v>1.0</v>
      </c>
      <c r="E2" s="8" t="s">
        <v>117</v>
      </c>
      <c r="F2" s="8" t="s">
        <v>118</v>
      </c>
      <c r="G2" s="6" t="s">
        <v>119</v>
      </c>
      <c r="H2" s="9">
        <v>28.0</v>
      </c>
      <c r="I2" s="9">
        <v>39.0</v>
      </c>
      <c r="J2" s="9">
        <v>28.0</v>
      </c>
      <c r="K2" s="9">
        <v>16.0</v>
      </c>
      <c r="L2" s="9">
        <v>42.0</v>
      </c>
      <c r="M2" s="10">
        <f>20*60+15</f>
        <v>1215</v>
      </c>
      <c r="N2" s="10">
        <f>2*60+36</f>
        <v>156</v>
      </c>
      <c r="O2" s="6" t="s">
        <v>120</v>
      </c>
      <c r="P2" s="6" t="s">
        <v>121</v>
      </c>
      <c r="Q2" s="8" t="s">
        <v>122</v>
      </c>
      <c r="R2" s="8">
        <v>4.0</v>
      </c>
      <c r="S2" s="9">
        <v>21.0</v>
      </c>
      <c r="T2" s="11">
        <f t="shared" ref="T2:T25" si="1">(R2/S2)</f>
        <v>0.1904761905</v>
      </c>
      <c r="U2" s="8">
        <v>437.0</v>
      </c>
      <c r="V2" s="9">
        <v>0.0</v>
      </c>
      <c r="W2" s="12" t="s">
        <v>123</v>
      </c>
      <c r="X2" s="8">
        <v>4.0</v>
      </c>
      <c r="Y2" s="9">
        <v>7.0</v>
      </c>
      <c r="Z2" s="11">
        <f t="shared" ref="Z2:Z25" si="2">X2/Y2</f>
        <v>0.5714285714</v>
      </c>
      <c r="AA2" s="6">
        <f>3*60+30</f>
        <v>210</v>
      </c>
      <c r="AB2" s="9">
        <v>0.0</v>
      </c>
      <c r="AC2" s="12" t="s">
        <v>124</v>
      </c>
      <c r="AD2" s="8">
        <v>5.0</v>
      </c>
      <c r="AE2" s="9">
        <v>7.0</v>
      </c>
      <c r="AF2" s="11">
        <f t="shared" ref="AF2:AF25" si="3">AD2/AE2</f>
        <v>0.7142857143</v>
      </c>
      <c r="AG2" s="13">
        <f>1*60+55</f>
        <v>115</v>
      </c>
      <c r="AH2" s="9">
        <v>1.0</v>
      </c>
      <c r="AI2" s="12" t="s">
        <v>125</v>
      </c>
      <c r="AJ2" s="8">
        <v>6.0</v>
      </c>
      <c r="AK2" s="14">
        <v>6.0</v>
      </c>
      <c r="AL2" s="11">
        <f t="shared" ref="AL2:AL25" si="4">AJ2/AK2</f>
        <v>1</v>
      </c>
      <c r="AM2" s="13">
        <f>0*60+52</f>
        <v>52</v>
      </c>
      <c r="AN2" s="9">
        <v>0.0</v>
      </c>
      <c r="AO2" s="15" t="s">
        <v>126</v>
      </c>
      <c r="AP2" s="8">
        <v>4.0</v>
      </c>
      <c r="AQ2" s="9">
        <v>4.0</v>
      </c>
      <c r="AR2" s="11">
        <f t="shared" ref="AR2:AR25" si="5">AP2/AQ2</f>
        <v>1</v>
      </c>
      <c r="AS2" s="6">
        <f>0*60+17</f>
        <v>17</v>
      </c>
      <c r="AT2" s="9">
        <v>1.0</v>
      </c>
      <c r="AU2" s="16">
        <f t="shared" ref="AU2:AU25" si="6">(V2+AB2+AH2+AN2+AT2)*100/5</f>
        <v>40</v>
      </c>
      <c r="AV2" s="6" t="s">
        <v>127</v>
      </c>
      <c r="AW2" s="6" t="s">
        <v>128</v>
      </c>
      <c r="AX2" s="6" t="s">
        <v>129</v>
      </c>
      <c r="AY2" s="6" t="s">
        <v>129</v>
      </c>
      <c r="AZ2" s="6" t="s">
        <v>129</v>
      </c>
      <c r="BA2" s="6" t="s">
        <v>130</v>
      </c>
      <c r="BB2" s="6" t="s">
        <v>131</v>
      </c>
      <c r="BC2" s="17">
        <v>7.0</v>
      </c>
      <c r="BD2" s="17">
        <v>7.0</v>
      </c>
      <c r="BE2" s="18">
        <f t="shared" ref="BE2:BE25" si="7">BD2-BC2</f>
        <v>0</v>
      </c>
      <c r="BJ2" s="17">
        <v>7.0</v>
      </c>
      <c r="BK2" s="17">
        <v>7.0</v>
      </c>
      <c r="BL2" s="10">
        <f t="shared" ref="BL2:BL25" si="8">BK2-BJ2</f>
        <v>0</v>
      </c>
      <c r="BQ2" s="17">
        <v>7.0</v>
      </c>
      <c r="BR2" s="17">
        <v>7.0</v>
      </c>
      <c r="BS2" s="10">
        <f t="shared" ref="BS2:BS25" si="9">BR2-BQ2</f>
        <v>0</v>
      </c>
      <c r="BX2" s="17">
        <v>7.0</v>
      </c>
      <c r="BY2" s="17">
        <v>7.0</v>
      </c>
      <c r="BZ2" s="10">
        <f t="shared" ref="BZ2:BZ25" si="10">BY2-BX2</f>
        <v>0</v>
      </c>
      <c r="CE2" s="17">
        <v>7.0</v>
      </c>
      <c r="CF2" s="17">
        <v>7.0</v>
      </c>
      <c r="CG2" s="10">
        <f t="shared" ref="CG2:CG25" si="11">CF2-CE2</f>
        <v>0</v>
      </c>
      <c r="CL2" s="10">
        <f t="shared" ref="CL2:CL25" si="12">SUM(BC2,BJ2,BQ2,BX2,CE2)</f>
        <v>35</v>
      </c>
      <c r="CM2" s="10">
        <f t="shared" ref="CM2:CM25" si="13">SUM(CF2,BY2,BR2,BK2,BD2)</f>
        <v>35</v>
      </c>
      <c r="CN2" s="10">
        <f t="shared" ref="CN2:CN25" si="14">CM2-CL2</f>
        <v>0</v>
      </c>
      <c r="DG2" s="17">
        <v>10.0</v>
      </c>
      <c r="DH2" s="18" t="str">
        <f t="shared" ref="DH2:DH25" si="15">IF(DG2&gt;=9,"P",IF(DG2&gt;=7,"N","D"))</f>
        <v>P</v>
      </c>
      <c r="DI2" s="17">
        <v>9.0</v>
      </c>
      <c r="DJ2" s="17">
        <v>9.0</v>
      </c>
      <c r="DK2" s="17">
        <v>9.0</v>
      </c>
      <c r="DL2" s="19">
        <f t="shared" ref="DL2:DL25" si="16">((DI2)*(0.3885) + (DJ2)*0.319 + (DK2)*0.2925) / 9 * 100</f>
        <v>100</v>
      </c>
    </row>
    <row r="3">
      <c r="A3" s="8">
        <v>2.0</v>
      </c>
      <c r="B3" s="8" t="s">
        <v>116</v>
      </c>
      <c r="C3" s="8">
        <v>2023.0</v>
      </c>
      <c r="D3" s="8">
        <v>1.0</v>
      </c>
      <c r="E3" s="8" t="s">
        <v>117</v>
      </c>
      <c r="F3" s="15" t="s">
        <v>118</v>
      </c>
      <c r="G3" s="6" t="s">
        <v>132</v>
      </c>
      <c r="H3" s="9">
        <v>24.0</v>
      </c>
      <c r="I3" s="9">
        <v>35.0</v>
      </c>
      <c r="J3" s="9">
        <v>35.0</v>
      </c>
      <c r="K3" s="9">
        <v>20.0</v>
      </c>
      <c r="L3" s="9">
        <v>29.0</v>
      </c>
      <c r="M3" s="10">
        <f>26*60+6</f>
        <v>1566</v>
      </c>
      <c r="N3" s="10">
        <f>1*60+52</f>
        <v>112</v>
      </c>
      <c r="O3" s="6" t="s">
        <v>133</v>
      </c>
      <c r="P3" s="6" t="s">
        <v>121</v>
      </c>
      <c r="Q3" s="8" t="s">
        <v>122</v>
      </c>
      <c r="R3" s="8">
        <v>4.0</v>
      </c>
      <c r="S3" s="9">
        <v>5.0</v>
      </c>
      <c r="T3" s="11">
        <f t="shared" si="1"/>
        <v>0.8</v>
      </c>
      <c r="U3" s="8">
        <v>141.0</v>
      </c>
      <c r="V3" s="9">
        <v>1.0</v>
      </c>
      <c r="W3" s="12" t="s">
        <v>123</v>
      </c>
      <c r="X3" s="8">
        <v>4.0</v>
      </c>
      <c r="Y3" s="9">
        <v>4.0</v>
      </c>
      <c r="Z3" s="11">
        <f t="shared" si="2"/>
        <v>1</v>
      </c>
      <c r="AA3" s="6">
        <f>0*60+57</f>
        <v>57</v>
      </c>
      <c r="AB3" s="9">
        <v>1.0</v>
      </c>
      <c r="AC3" s="12" t="s">
        <v>124</v>
      </c>
      <c r="AD3" s="8">
        <v>5.0</v>
      </c>
      <c r="AE3" s="14">
        <v>5.0</v>
      </c>
      <c r="AF3" s="11">
        <f t="shared" si="3"/>
        <v>1</v>
      </c>
      <c r="AG3" s="6">
        <f>1*60+6</f>
        <v>66</v>
      </c>
      <c r="AH3" s="9">
        <v>1.0</v>
      </c>
      <c r="AI3" s="12" t="s">
        <v>125</v>
      </c>
      <c r="AJ3" s="8">
        <v>6.0</v>
      </c>
      <c r="AK3" s="9">
        <v>7.0</v>
      </c>
      <c r="AL3" s="11">
        <f t="shared" si="4"/>
        <v>0.8571428571</v>
      </c>
      <c r="AM3" s="6">
        <f>1*60+43</f>
        <v>103</v>
      </c>
      <c r="AN3" s="9">
        <v>1.0</v>
      </c>
      <c r="AO3" s="15" t="s">
        <v>126</v>
      </c>
      <c r="AP3" s="8">
        <v>4.0</v>
      </c>
      <c r="AQ3" s="14">
        <v>8.0</v>
      </c>
      <c r="AR3" s="11">
        <f t="shared" si="5"/>
        <v>0.5</v>
      </c>
      <c r="AS3" s="6">
        <f>1*60+2</f>
        <v>62</v>
      </c>
      <c r="AT3" s="9">
        <v>0.0</v>
      </c>
      <c r="AU3" s="16">
        <f t="shared" si="6"/>
        <v>80</v>
      </c>
      <c r="AV3" s="6" t="s">
        <v>127</v>
      </c>
      <c r="AW3" s="6" t="s">
        <v>134</v>
      </c>
      <c r="AX3" s="6" t="s">
        <v>135</v>
      </c>
      <c r="AY3" s="6" t="s">
        <v>136</v>
      </c>
      <c r="AZ3" s="6" t="s">
        <v>137</v>
      </c>
      <c r="BA3" s="6" t="s">
        <v>136</v>
      </c>
      <c r="BB3" s="6" t="s">
        <v>131</v>
      </c>
      <c r="BC3" s="17">
        <v>4.0</v>
      </c>
      <c r="BD3" s="17">
        <v>7.0</v>
      </c>
      <c r="BE3" s="18">
        <f t="shared" si="7"/>
        <v>3</v>
      </c>
      <c r="BJ3" s="17">
        <v>6.0</v>
      </c>
      <c r="BK3" s="17">
        <v>7.0</v>
      </c>
      <c r="BL3" s="10">
        <f t="shared" si="8"/>
        <v>1</v>
      </c>
      <c r="BQ3" s="17">
        <v>7.0</v>
      </c>
      <c r="BR3" s="17">
        <v>7.0</v>
      </c>
      <c r="BS3" s="10">
        <f t="shared" si="9"/>
        <v>0</v>
      </c>
      <c r="BX3" s="17">
        <v>7.0</v>
      </c>
      <c r="BY3" s="17">
        <v>7.0</v>
      </c>
      <c r="BZ3" s="10">
        <f t="shared" si="10"/>
        <v>0</v>
      </c>
      <c r="CE3" s="17">
        <v>7.0</v>
      </c>
      <c r="CF3" s="17">
        <v>7.0</v>
      </c>
      <c r="CG3" s="10">
        <f t="shared" si="11"/>
        <v>0</v>
      </c>
      <c r="CL3" s="10">
        <f t="shared" si="12"/>
        <v>31</v>
      </c>
      <c r="CM3" s="10">
        <f t="shared" si="13"/>
        <v>35</v>
      </c>
      <c r="CN3" s="10">
        <f t="shared" si="14"/>
        <v>4</v>
      </c>
      <c r="DG3" s="17">
        <v>10.0</v>
      </c>
      <c r="DH3" s="18" t="str">
        <f t="shared" si="15"/>
        <v>P</v>
      </c>
      <c r="DI3" s="17">
        <v>9.0</v>
      </c>
      <c r="DJ3" s="17">
        <v>8.0</v>
      </c>
      <c r="DK3" s="17">
        <v>7.0</v>
      </c>
      <c r="DL3" s="19">
        <f t="shared" si="16"/>
        <v>89.95555556</v>
      </c>
    </row>
    <row r="4">
      <c r="A4" s="8">
        <v>3.0</v>
      </c>
      <c r="B4" s="8" t="s">
        <v>116</v>
      </c>
      <c r="C4" s="8">
        <v>2023.0</v>
      </c>
      <c r="D4" s="8">
        <v>1.0</v>
      </c>
      <c r="E4" s="8" t="s">
        <v>117</v>
      </c>
      <c r="F4" s="8" t="s">
        <v>118</v>
      </c>
      <c r="G4" s="6" t="s">
        <v>138</v>
      </c>
      <c r="H4" s="9">
        <v>39.0</v>
      </c>
      <c r="I4" s="9">
        <v>27.0</v>
      </c>
      <c r="J4" s="9">
        <v>24.0</v>
      </c>
      <c r="K4" s="9">
        <v>29.0</v>
      </c>
      <c r="L4" s="9">
        <v>27.0</v>
      </c>
      <c r="M4" s="8">
        <f>12*60+11</f>
        <v>731</v>
      </c>
      <c r="N4" s="10">
        <f>17</f>
        <v>17</v>
      </c>
      <c r="O4" s="6" t="s">
        <v>139</v>
      </c>
      <c r="P4" s="6" t="s">
        <v>121</v>
      </c>
      <c r="Q4" s="8" t="s">
        <v>122</v>
      </c>
      <c r="R4" s="8">
        <v>4.0</v>
      </c>
      <c r="S4" s="9">
        <v>4.0</v>
      </c>
      <c r="T4" s="11">
        <f t="shared" si="1"/>
        <v>1</v>
      </c>
      <c r="U4" s="8">
        <v>28.0</v>
      </c>
      <c r="V4" s="9">
        <v>1.0</v>
      </c>
      <c r="W4" s="12" t="s">
        <v>123</v>
      </c>
      <c r="X4" s="8">
        <v>4.0</v>
      </c>
      <c r="Y4" s="9">
        <v>4.0</v>
      </c>
      <c r="Z4" s="11">
        <f t="shared" si="2"/>
        <v>1</v>
      </c>
      <c r="AA4" s="6">
        <f>0*60+18</f>
        <v>18</v>
      </c>
      <c r="AB4" s="9">
        <v>1.0</v>
      </c>
      <c r="AC4" s="12" t="s">
        <v>124</v>
      </c>
      <c r="AD4" s="8">
        <v>5.0</v>
      </c>
      <c r="AE4" s="14">
        <v>5.0</v>
      </c>
      <c r="AF4" s="11">
        <f t="shared" si="3"/>
        <v>1</v>
      </c>
      <c r="AG4" s="6">
        <f>0*60+13</f>
        <v>13</v>
      </c>
      <c r="AH4" s="9">
        <v>1.0</v>
      </c>
      <c r="AI4" s="12" t="s">
        <v>125</v>
      </c>
      <c r="AJ4" s="8">
        <v>6.0</v>
      </c>
      <c r="AK4" s="9">
        <v>7.0</v>
      </c>
      <c r="AL4" s="11">
        <f t="shared" si="4"/>
        <v>0.8571428571</v>
      </c>
      <c r="AM4" s="6">
        <f>0*60+22</f>
        <v>22</v>
      </c>
      <c r="AN4" s="9">
        <v>1.0</v>
      </c>
      <c r="AO4" s="15" t="s">
        <v>126</v>
      </c>
      <c r="AP4" s="8">
        <v>4.0</v>
      </c>
      <c r="AQ4" s="14">
        <v>5.0</v>
      </c>
      <c r="AR4" s="11">
        <f t="shared" si="5"/>
        <v>0.8</v>
      </c>
      <c r="AS4" s="6">
        <f>0*60+13</f>
        <v>13</v>
      </c>
      <c r="AT4" s="9">
        <v>1.0</v>
      </c>
      <c r="AU4" s="16">
        <f t="shared" si="6"/>
        <v>100</v>
      </c>
      <c r="AV4" s="6" t="s">
        <v>127</v>
      </c>
      <c r="AW4" s="6" t="s">
        <v>140</v>
      </c>
      <c r="AX4" s="6" t="s">
        <v>135</v>
      </c>
      <c r="AY4" s="6" t="s">
        <v>137</v>
      </c>
      <c r="AZ4" s="6" t="s">
        <v>130</v>
      </c>
      <c r="BA4" s="6" t="s">
        <v>135</v>
      </c>
      <c r="BB4" s="6" t="s">
        <v>141</v>
      </c>
      <c r="BC4" s="17">
        <v>6.0</v>
      </c>
      <c r="BD4" s="17">
        <v>6.0</v>
      </c>
      <c r="BE4" s="18">
        <f t="shared" si="7"/>
        <v>0</v>
      </c>
      <c r="BJ4" s="17">
        <v>3.0</v>
      </c>
      <c r="BK4" s="17">
        <v>4.0</v>
      </c>
      <c r="BL4" s="10">
        <f t="shared" si="8"/>
        <v>1</v>
      </c>
      <c r="BQ4" s="17">
        <v>3.0</v>
      </c>
      <c r="BR4" s="17">
        <v>6.0</v>
      </c>
      <c r="BS4" s="10">
        <f t="shared" si="9"/>
        <v>3</v>
      </c>
      <c r="BX4" s="17">
        <v>4.0</v>
      </c>
      <c r="BY4" s="17">
        <v>4.0</v>
      </c>
      <c r="BZ4" s="10">
        <f t="shared" si="10"/>
        <v>0</v>
      </c>
      <c r="CE4" s="17">
        <v>4.0</v>
      </c>
      <c r="CF4" s="17">
        <v>6.0</v>
      </c>
      <c r="CG4" s="10">
        <f t="shared" si="11"/>
        <v>2</v>
      </c>
      <c r="CL4" s="10">
        <f t="shared" si="12"/>
        <v>20</v>
      </c>
      <c r="CM4" s="10">
        <f t="shared" si="13"/>
        <v>26</v>
      </c>
      <c r="CN4" s="10">
        <f t="shared" si="14"/>
        <v>6</v>
      </c>
      <c r="DG4" s="17">
        <v>8.0</v>
      </c>
      <c r="DH4" s="18" t="str">
        <f t="shared" si="15"/>
        <v>N</v>
      </c>
      <c r="DI4" s="17">
        <v>8.0</v>
      </c>
      <c r="DJ4" s="17">
        <v>9.0</v>
      </c>
      <c r="DK4" s="17">
        <v>9.0</v>
      </c>
      <c r="DL4" s="19">
        <f t="shared" si="16"/>
        <v>95.68333333</v>
      </c>
    </row>
    <row r="5">
      <c r="A5" s="8">
        <v>4.0</v>
      </c>
      <c r="B5" s="8" t="s">
        <v>116</v>
      </c>
      <c r="C5" s="8">
        <v>2023.0</v>
      </c>
      <c r="D5" s="8">
        <v>1.0</v>
      </c>
      <c r="E5" s="8" t="s">
        <v>117</v>
      </c>
      <c r="F5" s="15" t="s">
        <v>118</v>
      </c>
      <c r="G5" s="6" t="s">
        <v>142</v>
      </c>
      <c r="H5" s="9">
        <v>25.0</v>
      </c>
      <c r="I5" s="9">
        <v>29.0</v>
      </c>
      <c r="J5" s="9">
        <v>19.0</v>
      </c>
      <c r="K5" s="9">
        <v>31.0</v>
      </c>
      <c r="L5" s="9">
        <v>27.0</v>
      </c>
      <c r="M5" s="10">
        <f>5*60+58</f>
        <v>358</v>
      </c>
      <c r="N5" s="10">
        <f>39</f>
        <v>39</v>
      </c>
      <c r="O5" s="6" t="s">
        <v>139</v>
      </c>
      <c r="P5" s="6" t="s">
        <v>121</v>
      </c>
      <c r="Q5" s="8" t="s">
        <v>122</v>
      </c>
      <c r="R5" s="8">
        <v>4.0</v>
      </c>
      <c r="S5" s="9">
        <v>4.0</v>
      </c>
      <c r="T5" s="11">
        <f t="shared" si="1"/>
        <v>1</v>
      </c>
      <c r="U5" s="8">
        <v>11.0</v>
      </c>
      <c r="V5" s="9">
        <v>1.0</v>
      </c>
      <c r="W5" s="12" t="s">
        <v>123</v>
      </c>
      <c r="X5" s="8">
        <v>4.0</v>
      </c>
      <c r="Y5" s="9">
        <v>4.0</v>
      </c>
      <c r="Z5" s="11">
        <f t="shared" si="2"/>
        <v>1</v>
      </c>
      <c r="AA5" s="6">
        <f>0*60+14</f>
        <v>14</v>
      </c>
      <c r="AB5" s="9">
        <v>1.0</v>
      </c>
      <c r="AC5" s="12" t="s">
        <v>124</v>
      </c>
      <c r="AD5" s="8">
        <v>5.0</v>
      </c>
      <c r="AE5" s="14">
        <v>6.0</v>
      </c>
      <c r="AF5" s="11">
        <f t="shared" si="3"/>
        <v>0.8333333333</v>
      </c>
      <c r="AG5" s="6">
        <f>0*60+14</f>
        <v>14</v>
      </c>
      <c r="AH5" s="9">
        <v>1.0</v>
      </c>
      <c r="AI5" s="12" t="s">
        <v>125</v>
      </c>
      <c r="AJ5" s="8">
        <v>6.0</v>
      </c>
      <c r="AK5" s="9">
        <v>7.0</v>
      </c>
      <c r="AL5" s="11">
        <f t="shared" si="4"/>
        <v>0.8571428571</v>
      </c>
      <c r="AM5" s="6">
        <f>0*60+16</f>
        <v>16</v>
      </c>
      <c r="AN5" s="9">
        <v>1.0</v>
      </c>
      <c r="AO5" s="15" t="s">
        <v>126</v>
      </c>
      <c r="AP5" s="8">
        <v>4.0</v>
      </c>
      <c r="AQ5" s="14">
        <v>6.0</v>
      </c>
      <c r="AR5" s="11">
        <f t="shared" si="5"/>
        <v>0.6666666667</v>
      </c>
      <c r="AS5" s="6">
        <f>0*60+17</f>
        <v>17</v>
      </c>
      <c r="AT5" s="9">
        <v>1.0</v>
      </c>
      <c r="AU5" s="16">
        <f t="shared" si="6"/>
        <v>100</v>
      </c>
      <c r="AV5" s="6" t="s">
        <v>143</v>
      </c>
      <c r="AW5" s="6" t="s">
        <v>144</v>
      </c>
      <c r="AX5" s="6" t="s">
        <v>136</v>
      </c>
      <c r="AY5" s="6" t="s">
        <v>136</v>
      </c>
      <c r="AZ5" s="6" t="s">
        <v>129</v>
      </c>
      <c r="BA5" s="6" t="s">
        <v>137</v>
      </c>
      <c r="BB5" s="6" t="s">
        <v>131</v>
      </c>
      <c r="BC5" s="17">
        <v>4.0</v>
      </c>
      <c r="BD5" s="17">
        <v>7.0</v>
      </c>
      <c r="BE5" s="18">
        <f t="shared" si="7"/>
        <v>3</v>
      </c>
      <c r="BJ5" s="17">
        <v>5.0</v>
      </c>
      <c r="BK5" s="17">
        <v>5.0</v>
      </c>
      <c r="BL5" s="10">
        <f t="shared" si="8"/>
        <v>0</v>
      </c>
      <c r="BQ5" s="17">
        <v>3.0</v>
      </c>
      <c r="BR5" s="17">
        <v>5.0</v>
      </c>
      <c r="BS5" s="10">
        <f t="shared" si="9"/>
        <v>2</v>
      </c>
      <c r="BX5" s="17">
        <v>3.0</v>
      </c>
      <c r="BY5" s="17">
        <v>6.0</v>
      </c>
      <c r="BZ5" s="10">
        <f t="shared" si="10"/>
        <v>3</v>
      </c>
      <c r="CE5" s="17">
        <v>4.0</v>
      </c>
      <c r="CF5" s="17">
        <v>6.0</v>
      </c>
      <c r="CG5" s="10">
        <f t="shared" si="11"/>
        <v>2</v>
      </c>
      <c r="CL5" s="10">
        <f t="shared" si="12"/>
        <v>19</v>
      </c>
      <c r="CM5" s="10">
        <f t="shared" si="13"/>
        <v>29</v>
      </c>
      <c r="CN5" s="10">
        <f t="shared" si="14"/>
        <v>10</v>
      </c>
      <c r="DG5" s="17">
        <v>7.0</v>
      </c>
      <c r="DH5" s="18" t="str">
        <f t="shared" si="15"/>
        <v>N</v>
      </c>
      <c r="DI5" s="17">
        <v>6.0</v>
      </c>
      <c r="DJ5" s="17">
        <v>6.0</v>
      </c>
      <c r="DK5" s="17">
        <v>8.0</v>
      </c>
      <c r="DL5" s="19">
        <f t="shared" si="16"/>
        <v>73.16666667</v>
      </c>
    </row>
    <row r="6">
      <c r="A6" s="8">
        <v>5.0</v>
      </c>
      <c r="B6" s="8" t="s">
        <v>116</v>
      </c>
      <c r="C6" s="8">
        <v>2023.0</v>
      </c>
      <c r="D6" s="8">
        <v>1.0</v>
      </c>
      <c r="E6" s="8" t="s">
        <v>117</v>
      </c>
      <c r="F6" s="8" t="s">
        <v>118</v>
      </c>
      <c r="G6" s="6" t="s">
        <v>145</v>
      </c>
      <c r="M6" s="10">
        <f>7*60+24</f>
        <v>444</v>
      </c>
      <c r="N6" s="8">
        <f>45</f>
        <v>45</v>
      </c>
      <c r="O6" s="6" t="s">
        <v>146</v>
      </c>
      <c r="P6" s="6" t="s">
        <v>121</v>
      </c>
      <c r="Q6" s="8" t="s">
        <v>122</v>
      </c>
      <c r="R6" s="8">
        <v>4.0</v>
      </c>
      <c r="S6" s="14">
        <v>5.0</v>
      </c>
      <c r="T6" s="11">
        <f t="shared" si="1"/>
        <v>0.8</v>
      </c>
      <c r="U6" s="8">
        <v>13.0</v>
      </c>
      <c r="V6" s="9">
        <v>0.0</v>
      </c>
      <c r="W6" s="12" t="s">
        <v>123</v>
      </c>
      <c r="X6" s="8">
        <v>4.0</v>
      </c>
      <c r="Y6" s="9">
        <v>4.0</v>
      </c>
      <c r="Z6" s="11">
        <f t="shared" si="2"/>
        <v>1</v>
      </c>
      <c r="AA6" s="6">
        <f>0*60+19</f>
        <v>19</v>
      </c>
      <c r="AB6" s="9">
        <v>1.0</v>
      </c>
      <c r="AC6" s="12" t="s">
        <v>124</v>
      </c>
      <c r="AD6" s="8">
        <v>5.0</v>
      </c>
      <c r="AE6" s="14">
        <v>5.0</v>
      </c>
      <c r="AF6" s="11">
        <f t="shared" si="3"/>
        <v>1</v>
      </c>
      <c r="AG6" s="13">
        <f>0*60+19</f>
        <v>19</v>
      </c>
      <c r="AH6" s="9">
        <v>1.0</v>
      </c>
      <c r="AI6" s="12" t="s">
        <v>125</v>
      </c>
      <c r="AJ6" s="8">
        <v>6.0</v>
      </c>
      <c r="AK6" s="14">
        <v>11.0</v>
      </c>
      <c r="AL6" s="11">
        <f t="shared" si="4"/>
        <v>0.5454545455</v>
      </c>
      <c r="AM6" s="6">
        <f>0*60+14</f>
        <v>14</v>
      </c>
      <c r="AN6" s="9">
        <v>0.0</v>
      </c>
      <c r="AO6" s="15" t="s">
        <v>126</v>
      </c>
      <c r="AP6" s="8">
        <v>4.0</v>
      </c>
      <c r="AQ6" s="9">
        <v>4.0</v>
      </c>
      <c r="AR6" s="11">
        <f t="shared" si="5"/>
        <v>1</v>
      </c>
      <c r="AS6" s="6">
        <f>0*60+11</f>
        <v>11</v>
      </c>
      <c r="AT6" s="9">
        <v>1.0</v>
      </c>
      <c r="AU6" s="16">
        <f t="shared" si="6"/>
        <v>60</v>
      </c>
      <c r="AV6" s="6" t="s">
        <v>143</v>
      </c>
      <c r="AW6" s="6" t="s">
        <v>128</v>
      </c>
      <c r="AX6" s="6" t="s">
        <v>137</v>
      </c>
      <c r="AY6" s="6" t="s">
        <v>137</v>
      </c>
      <c r="AZ6" s="6" t="s">
        <v>137</v>
      </c>
      <c r="BA6" s="6" t="s">
        <v>130</v>
      </c>
      <c r="BB6" s="6" t="s">
        <v>129</v>
      </c>
      <c r="BC6" s="17">
        <v>5.0</v>
      </c>
      <c r="BD6" s="17">
        <v>5.0</v>
      </c>
      <c r="BE6" s="18">
        <f t="shared" si="7"/>
        <v>0</v>
      </c>
      <c r="BJ6" s="17">
        <v>2.0</v>
      </c>
      <c r="BK6" s="17">
        <v>6.0</v>
      </c>
      <c r="BL6" s="10">
        <f t="shared" si="8"/>
        <v>4</v>
      </c>
      <c r="BQ6" s="17">
        <v>3.0</v>
      </c>
      <c r="BR6" s="17">
        <v>4.0</v>
      </c>
      <c r="BS6" s="10">
        <f t="shared" si="9"/>
        <v>1</v>
      </c>
      <c r="BX6" s="17">
        <v>4.0</v>
      </c>
      <c r="BY6" s="17">
        <v>5.0</v>
      </c>
      <c r="BZ6" s="10">
        <f t="shared" si="10"/>
        <v>1</v>
      </c>
      <c r="CE6" s="17">
        <v>2.0</v>
      </c>
      <c r="CF6" s="17">
        <v>7.0</v>
      </c>
      <c r="CG6" s="10">
        <f t="shared" si="11"/>
        <v>5</v>
      </c>
      <c r="CL6" s="10">
        <f t="shared" si="12"/>
        <v>16</v>
      </c>
      <c r="CM6" s="10">
        <f t="shared" si="13"/>
        <v>27</v>
      </c>
      <c r="CN6" s="10">
        <f t="shared" si="14"/>
        <v>11</v>
      </c>
      <c r="DG6" s="17">
        <v>7.0</v>
      </c>
      <c r="DH6" s="18" t="str">
        <f t="shared" si="15"/>
        <v>N</v>
      </c>
      <c r="DI6" s="17">
        <v>7.0</v>
      </c>
      <c r="DJ6" s="17">
        <v>7.0</v>
      </c>
      <c r="DK6" s="17">
        <v>7.0</v>
      </c>
      <c r="DL6" s="19">
        <f t="shared" si="16"/>
        <v>77.77777778</v>
      </c>
    </row>
    <row r="7">
      <c r="A7" s="8">
        <v>6.0</v>
      </c>
      <c r="B7" s="8" t="s">
        <v>116</v>
      </c>
      <c r="C7" s="8">
        <v>2023.0</v>
      </c>
      <c r="D7" s="8">
        <v>1.0</v>
      </c>
      <c r="E7" s="8" t="s">
        <v>117</v>
      </c>
      <c r="F7" s="15" t="s">
        <v>118</v>
      </c>
      <c r="G7" s="6" t="s">
        <v>147</v>
      </c>
      <c r="H7" s="9"/>
      <c r="I7" s="9"/>
      <c r="J7" s="9"/>
      <c r="K7" s="9"/>
      <c r="L7" s="9"/>
      <c r="M7" s="8">
        <f>5*60+41</f>
        <v>341</v>
      </c>
      <c r="N7" s="8">
        <f>38</f>
        <v>38</v>
      </c>
      <c r="O7" s="6" t="s">
        <v>133</v>
      </c>
      <c r="P7" s="6" t="s">
        <v>121</v>
      </c>
      <c r="Q7" s="8" t="s">
        <v>122</v>
      </c>
      <c r="R7" s="8">
        <v>4.0</v>
      </c>
      <c r="S7" s="9">
        <v>4.0</v>
      </c>
      <c r="T7" s="11">
        <f t="shared" si="1"/>
        <v>1</v>
      </c>
      <c r="U7" s="8">
        <v>15.0</v>
      </c>
      <c r="V7" s="9">
        <v>1.0</v>
      </c>
      <c r="W7" s="12" t="s">
        <v>123</v>
      </c>
      <c r="X7" s="8">
        <v>4.0</v>
      </c>
      <c r="Y7" s="14">
        <v>8.0</v>
      </c>
      <c r="Z7" s="11">
        <f t="shared" si="2"/>
        <v>0.5</v>
      </c>
      <c r="AA7" s="6">
        <f>0*60+27</f>
        <v>27</v>
      </c>
      <c r="AB7" s="9">
        <v>0.0</v>
      </c>
      <c r="AC7" s="12" t="s">
        <v>124</v>
      </c>
      <c r="AD7" s="8">
        <v>5.0</v>
      </c>
      <c r="AE7" s="14">
        <v>5.0</v>
      </c>
      <c r="AF7" s="11">
        <f t="shared" si="3"/>
        <v>1</v>
      </c>
      <c r="AG7" s="6">
        <f>0*60+17</f>
        <v>17</v>
      </c>
      <c r="AH7" s="9">
        <v>1.0</v>
      </c>
      <c r="AI7" s="12" t="s">
        <v>125</v>
      </c>
      <c r="AJ7" s="8">
        <v>6.0</v>
      </c>
      <c r="AK7" s="14">
        <v>10.0</v>
      </c>
      <c r="AL7" s="11">
        <f t="shared" si="4"/>
        <v>0.6</v>
      </c>
      <c r="AM7" s="13">
        <f>0*60+17</f>
        <v>17</v>
      </c>
      <c r="AN7" s="9">
        <v>0.0</v>
      </c>
      <c r="AO7" s="15" t="s">
        <v>126</v>
      </c>
      <c r="AP7" s="8">
        <v>4.0</v>
      </c>
      <c r="AQ7" s="9">
        <v>4.0</v>
      </c>
      <c r="AR7" s="11">
        <f t="shared" si="5"/>
        <v>1</v>
      </c>
      <c r="AS7" s="6">
        <f>0*60+10</f>
        <v>10</v>
      </c>
      <c r="AT7" s="9">
        <v>1.0</v>
      </c>
      <c r="AU7" s="16">
        <f t="shared" si="6"/>
        <v>60</v>
      </c>
      <c r="AV7" s="6" t="s">
        <v>127</v>
      </c>
      <c r="AW7" s="6" t="s">
        <v>148</v>
      </c>
      <c r="AX7" s="6" t="s">
        <v>130</v>
      </c>
      <c r="AY7" s="6" t="s">
        <v>130</v>
      </c>
      <c r="AZ7" s="6" t="s">
        <v>137</v>
      </c>
      <c r="BA7" s="6" t="s">
        <v>135</v>
      </c>
      <c r="BB7" s="6" t="s">
        <v>131</v>
      </c>
      <c r="BC7" s="17">
        <v>7.0</v>
      </c>
      <c r="BD7" s="17">
        <v>7.0</v>
      </c>
      <c r="BE7" s="18">
        <f t="shared" si="7"/>
        <v>0</v>
      </c>
      <c r="BJ7" s="17">
        <v>6.0</v>
      </c>
      <c r="BK7" s="17">
        <v>6.0</v>
      </c>
      <c r="BL7" s="10">
        <f t="shared" si="8"/>
        <v>0</v>
      </c>
      <c r="BQ7" s="17">
        <v>5.0</v>
      </c>
      <c r="BR7" s="17">
        <v>7.0</v>
      </c>
      <c r="BS7" s="10">
        <f t="shared" si="9"/>
        <v>2</v>
      </c>
      <c r="BX7" s="17">
        <v>7.0</v>
      </c>
      <c r="BY7" s="17">
        <v>7.0</v>
      </c>
      <c r="BZ7" s="10">
        <f t="shared" si="10"/>
        <v>0</v>
      </c>
      <c r="CE7" s="17">
        <v>7.0</v>
      </c>
      <c r="CF7" s="17">
        <v>7.0</v>
      </c>
      <c r="CG7" s="10">
        <f t="shared" si="11"/>
        <v>0</v>
      </c>
      <c r="CL7" s="10">
        <f t="shared" si="12"/>
        <v>32</v>
      </c>
      <c r="CM7" s="10">
        <f t="shared" si="13"/>
        <v>34</v>
      </c>
      <c r="CN7" s="10">
        <f t="shared" si="14"/>
        <v>2</v>
      </c>
      <c r="DG7" s="17">
        <v>10.0</v>
      </c>
      <c r="DH7" s="18" t="str">
        <f t="shared" si="15"/>
        <v>P</v>
      </c>
      <c r="DI7" s="17">
        <v>9.0</v>
      </c>
      <c r="DJ7" s="17">
        <v>9.0</v>
      </c>
      <c r="DK7" s="17">
        <v>9.0</v>
      </c>
      <c r="DL7" s="19">
        <f t="shared" si="16"/>
        <v>100</v>
      </c>
    </row>
    <row r="8">
      <c r="A8" s="8">
        <v>7.0</v>
      </c>
      <c r="B8" s="8" t="s">
        <v>116</v>
      </c>
      <c r="C8" s="8">
        <v>2023.0</v>
      </c>
      <c r="D8" s="8">
        <v>1.0</v>
      </c>
      <c r="E8" s="8" t="s">
        <v>117</v>
      </c>
      <c r="F8" s="8" t="s">
        <v>118</v>
      </c>
      <c r="G8" s="6" t="s">
        <v>149</v>
      </c>
      <c r="H8" s="9">
        <v>18.0</v>
      </c>
      <c r="I8" s="9">
        <v>29.0</v>
      </c>
      <c r="J8" s="9">
        <v>24.0</v>
      </c>
      <c r="K8" s="9">
        <v>18.0</v>
      </c>
      <c r="L8" s="9">
        <v>38.0</v>
      </c>
      <c r="M8" s="8">
        <f>19*60+15</f>
        <v>1155</v>
      </c>
      <c r="N8" s="8">
        <f>1*60+49</f>
        <v>109</v>
      </c>
      <c r="O8" s="6" t="s">
        <v>150</v>
      </c>
      <c r="P8" s="6" t="s">
        <v>121</v>
      </c>
      <c r="Q8" s="8" t="s">
        <v>122</v>
      </c>
      <c r="R8" s="8">
        <v>4.0</v>
      </c>
      <c r="S8" s="9">
        <v>16.0</v>
      </c>
      <c r="T8" s="11">
        <f t="shared" si="1"/>
        <v>0.25</v>
      </c>
      <c r="U8" s="8">
        <v>166.0</v>
      </c>
      <c r="V8" s="9">
        <v>0.0</v>
      </c>
      <c r="W8" s="12" t="s">
        <v>123</v>
      </c>
      <c r="X8" s="8">
        <v>4.0</v>
      </c>
      <c r="Y8" s="14">
        <v>11.0</v>
      </c>
      <c r="Z8" s="11">
        <f t="shared" si="2"/>
        <v>0.3636363636</v>
      </c>
      <c r="AA8" s="6">
        <f>1*60+1</f>
        <v>61</v>
      </c>
      <c r="AB8" s="9">
        <v>0.0</v>
      </c>
      <c r="AC8" s="12" t="s">
        <v>124</v>
      </c>
      <c r="AD8" s="8">
        <v>5.0</v>
      </c>
      <c r="AE8" s="14">
        <v>9.0</v>
      </c>
      <c r="AF8" s="11">
        <f t="shared" si="3"/>
        <v>0.5555555556</v>
      </c>
      <c r="AG8" s="6">
        <f>0*60+36</f>
        <v>36</v>
      </c>
      <c r="AH8" s="9">
        <v>1.0</v>
      </c>
      <c r="AI8" s="12" t="s">
        <v>125</v>
      </c>
      <c r="AJ8" s="8">
        <v>6.0</v>
      </c>
      <c r="AK8" s="9">
        <v>8.0</v>
      </c>
      <c r="AL8" s="11">
        <f t="shared" si="4"/>
        <v>0.75</v>
      </c>
      <c r="AM8" s="6">
        <f>0*60+36</f>
        <v>36</v>
      </c>
      <c r="AN8" s="9">
        <v>0.0</v>
      </c>
      <c r="AO8" s="15" t="s">
        <v>126</v>
      </c>
      <c r="AP8" s="8">
        <v>4.0</v>
      </c>
      <c r="AQ8" s="14">
        <v>5.0</v>
      </c>
      <c r="AR8" s="11">
        <f t="shared" si="5"/>
        <v>0.8</v>
      </c>
      <c r="AS8" s="6">
        <f>0*60+13</f>
        <v>13</v>
      </c>
      <c r="AT8" s="9">
        <v>1.0</v>
      </c>
      <c r="AU8" s="16">
        <f t="shared" si="6"/>
        <v>40</v>
      </c>
      <c r="AV8" s="6" t="s">
        <v>127</v>
      </c>
      <c r="AW8" s="6" t="s">
        <v>151</v>
      </c>
      <c r="AX8" s="6" t="s">
        <v>137</v>
      </c>
      <c r="AY8" s="6" t="s">
        <v>135</v>
      </c>
      <c r="AZ8" s="6" t="s">
        <v>130</v>
      </c>
      <c r="BA8" s="6" t="s">
        <v>137</v>
      </c>
      <c r="BB8" s="6" t="s">
        <v>135</v>
      </c>
      <c r="BC8" s="17">
        <v>6.0</v>
      </c>
      <c r="BD8" s="17">
        <v>7.0</v>
      </c>
      <c r="BE8" s="18">
        <f t="shared" si="7"/>
        <v>1</v>
      </c>
      <c r="BJ8" s="17">
        <v>7.0</v>
      </c>
      <c r="BK8" s="17">
        <v>7.0</v>
      </c>
      <c r="BL8" s="10">
        <f t="shared" si="8"/>
        <v>0</v>
      </c>
      <c r="BQ8" s="17">
        <v>7.0</v>
      </c>
      <c r="BR8" s="17">
        <v>7.0</v>
      </c>
      <c r="BS8" s="10">
        <f t="shared" si="9"/>
        <v>0</v>
      </c>
      <c r="BX8" s="17">
        <v>7.0</v>
      </c>
      <c r="BY8" s="17">
        <v>6.0</v>
      </c>
      <c r="BZ8" s="10">
        <f t="shared" si="10"/>
        <v>-1</v>
      </c>
      <c r="CE8" s="17">
        <v>7.0</v>
      </c>
      <c r="CF8" s="17">
        <v>7.0</v>
      </c>
      <c r="CG8" s="10">
        <f t="shared" si="11"/>
        <v>0</v>
      </c>
      <c r="CL8" s="10">
        <f t="shared" si="12"/>
        <v>34</v>
      </c>
      <c r="CM8" s="10">
        <f t="shared" si="13"/>
        <v>34</v>
      </c>
      <c r="CN8" s="10">
        <f t="shared" si="14"/>
        <v>0</v>
      </c>
      <c r="DG8" s="17">
        <v>9.0</v>
      </c>
      <c r="DH8" s="18" t="str">
        <f t="shared" si="15"/>
        <v>P</v>
      </c>
      <c r="DI8" s="17">
        <v>9.0</v>
      </c>
      <c r="DJ8" s="17">
        <v>8.0</v>
      </c>
      <c r="DK8" s="17">
        <v>8.0</v>
      </c>
      <c r="DL8" s="19">
        <f t="shared" si="16"/>
        <v>93.20555556</v>
      </c>
    </row>
    <row r="9">
      <c r="A9" s="8">
        <v>8.0</v>
      </c>
      <c r="B9" s="8" t="s">
        <v>116</v>
      </c>
      <c r="C9" s="8">
        <v>2023.0</v>
      </c>
      <c r="D9" s="8">
        <v>1.0</v>
      </c>
      <c r="E9" s="8" t="s">
        <v>117</v>
      </c>
      <c r="F9" s="15" t="s">
        <v>118</v>
      </c>
      <c r="G9" s="6" t="s">
        <v>152</v>
      </c>
      <c r="M9" s="8">
        <f>5*60+15</f>
        <v>315</v>
      </c>
      <c r="N9" s="8">
        <f>40</f>
        <v>40</v>
      </c>
      <c r="O9" s="6" t="s">
        <v>153</v>
      </c>
      <c r="P9" s="6" t="s">
        <v>121</v>
      </c>
      <c r="Q9" s="8" t="s">
        <v>122</v>
      </c>
      <c r="R9" s="8">
        <v>4.0</v>
      </c>
      <c r="S9" s="9">
        <v>4.0</v>
      </c>
      <c r="T9" s="11">
        <f t="shared" si="1"/>
        <v>1</v>
      </c>
      <c r="U9" s="8">
        <v>7.0</v>
      </c>
      <c r="V9" s="9">
        <v>1.0</v>
      </c>
      <c r="W9" s="12" t="s">
        <v>123</v>
      </c>
      <c r="X9" s="8">
        <v>4.0</v>
      </c>
      <c r="Y9" s="9">
        <v>4.0</v>
      </c>
      <c r="Z9" s="11">
        <f t="shared" si="2"/>
        <v>1</v>
      </c>
      <c r="AA9" s="6">
        <f>0*AB9+10</f>
        <v>10</v>
      </c>
      <c r="AB9" s="9">
        <v>1.0</v>
      </c>
      <c r="AC9" s="12" t="s">
        <v>124</v>
      </c>
      <c r="AD9" s="8">
        <v>5.0</v>
      </c>
      <c r="AE9" s="14">
        <v>5.0</v>
      </c>
      <c r="AF9" s="11">
        <f t="shared" si="3"/>
        <v>1</v>
      </c>
      <c r="AG9" s="13">
        <f>0*60+17</f>
        <v>17</v>
      </c>
      <c r="AH9" s="9">
        <v>1.0</v>
      </c>
      <c r="AI9" s="12" t="s">
        <v>125</v>
      </c>
      <c r="AJ9" s="8">
        <v>6.0</v>
      </c>
      <c r="AK9" s="14">
        <v>12.0</v>
      </c>
      <c r="AL9" s="11">
        <f t="shared" si="4"/>
        <v>0.5</v>
      </c>
      <c r="AM9" s="6">
        <f>0*60+18</f>
        <v>18</v>
      </c>
      <c r="AN9" s="9">
        <v>0.0</v>
      </c>
      <c r="AO9" s="15" t="s">
        <v>126</v>
      </c>
      <c r="AP9" s="8">
        <v>4.0</v>
      </c>
      <c r="AQ9" s="9">
        <v>4.0</v>
      </c>
      <c r="AR9" s="11">
        <f t="shared" si="5"/>
        <v>1</v>
      </c>
      <c r="AS9" s="13">
        <f>0*60+16</f>
        <v>16</v>
      </c>
      <c r="AT9" s="9">
        <v>1.0</v>
      </c>
      <c r="AU9" s="16">
        <f t="shared" si="6"/>
        <v>80</v>
      </c>
      <c r="AV9" s="6" t="s">
        <v>143</v>
      </c>
      <c r="AW9" s="6" t="s">
        <v>134</v>
      </c>
      <c r="AX9" s="6" t="s">
        <v>137</v>
      </c>
      <c r="AY9" s="6" t="s">
        <v>137</v>
      </c>
      <c r="AZ9" s="6" t="s">
        <v>137</v>
      </c>
      <c r="BA9" s="6" t="s">
        <v>137</v>
      </c>
      <c r="BB9" s="6" t="s">
        <v>141</v>
      </c>
      <c r="BC9" s="17">
        <v>2.0</v>
      </c>
      <c r="BD9" s="17">
        <v>6.0</v>
      </c>
      <c r="BE9" s="18">
        <f t="shared" si="7"/>
        <v>4</v>
      </c>
      <c r="BJ9" s="17">
        <v>1.0</v>
      </c>
      <c r="BK9" s="17">
        <v>5.0</v>
      </c>
      <c r="BL9" s="10">
        <f t="shared" si="8"/>
        <v>4</v>
      </c>
      <c r="BQ9" s="17">
        <v>3.0</v>
      </c>
      <c r="BR9" s="17">
        <v>4.0</v>
      </c>
      <c r="BS9" s="10">
        <f t="shared" si="9"/>
        <v>1</v>
      </c>
      <c r="BX9" s="17">
        <v>2.0</v>
      </c>
      <c r="BY9" s="17">
        <v>5.0</v>
      </c>
      <c r="BZ9" s="10">
        <f t="shared" si="10"/>
        <v>3</v>
      </c>
      <c r="CE9" s="17">
        <v>2.0</v>
      </c>
      <c r="CF9" s="17">
        <v>7.0</v>
      </c>
      <c r="CG9" s="10">
        <f t="shared" si="11"/>
        <v>5</v>
      </c>
      <c r="CL9" s="10">
        <f t="shared" si="12"/>
        <v>10</v>
      </c>
      <c r="CM9" s="10">
        <f t="shared" si="13"/>
        <v>27</v>
      </c>
      <c r="CN9" s="10">
        <f t="shared" si="14"/>
        <v>17</v>
      </c>
      <c r="DG9" s="17">
        <v>10.0</v>
      </c>
      <c r="DH9" s="18" t="str">
        <f t="shared" si="15"/>
        <v>P</v>
      </c>
      <c r="DI9" s="17">
        <v>9.0</v>
      </c>
      <c r="DJ9" s="17">
        <v>9.0</v>
      </c>
      <c r="DK9" s="17">
        <v>9.0</v>
      </c>
      <c r="DL9" s="19">
        <f t="shared" si="16"/>
        <v>100</v>
      </c>
    </row>
    <row r="10">
      <c r="A10" s="8">
        <v>9.0</v>
      </c>
      <c r="B10" s="8" t="s">
        <v>116</v>
      </c>
      <c r="C10" s="8">
        <v>2023.0</v>
      </c>
      <c r="D10" s="8">
        <v>1.0</v>
      </c>
      <c r="E10" s="8" t="s">
        <v>117</v>
      </c>
      <c r="F10" s="8" t="s">
        <v>118</v>
      </c>
      <c r="G10" s="6" t="s">
        <v>154</v>
      </c>
      <c r="H10" s="9">
        <v>26.0</v>
      </c>
      <c r="I10" s="9">
        <v>33.0</v>
      </c>
      <c r="J10" s="9">
        <v>33.0</v>
      </c>
      <c r="K10" s="9">
        <v>29.0</v>
      </c>
      <c r="L10" s="9">
        <v>28.0</v>
      </c>
      <c r="M10" s="8">
        <f>5*60+25</f>
        <v>325</v>
      </c>
      <c r="N10" s="8">
        <f>21</f>
        <v>21</v>
      </c>
      <c r="O10" s="6" t="s">
        <v>155</v>
      </c>
      <c r="P10" s="6" t="s">
        <v>121</v>
      </c>
      <c r="Q10" s="8" t="s">
        <v>122</v>
      </c>
      <c r="R10" s="8">
        <v>4.0</v>
      </c>
      <c r="S10" s="9">
        <v>4.0</v>
      </c>
      <c r="T10" s="11">
        <f t="shared" si="1"/>
        <v>1</v>
      </c>
      <c r="U10" s="8">
        <v>27.0</v>
      </c>
      <c r="V10" s="9">
        <v>1.0</v>
      </c>
      <c r="W10" s="12" t="s">
        <v>123</v>
      </c>
      <c r="X10" s="8">
        <v>4.0</v>
      </c>
      <c r="Y10" s="9">
        <v>9.0</v>
      </c>
      <c r="Z10" s="11">
        <f t="shared" si="2"/>
        <v>0.4444444444</v>
      </c>
      <c r="AA10" s="6">
        <f>0*60+30</f>
        <v>30</v>
      </c>
      <c r="AB10" s="9">
        <v>0.0</v>
      </c>
      <c r="AC10" s="12" t="s">
        <v>124</v>
      </c>
      <c r="AD10" s="8">
        <v>5.0</v>
      </c>
      <c r="AE10" s="14">
        <v>7.0</v>
      </c>
      <c r="AF10" s="11">
        <f t="shared" si="3"/>
        <v>0.7142857143</v>
      </c>
      <c r="AG10" s="6">
        <f>0*60+22</f>
        <v>22</v>
      </c>
      <c r="AH10" s="9">
        <v>1.0</v>
      </c>
      <c r="AI10" s="12" t="s">
        <v>125</v>
      </c>
      <c r="AJ10" s="8">
        <v>6.0</v>
      </c>
      <c r="AK10" s="14">
        <v>15.0</v>
      </c>
      <c r="AL10" s="11">
        <f t="shared" si="4"/>
        <v>0.4</v>
      </c>
      <c r="AM10" s="6">
        <f>0*60+26</f>
        <v>26</v>
      </c>
      <c r="AN10" s="9">
        <v>0.0</v>
      </c>
      <c r="AO10" s="15" t="s">
        <v>126</v>
      </c>
      <c r="AP10" s="8">
        <v>4.0</v>
      </c>
      <c r="AQ10" s="14">
        <v>6.0</v>
      </c>
      <c r="AR10" s="11">
        <f t="shared" si="5"/>
        <v>0.6666666667</v>
      </c>
      <c r="AS10" s="6">
        <f>0*60+19</f>
        <v>19</v>
      </c>
      <c r="AT10" s="9">
        <v>1.0</v>
      </c>
      <c r="AU10" s="16">
        <f t="shared" si="6"/>
        <v>60</v>
      </c>
      <c r="AV10" s="6" t="s">
        <v>143</v>
      </c>
      <c r="AW10" s="6" t="s">
        <v>140</v>
      </c>
      <c r="AX10" s="6" t="s">
        <v>136</v>
      </c>
      <c r="AY10" s="6" t="s">
        <v>129</v>
      </c>
      <c r="AZ10" s="6" t="s">
        <v>135</v>
      </c>
      <c r="BA10" s="6" t="s">
        <v>129</v>
      </c>
      <c r="BB10" s="6" t="s">
        <v>131</v>
      </c>
      <c r="BC10" s="17">
        <v>4.0</v>
      </c>
      <c r="BD10" s="17">
        <v>6.0</v>
      </c>
      <c r="BE10" s="18">
        <f t="shared" si="7"/>
        <v>2</v>
      </c>
      <c r="BJ10" s="17">
        <v>5.0</v>
      </c>
      <c r="BK10" s="17">
        <v>6.0</v>
      </c>
      <c r="BL10" s="10">
        <f t="shared" si="8"/>
        <v>1</v>
      </c>
      <c r="BQ10" s="17">
        <v>6.0</v>
      </c>
      <c r="BR10" s="17">
        <v>6.0</v>
      </c>
      <c r="BS10" s="10">
        <f t="shared" si="9"/>
        <v>0</v>
      </c>
      <c r="BX10" s="17">
        <v>6.0</v>
      </c>
      <c r="BY10" s="17">
        <v>7.0</v>
      </c>
      <c r="BZ10" s="10">
        <f t="shared" si="10"/>
        <v>1</v>
      </c>
      <c r="CE10" s="17">
        <v>7.0</v>
      </c>
      <c r="CF10" s="17">
        <v>7.0</v>
      </c>
      <c r="CG10" s="10">
        <f t="shared" si="11"/>
        <v>0</v>
      </c>
      <c r="CL10" s="10">
        <f t="shared" si="12"/>
        <v>28</v>
      </c>
      <c r="CM10" s="10">
        <f t="shared" si="13"/>
        <v>32</v>
      </c>
      <c r="CN10" s="10">
        <f t="shared" si="14"/>
        <v>4</v>
      </c>
      <c r="DG10" s="17">
        <v>10.0</v>
      </c>
      <c r="DH10" s="18" t="str">
        <f t="shared" si="15"/>
        <v>P</v>
      </c>
      <c r="DI10" s="17">
        <v>8.0</v>
      </c>
      <c r="DJ10" s="17">
        <v>8.0</v>
      </c>
      <c r="DK10" s="17">
        <v>8.0</v>
      </c>
      <c r="DL10" s="19">
        <f t="shared" si="16"/>
        <v>88.88888889</v>
      </c>
    </row>
    <row r="11">
      <c r="A11" s="8">
        <v>10.0</v>
      </c>
      <c r="B11" s="8" t="s">
        <v>116</v>
      </c>
      <c r="C11" s="8">
        <v>2023.0</v>
      </c>
      <c r="D11" s="8">
        <v>1.0</v>
      </c>
      <c r="E11" s="8" t="s">
        <v>117</v>
      </c>
      <c r="F11" s="15" t="s">
        <v>118</v>
      </c>
      <c r="G11" s="6" t="s">
        <v>156</v>
      </c>
      <c r="H11" s="9">
        <v>30.0</v>
      </c>
      <c r="I11" s="9">
        <v>33.0</v>
      </c>
      <c r="J11" s="9">
        <v>33.0</v>
      </c>
      <c r="K11" s="9">
        <v>29.0</v>
      </c>
      <c r="L11" s="9">
        <v>37.0</v>
      </c>
      <c r="M11" s="8">
        <f>6*60+13</f>
        <v>373</v>
      </c>
      <c r="N11" s="10">
        <f>35</f>
        <v>35</v>
      </c>
      <c r="O11" s="6" t="s">
        <v>157</v>
      </c>
      <c r="P11" s="6" t="s">
        <v>121</v>
      </c>
      <c r="Q11" s="8" t="s">
        <v>122</v>
      </c>
      <c r="R11" s="8">
        <v>4.0</v>
      </c>
      <c r="S11" s="9">
        <v>13.0</v>
      </c>
      <c r="T11" s="11">
        <f t="shared" si="1"/>
        <v>0.3076923077</v>
      </c>
      <c r="U11" s="8">
        <v>104.0</v>
      </c>
      <c r="V11" s="9">
        <v>1.0</v>
      </c>
      <c r="W11" s="12" t="s">
        <v>123</v>
      </c>
      <c r="X11" s="8">
        <v>4.0</v>
      </c>
      <c r="Y11" s="9">
        <v>4.0</v>
      </c>
      <c r="Z11" s="11">
        <f t="shared" si="2"/>
        <v>1</v>
      </c>
      <c r="AA11" s="6">
        <f>0*60+18</f>
        <v>18</v>
      </c>
      <c r="AB11" s="9">
        <v>1.0</v>
      </c>
      <c r="AC11" s="12" t="s">
        <v>124</v>
      </c>
      <c r="AD11" s="8">
        <v>5.0</v>
      </c>
      <c r="AE11" s="14">
        <v>5.0</v>
      </c>
      <c r="AF11" s="11">
        <f t="shared" si="3"/>
        <v>1</v>
      </c>
      <c r="AG11" s="6">
        <f>0*60+18</f>
        <v>18</v>
      </c>
      <c r="AH11" s="9">
        <v>1.0</v>
      </c>
      <c r="AI11" s="12" t="s">
        <v>125</v>
      </c>
      <c r="AJ11" s="8">
        <v>6.0</v>
      </c>
      <c r="AK11" s="9">
        <v>7.0</v>
      </c>
      <c r="AL11" s="11">
        <f t="shared" si="4"/>
        <v>0.8571428571</v>
      </c>
      <c r="AM11" s="6">
        <f>0*60+27</f>
        <v>27</v>
      </c>
      <c r="AN11" s="9">
        <v>0.0</v>
      </c>
      <c r="AO11" s="15" t="s">
        <v>126</v>
      </c>
      <c r="AP11" s="8">
        <v>4.0</v>
      </c>
      <c r="AQ11" s="14">
        <v>5.0</v>
      </c>
      <c r="AR11" s="11">
        <f t="shared" si="5"/>
        <v>0.8</v>
      </c>
      <c r="AS11" s="6">
        <f>0*60+16</f>
        <v>16</v>
      </c>
      <c r="AT11" s="9">
        <v>1.0</v>
      </c>
      <c r="AU11" s="16">
        <f t="shared" si="6"/>
        <v>80</v>
      </c>
      <c r="AV11" s="6" t="s">
        <v>143</v>
      </c>
      <c r="AW11" s="6" t="s">
        <v>128</v>
      </c>
      <c r="AX11" s="6" t="s">
        <v>130</v>
      </c>
      <c r="AY11" s="6" t="s">
        <v>130</v>
      </c>
      <c r="AZ11" s="6" t="s">
        <v>137</v>
      </c>
      <c r="BA11" s="6" t="s">
        <v>130</v>
      </c>
      <c r="BB11" s="6" t="s">
        <v>135</v>
      </c>
      <c r="BC11" s="17">
        <v>3.0</v>
      </c>
      <c r="BD11" s="17">
        <v>7.0</v>
      </c>
      <c r="BE11" s="18">
        <f t="shared" si="7"/>
        <v>4</v>
      </c>
      <c r="BJ11" s="17">
        <v>3.0</v>
      </c>
      <c r="BK11" s="17">
        <v>7.0</v>
      </c>
      <c r="BL11" s="10">
        <f t="shared" si="8"/>
        <v>4</v>
      </c>
      <c r="BQ11" s="17">
        <v>4.0</v>
      </c>
      <c r="BR11" s="17">
        <v>7.0</v>
      </c>
      <c r="BS11" s="10">
        <f t="shared" si="9"/>
        <v>3</v>
      </c>
      <c r="BX11" s="17">
        <v>4.0</v>
      </c>
      <c r="BY11" s="17">
        <v>7.0</v>
      </c>
      <c r="BZ11" s="10">
        <f t="shared" si="10"/>
        <v>3</v>
      </c>
      <c r="CE11" s="17">
        <v>4.0</v>
      </c>
      <c r="CF11" s="17">
        <v>7.0</v>
      </c>
      <c r="CG11" s="10">
        <f t="shared" si="11"/>
        <v>3</v>
      </c>
      <c r="CL11" s="10">
        <f t="shared" si="12"/>
        <v>18</v>
      </c>
      <c r="CM11" s="10">
        <f t="shared" si="13"/>
        <v>35</v>
      </c>
      <c r="CN11" s="10">
        <f t="shared" si="14"/>
        <v>17</v>
      </c>
      <c r="DG11" s="17">
        <v>10.0</v>
      </c>
      <c r="DH11" s="18" t="str">
        <f t="shared" si="15"/>
        <v>P</v>
      </c>
      <c r="DI11" s="17">
        <v>9.0</v>
      </c>
      <c r="DJ11" s="17">
        <v>9.0</v>
      </c>
      <c r="DK11" s="17">
        <v>9.0</v>
      </c>
      <c r="DL11" s="19">
        <f t="shared" si="16"/>
        <v>100</v>
      </c>
    </row>
    <row r="12">
      <c r="A12" s="8">
        <v>11.0</v>
      </c>
      <c r="B12" s="8" t="s">
        <v>116</v>
      </c>
      <c r="C12" s="8">
        <v>2023.0</v>
      </c>
      <c r="D12" s="8">
        <v>1.0</v>
      </c>
      <c r="E12" s="8" t="s">
        <v>117</v>
      </c>
      <c r="F12" s="8" t="s">
        <v>118</v>
      </c>
      <c r="G12" s="6" t="s">
        <v>158</v>
      </c>
      <c r="H12" s="9">
        <v>30.0</v>
      </c>
      <c r="I12" s="9">
        <v>35.0</v>
      </c>
      <c r="J12" s="9">
        <v>24.0</v>
      </c>
      <c r="K12" s="9">
        <v>20.0</v>
      </c>
      <c r="L12" s="9">
        <v>41.0</v>
      </c>
      <c r="M12" s="10">
        <f>11*60+32</f>
        <v>692</v>
      </c>
      <c r="N12" s="10">
        <f>1*60+14</f>
        <v>74</v>
      </c>
      <c r="O12" s="6" t="s">
        <v>159</v>
      </c>
      <c r="P12" s="6" t="s">
        <v>160</v>
      </c>
      <c r="Q12" s="8" t="s">
        <v>122</v>
      </c>
      <c r="R12" s="8">
        <v>4.0</v>
      </c>
      <c r="S12" s="14">
        <v>6.0</v>
      </c>
      <c r="T12" s="11">
        <f t="shared" si="1"/>
        <v>0.6666666667</v>
      </c>
      <c r="U12" s="8">
        <v>57.0</v>
      </c>
      <c r="V12" s="9">
        <v>0.0</v>
      </c>
      <c r="W12" s="12" t="s">
        <v>123</v>
      </c>
      <c r="X12" s="8">
        <v>4.0</v>
      </c>
      <c r="Y12" s="9">
        <v>4.0</v>
      </c>
      <c r="Z12" s="11">
        <f t="shared" si="2"/>
        <v>1</v>
      </c>
      <c r="AA12" s="6">
        <f>0*60+58</f>
        <v>58</v>
      </c>
      <c r="AB12" s="9">
        <v>1.0</v>
      </c>
      <c r="AC12" s="12" t="s">
        <v>124</v>
      </c>
      <c r="AD12" s="8">
        <v>5.0</v>
      </c>
      <c r="AE12" s="14">
        <v>5.0</v>
      </c>
      <c r="AF12" s="11">
        <f t="shared" si="3"/>
        <v>1</v>
      </c>
      <c r="AG12" s="6">
        <f>0*60+45</f>
        <v>45</v>
      </c>
      <c r="AH12" s="9">
        <v>1.0</v>
      </c>
      <c r="AI12" s="12" t="s">
        <v>125</v>
      </c>
      <c r="AJ12" s="8">
        <v>6.0</v>
      </c>
      <c r="AK12" s="9">
        <v>11.0</v>
      </c>
      <c r="AL12" s="11">
        <f t="shared" si="4"/>
        <v>0.5454545455</v>
      </c>
      <c r="AM12" s="6">
        <f>1*60+5</f>
        <v>65</v>
      </c>
      <c r="AN12" s="9">
        <v>1.0</v>
      </c>
      <c r="AO12" s="15" t="s">
        <v>126</v>
      </c>
      <c r="AP12" s="8">
        <v>4.0</v>
      </c>
      <c r="AQ12" s="9">
        <v>4.0</v>
      </c>
      <c r="AR12" s="11">
        <f t="shared" si="5"/>
        <v>1</v>
      </c>
      <c r="AS12" s="13">
        <f>0*60+26</f>
        <v>26</v>
      </c>
      <c r="AT12" s="9">
        <v>1.0</v>
      </c>
      <c r="AU12" s="16">
        <f t="shared" si="6"/>
        <v>80</v>
      </c>
      <c r="AV12" s="6" t="s">
        <v>143</v>
      </c>
      <c r="AW12" s="6" t="s">
        <v>161</v>
      </c>
      <c r="AX12" s="6" t="s">
        <v>130</v>
      </c>
      <c r="AY12" s="6" t="s">
        <v>130</v>
      </c>
      <c r="AZ12" s="6" t="s">
        <v>130</v>
      </c>
      <c r="BA12" s="6" t="s">
        <v>137</v>
      </c>
      <c r="BB12" s="6" t="s">
        <v>135</v>
      </c>
      <c r="BC12" s="17">
        <v>7.0</v>
      </c>
      <c r="BD12" s="17">
        <v>1.0</v>
      </c>
      <c r="BE12" s="18">
        <f t="shared" si="7"/>
        <v>-6</v>
      </c>
      <c r="BJ12" s="17">
        <v>5.0</v>
      </c>
      <c r="BK12" s="17">
        <v>7.0</v>
      </c>
      <c r="BL12" s="10">
        <f t="shared" si="8"/>
        <v>2</v>
      </c>
      <c r="BQ12" s="17">
        <v>6.0</v>
      </c>
      <c r="BR12" s="17">
        <v>7.0</v>
      </c>
      <c r="BS12" s="10">
        <f t="shared" si="9"/>
        <v>1</v>
      </c>
      <c r="BX12" s="17">
        <v>7.0</v>
      </c>
      <c r="BY12" s="17">
        <v>7.0</v>
      </c>
      <c r="BZ12" s="10">
        <f t="shared" si="10"/>
        <v>0</v>
      </c>
      <c r="CE12" s="17">
        <v>6.0</v>
      </c>
      <c r="CF12" s="17">
        <v>7.0</v>
      </c>
      <c r="CG12" s="10">
        <f t="shared" si="11"/>
        <v>1</v>
      </c>
      <c r="CL12" s="10">
        <f t="shared" si="12"/>
        <v>31</v>
      </c>
      <c r="CM12" s="10">
        <f t="shared" si="13"/>
        <v>29</v>
      </c>
      <c r="CN12" s="10">
        <f t="shared" si="14"/>
        <v>-2</v>
      </c>
      <c r="DG12" s="17">
        <v>8.0</v>
      </c>
      <c r="DH12" s="18" t="str">
        <f t="shared" si="15"/>
        <v>N</v>
      </c>
      <c r="DI12" s="17">
        <v>9.0</v>
      </c>
      <c r="DJ12" s="17">
        <v>8.0</v>
      </c>
      <c r="DK12" s="17">
        <v>7.0</v>
      </c>
      <c r="DL12" s="19">
        <f t="shared" si="16"/>
        <v>89.95555556</v>
      </c>
    </row>
    <row r="13">
      <c r="A13" s="8">
        <v>12.0</v>
      </c>
      <c r="B13" s="8" t="s">
        <v>116</v>
      </c>
      <c r="C13" s="8">
        <v>2023.0</v>
      </c>
      <c r="D13" s="8">
        <v>1.0</v>
      </c>
      <c r="E13" s="8" t="s">
        <v>117</v>
      </c>
      <c r="F13" s="8" t="s">
        <v>162</v>
      </c>
      <c r="G13" s="20" t="s">
        <v>163</v>
      </c>
      <c r="H13" s="9">
        <v>14.0</v>
      </c>
      <c r="I13" s="9">
        <v>32.0</v>
      </c>
      <c r="J13" s="9">
        <v>23.0</v>
      </c>
      <c r="K13" s="9">
        <v>24.0</v>
      </c>
      <c r="L13" s="9">
        <v>40.0</v>
      </c>
      <c r="M13" s="10">
        <f>23*60+16</f>
        <v>1396</v>
      </c>
      <c r="N13" s="10">
        <f>3*60+23</f>
        <v>203</v>
      </c>
      <c r="O13" s="6" t="s">
        <v>164</v>
      </c>
      <c r="P13" s="6" t="s">
        <v>160</v>
      </c>
      <c r="Q13" s="8" t="s">
        <v>122</v>
      </c>
      <c r="R13" s="8">
        <v>4.0</v>
      </c>
      <c r="S13" s="14">
        <v>8.0</v>
      </c>
      <c r="T13" s="11">
        <f t="shared" si="1"/>
        <v>0.5</v>
      </c>
      <c r="U13" s="8">
        <v>16.0</v>
      </c>
      <c r="V13" s="9">
        <v>0.0</v>
      </c>
      <c r="W13" s="12" t="s">
        <v>123</v>
      </c>
      <c r="X13" s="8">
        <v>4.0</v>
      </c>
      <c r="Y13" s="14">
        <v>10.0</v>
      </c>
      <c r="Z13" s="11">
        <f t="shared" si="2"/>
        <v>0.4</v>
      </c>
      <c r="AA13" s="6">
        <f>0*60+46</f>
        <v>46</v>
      </c>
      <c r="AB13" s="9">
        <v>0.0</v>
      </c>
      <c r="AC13" s="12" t="s">
        <v>124</v>
      </c>
      <c r="AD13" s="8">
        <v>6.0</v>
      </c>
      <c r="AE13" s="14">
        <v>12.0</v>
      </c>
      <c r="AF13" s="11">
        <f t="shared" si="3"/>
        <v>0.5</v>
      </c>
      <c r="AG13" s="6">
        <f>0*60+30</f>
        <v>30</v>
      </c>
      <c r="AH13" s="9">
        <v>0.0</v>
      </c>
      <c r="AI13" s="12" t="s">
        <v>125</v>
      </c>
      <c r="AJ13" s="8">
        <v>6.0</v>
      </c>
      <c r="AK13" s="14">
        <v>13.0</v>
      </c>
      <c r="AL13" s="11">
        <f t="shared" si="4"/>
        <v>0.4615384615</v>
      </c>
      <c r="AM13" s="6">
        <f>0*60+24</f>
        <v>24</v>
      </c>
      <c r="AN13" s="9">
        <v>0.0</v>
      </c>
      <c r="AO13" s="15" t="s">
        <v>126</v>
      </c>
      <c r="AP13" s="8">
        <v>5.0</v>
      </c>
      <c r="AQ13" s="14">
        <v>9.0</v>
      </c>
      <c r="AR13" s="11">
        <f t="shared" si="5"/>
        <v>0.5555555556</v>
      </c>
      <c r="AS13" s="6">
        <f>0*60+16</f>
        <v>16</v>
      </c>
      <c r="AT13" s="9">
        <v>0.0</v>
      </c>
      <c r="AU13" s="16">
        <f t="shared" si="6"/>
        <v>0</v>
      </c>
      <c r="AV13" s="6" t="s">
        <v>143</v>
      </c>
      <c r="AW13" s="6" t="s">
        <v>165</v>
      </c>
      <c r="AX13" s="6" t="s">
        <v>135</v>
      </c>
      <c r="AY13" s="6" t="s">
        <v>136</v>
      </c>
      <c r="AZ13" s="6" t="s">
        <v>130</v>
      </c>
      <c r="BA13" s="6" t="s">
        <v>135</v>
      </c>
      <c r="BB13" s="6" t="s">
        <v>136</v>
      </c>
      <c r="BC13" s="17">
        <v>5.0</v>
      </c>
      <c r="BD13" s="17">
        <v>7.0</v>
      </c>
      <c r="BE13" s="18">
        <f t="shared" si="7"/>
        <v>2</v>
      </c>
      <c r="BJ13" s="17">
        <v>6.0</v>
      </c>
      <c r="BK13" s="17">
        <v>6.0</v>
      </c>
      <c r="BL13" s="10">
        <f t="shared" si="8"/>
        <v>0</v>
      </c>
      <c r="BQ13" s="17">
        <v>4.0</v>
      </c>
      <c r="BR13" s="17">
        <v>6.0</v>
      </c>
      <c r="BS13" s="10">
        <f t="shared" si="9"/>
        <v>2</v>
      </c>
      <c r="BX13" s="17">
        <v>5.0</v>
      </c>
      <c r="BY13" s="17">
        <v>7.0</v>
      </c>
      <c r="BZ13" s="10">
        <f t="shared" si="10"/>
        <v>2</v>
      </c>
      <c r="CE13" s="17">
        <v>3.0</v>
      </c>
      <c r="CF13" s="17">
        <v>6.0</v>
      </c>
      <c r="CG13" s="10">
        <f t="shared" si="11"/>
        <v>3</v>
      </c>
      <c r="CL13" s="10">
        <f t="shared" si="12"/>
        <v>23</v>
      </c>
      <c r="CM13" s="10">
        <f t="shared" si="13"/>
        <v>32</v>
      </c>
      <c r="CN13" s="10">
        <f t="shared" si="14"/>
        <v>9</v>
      </c>
      <c r="DG13" s="17">
        <v>7.0</v>
      </c>
      <c r="DH13" s="18" t="str">
        <f t="shared" si="15"/>
        <v>N</v>
      </c>
      <c r="DI13" s="17">
        <v>8.0</v>
      </c>
      <c r="DJ13" s="17">
        <v>7.0</v>
      </c>
      <c r="DK13" s="17">
        <v>6.0</v>
      </c>
      <c r="DL13" s="19">
        <f t="shared" si="16"/>
        <v>78.84444444</v>
      </c>
    </row>
    <row r="14">
      <c r="A14" s="8">
        <v>13.0</v>
      </c>
      <c r="B14" s="8" t="s">
        <v>116</v>
      </c>
      <c r="C14" s="8">
        <v>2023.0</v>
      </c>
      <c r="D14" s="8">
        <v>1.0</v>
      </c>
      <c r="E14" s="8" t="s">
        <v>117</v>
      </c>
      <c r="F14" s="8" t="s">
        <v>162</v>
      </c>
      <c r="G14" s="20" t="s">
        <v>166</v>
      </c>
      <c r="H14" s="9">
        <v>20.0</v>
      </c>
      <c r="I14" s="9">
        <v>33.0</v>
      </c>
      <c r="J14" s="9">
        <v>27.0</v>
      </c>
      <c r="K14" s="9">
        <v>30.0</v>
      </c>
      <c r="L14" s="9">
        <v>36.0</v>
      </c>
      <c r="M14" s="10">
        <f>13*60+33</f>
        <v>813</v>
      </c>
      <c r="N14" s="10">
        <f>1*60+41</f>
        <v>101</v>
      </c>
      <c r="O14" s="6" t="s">
        <v>167</v>
      </c>
      <c r="P14" s="13" t="s">
        <v>160</v>
      </c>
      <c r="Q14" s="8" t="s">
        <v>122</v>
      </c>
      <c r="R14" s="8">
        <v>4.0</v>
      </c>
      <c r="S14" s="9">
        <v>5.0</v>
      </c>
      <c r="T14" s="11">
        <f t="shared" si="1"/>
        <v>0.8</v>
      </c>
      <c r="U14" s="8">
        <v>38.0</v>
      </c>
      <c r="V14" s="9">
        <v>1.0</v>
      </c>
      <c r="W14" s="12" t="s">
        <v>123</v>
      </c>
      <c r="X14" s="8">
        <v>4.0</v>
      </c>
      <c r="Y14" s="9">
        <v>4.0</v>
      </c>
      <c r="Z14" s="11">
        <f t="shared" si="2"/>
        <v>1</v>
      </c>
      <c r="AA14" s="6">
        <f>0*60+19</f>
        <v>19</v>
      </c>
      <c r="AB14" s="9">
        <v>1.0</v>
      </c>
      <c r="AC14" s="12" t="s">
        <v>124</v>
      </c>
      <c r="AD14" s="8">
        <v>6.0</v>
      </c>
      <c r="AE14" s="14">
        <v>6.0</v>
      </c>
      <c r="AF14" s="11">
        <f t="shared" si="3"/>
        <v>1</v>
      </c>
      <c r="AG14" s="6">
        <f>0*60+14</f>
        <v>14</v>
      </c>
      <c r="AH14" s="9">
        <v>1.0</v>
      </c>
      <c r="AI14" s="12" t="s">
        <v>125</v>
      </c>
      <c r="AJ14" s="8">
        <v>6.0</v>
      </c>
      <c r="AK14" s="9">
        <v>9.0</v>
      </c>
      <c r="AL14" s="11">
        <f t="shared" si="4"/>
        <v>0.6666666667</v>
      </c>
      <c r="AM14" s="6">
        <f>0*60+31</f>
        <v>31</v>
      </c>
      <c r="AN14" s="9">
        <v>1.0</v>
      </c>
      <c r="AO14" s="15" t="s">
        <v>126</v>
      </c>
      <c r="AP14" s="8">
        <v>5.0</v>
      </c>
      <c r="AQ14" s="14">
        <v>5.0</v>
      </c>
      <c r="AR14" s="11">
        <f t="shared" si="5"/>
        <v>1</v>
      </c>
      <c r="AS14" s="6">
        <f>0*60+19</f>
        <v>19</v>
      </c>
      <c r="AT14" s="9">
        <v>1.0</v>
      </c>
      <c r="AU14" s="16">
        <f t="shared" si="6"/>
        <v>100</v>
      </c>
      <c r="AV14" s="6" t="s">
        <v>127</v>
      </c>
      <c r="AW14" s="6" t="s">
        <v>168</v>
      </c>
      <c r="AX14" s="6" t="s">
        <v>130</v>
      </c>
      <c r="AY14" s="6" t="s">
        <v>136</v>
      </c>
      <c r="AZ14" s="6" t="s">
        <v>130</v>
      </c>
      <c r="BA14" s="6" t="s">
        <v>129</v>
      </c>
      <c r="BB14" s="6" t="s">
        <v>131</v>
      </c>
      <c r="BC14" s="17">
        <v>3.0</v>
      </c>
      <c r="BD14" s="17">
        <v>6.0</v>
      </c>
      <c r="BE14" s="18">
        <f t="shared" si="7"/>
        <v>3</v>
      </c>
      <c r="BJ14" s="17">
        <v>5.0</v>
      </c>
      <c r="BK14" s="17">
        <v>7.0</v>
      </c>
      <c r="BL14" s="10">
        <f t="shared" si="8"/>
        <v>2</v>
      </c>
      <c r="BQ14" s="17">
        <v>7.0</v>
      </c>
      <c r="BR14" s="17">
        <v>7.0</v>
      </c>
      <c r="BS14" s="10">
        <f t="shared" si="9"/>
        <v>0</v>
      </c>
      <c r="BX14" s="17">
        <v>1.0</v>
      </c>
      <c r="BY14" s="17">
        <v>6.0</v>
      </c>
      <c r="BZ14" s="10">
        <f t="shared" si="10"/>
        <v>5</v>
      </c>
      <c r="CE14" s="17">
        <v>4.0</v>
      </c>
      <c r="CF14" s="17">
        <v>7.0</v>
      </c>
      <c r="CG14" s="10">
        <f t="shared" si="11"/>
        <v>3</v>
      </c>
      <c r="CL14" s="10">
        <f t="shared" si="12"/>
        <v>20</v>
      </c>
      <c r="CM14" s="10">
        <f t="shared" si="13"/>
        <v>33</v>
      </c>
      <c r="CN14" s="10">
        <f t="shared" si="14"/>
        <v>13</v>
      </c>
      <c r="DG14" s="17">
        <v>7.0</v>
      </c>
      <c r="DH14" s="18" t="str">
        <f t="shared" si="15"/>
        <v>N</v>
      </c>
      <c r="DI14" s="17">
        <v>8.0</v>
      </c>
      <c r="DJ14" s="17">
        <v>5.0</v>
      </c>
      <c r="DK14" s="17">
        <v>5.0</v>
      </c>
      <c r="DL14" s="19">
        <f t="shared" si="16"/>
        <v>68.50555556</v>
      </c>
    </row>
    <row r="15">
      <c r="A15" s="8">
        <v>14.0</v>
      </c>
      <c r="B15" s="8" t="s">
        <v>116</v>
      </c>
      <c r="C15" s="8">
        <v>2023.0</v>
      </c>
      <c r="D15" s="8">
        <v>1.0</v>
      </c>
      <c r="E15" s="8" t="s">
        <v>117</v>
      </c>
      <c r="F15" s="8" t="s">
        <v>162</v>
      </c>
      <c r="G15" s="20" t="s">
        <v>169</v>
      </c>
      <c r="H15" s="9">
        <v>24.0</v>
      </c>
      <c r="I15" s="9">
        <v>26.0</v>
      </c>
      <c r="J15" s="9">
        <v>27.0</v>
      </c>
      <c r="K15" s="9">
        <v>35.0</v>
      </c>
      <c r="L15" s="9">
        <v>30.0</v>
      </c>
      <c r="M15" s="10">
        <f>17*60+15</f>
        <v>1035</v>
      </c>
      <c r="N15" s="10">
        <f>1*60+43</f>
        <v>103</v>
      </c>
      <c r="O15" s="6" t="s">
        <v>170</v>
      </c>
      <c r="P15" s="6" t="s">
        <v>121</v>
      </c>
      <c r="Q15" s="8" t="s">
        <v>122</v>
      </c>
      <c r="R15" s="8">
        <v>4.0</v>
      </c>
      <c r="S15" s="9">
        <v>7.0</v>
      </c>
      <c r="T15" s="11">
        <f t="shared" si="1"/>
        <v>0.5714285714</v>
      </c>
      <c r="U15" s="8">
        <v>28.0</v>
      </c>
      <c r="V15" s="9">
        <v>1.0</v>
      </c>
      <c r="W15" s="12" t="s">
        <v>123</v>
      </c>
      <c r="X15" s="8">
        <v>4.0</v>
      </c>
      <c r="Y15" s="9">
        <v>4.0</v>
      </c>
      <c r="Z15" s="11">
        <f t="shared" si="2"/>
        <v>1</v>
      </c>
      <c r="AA15" s="6">
        <f>1*60+0</f>
        <v>60</v>
      </c>
      <c r="AB15" s="9">
        <v>1.0</v>
      </c>
      <c r="AC15" s="12" t="s">
        <v>124</v>
      </c>
      <c r="AD15" s="8">
        <v>6.0</v>
      </c>
      <c r="AE15" s="14">
        <v>9.0</v>
      </c>
      <c r="AF15" s="11">
        <f t="shared" si="3"/>
        <v>0.6666666667</v>
      </c>
      <c r="AG15" s="6">
        <f>0*60+33</f>
        <v>33</v>
      </c>
      <c r="AH15" s="9">
        <v>1.0</v>
      </c>
      <c r="AI15" s="12" t="s">
        <v>125</v>
      </c>
      <c r="AJ15" s="8">
        <v>6.0</v>
      </c>
      <c r="AK15" s="14">
        <v>14.0</v>
      </c>
      <c r="AL15" s="11">
        <f t="shared" si="4"/>
        <v>0.4285714286</v>
      </c>
      <c r="AM15" s="6">
        <f>0*60+55</f>
        <v>55</v>
      </c>
      <c r="AN15" s="9">
        <v>0.0</v>
      </c>
      <c r="AO15" s="15" t="s">
        <v>126</v>
      </c>
      <c r="AP15" s="8">
        <v>5.0</v>
      </c>
      <c r="AQ15" s="14">
        <v>5.0</v>
      </c>
      <c r="AR15" s="11">
        <f t="shared" si="5"/>
        <v>1</v>
      </c>
      <c r="AS15" s="6">
        <f>1*60+0</f>
        <v>60</v>
      </c>
      <c r="AT15" s="9">
        <v>1.0</v>
      </c>
      <c r="AU15" s="16">
        <f t="shared" si="6"/>
        <v>80</v>
      </c>
      <c r="AV15" s="6" t="s">
        <v>127</v>
      </c>
      <c r="AW15" s="6" t="s">
        <v>171</v>
      </c>
      <c r="AX15" s="6" t="s">
        <v>137</v>
      </c>
      <c r="AY15" s="6" t="s">
        <v>136</v>
      </c>
      <c r="AZ15" s="6" t="s">
        <v>137</v>
      </c>
      <c r="BA15" s="6" t="s">
        <v>141</v>
      </c>
      <c r="BB15" s="6" t="s">
        <v>135</v>
      </c>
      <c r="BC15" s="17">
        <v>2.0</v>
      </c>
      <c r="BD15" s="17">
        <v>6.0</v>
      </c>
      <c r="BE15" s="18">
        <f t="shared" si="7"/>
        <v>4</v>
      </c>
      <c r="BJ15" s="17">
        <v>1.0</v>
      </c>
      <c r="BK15" s="17">
        <v>6.0</v>
      </c>
      <c r="BL15" s="10">
        <f t="shared" si="8"/>
        <v>5</v>
      </c>
      <c r="BQ15" s="17">
        <v>2.0</v>
      </c>
      <c r="BR15" s="17">
        <v>7.0</v>
      </c>
      <c r="BS15" s="10">
        <f t="shared" si="9"/>
        <v>5</v>
      </c>
      <c r="BX15" s="17">
        <v>5.0</v>
      </c>
      <c r="BY15" s="17">
        <v>7.0</v>
      </c>
      <c r="BZ15" s="10">
        <f t="shared" si="10"/>
        <v>2</v>
      </c>
      <c r="CE15" s="17">
        <v>3.0</v>
      </c>
      <c r="CF15" s="17">
        <v>6.0</v>
      </c>
      <c r="CG15" s="10">
        <f t="shared" si="11"/>
        <v>3</v>
      </c>
      <c r="CL15" s="10">
        <f t="shared" si="12"/>
        <v>13</v>
      </c>
      <c r="CM15" s="10">
        <f t="shared" si="13"/>
        <v>32</v>
      </c>
      <c r="CN15" s="10">
        <f t="shared" si="14"/>
        <v>19</v>
      </c>
      <c r="DG15" s="17">
        <v>8.0</v>
      </c>
      <c r="DH15" s="18" t="str">
        <f t="shared" si="15"/>
        <v>N</v>
      </c>
      <c r="DI15" s="17">
        <v>8.0</v>
      </c>
      <c r="DJ15" s="17">
        <v>7.0</v>
      </c>
      <c r="DK15" s="17">
        <v>9.0</v>
      </c>
      <c r="DL15" s="19">
        <f t="shared" si="16"/>
        <v>88.59444444</v>
      </c>
    </row>
    <row r="16">
      <c r="A16" s="8">
        <v>15.0</v>
      </c>
      <c r="B16" s="8" t="s">
        <v>116</v>
      </c>
      <c r="C16" s="8">
        <v>2023.0</v>
      </c>
      <c r="D16" s="8">
        <v>1.0</v>
      </c>
      <c r="E16" s="8" t="s">
        <v>117</v>
      </c>
      <c r="F16" s="8" t="s">
        <v>162</v>
      </c>
      <c r="G16" s="20" t="s">
        <v>119</v>
      </c>
      <c r="H16" s="9">
        <v>31.0</v>
      </c>
      <c r="I16" s="9">
        <v>32.0</v>
      </c>
      <c r="J16" s="9">
        <v>38.0</v>
      </c>
      <c r="K16" s="9">
        <v>22.0</v>
      </c>
      <c r="L16" s="9">
        <v>41.0</v>
      </c>
      <c r="M16" s="10">
        <f>11*60+42</f>
        <v>702</v>
      </c>
      <c r="N16" s="10">
        <f>1*60+3</f>
        <v>63</v>
      </c>
      <c r="O16" s="6" t="s">
        <v>133</v>
      </c>
      <c r="P16" s="6" t="s">
        <v>121</v>
      </c>
      <c r="Q16" s="8" t="s">
        <v>122</v>
      </c>
      <c r="R16" s="8">
        <v>4.0</v>
      </c>
      <c r="S16" s="9">
        <v>4.0</v>
      </c>
      <c r="T16" s="11">
        <f t="shared" si="1"/>
        <v>1</v>
      </c>
      <c r="U16" s="8">
        <v>20.0</v>
      </c>
      <c r="V16" s="9">
        <v>1.0</v>
      </c>
      <c r="W16" s="12" t="s">
        <v>123</v>
      </c>
      <c r="X16" s="8">
        <v>4.0</v>
      </c>
      <c r="Y16" s="9">
        <v>4.0</v>
      </c>
      <c r="Z16" s="11">
        <f t="shared" si="2"/>
        <v>1</v>
      </c>
      <c r="AA16" s="6">
        <f>0*60+26</f>
        <v>26</v>
      </c>
      <c r="AB16" s="9">
        <v>1.0</v>
      </c>
      <c r="AC16" s="12" t="s">
        <v>124</v>
      </c>
      <c r="AD16" s="8">
        <v>6.0</v>
      </c>
      <c r="AE16" s="14">
        <v>6.0</v>
      </c>
      <c r="AF16" s="11">
        <f t="shared" si="3"/>
        <v>1</v>
      </c>
      <c r="AG16" s="6">
        <f>0*60+19</f>
        <v>19</v>
      </c>
      <c r="AH16" s="9">
        <v>1.0</v>
      </c>
      <c r="AI16" s="12" t="s">
        <v>125</v>
      </c>
      <c r="AJ16" s="8">
        <v>6.0</v>
      </c>
      <c r="AK16" s="9">
        <v>6.0</v>
      </c>
      <c r="AL16" s="11">
        <f t="shared" si="4"/>
        <v>1</v>
      </c>
      <c r="AM16" s="6">
        <f>0*60+37</f>
        <v>37</v>
      </c>
      <c r="AN16" s="9">
        <v>1.0</v>
      </c>
      <c r="AO16" s="15" t="s">
        <v>126</v>
      </c>
      <c r="AP16" s="8">
        <v>5.0</v>
      </c>
      <c r="AQ16" s="14">
        <v>5.0</v>
      </c>
      <c r="AR16" s="11">
        <f t="shared" si="5"/>
        <v>1</v>
      </c>
      <c r="AS16" s="6">
        <f>0*60+26</f>
        <v>26</v>
      </c>
      <c r="AT16" s="9">
        <v>1.0</v>
      </c>
      <c r="AU16" s="16">
        <f t="shared" si="6"/>
        <v>100</v>
      </c>
      <c r="AV16" s="6" t="s">
        <v>127</v>
      </c>
      <c r="AW16" s="6" t="s">
        <v>172</v>
      </c>
      <c r="AX16" s="6" t="s">
        <v>135</v>
      </c>
      <c r="AY16" s="6" t="s">
        <v>129</v>
      </c>
      <c r="AZ16" s="6" t="s">
        <v>135</v>
      </c>
      <c r="BA16" s="6" t="s">
        <v>137</v>
      </c>
      <c r="BB16" s="6" t="s">
        <v>135</v>
      </c>
      <c r="BC16" s="17">
        <v>6.0</v>
      </c>
      <c r="BD16" s="17">
        <v>7.0</v>
      </c>
      <c r="BE16" s="18">
        <f t="shared" si="7"/>
        <v>1</v>
      </c>
      <c r="BJ16" s="17">
        <v>5.0</v>
      </c>
      <c r="BK16" s="17">
        <v>7.0</v>
      </c>
      <c r="BL16" s="10">
        <f t="shared" si="8"/>
        <v>2</v>
      </c>
      <c r="BQ16" s="17">
        <v>5.0</v>
      </c>
      <c r="BR16" s="17">
        <v>7.0</v>
      </c>
      <c r="BS16" s="10">
        <f t="shared" si="9"/>
        <v>2</v>
      </c>
      <c r="BX16" s="17">
        <v>7.0</v>
      </c>
      <c r="BY16" s="17">
        <v>7.0</v>
      </c>
      <c r="BZ16" s="10">
        <f t="shared" si="10"/>
        <v>0</v>
      </c>
      <c r="CE16" s="17">
        <v>6.0</v>
      </c>
      <c r="CF16" s="17">
        <v>7.0</v>
      </c>
      <c r="CG16" s="10">
        <f t="shared" si="11"/>
        <v>1</v>
      </c>
      <c r="CL16" s="10">
        <f t="shared" si="12"/>
        <v>29</v>
      </c>
      <c r="CM16" s="10">
        <f t="shared" si="13"/>
        <v>35</v>
      </c>
      <c r="CN16" s="10">
        <f t="shared" si="14"/>
        <v>6</v>
      </c>
      <c r="DG16" s="17">
        <v>7.0</v>
      </c>
      <c r="DH16" s="18" t="str">
        <f t="shared" si="15"/>
        <v>N</v>
      </c>
      <c r="DI16" s="17">
        <v>8.0</v>
      </c>
      <c r="DJ16" s="17">
        <v>8.0</v>
      </c>
      <c r="DK16" s="17">
        <v>7.0</v>
      </c>
      <c r="DL16" s="19">
        <f t="shared" si="16"/>
        <v>85.63888889</v>
      </c>
    </row>
    <row r="17">
      <c r="A17" s="8">
        <v>16.0</v>
      </c>
      <c r="B17" s="8" t="s">
        <v>116</v>
      </c>
      <c r="C17" s="8">
        <v>2023.0</v>
      </c>
      <c r="D17" s="8">
        <v>1.0</v>
      </c>
      <c r="E17" s="8" t="s">
        <v>117</v>
      </c>
      <c r="F17" s="8" t="s">
        <v>162</v>
      </c>
      <c r="G17" s="20" t="s">
        <v>173</v>
      </c>
      <c r="H17" s="9">
        <v>22.0</v>
      </c>
      <c r="I17" s="9">
        <v>26.0</v>
      </c>
      <c r="J17" s="9">
        <v>33.0</v>
      </c>
      <c r="K17" s="9">
        <v>25.0</v>
      </c>
      <c r="L17" s="9">
        <v>29.0</v>
      </c>
      <c r="M17" s="10">
        <f>9*60+24</f>
        <v>564</v>
      </c>
      <c r="N17" s="10">
        <f>53</f>
        <v>53</v>
      </c>
      <c r="O17" s="6" t="s">
        <v>159</v>
      </c>
      <c r="P17" s="6" t="s">
        <v>121</v>
      </c>
      <c r="Q17" s="8" t="s">
        <v>122</v>
      </c>
      <c r="R17" s="8">
        <v>4.0</v>
      </c>
      <c r="S17" s="14">
        <v>6.0</v>
      </c>
      <c r="T17" s="11">
        <f t="shared" si="1"/>
        <v>0.6666666667</v>
      </c>
      <c r="U17" s="8">
        <v>73.0</v>
      </c>
      <c r="V17" s="9">
        <v>1.0</v>
      </c>
      <c r="W17" s="12" t="s">
        <v>123</v>
      </c>
      <c r="X17" s="8">
        <v>4.0</v>
      </c>
      <c r="Y17" s="9">
        <v>7.0</v>
      </c>
      <c r="Z17" s="11">
        <f t="shared" si="2"/>
        <v>0.5714285714</v>
      </c>
      <c r="AA17" s="6">
        <f>1*60+51</f>
        <v>111</v>
      </c>
      <c r="AB17" s="9">
        <v>0.0</v>
      </c>
      <c r="AC17" s="12" t="s">
        <v>124</v>
      </c>
      <c r="AD17" s="8">
        <v>6.0</v>
      </c>
      <c r="AE17" s="14">
        <v>6.0</v>
      </c>
      <c r="AF17" s="11">
        <f t="shared" si="3"/>
        <v>1</v>
      </c>
      <c r="AG17" s="6">
        <f>0*60+22</f>
        <v>22</v>
      </c>
      <c r="AH17" s="9">
        <v>1.0</v>
      </c>
      <c r="AI17" s="12" t="s">
        <v>125</v>
      </c>
      <c r="AJ17" s="8">
        <v>6.0</v>
      </c>
      <c r="AK17" s="9">
        <v>6.0</v>
      </c>
      <c r="AL17" s="11">
        <f t="shared" si="4"/>
        <v>1</v>
      </c>
      <c r="AM17" s="6">
        <f>0*60+23</f>
        <v>23</v>
      </c>
      <c r="AN17" s="9">
        <v>1.0</v>
      </c>
      <c r="AO17" s="15" t="s">
        <v>126</v>
      </c>
      <c r="AP17" s="8">
        <v>5.0</v>
      </c>
      <c r="AQ17" s="9">
        <v>7.0</v>
      </c>
      <c r="AR17" s="11">
        <f t="shared" si="5"/>
        <v>0.7142857143</v>
      </c>
      <c r="AS17" s="6">
        <f>1*60+51</f>
        <v>111</v>
      </c>
      <c r="AT17" s="9">
        <v>0.0</v>
      </c>
      <c r="AU17" s="16">
        <f t="shared" si="6"/>
        <v>60</v>
      </c>
      <c r="AV17" s="6" t="s">
        <v>143</v>
      </c>
      <c r="AW17" s="6" t="s">
        <v>174</v>
      </c>
      <c r="AX17" s="6" t="s">
        <v>130</v>
      </c>
      <c r="AY17" s="6" t="s">
        <v>136</v>
      </c>
      <c r="AZ17" s="6" t="s">
        <v>135</v>
      </c>
      <c r="BA17" s="6" t="s">
        <v>135</v>
      </c>
      <c r="BB17" s="6" t="s">
        <v>135</v>
      </c>
      <c r="BC17" s="17">
        <v>4.0</v>
      </c>
      <c r="BD17" s="17">
        <v>6.0</v>
      </c>
      <c r="BE17" s="18">
        <f t="shared" si="7"/>
        <v>2</v>
      </c>
      <c r="BJ17" s="17">
        <v>3.0</v>
      </c>
      <c r="BK17" s="17">
        <v>6.0</v>
      </c>
      <c r="BL17" s="10">
        <f t="shared" si="8"/>
        <v>3</v>
      </c>
      <c r="BQ17" s="17">
        <v>4.0</v>
      </c>
      <c r="BR17" s="17">
        <v>7.0</v>
      </c>
      <c r="BS17" s="10">
        <f t="shared" si="9"/>
        <v>3</v>
      </c>
      <c r="BX17" s="17">
        <v>3.0</v>
      </c>
      <c r="BY17" s="17">
        <v>5.0</v>
      </c>
      <c r="BZ17" s="10">
        <f t="shared" si="10"/>
        <v>2</v>
      </c>
      <c r="CE17" s="17">
        <v>2.0</v>
      </c>
      <c r="CF17" s="17">
        <v>6.0</v>
      </c>
      <c r="CG17" s="10">
        <f t="shared" si="11"/>
        <v>4</v>
      </c>
      <c r="CL17" s="10">
        <f t="shared" si="12"/>
        <v>16</v>
      </c>
      <c r="CM17" s="10">
        <f t="shared" si="13"/>
        <v>30</v>
      </c>
      <c r="CN17" s="10">
        <f t="shared" si="14"/>
        <v>14</v>
      </c>
      <c r="DG17" s="17">
        <v>7.0</v>
      </c>
      <c r="DH17" s="18" t="str">
        <f t="shared" si="15"/>
        <v>N</v>
      </c>
      <c r="DI17" s="17">
        <v>6.0</v>
      </c>
      <c r="DJ17" s="17">
        <v>8.0</v>
      </c>
      <c r="DK17" s="17">
        <v>6.0</v>
      </c>
      <c r="DL17" s="19">
        <f t="shared" si="16"/>
        <v>73.75555556</v>
      </c>
    </row>
    <row r="18">
      <c r="A18" s="8">
        <v>17.0</v>
      </c>
      <c r="B18" s="8" t="s">
        <v>116</v>
      </c>
      <c r="C18" s="8">
        <v>2023.0</v>
      </c>
      <c r="D18" s="8">
        <v>1.0</v>
      </c>
      <c r="E18" s="8" t="s">
        <v>117</v>
      </c>
      <c r="F18" s="8" t="s">
        <v>162</v>
      </c>
      <c r="G18" s="20" t="s">
        <v>175</v>
      </c>
      <c r="H18" s="9">
        <v>20.0</v>
      </c>
      <c r="I18" s="9">
        <v>26.0</v>
      </c>
      <c r="J18" s="9">
        <v>30.0</v>
      </c>
      <c r="K18" s="9">
        <v>32.0</v>
      </c>
      <c r="L18" s="9">
        <v>35.0</v>
      </c>
      <c r="M18" s="10">
        <f>10*60+53</f>
        <v>653</v>
      </c>
      <c r="N18" s="10">
        <f>1*60+13</f>
        <v>73</v>
      </c>
      <c r="O18" s="6" t="s">
        <v>176</v>
      </c>
      <c r="P18" s="6" t="s">
        <v>160</v>
      </c>
      <c r="Q18" s="8" t="s">
        <v>122</v>
      </c>
      <c r="R18" s="8">
        <v>4.0</v>
      </c>
      <c r="S18" s="9">
        <v>4.0</v>
      </c>
      <c r="T18" s="11">
        <f t="shared" si="1"/>
        <v>1</v>
      </c>
      <c r="U18" s="8">
        <v>10.0</v>
      </c>
      <c r="V18" s="9">
        <v>1.0</v>
      </c>
      <c r="W18" s="12" t="s">
        <v>123</v>
      </c>
      <c r="X18" s="8">
        <v>4.0</v>
      </c>
      <c r="Y18" s="9">
        <v>4.0</v>
      </c>
      <c r="Z18" s="11">
        <f t="shared" si="2"/>
        <v>1</v>
      </c>
      <c r="AA18" s="6">
        <f>0*60+11</f>
        <v>11</v>
      </c>
      <c r="AB18" s="9">
        <v>1.0</v>
      </c>
      <c r="AC18" s="12" t="s">
        <v>124</v>
      </c>
      <c r="AD18" s="8">
        <v>6.0</v>
      </c>
      <c r="AE18" s="14">
        <v>8.0</v>
      </c>
      <c r="AF18" s="11">
        <f t="shared" si="3"/>
        <v>0.75</v>
      </c>
      <c r="AG18" s="6">
        <f>0*60+33</f>
        <v>33</v>
      </c>
      <c r="AH18" s="9">
        <v>1.0</v>
      </c>
      <c r="AI18" s="12" t="s">
        <v>125</v>
      </c>
      <c r="AJ18" s="8">
        <v>6.0</v>
      </c>
      <c r="AK18" s="9">
        <v>6.0</v>
      </c>
      <c r="AL18" s="11">
        <f t="shared" si="4"/>
        <v>1</v>
      </c>
      <c r="AM18" s="6">
        <f>0*60+45</f>
        <v>45</v>
      </c>
      <c r="AN18" s="9">
        <v>1.0</v>
      </c>
      <c r="AO18" s="15" t="s">
        <v>126</v>
      </c>
      <c r="AP18" s="8">
        <v>5.0</v>
      </c>
      <c r="AQ18" s="14">
        <v>5.0</v>
      </c>
      <c r="AR18" s="11">
        <f t="shared" si="5"/>
        <v>1</v>
      </c>
      <c r="AS18" s="6">
        <f>0*60+11</f>
        <v>11</v>
      </c>
      <c r="AT18" s="9">
        <v>1.0</v>
      </c>
      <c r="AU18" s="16">
        <f t="shared" si="6"/>
        <v>100</v>
      </c>
      <c r="AV18" s="6" t="s">
        <v>127</v>
      </c>
      <c r="AW18" s="6" t="s">
        <v>177</v>
      </c>
      <c r="AX18" s="6" t="s">
        <v>129</v>
      </c>
      <c r="AY18" s="6" t="s">
        <v>136</v>
      </c>
      <c r="AZ18" s="6" t="s">
        <v>129</v>
      </c>
      <c r="BA18" s="6" t="s">
        <v>137</v>
      </c>
      <c r="BB18" s="6" t="s">
        <v>141</v>
      </c>
      <c r="BC18" s="17">
        <v>5.0</v>
      </c>
      <c r="BD18" s="17">
        <v>6.0</v>
      </c>
      <c r="BE18" s="18">
        <f t="shared" si="7"/>
        <v>1</v>
      </c>
      <c r="BJ18" s="17">
        <v>5.0</v>
      </c>
      <c r="BK18" s="17">
        <v>7.0</v>
      </c>
      <c r="BL18" s="10">
        <f t="shared" si="8"/>
        <v>2</v>
      </c>
      <c r="BQ18" s="17">
        <v>4.0</v>
      </c>
      <c r="BR18" s="17">
        <v>6.0</v>
      </c>
      <c r="BS18" s="10">
        <f t="shared" si="9"/>
        <v>2</v>
      </c>
      <c r="BX18" s="17">
        <v>2.0</v>
      </c>
      <c r="BY18" s="17">
        <v>5.0</v>
      </c>
      <c r="BZ18" s="10">
        <f t="shared" si="10"/>
        <v>3</v>
      </c>
      <c r="CE18" s="17">
        <v>4.0</v>
      </c>
      <c r="CF18" s="17">
        <v>5.0</v>
      </c>
      <c r="CG18" s="10">
        <f t="shared" si="11"/>
        <v>1</v>
      </c>
      <c r="CL18" s="10">
        <f t="shared" si="12"/>
        <v>20</v>
      </c>
      <c r="CM18" s="10">
        <f t="shared" si="13"/>
        <v>29</v>
      </c>
      <c r="CN18" s="10">
        <f t="shared" si="14"/>
        <v>9</v>
      </c>
      <c r="DG18" s="17">
        <v>6.0</v>
      </c>
      <c r="DH18" s="18" t="str">
        <f t="shared" si="15"/>
        <v>D</v>
      </c>
      <c r="DI18" s="17">
        <v>8.0</v>
      </c>
      <c r="DJ18" s="17">
        <v>6.0</v>
      </c>
      <c r="DK18" s="17">
        <v>6.0</v>
      </c>
      <c r="DL18" s="19">
        <f t="shared" si="16"/>
        <v>75.3</v>
      </c>
    </row>
    <row r="19">
      <c r="A19" s="8">
        <v>18.0</v>
      </c>
      <c r="B19" s="8" t="s">
        <v>116</v>
      </c>
      <c r="C19" s="8">
        <v>2023.0</v>
      </c>
      <c r="D19" s="8">
        <v>1.0</v>
      </c>
      <c r="E19" s="8" t="s">
        <v>117</v>
      </c>
      <c r="F19" s="8" t="s">
        <v>162</v>
      </c>
      <c r="G19" s="20" t="s">
        <v>178</v>
      </c>
      <c r="H19" s="9">
        <v>19.0</v>
      </c>
      <c r="I19" s="9">
        <v>30.0</v>
      </c>
      <c r="J19" s="9">
        <v>25.0</v>
      </c>
      <c r="K19" s="9">
        <v>32.0</v>
      </c>
      <c r="L19" s="9">
        <v>32.0</v>
      </c>
      <c r="M19" s="10">
        <f>6*60+10</f>
        <v>370</v>
      </c>
      <c r="N19" s="10">
        <f>46</f>
        <v>46</v>
      </c>
      <c r="O19" s="6" t="s">
        <v>176</v>
      </c>
      <c r="P19" s="6" t="s">
        <v>121</v>
      </c>
      <c r="Q19" s="8" t="s">
        <v>122</v>
      </c>
      <c r="R19" s="8">
        <v>4.0</v>
      </c>
      <c r="S19" s="9">
        <v>6.0</v>
      </c>
      <c r="T19" s="11">
        <f t="shared" si="1"/>
        <v>0.6666666667</v>
      </c>
      <c r="U19" s="8">
        <v>45.0</v>
      </c>
      <c r="V19" s="9">
        <v>1.0</v>
      </c>
      <c r="W19" s="12" t="s">
        <v>123</v>
      </c>
      <c r="X19" s="8">
        <v>4.0</v>
      </c>
      <c r="Y19" s="9">
        <v>4.0</v>
      </c>
      <c r="Z19" s="11">
        <f t="shared" si="2"/>
        <v>1</v>
      </c>
      <c r="AA19" s="6">
        <f>0*60+14</f>
        <v>14</v>
      </c>
      <c r="AB19" s="9">
        <v>1.0</v>
      </c>
      <c r="AC19" s="12" t="s">
        <v>124</v>
      </c>
      <c r="AD19" s="8">
        <v>6.0</v>
      </c>
      <c r="AE19" s="9">
        <v>6.0</v>
      </c>
      <c r="AF19" s="11">
        <f t="shared" si="3"/>
        <v>1</v>
      </c>
      <c r="AG19" s="6">
        <f>0*60+23</f>
        <v>23</v>
      </c>
      <c r="AH19" s="9">
        <v>1.0</v>
      </c>
      <c r="AI19" s="12" t="s">
        <v>125</v>
      </c>
      <c r="AJ19" s="8">
        <v>6.0</v>
      </c>
      <c r="AK19" s="14">
        <v>16.0</v>
      </c>
      <c r="AL19" s="11">
        <f t="shared" si="4"/>
        <v>0.375</v>
      </c>
      <c r="AM19" s="13">
        <f>1*60+39</f>
        <v>99</v>
      </c>
      <c r="AN19" s="9">
        <v>0.0</v>
      </c>
      <c r="AO19" s="15" t="s">
        <v>126</v>
      </c>
      <c r="AP19" s="8">
        <v>5.0</v>
      </c>
      <c r="AQ19" s="14">
        <v>5.0</v>
      </c>
      <c r="AR19" s="11">
        <f t="shared" si="5"/>
        <v>1</v>
      </c>
      <c r="AS19" s="6">
        <f>0*60+14</f>
        <v>14</v>
      </c>
      <c r="AT19" s="9">
        <v>1.0</v>
      </c>
      <c r="AU19" s="16">
        <f t="shared" si="6"/>
        <v>80</v>
      </c>
      <c r="AV19" s="6" t="s">
        <v>143</v>
      </c>
      <c r="AW19" s="6" t="s">
        <v>161</v>
      </c>
      <c r="AX19" s="6" t="s">
        <v>129</v>
      </c>
      <c r="AY19" s="6" t="s">
        <v>136</v>
      </c>
      <c r="AZ19" s="6" t="s">
        <v>129</v>
      </c>
      <c r="BA19" s="6" t="s">
        <v>136</v>
      </c>
      <c r="BB19" s="6" t="s">
        <v>129</v>
      </c>
      <c r="BC19" s="17">
        <v>4.0</v>
      </c>
      <c r="BD19" s="17">
        <v>6.0</v>
      </c>
      <c r="BE19" s="18">
        <f t="shared" si="7"/>
        <v>2</v>
      </c>
      <c r="BJ19" s="17">
        <v>2.0</v>
      </c>
      <c r="BK19" s="17">
        <v>6.0</v>
      </c>
      <c r="BL19" s="10">
        <f t="shared" si="8"/>
        <v>4</v>
      </c>
      <c r="BQ19" s="17">
        <v>3.0</v>
      </c>
      <c r="BR19" s="17">
        <v>5.0</v>
      </c>
      <c r="BS19" s="10">
        <f t="shared" si="9"/>
        <v>2</v>
      </c>
      <c r="BX19" s="17">
        <v>2.0</v>
      </c>
      <c r="BY19" s="17">
        <v>4.0</v>
      </c>
      <c r="BZ19" s="10">
        <f t="shared" si="10"/>
        <v>2</v>
      </c>
      <c r="CE19" s="17">
        <v>3.0</v>
      </c>
      <c r="CF19" s="17">
        <v>5.0</v>
      </c>
      <c r="CG19" s="10">
        <f t="shared" si="11"/>
        <v>2</v>
      </c>
      <c r="CL19" s="10">
        <f t="shared" si="12"/>
        <v>14</v>
      </c>
      <c r="CM19" s="10">
        <f t="shared" si="13"/>
        <v>26</v>
      </c>
      <c r="CN19" s="10">
        <f t="shared" si="14"/>
        <v>12</v>
      </c>
      <c r="DG19" s="17">
        <v>5.0</v>
      </c>
      <c r="DH19" s="18" t="str">
        <f t="shared" si="15"/>
        <v>D</v>
      </c>
      <c r="DI19" s="17">
        <v>6.0</v>
      </c>
      <c r="DJ19" s="17">
        <v>6.0</v>
      </c>
      <c r="DK19" s="17">
        <v>5.0</v>
      </c>
      <c r="DL19" s="19">
        <f t="shared" si="16"/>
        <v>63.41666667</v>
      </c>
    </row>
    <row r="20">
      <c r="A20" s="8">
        <v>19.0</v>
      </c>
      <c r="B20" s="8" t="s">
        <v>116</v>
      </c>
      <c r="C20" s="8">
        <v>2023.0</v>
      </c>
      <c r="D20" s="8">
        <v>1.0</v>
      </c>
      <c r="E20" s="8" t="s">
        <v>117</v>
      </c>
      <c r="F20" s="8" t="s">
        <v>162</v>
      </c>
      <c r="G20" s="20" t="s">
        <v>132</v>
      </c>
      <c r="H20" s="9">
        <v>27.0</v>
      </c>
      <c r="I20" s="9">
        <v>31.0</v>
      </c>
      <c r="J20" s="9">
        <v>29.0</v>
      </c>
      <c r="K20" s="9">
        <v>24.0</v>
      </c>
      <c r="L20" s="9">
        <v>37.0</v>
      </c>
      <c r="M20" s="10">
        <f>12*60</f>
        <v>720</v>
      </c>
      <c r="N20" s="10">
        <f>1*60+25</f>
        <v>85</v>
      </c>
      <c r="O20" s="6" t="s">
        <v>153</v>
      </c>
      <c r="P20" s="6" t="s">
        <v>121</v>
      </c>
      <c r="Q20" s="8" t="s">
        <v>122</v>
      </c>
      <c r="R20" s="8">
        <v>4.0</v>
      </c>
      <c r="S20" s="9">
        <v>4.0</v>
      </c>
      <c r="T20" s="11">
        <f t="shared" si="1"/>
        <v>1</v>
      </c>
      <c r="U20" s="8">
        <v>17.0</v>
      </c>
      <c r="V20" s="9">
        <v>1.0</v>
      </c>
      <c r="W20" s="12" t="s">
        <v>123</v>
      </c>
      <c r="X20" s="8">
        <v>4.0</v>
      </c>
      <c r="Y20" s="9">
        <v>4.0</v>
      </c>
      <c r="Z20" s="11">
        <f t="shared" si="2"/>
        <v>1</v>
      </c>
      <c r="AA20" s="6">
        <f>0*60+21</f>
        <v>21</v>
      </c>
      <c r="AB20" s="9">
        <v>1.0</v>
      </c>
      <c r="AC20" s="12" t="s">
        <v>124</v>
      </c>
      <c r="AD20" s="8">
        <v>6.0</v>
      </c>
      <c r="AE20" s="14">
        <v>11.0</v>
      </c>
      <c r="AF20" s="11">
        <f t="shared" si="3"/>
        <v>0.5454545455</v>
      </c>
      <c r="AG20" s="6">
        <f>0*60+28</f>
        <v>28</v>
      </c>
      <c r="AH20" s="9">
        <v>1.0</v>
      </c>
      <c r="AI20" s="12" t="s">
        <v>125</v>
      </c>
      <c r="AJ20" s="8">
        <v>6.0</v>
      </c>
      <c r="AK20" s="14">
        <v>11.0</v>
      </c>
      <c r="AL20" s="11">
        <f t="shared" si="4"/>
        <v>0.5454545455</v>
      </c>
      <c r="AM20" s="13">
        <f>0*60+37</f>
        <v>37</v>
      </c>
      <c r="AN20" s="9">
        <v>0.0</v>
      </c>
      <c r="AO20" s="15" t="s">
        <v>126</v>
      </c>
      <c r="AP20" s="8">
        <v>5.0</v>
      </c>
      <c r="AQ20" s="14">
        <v>5.0</v>
      </c>
      <c r="AR20" s="11">
        <f t="shared" si="5"/>
        <v>1</v>
      </c>
      <c r="AS20" s="6">
        <f>0*60+21</f>
        <v>21</v>
      </c>
      <c r="AT20" s="9">
        <v>1.0</v>
      </c>
      <c r="AU20" s="16">
        <f t="shared" si="6"/>
        <v>80</v>
      </c>
      <c r="AV20" s="6" t="s">
        <v>127</v>
      </c>
      <c r="AW20" s="6" t="s">
        <v>177</v>
      </c>
      <c r="AX20" s="6" t="s">
        <v>135</v>
      </c>
      <c r="AY20" s="6" t="s">
        <v>131</v>
      </c>
      <c r="AZ20" s="6" t="s">
        <v>136</v>
      </c>
      <c r="BA20" s="6" t="s">
        <v>130</v>
      </c>
      <c r="BB20" s="6" t="s">
        <v>131</v>
      </c>
      <c r="BC20" s="17">
        <v>6.0</v>
      </c>
      <c r="BD20" s="17">
        <v>7.0</v>
      </c>
      <c r="BE20" s="18">
        <f t="shared" si="7"/>
        <v>1</v>
      </c>
      <c r="BJ20" s="17">
        <v>1.0</v>
      </c>
      <c r="BK20" s="17">
        <v>6.0</v>
      </c>
      <c r="BL20" s="10">
        <f t="shared" si="8"/>
        <v>5</v>
      </c>
      <c r="BQ20" s="17">
        <v>5.0</v>
      </c>
      <c r="BR20" s="17">
        <v>6.0</v>
      </c>
      <c r="BS20" s="10">
        <f t="shared" si="9"/>
        <v>1</v>
      </c>
      <c r="BX20" s="17">
        <v>4.0</v>
      </c>
      <c r="BY20" s="17">
        <v>7.0</v>
      </c>
      <c r="BZ20" s="10">
        <f t="shared" si="10"/>
        <v>3</v>
      </c>
      <c r="CE20" s="17">
        <v>6.0</v>
      </c>
      <c r="CF20" s="17">
        <v>6.0</v>
      </c>
      <c r="CG20" s="10">
        <f t="shared" si="11"/>
        <v>0</v>
      </c>
      <c r="CL20" s="10">
        <f t="shared" si="12"/>
        <v>22</v>
      </c>
      <c r="CM20" s="10">
        <f t="shared" si="13"/>
        <v>32</v>
      </c>
      <c r="CN20" s="10">
        <f t="shared" si="14"/>
        <v>10</v>
      </c>
      <c r="DG20" s="17">
        <v>5.0</v>
      </c>
      <c r="DH20" s="18" t="str">
        <f t="shared" si="15"/>
        <v>D</v>
      </c>
      <c r="DI20" s="17">
        <v>5.0</v>
      </c>
      <c r="DJ20" s="17">
        <v>6.0</v>
      </c>
      <c r="DK20" s="17">
        <v>6.0</v>
      </c>
      <c r="DL20" s="19">
        <f t="shared" si="16"/>
        <v>62.35</v>
      </c>
    </row>
    <row r="21">
      <c r="A21" s="8">
        <v>20.0</v>
      </c>
      <c r="B21" s="8" t="s">
        <v>116</v>
      </c>
      <c r="C21" s="8">
        <v>2023.0</v>
      </c>
      <c r="D21" s="8">
        <v>1.0</v>
      </c>
      <c r="E21" s="8" t="s">
        <v>117</v>
      </c>
      <c r="F21" s="8" t="s">
        <v>162</v>
      </c>
      <c r="G21" s="20" t="s">
        <v>138</v>
      </c>
      <c r="H21" s="9">
        <v>17.0</v>
      </c>
      <c r="I21" s="9">
        <v>26.0</v>
      </c>
      <c r="J21" s="9">
        <v>39.0</v>
      </c>
      <c r="K21" s="9">
        <v>23.0</v>
      </c>
      <c r="L21" s="9">
        <v>21.0</v>
      </c>
      <c r="M21" s="10">
        <f>3*60+51</f>
        <v>231</v>
      </c>
      <c r="N21" s="10">
        <f>0*60+25</f>
        <v>25</v>
      </c>
      <c r="O21" s="6" t="s">
        <v>155</v>
      </c>
      <c r="P21" s="6" t="s">
        <v>121</v>
      </c>
      <c r="Q21" s="8" t="s">
        <v>122</v>
      </c>
      <c r="R21" s="8">
        <v>4.0</v>
      </c>
      <c r="S21" s="9">
        <v>6.0</v>
      </c>
      <c r="T21" s="11">
        <f t="shared" si="1"/>
        <v>0.6666666667</v>
      </c>
      <c r="U21" s="8">
        <v>24.0</v>
      </c>
      <c r="V21" s="9">
        <v>1.0</v>
      </c>
      <c r="W21" s="12" t="s">
        <v>123</v>
      </c>
      <c r="X21" s="8">
        <v>4.0</v>
      </c>
      <c r="Y21" s="9">
        <v>5.0</v>
      </c>
      <c r="Z21" s="11">
        <f t="shared" si="2"/>
        <v>0.8</v>
      </c>
      <c r="AA21" s="6">
        <f>0*60+20</f>
        <v>20</v>
      </c>
      <c r="AB21" s="9">
        <v>0.0</v>
      </c>
      <c r="AC21" s="12" t="s">
        <v>124</v>
      </c>
      <c r="AD21" s="8">
        <v>6.0</v>
      </c>
      <c r="AE21" s="14">
        <v>10.0</v>
      </c>
      <c r="AF21" s="11">
        <f t="shared" si="3"/>
        <v>0.6</v>
      </c>
      <c r="AG21" s="6">
        <f>0*60+13</f>
        <v>13</v>
      </c>
      <c r="AH21" s="9">
        <v>0.0</v>
      </c>
      <c r="AI21" s="12" t="s">
        <v>125</v>
      </c>
      <c r="AJ21" s="8">
        <v>6.0</v>
      </c>
      <c r="AK21" s="14">
        <v>12.0</v>
      </c>
      <c r="AL21" s="11">
        <f t="shared" si="4"/>
        <v>0.5</v>
      </c>
      <c r="AM21" s="6">
        <f>0*60+28</f>
        <v>28</v>
      </c>
      <c r="AN21" s="9">
        <v>0.0</v>
      </c>
      <c r="AO21" s="15" t="s">
        <v>126</v>
      </c>
      <c r="AP21" s="8">
        <v>5.0</v>
      </c>
      <c r="AQ21" s="14">
        <v>8.0</v>
      </c>
      <c r="AR21" s="11">
        <f t="shared" si="5"/>
        <v>0.625</v>
      </c>
      <c r="AS21" s="6">
        <f>0*60+20</f>
        <v>20</v>
      </c>
      <c r="AT21" s="9">
        <v>0.0</v>
      </c>
      <c r="AU21" s="16">
        <f t="shared" si="6"/>
        <v>20</v>
      </c>
      <c r="AV21" s="6" t="s">
        <v>143</v>
      </c>
      <c r="AW21" s="6" t="s">
        <v>179</v>
      </c>
      <c r="AX21" s="6" t="s">
        <v>129</v>
      </c>
      <c r="AY21" s="6" t="s">
        <v>135</v>
      </c>
      <c r="AZ21" s="6" t="s">
        <v>135</v>
      </c>
      <c r="BA21" s="6" t="s">
        <v>137</v>
      </c>
      <c r="BB21" s="6" t="s">
        <v>130</v>
      </c>
      <c r="BC21" s="17">
        <v>3.0</v>
      </c>
      <c r="BD21" s="17">
        <v>5.0</v>
      </c>
      <c r="BE21" s="18">
        <f t="shared" si="7"/>
        <v>2</v>
      </c>
      <c r="BJ21" s="17">
        <v>3.0</v>
      </c>
      <c r="BK21" s="17">
        <v>5.0</v>
      </c>
      <c r="BL21" s="10">
        <f t="shared" si="8"/>
        <v>2</v>
      </c>
      <c r="BQ21" s="17">
        <v>4.0</v>
      </c>
      <c r="BR21" s="17">
        <v>6.0</v>
      </c>
      <c r="BS21" s="10">
        <f t="shared" si="9"/>
        <v>2</v>
      </c>
      <c r="BX21" s="17">
        <v>3.0</v>
      </c>
      <c r="BY21" s="17">
        <v>6.0</v>
      </c>
      <c r="BZ21" s="10">
        <f t="shared" si="10"/>
        <v>3</v>
      </c>
      <c r="CE21" s="17">
        <v>3.0</v>
      </c>
      <c r="CF21" s="17">
        <v>6.0</v>
      </c>
      <c r="CG21" s="10">
        <f t="shared" si="11"/>
        <v>3</v>
      </c>
      <c r="CL21" s="10">
        <f t="shared" si="12"/>
        <v>16</v>
      </c>
      <c r="CM21" s="10">
        <f t="shared" si="13"/>
        <v>28</v>
      </c>
      <c r="CN21" s="10">
        <f t="shared" si="14"/>
        <v>12</v>
      </c>
      <c r="DG21" s="17">
        <v>7.0</v>
      </c>
      <c r="DH21" s="18" t="str">
        <f t="shared" si="15"/>
        <v>N</v>
      </c>
      <c r="DI21" s="17">
        <v>7.0</v>
      </c>
      <c r="DJ21" s="17">
        <v>7.0</v>
      </c>
      <c r="DK21" s="17">
        <v>7.0</v>
      </c>
      <c r="DL21" s="19">
        <f t="shared" si="16"/>
        <v>77.77777778</v>
      </c>
    </row>
    <row r="22">
      <c r="A22" s="8">
        <v>21.0</v>
      </c>
      <c r="B22" s="8" t="s">
        <v>116</v>
      </c>
      <c r="C22" s="8">
        <v>2023.0</v>
      </c>
      <c r="D22" s="8">
        <v>1.0</v>
      </c>
      <c r="E22" s="8" t="s">
        <v>117</v>
      </c>
      <c r="F22" s="8" t="s">
        <v>162</v>
      </c>
      <c r="G22" s="20" t="s">
        <v>142</v>
      </c>
      <c r="H22" s="9">
        <v>22.0</v>
      </c>
      <c r="I22" s="9">
        <v>25.0</v>
      </c>
      <c r="J22" s="9">
        <v>26.0</v>
      </c>
      <c r="K22" s="9">
        <v>20.0</v>
      </c>
      <c r="L22" s="9">
        <v>26.0</v>
      </c>
      <c r="M22" s="10">
        <f>3*60+27</f>
        <v>207</v>
      </c>
      <c r="N22" s="10">
        <f>0*60+20</f>
        <v>20</v>
      </c>
      <c r="O22" s="6" t="s">
        <v>155</v>
      </c>
      <c r="P22" s="6" t="s">
        <v>121</v>
      </c>
      <c r="Q22" s="8" t="s">
        <v>122</v>
      </c>
      <c r="R22" s="8">
        <v>4.0</v>
      </c>
      <c r="S22" s="9">
        <v>5.0</v>
      </c>
      <c r="T22" s="11">
        <f t="shared" si="1"/>
        <v>0.8</v>
      </c>
      <c r="U22" s="8">
        <v>14.0</v>
      </c>
      <c r="V22" s="9">
        <v>1.0</v>
      </c>
      <c r="W22" s="12" t="s">
        <v>123</v>
      </c>
      <c r="X22" s="8">
        <v>4.0</v>
      </c>
      <c r="Y22" s="9">
        <v>7.0</v>
      </c>
      <c r="Z22" s="11">
        <f t="shared" si="2"/>
        <v>0.5714285714</v>
      </c>
      <c r="AA22" s="6">
        <f>0*60+25</f>
        <v>25</v>
      </c>
      <c r="AB22" s="9">
        <v>1.0</v>
      </c>
      <c r="AC22" s="12" t="s">
        <v>124</v>
      </c>
      <c r="AD22" s="8">
        <v>6.0</v>
      </c>
      <c r="AE22" s="14">
        <v>6.0</v>
      </c>
      <c r="AF22" s="11">
        <f t="shared" si="3"/>
        <v>1</v>
      </c>
      <c r="AG22" s="6">
        <f>0*60+11</f>
        <v>11</v>
      </c>
      <c r="AH22" s="9">
        <v>1.0</v>
      </c>
      <c r="AI22" s="12" t="s">
        <v>125</v>
      </c>
      <c r="AJ22" s="8">
        <v>6.0</v>
      </c>
      <c r="AK22" s="14">
        <v>10.0</v>
      </c>
      <c r="AL22" s="11">
        <f t="shared" si="4"/>
        <v>0.6</v>
      </c>
      <c r="AM22" s="6">
        <f>0*60+15</f>
        <v>15</v>
      </c>
      <c r="AN22" s="9">
        <v>0.0</v>
      </c>
      <c r="AO22" s="15" t="s">
        <v>126</v>
      </c>
      <c r="AP22" s="8">
        <v>5.0</v>
      </c>
      <c r="AQ22" s="9">
        <v>7.0</v>
      </c>
      <c r="AR22" s="11">
        <f t="shared" si="5"/>
        <v>0.7142857143</v>
      </c>
      <c r="AS22" s="6">
        <f>0*60+25</f>
        <v>25</v>
      </c>
      <c r="AT22" s="9">
        <v>1.0</v>
      </c>
      <c r="AU22" s="16">
        <f t="shared" si="6"/>
        <v>80</v>
      </c>
      <c r="AV22" s="6" t="s">
        <v>143</v>
      </c>
      <c r="AW22" s="6" t="s">
        <v>180</v>
      </c>
      <c r="AX22" s="6" t="s">
        <v>136</v>
      </c>
      <c r="AY22" s="6" t="s">
        <v>141</v>
      </c>
      <c r="AZ22" s="6" t="s">
        <v>136</v>
      </c>
      <c r="BA22" s="6" t="s">
        <v>129</v>
      </c>
      <c r="BB22" s="6" t="s">
        <v>129</v>
      </c>
      <c r="BC22" s="17">
        <v>3.0</v>
      </c>
      <c r="BD22" s="17">
        <v>4.0</v>
      </c>
      <c r="BE22" s="18">
        <f t="shared" si="7"/>
        <v>1</v>
      </c>
      <c r="BJ22" s="17">
        <v>3.0</v>
      </c>
      <c r="BK22" s="17">
        <v>5.0</v>
      </c>
      <c r="BL22" s="10">
        <f t="shared" si="8"/>
        <v>2</v>
      </c>
      <c r="BQ22" s="17">
        <v>3.0</v>
      </c>
      <c r="BR22" s="17">
        <v>5.0</v>
      </c>
      <c r="BS22" s="10">
        <f t="shared" si="9"/>
        <v>2</v>
      </c>
      <c r="BX22" s="17">
        <v>2.0</v>
      </c>
      <c r="BY22" s="17">
        <v>5.0</v>
      </c>
      <c r="BZ22" s="10">
        <f t="shared" si="10"/>
        <v>3</v>
      </c>
      <c r="CE22" s="17">
        <v>3.0</v>
      </c>
      <c r="CF22" s="17">
        <v>6.0</v>
      </c>
      <c r="CG22" s="10">
        <f t="shared" si="11"/>
        <v>3</v>
      </c>
      <c r="CL22" s="10">
        <f t="shared" si="12"/>
        <v>14</v>
      </c>
      <c r="CM22" s="10">
        <f t="shared" si="13"/>
        <v>25</v>
      </c>
      <c r="CN22" s="10">
        <f t="shared" si="14"/>
        <v>11</v>
      </c>
      <c r="DG22" s="17">
        <v>7.0</v>
      </c>
      <c r="DH22" s="18" t="str">
        <f t="shared" si="15"/>
        <v>N</v>
      </c>
      <c r="DI22" s="17">
        <v>8.0</v>
      </c>
      <c r="DJ22" s="17">
        <v>7.0</v>
      </c>
      <c r="DK22" s="17">
        <v>8.0</v>
      </c>
      <c r="DL22" s="19">
        <f t="shared" si="16"/>
        <v>85.34444444</v>
      </c>
    </row>
    <row r="23">
      <c r="A23" s="8">
        <v>22.0</v>
      </c>
      <c r="B23" s="8" t="s">
        <v>116</v>
      </c>
      <c r="C23" s="8">
        <v>2023.0</v>
      </c>
      <c r="D23" s="8">
        <v>1.0</v>
      </c>
      <c r="E23" s="8" t="s">
        <v>117</v>
      </c>
      <c r="F23" s="8" t="s">
        <v>162</v>
      </c>
      <c r="G23" s="20" t="s">
        <v>145</v>
      </c>
      <c r="H23" s="9">
        <v>27.0</v>
      </c>
      <c r="I23" s="9">
        <v>24.0</v>
      </c>
      <c r="J23" s="9">
        <v>29.0</v>
      </c>
      <c r="K23" s="9">
        <v>24.0</v>
      </c>
      <c r="L23" s="9">
        <v>26.0</v>
      </c>
      <c r="M23" s="10">
        <f>3*60+37</f>
        <v>217</v>
      </c>
      <c r="N23" s="10">
        <f>0*60+35</f>
        <v>35</v>
      </c>
      <c r="O23" s="6" t="s">
        <v>155</v>
      </c>
      <c r="P23" s="6" t="s">
        <v>121</v>
      </c>
      <c r="Q23" s="8" t="s">
        <v>122</v>
      </c>
      <c r="R23" s="8">
        <v>4.0</v>
      </c>
      <c r="S23" s="9">
        <v>10.0</v>
      </c>
      <c r="T23" s="11">
        <f t="shared" si="1"/>
        <v>0.4</v>
      </c>
      <c r="U23" s="8">
        <v>22.0</v>
      </c>
      <c r="V23" s="9">
        <v>1.0</v>
      </c>
      <c r="W23" s="12" t="s">
        <v>123</v>
      </c>
      <c r="X23" s="8">
        <v>4.0</v>
      </c>
      <c r="Y23" s="9">
        <v>4.0</v>
      </c>
      <c r="Z23" s="11">
        <f t="shared" si="2"/>
        <v>1</v>
      </c>
      <c r="AA23" s="6">
        <f>0*60+18</f>
        <v>18</v>
      </c>
      <c r="AB23" s="9">
        <v>1.0</v>
      </c>
      <c r="AC23" s="12" t="s">
        <v>124</v>
      </c>
      <c r="AD23" s="8">
        <v>6.0</v>
      </c>
      <c r="AE23" s="14">
        <v>8.0</v>
      </c>
      <c r="AF23" s="11">
        <f t="shared" si="3"/>
        <v>0.75</v>
      </c>
      <c r="AG23" s="13">
        <f>0*60+30</f>
        <v>30</v>
      </c>
      <c r="AH23" s="9">
        <v>1.0</v>
      </c>
      <c r="AI23" s="12" t="s">
        <v>125</v>
      </c>
      <c r="AJ23" s="8">
        <v>6.0</v>
      </c>
      <c r="AK23" s="14">
        <v>7.0</v>
      </c>
      <c r="AL23" s="11">
        <f t="shared" si="4"/>
        <v>0.8571428571</v>
      </c>
      <c r="AM23" s="13">
        <f>0*60+17</f>
        <v>17</v>
      </c>
      <c r="AN23" s="9">
        <v>1.0</v>
      </c>
      <c r="AO23" s="15" t="s">
        <v>126</v>
      </c>
      <c r="AP23" s="8">
        <v>5.0</v>
      </c>
      <c r="AQ23" s="14">
        <v>5.0</v>
      </c>
      <c r="AR23" s="11">
        <f t="shared" si="5"/>
        <v>1</v>
      </c>
      <c r="AS23" s="6">
        <f>0*60+18</f>
        <v>18</v>
      </c>
      <c r="AT23" s="9">
        <v>1.0</v>
      </c>
      <c r="AU23" s="16">
        <f t="shared" si="6"/>
        <v>100</v>
      </c>
      <c r="AV23" s="6" t="s">
        <v>143</v>
      </c>
      <c r="AW23" s="6" t="s">
        <v>181</v>
      </c>
      <c r="AX23" s="6" t="s">
        <v>135</v>
      </c>
      <c r="AY23" s="6" t="s">
        <v>135</v>
      </c>
      <c r="AZ23" s="6" t="s">
        <v>135</v>
      </c>
      <c r="BA23" s="6" t="s">
        <v>135</v>
      </c>
      <c r="BB23" s="6" t="s">
        <v>135</v>
      </c>
      <c r="BC23" s="17">
        <v>2.0</v>
      </c>
      <c r="BD23" s="17">
        <v>5.0</v>
      </c>
      <c r="BE23" s="18">
        <f t="shared" si="7"/>
        <v>3</v>
      </c>
      <c r="BJ23" s="17">
        <v>2.0</v>
      </c>
      <c r="BK23" s="17">
        <v>6.0</v>
      </c>
      <c r="BL23" s="10">
        <f t="shared" si="8"/>
        <v>4</v>
      </c>
      <c r="BQ23" s="17">
        <v>4.0</v>
      </c>
      <c r="BR23" s="17">
        <v>5.0</v>
      </c>
      <c r="BS23" s="10">
        <f t="shared" si="9"/>
        <v>1</v>
      </c>
      <c r="BX23" s="17">
        <v>3.0</v>
      </c>
      <c r="BY23" s="17">
        <v>6.0</v>
      </c>
      <c r="BZ23" s="10">
        <f t="shared" si="10"/>
        <v>3</v>
      </c>
      <c r="CE23" s="17">
        <v>2.0</v>
      </c>
      <c r="CF23" s="17">
        <v>5.0</v>
      </c>
      <c r="CG23" s="10">
        <f t="shared" si="11"/>
        <v>3</v>
      </c>
      <c r="CL23" s="10">
        <f t="shared" si="12"/>
        <v>13</v>
      </c>
      <c r="CM23" s="10">
        <f t="shared" si="13"/>
        <v>27</v>
      </c>
      <c r="CN23" s="10">
        <f t="shared" si="14"/>
        <v>14</v>
      </c>
      <c r="DG23" s="17">
        <v>7.0</v>
      </c>
      <c r="DH23" s="18" t="str">
        <f t="shared" si="15"/>
        <v>N</v>
      </c>
      <c r="DI23" s="17">
        <v>7.0</v>
      </c>
      <c r="DJ23" s="17">
        <v>7.0</v>
      </c>
      <c r="DK23" s="17">
        <v>7.0</v>
      </c>
      <c r="DL23" s="19">
        <f t="shared" si="16"/>
        <v>77.77777778</v>
      </c>
    </row>
    <row r="24">
      <c r="A24" s="8">
        <v>23.0</v>
      </c>
      <c r="B24" s="8" t="s">
        <v>116</v>
      </c>
      <c r="C24" s="8">
        <v>2023.0</v>
      </c>
      <c r="D24" s="8">
        <v>1.0</v>
      </c>
      <c r="E24" s="8" t="s">
        <v>117</v>
      </c>
      <c r="F24" s="8" t="s">
        <v>162</v>
      </c>
      <c r="G24" s="20" t="s">
        <v>147</v>
      </c>
      <c r="H24" s="9">
        <v>21.0</v>
      </c>
      <c r="I24" s="9">
        <v>26.0</v>
      </c>
      <c r="J24" s="9">
        <v>25.0</v>
      </c>
      <c r="K24" s="9">
        <v>25.0</v>
      </c>
      <c r="L24" s="9">
        <v>26.0</v>
      </c>
      <c r="M24" s="10">
        <f>3*60+1</f>
        <v>181</v>
      </c>
      <c r="N24" s="10">
        <f>0*60+19</f>
        <v>19</v>
      </c>
      <c r="O24" s="6" t="s">
        <v>139</v>
      </c>
      <c r="P24" s="6" t="s">
        <v>121</v>
      </c>
      <c r="Q24" s="8" t="s">
        <v>122</v>
      </c>
      <c r="R24" s="8">
        <v>4.0</v>
      </c>
      <c r="S24" s="9">
        <v>4.0</v>
      </c>
      <c r="T24" s="11">
        <f t="shared" si="1"/>
        <v>1</v>
      </c>
      <c r="U24" s="8">
        <v>7.0</v>
      </c>
      <c r="V24" s="9">
        <v>1.0</v>
      </c>
      <c r="W24" s="12" t="s">
        <v>123</v>
      </c>
      <c r="X24" s="8">
        <v>4.0</v>
      </c>
      <c r="Y24" s="14">
        <v>14.0</v>
      </c>
      <c r="Z24" s="11">
        <f t="shared" si="2"/>
        <v>0.2857142857</v>
      </c>
      <c r="AA24" s="6">
        <f>1*60+16</f>
        <v>76</v>
      </c>
      <c r="AB24" s="9">
        <v>0.0</v>
      </c>
      <c r="AC24" s="12" t="s">
        <v>124</v>
      </c>
      <c r="AD24" s="8">
        <v>6.0</v>
      </c>
      <c r="AE24" s="14">
        <v>8.0</v>
      </c>
      <c r="AF24" s="11">
        <f t="shared" si="3"/>
        <v>0.75</v>
      </c>
      <c r="AG24" s="6">
        <f>0*60+20</f>
        <v>20</v>
      </c>
      <c r="AH24" s="9">
        <v>0.0</v>
      </c>
      <c r="AI24" s="12" t="s">
        <v>125</v>
      </c>
      <c r="AJ24" s="8">
        <v>6.0</v>
      </c>
      <c r="AK24" s="14">
        <v>7.0</v>
      </c>
      <c r="AL24" s="11">
        <f t="shared" si="4"/>
        <v>0.8571428571</v>
      </c>
      <c r="AM24" s="6">
        <f>0*60+18</f>
        <v>18</v>
      </c>
      <c r="AN24" s="9">
        <v>1.0</v>
      </c>
      <c r="AO24" s="15" t="s">
        <v>126</v>
      </c>
      <c r="AP24" s="8">
        <v>5.0</v>
      </c>
      <c r="AQ24" s="14">
        <v>8.0</v>
      </c>
      <c r="AR24" s="11">
        <f t="shared" si="5"/>
        <v>0.625</v>
      </c>
      <c r="AS24" s="6">
        <f>0*60+16</f>
        <v>16</v>
      </c>
      <c r="AT24" s="9">
        <v>0.0</v>
      </c>
      <c r="AU24" s="16">
        <f t="shared" si="6"/>
        <v>40</v>
      </c>
      <c r="AV24" s="6" t="s">
        <v>143</v>
      </c>
      <c r="AW24" s="6" t="s">
        <v>182</v>
      </c>
      <c r="AX24" s="6" t="s">
        <v>141</v>
      </c>
      <c r="AY24" s="6" t="s">
        <v>129</v>
      </c>
      <c r="AZ24" s="6" t="s">
        <v>129</v>
      </c>
      <c r="BA24" s="6" t="s">
        <v>136</v>
      </c>
      <c r="BB24" s="6" t="s">
        <v>136</v>
      </c>
      <c r="BC24" s="17">
        <v>3.0</v>
      </c>
      <c r="BD24" s="17">
        <v>5.0</v>
      </c>
      <c r="BE24" s="18">
        <f t="shared" si="7"/>
        <v>2</v>
      </c>
      <c r="BJ24" s="17">
        <v>2.0</v>
      </c>
      <c r="BK24" s="17">
        <v>6.0</v>
      </c>
      <c r="BL24" s="10">
        <f t="shared" si="8"/>
        <v>4</v>
      </c>
      <c r="BQ24" s="17">
        <v>3.0</v>
      </c>
      <c r="BR24" s="17">
        <v>4.0</v>
      </c>
      <c r="BS24" s="10">
        <f t="shared" si="9"/>
        <v>1</v>
      </c>
      <c r="BX24" s="17">
        <v>3.0</v>
      </c>
      <c r="BY24" s="17">
        <v>5.0</v>
      </c>
      <c r="BZ24" s="10">
        <f t="shared" si="10"/>
        <v>2</v>
      </c>
      <c r="CE24" s="17">
        <v>3.0</v>
      </c>
      <c r="CF24" s="17">
        <v>5.0</v>
      </c>
      <c r="CG24" s="10">
        <f t="shared" si="11"/>
        <v>2</v>
      </c>
      <c r="CL24" s="10">
        <f t="shared" si="12"/>
        <v>14</v>
      </c>
      <c r="CM24" s="10">
        <f t="shared" si="13"/>
        <v>25</v>
      </c>
      <c r="CN24" s="10">
        <f t="shared" si="14"/>
        <v>11</v>
      </c>
      <c r="DG24" s="17">
        <v>7.0</v>
      </c>
      <c r="DH24" s="18" t="str">
        <f t="shared" si="15"/>
        <v>N</v>
      </c>
      <c r="DI24" s="17">
        <v>6.0</v>
      </c>
      <c r="DJ24" s="17">
        <v>6.0</v>
      </c>
      <c r="DK24" s="17">
        <v>6.0</v>
      </c>
      <c r="DL24" s="19">
        <f t="shared" si="16"/>
        <v>66.66666667</v>
      </c>
    </row>
    <row r="25">
      <c r="A25" s="8">
        <v>24.0</v>
      </c>
      <c r="B25" s="8" t="s">
        <v>116</v>
      </c>
      <c r="C25" s="8">
        <v>2023.0</v>
      </c>
      <c r="D25" s="8">
        <v>1.0</v>
      </c>
      <c r="E25" s="8" t="s">
        <v>117</v>
      </c>
      <c r="F25" s="8" t="s">
        <v>162</v>
      </c>
      <c r="G25" s="20" t="s">
        <v>149</v>
      </c>
      <c r="H25" s="9">
        <v>18.0</v>
      </c>
      <c r="I25" s="9">
        <v>26.0</v>
      </c>
      <c r="J25" s="9">
        <v>32.0</v>
      </c>
      <c r="K25" s="9">
        <v>33.0</v>
      </c>
      <c r="L25" s="9">
        <v>33.0</v>
      </c>
      <c r="M25" s="10">
        <f>13*60+6</f>
        <v>786</v>
      </c>
      <c r="N25" s="10">
        <f>1*60+42</f>
        <v>102</v>
      </c>
      <c r="O25" s="6" t="s">
        <v>153</v>
      </c>
      <c r="P25" s="6" t="s">
        <v>121</v>
      </c>
      <c r="Q25" s="8" t="s">
        <v>122</v>
      </c>
      <c r="R25" s="8">
        <v>4.0</v>
      </c>
      <c r="S25" s="9">
        <v>5.0</v>
      </c>
      <c r="T25" s="11">
        <f t="shared" si="1"/>
        <v>0.8</v>
      </c>
      <c r="U25" s="8">
        <v>34.0</v>
      </c>
      <c r="V25" s="9">
        <v>1.0</v>
      </c>
      <c r="W25" s="12" t="s">
        <v>123</v>
      </c>
      <c r="X25" s="8">
        <v>4.0</v>
      </c>
      <c r="Y25" s="14">
        <v>12.0</v>
      </c>
      <c r="Z25" s="11">
        <f t="shared" si="2"/>
        <v>0.3333333333</v>
      </c>
      <c r="AA25" s="6">
        <f>2*60+26</f>
        <v>146</v>
      </c>
      <c r="AB25" s="9">
        <v>0.0</v>
      </c>
      <c r="AC25" s="12" t="s">
        <v>124</v>
      </c>
      <c r="AD25" s="8">
        <v>6.0</v>
      </c>
      <c r="AE25" s="14">
        <v>7.0</v>
      </c>
      <c r="AF25" s="11">
        <f t="shared" si="3"/>
        <v>0.8571428571</v>
      </c>
      <c r="AG25" s="6">
        <f>0*60+27</f>
        <v>27</v>
      </c>
      <c r="AH25" s="9">
        <v>1.0</v>
      </c>
      <c r="AI25" s="12" t="s">
        <v>125</v>
      </c>
      <c r="AJ25" s="8">
        <v>6.0</v>
      </c>
      <c r="AK25" s="14">
        <v>9.0</v>
      </c>
      <c r="AL25" s="11">
        <f t="shared" si="4"/>
        <v>0.6666666667</v>
      </c>
      <c r="AM25" s="6">
        <f>0*60+29</f>
        <v>29</v>
      </c>
      <c r="AN25" s="9">
        <v>1.0</v>
      </c>
      <c r="AO25" s="15" t="s">
        <v>126</v>
      </c>
      <c r="AP25" s="8">
        <v>5.0</v>
      </c>
      <c r="AQ25" s="14">
        <v>12.0</v>
      </c>
      <c r="AR25" s="11">
        <f t="shared" si="5"/>
        <v>0.4166666667</v>
      </c>
      <c r="AS25" s="6">
        <f>2*60+26</f>
        <v>146</v>
      </c>
      <c r="AT25" s="9">
        <v>0.0</v>
      </c>
      <c r="AU25" s="16">
        <f t="shared" si="6"/>
        <v>60</v>
      </c>
      <c r="AV25" s="6" t="s">
        <v>127</v>
      </c>
      <c r="AW25" s="6" t="s">
        <v>174</v>
      </c>
      <c r="AX25" s="6" t="s">
        <v>130</v>
      </c>
      <c r="AY25" s="6" t="s">
        <v>141</v>
      </c>
      <c r="AZ25" s="6" t="s">
        <v>129</v>
      </c>
      <c r="BA25" s="6" t="s">
        <v>131</v>
      </c>
      <c r="BB25" s="6" t="s">
        <v>129</v>
      </c>
      <c r="BC25" s="17">
        <v>1.0</v>
      </c>
      <c r="BD25" s="17">
        <v>5.0</v>
      </c>
      <c r="BE25" s="18">
        <f t="shared" si="7"/>
        <v>4</v>
      </c>
      <c r="BJ25" s="17">
        <v>3.0</v>
      </c>
      <c r="BK25" s="17">
        <v>7.0</v>
      </c>
      <c r="BL25" s="10">
        <f t="shared" si="8"/>
        <v>4</v>
      </c>
      <c r="BQ25" s="17">
        <v>1.0</v>
      </c>
      <c r="BR25" s="17">
        <v>6.0</v>
      </c>
      <c r="BS25" s="10">
        <f t="shared" si="9"/>
        <v>5</v>
      </c>
      <c r="BX25" s="17">
        <v>5.0</v>
      </c>
      <c r="BY25" s="17">
        <v>7.0</v>
      </c>
      <c r="BZ25" s="10">
        <f t="shared" si="10"/>
        <v>2</v>
      </c>
      <c r="CE25" s="17">
        <v>6.0</v>
      </c>
      <c r="CF25" s="17">
        <v>7.0</v>
      </c>
      <c r="CG25" s="10">
        <f t="shared" si="11"/>
        <v>1</v>
      </c>
      <c r="CL25" s="10">
        <f t="shared" si="12"/>
        <v>16</v>
      </c>
      <c r="CM25" s="10">
        <f t="shared" si="13"/>
        <v>32</v>
      </c>
      <c r="CN25" s="10">
        <f t="shared" si="14"/>
        <v>16</v>
      </c>
      <c r="DG25" s="17">
        <v>7.0</v>
      </c>
      <c r="DH25" s="18" t="str">
        <f t="shared" si="15"/>
        <v>N</v>
      </c>
      <c r="DI25" s="17">
        <v>7.0</v>
      </c>
      <c r="DJ25" s="17">
        <v>7.0</v>
      </c>
      <c r="DK25" s="17">
        <v>6.0</v>
      </c>
      <c r="DL25" s="19">
        <f t="shared" si="16"/>
        <v>74.52777778</v>
      </c>
    </row>
    <row r="26">
      <c r="AW26" s="6"/>
      <c r="AX26" s="6"/>
    </row>
    <row r="28">
      <c r="AF28" s="11"/>
    </row>
    <row r="29">
      <c r="AF29" s="11"/>
    </row>
    <row r="30">
      <c r="L30" s="21"/>
      <c r="M30" s="21"/>
      <c r="AF30" s="11"/>
      <c r="DF30" s="19"/>
      <c r="DG30" s="19"/>
    </row>
    <row r="31">
      <c r="T31" s="21"/>
      <c r="U31" s="21"/>
      <c r="V31" s="21"/>
      <c r="W31" s="21"/>
      <c r="X31" s="21"/>
      <c r="Y31" s="21"/>
      <c r="Z31" s="21"/>
      <c r="AA31" s="21"/>
      <c r="AB31" s="21"/>
      <c r="AC31" s="21"/>
      <c r="AF31" s="11"/>
    </row>
    <row r="32">
      <c r="AF32" s="11"/>
    </row>
    <row r="33">
      <c r="Q33" s="22"/>
      <c r="R33" s="22"/>
      <c r="AF33" s="11"/>
    </row>
    <row r="34">
      <c r="Q34" s="22"/>
      <c r="R34" s="22"/>
      <c r="AF34" s="11"/>
      <c r="AQ34" s="21"/>
      <c r="AR34" s="21"/>
      <c r="AS34" s="23"/>
      <c r="AT34" s="21"/>
      <c r="AU34" s="21"/>
    </row>
    <row r="35">
      <c r="Q35" s="22"/>
      <c r="R35" s="22"/>
      <c r="AF35" s="11"/>
      <c r="AQ35" s="21"/>
      <c r="AR35" s="23"/>
      <c r="AS35" s="21"/>
      <c r="AT35" s="21"/>
      <c r="AU35" s="21"/>
    </row>
    <row r="36">
      <c r="Q36" s="22"/>
      <c r="R36" s="22"/>
      <c r="AF36" s="11"/>
      <c r="AQ36" s="21"/>
      <c r="AR36" s="21"/>
      <c r="AS36" s="21"/>
      <c r="AT36" s="21"/>
      <c r="AU36" s="21"/>
    </row>
    <row r="37">
      <c r="Q37" s="22"/>
      <c r="R37" s="22"/>
      <c r="AF37" s="11"/>
      <c r="AQ37" s="21"/>
      <c r="AR37" s="21"/>
      <c r="AS37" s="21"/>
      <c r="AT37" s="21"/>
      <c r="AU37" s="21"/>
    </row>
    <row r="38">
      <c r="AF38" s="11"/>
    </row>
    <row r="39">
      <c r="AF39" s="11"/>
    </row>
    <row r="40">
      <c r="AF40" s="11"/>
    </row>
    <row r="41">
      <c r="AF41" s="11"/>
    </row>
    <row r="42">
      <c r="AF42" s="11"/>
    </row>
    <row r="43">
      <c r="AF43" s="11"/>
    </row>
    <row r="44">
      <c r="AF44" s="11"/>
    </row>
    <row r="45">
      <c r="AF45" s="11"/>
    </row>
    <row r="46">
      <c r="AF46" s="11"/>
    </row>
    <row r="47">
      <c r="AF47" s="11"/>
    </row>
    <row r="48">
      <c r="AF48" s="11"/>
    </row>
    <row r="49">
      <c r="AF49" s="11"/>
    </row>
    <row r="50">
      <c r="AF50" s="11"/>
    </row>
    <row r="51">
      <c r="AF51" s="11"/>
    </row>
    <row r="52">
      <c r="B52" s="24"/>
    </row>
    <row r="53">
      <c r="A53" s="25"/>
      <c r="B53" s="25"/>
      <c r="C53" s="25"/>
      <c r="D53" s="25"/>
      <c r="E53" s="25"/>
      <c r="F53" s="25"/>
    </row>
    <row r="54">
      <c r="B54" s="11"/>
      <c r="C54" s="11"/>
      <c r="D54" s="11"/>
      <c r="E54" s="11"/>
      <c r="F54" s="11"/>
    </row>
    <row r="55">
      <c r="B55" s="11"/>
      <c r="C55" s="11"/>
      <c r="D55" s="11"/>
      <c r="E55" s="11"/>
      <c r="F55" s="11"/>
    </row>
    <row r="56">
      <c r="B56" s="11"/>
      <c r="C56" s="11"/>
      <c r="D56" s="11"/>
      <c r="E56" s="11"/>
      <c r="F56" s="11"/>
    </row>
    <row r="57">
      <c r="B57" s="11"/>
      <c r="C57" s="11"/>
      <c r="D57" s="11"/>
      <c r="E57" s="11"/>
      <c r="F57" s="11"/>
    </row>
    <row r="58">
      <c r="B58" s="11"/>
      <c r="C58" s="11"/>
      <c r="D58" s="11"/>
      <c r="E58" s="11"/>
      <c r="F58" s="11"/>
    </row>
    <row r="59">
      <c r="B59" s="11"/>
      <c r="C59" s="11"/>
      <c r="D59" s="11"/>
      <c r="E59" s="11"/>
      <c r="F59" s="11"/>
    </row>
    <row r="60">
      <c r="B60" s="11"/>
      <c r="C60" s="11"/>
      <c r="D60" s="11"/>
      <c r="E60" s="11"/>
      <c r="F60" s="11"/>
    </row>
    <row r="61">
      <c r="B61" s="11"/>
      <c r="C61" s="11"/>
      <c r="D61" s="11"/>
      <c r="E61" s="11"/>
      <c r="F61" s="11"/>
    </row>
    <row r="62">
      <c r="B62" s="11"/>
      <c r="C62" s="11"/>
      <c r="D62" s="11"/>
      <c r="E62" s="11"/>
      <c r="F62" s="11"/>
    </row>
    <row r="63">
      <c r="B63" s="11"/>
      <c r="C63" s="11"/>
      <c r="D63" s="11"/>
      <c r="E63" s="11"/>
      <c r="F63" s="11"/>
    </row>
    <row r="64">
      <c r="B64" s="11"/>
      <c r="C64" s="11"/>
      <c r="D64" s="11"/>
      <c r="E64" s="11"/>
      <c r="F64" s="11"/>
    </row>
    <row r="65">
      <c r="A65" s="25"/>
      <c r="B65" s="26"/>
      <c r="C65" s="26"/>
      <c r="D65" s="26"/>
      <c r="E65" s="26"/>
      <c r="F65" s="26"/>
    </row>
    <row r="67">
      <c r="A67" s="25"/>
      <c r="B67" s="25"/>
      <c r="C67" s="25"/>
      <c r="D67" s="25"/>
      <c r="E67" s="25"/>
      <c r="F67" s="25"/>
    </row>
    <row r="68">
      <c r="B68" s="11"/>
      <c r="C68" s="11"/>
      <c r="D68" s="11"/>
      <c r="E68" s="11"/>
      <c r="F68" s="11"/>
    </row>
    <row r="69">
      <c r="B69" s="11"/>
      <c r="C69" s="11"/>
      <c r="D69" s="11"/>
      <c r="E69" s="11"/>
      <c r="F69" s="11"/>
    </row>
    <row r="70">
      <c r="B70" s="11"/>
      <c r="C70" s="11"/>
      <c r="D70" s="11"/>
      <c r="E70" s="11"/>
      <c r="F70" s="11"/>
    </row>
    <row r="71">
      <c r="B71" s="11"/>
      <c r="C71" s="11"/>
      <c r="D71" s="11"/>
      <c r="E71" s="11"/>
      <c r="F71" s="11"/>
    </row>
    <row r="72">
      <c r="B72" s="11"/>
      <c r="C72" s="11"/>
      <c r="D72" s="11"/>
      <c r="E72" s="11"/>
      <c r="F72" s="11"/>
    </row>
    <row r="73">
      <c r="B73" s="11"/>
      <c r="C73" s="11"/>
      <c r="D73" s="11"/>
      <c r="E73" s="11"/>
      <c r="F73" s="11"/>
    </row>
    <row r="74">
      <c r="B74" s="11"/>
      <c r="C74" s="11"/>
      <c r="D74" s="11"/>
      <c r="E74" s="11"/>
      <c r="F74" s="11"/>
    </row>
    <row r="75">
      <c r="B75" s="11"/>
      <c r="C75" s="11"/>
      <c r="D75" s="11"/>
      <c r="E75" s="11"/>
      <c r="F75" s="11"/>
    </row>
    <row r="76">
      <c r="B76" s="11"/>
      <c r="C76" s="11"/>
      <c r="D76" s="11"/>
      <c r="E76" s="11"/>
      <c r="F76" s="11"/>
    </row>
    <row r="77">
      <c r="B77" s="11"/>
      <c r="C77" s="11"/>
      <c r="D77" s="11"/>
      <c r="E77" s="11"/>
      <c r="F77" s="11"/>
    </row>
    <row r="78">
      <c r="B78" s="11"/>
      <c r="C78" s="11"/>
      <c r="D78" s="11"/>
      <c r="E78" s="11"/>
      <c r="F78" s="11"/>
    </row>
    <row r="79">
      <c r="B79" s="11"/>
      <c r="C79" s="11"/>
      <c r="D79" s="11"/>
      <c r="E79" s="11"/>
      <c r="F79" s="11"/>
    </row>
    <row r="80">
      <c r="B80" s="11"/>
      <c r="C80" s="11"/>
      <c r="D80" s="11"/>
      <c r="E80" s="11"/>
      <c r="F80" s="11"/>
    </row>
    <row r="81">
      <c r="A81" s="25"/>
      <c r="B81" s="26"/>
      <c r="C81" s="26"/>
      <c r="D81" s="26"/>
      <c r="E81" s="26"/>
      <c r="F81" s="26"/>
    </row>
  </sheetData>
  <drawing r:id="rId1"/>
</worksheet>
</file>