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kap\Documents\Edukacija\Aktuarstvo\Zavrsni rad\Code Repository\Zavrsni-rad\aux data\Prevalencija po godini, bolesti i dobnoj skupini\"/>
    </mc:Choice>
  </mc:AlternateContent>
  <bookViews>
    <workbookView xWindow="0" yWindow="0" windowWidth="28800" windowHeight="12312" firstSheet="3" activeTab="3"/>
  </bookViews>
  <sheets>
    <sheet name="Faktor baziran na 2019" sheetId="1" state="hidden" r:id="rId1"/>
    <sheet name="Faktor prema prosjeku '12-'20" sheetId="3" state="hidden" r:id="rId2"/>
    <sheet name="Faktor projekt 12-20 pond." sheetId="5" state="hidden" r:id="rId3"/>
    <sheet name="Faktor projekt 12-20 bez obolj" sheetId="6" r:id="rId4"/>
    <sheet name="Aproksimacija po populaciji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6" l="1"/>
  <c r="B52" i="6"/>
  <c r="G6" i="6" l="1"/>
  <c r="G5" i="6"/>
  <c r="F6" i="6"/>
  <c r="B7" i="6"/>
  <c r="F5" i="6"/>
  <c r="B31" i="6" l="1"/>
  <c r="G22" i="6"/>
  <c r="F22" i="6"/>
  <c r="G21" i="6"/>
  <c r="F21" i="6"/>
  <c r="E7" i="6"/>
  <c r="D7" i="6"/>
  <c r="C7" i="6"/>
  <c r="F42" i="5"/>
  <c r="G7" i="6" l="1"/>
  <c r="F7" i="6"/>
  <c r="H21" i="6"/>
  <c r="H22" i="6"/>
  <c r="H7" i="6" l="1"/>
  <c r="I21" i="6"/>
  <c r="I22" i="6"/>
  <c r="C31" i="6"/>
  <c r="F31" i="6" s="1"/>
  <c r="E31" i="6"/>
  <c r="H31" i="6" s="1"/>
  <c r="D31" i="6"/>
  <c r="G31" i="6" s="1"/>
  <c r="C30" i="6" l="1"/>
  <c r="F30" i="6" s="1"/>
  <c r="E29" i="6"/>
  <c r="H29" i="6" s="1"/>
  <c r="C29" i="6"/>
  <c r="F29" i="6" s="1"/>
  <c r="D29" i="6"/>
  <c r="G29" i="6" s="1"/>
  <c r="D30" i="6"/>
  <c r="G30" i="6" s="1"/>
  <c r="E30" i="6"/>
  <c r="H30" i="6" s="1"/>
  <c r="D29" i="5"/>
  <c r="D28" i="5"/>
  <c r="B29" i="5"/>
  <c r="B28" i="5"/>
  <c r="I30" i="6" l="1"/>
  <c r="I29" i="6"/>
  <c r="H42" i="5"/>
  <c r="H43" i="5"/>
  <c r="F43" i="5"/>
  <c r="F44" i="5"/>
  <c r="H44" i="5"/>
  <c r="I22" i="5" l="1"/>
  <c r="I21" i="5"/>
  <c r="B44" i="5" l="1"/>
  <c r="E43" i="5"/>
  <c r="D43" i="5"/>
  <c r="C43" i="5"/>
  <c r="E42" i="5"/>
  <c r="E44" i="5" s="1"/>
  <c r="D42" i="5"/>
  <c r="C42" i="5"/>
  <c r="C44" i="5" s="1"/>
  <c r="G22" i="5"/>
  <c r="H22" i="5" s="1"/>
  <c r="F22" i="5"/>
  <c r="H21" i="5"/>
  <c r="G21" i="5"/>
  <c r="F21" i="5"/>
  <c r="G7" i="5"/>
  <c r="H7" i="5" s="1"/>
  <c r="F7" i="5"/>
  <c r="E7" i="5"/>
  <c r="D7" i="5"/>
  <c r="C7" i="5"/>
  <c r="B7" i="5"/>
  <c r="G2" i="4"/>
  <c r="F2" i="4"/>
  <c r="E2" i="4"/>
  <c r="D44" i="5" l="1"/>
  <c r="G44" i="5" s="1"/>
  <c r="G43" i="5" s="1"/>
  <c r="C29" i="5" s="1"/>
  <c r="B44" i="3"/>
  <c r="G42" i="5" l="1"/>
  <c r="C28" i="5" s="1"/>
  <c r="E43" i="3"/>
  <c r="D43" i="3"/>
  <c r="C43" i="3"/>
  <c r="E42" i="3"/>
  <c r="E44" i="3" s="1"/>
  <c r="D42" i="3"/>
  <c r="D44" i="3" s="1"/>
  <c r="C42" i="3"/>
  <c r="C44" i="3" s="1"/>
  <c r="G22" i="3"/>
  <c r="H22" i="3" s="1"/>
  <c r="F22" i="3"/>
  <c r="G21" i="3"/>
  <c r="H21" i="3" s="1"/>
  <c r="F21" i="3"/>
  <c r="E7" i="3"/>
  <c r="D7" i="3"/>
  <c r="C7" i="3"/>
  <c r="G7" i="3" s="1"/>
  <c r="B7" i="3"/>
  <c r="F7" i="3" s="1"/>
  <c r="F13" i="3" l="1"/>
  <c r="H7" i="3"/>
  <c r="F12" i="3" s="1"/>
  <c r="C29" i="3" l="1"/>
  <c r="G43" i="3" s="1"/>
  <c r="C28" i="3"/>
  <c r="G42" i="3" s="1"/>
  <c r="B29" i="3"/>
  <c r="F43" i="3" s="1"/>
  <c r="B28" i="3"/>
  <c r="F42" i="3" s="1"/>
  <c r="F44" i="3" s="1"/>
  <c r="F14" i="3"/>
  <c r="G44" i="3" l="1"/>
  <c r="D28" i="3"/>
  <c r="H42" i="3" s="1"/>
  <c r="D29" i="3"/>
  <c r="H43" i="3" s="1"/>
  <c r="H44" i="3" l="1"/>
  <c r="D44" i="1" l="1"/>
  <c r="E44" i="1"/>
  <c r="C44" i="1"/>
  <c r="G44" i="1"/>
  <c r="H44" i="1"/>
  <c r="F44" i="1"/>
  <c r="H43" i="1"/>
  <c r="H42" i="1"/>
  <c r="G43" i="1"/>
  <c r="G42" i="1"/>
  <c r="F43" i="1"/>
  <c r="F42" i="1"/>
  <c r="D43" i="1"/>
  <c r="E43" i="1"/>
  <c r="D42" i="1"/>
  <c r="E42" i="1"/>
  <c r="C43" i="1"/>
  <c r="C42" i="1"/>
  <c r="D29" i="1" l="1"/>
  <c r="D28" i="1"/>
  <c r="C29" i="1"/>
  <c r="C28" i="1"/>
  <c r="B29" i="1"/>
  <c r="B28" i="1"/>
  <c r="H21" i="1"/>
  <c r="H22" i="1"/>
  <c r="G22" i="1"/>
  <c r="G21" i="1"/>
  <c r="F22" i="1"/>
  <c r="F21" i="1"/>
  <c r="E13" i="1"/>
  <c r="E14" i="1"/>
  <c r="E12" i="1"/>
  <c r="D7" i="1"/>
  <c r="E7" i="1"/>
  <c r="C7" i="1"/>
  <c r="B7" i="1"/>
  <c r="F7" i="1" l="1"/>
  <c r="G7" i="1"/>
  <c r="H7" i="1" s="1"/>
  <c r="F14" i="1" l="1"/>
  <c r="F13" i="1"/>
  <c r="F12" i="1"/>
</calcChain>
</file>

<file path=xl/comments1.xml><?xml version="1.0" encoding="utf-8"?>
<comments xmlns="http://schemas.openxmlformats.org/spreadsheetml/2006/main">
  <authors>
    <author>Nika Parađina</author>
  </authors>
  <commentList>
    <comment ref="C34" authorId="0" shapeId="0">
      <text>
        <r>
          <rPr>
            <b/>
            <sz val="9"/>
            <color indexed="81"/>
            <rFont val="Tahoma"/>
            <family val="2"/>
          </rPr>
          <t>Nika Parađina:</t>
        </r>
        <r>
          <rPr>
            <sz val="9"/>
            <color indexed="81"/>
            <rFont val="Tahoma"/>
            <family val="2"/>
          </rPr>
          <t xml:space="preserve">
Uzete prosjecne stopeod 2010-2019 jer originalne brojke jako odstupaju zbog velikohg broja oboljelih zabiljezenog 2011- 2012</t>
        </r>
      </text>
    </comment>
  </commentList>
</comments>
</file>

<file path=xl/sharedStrings.xml><?xml version="1.0" encoding="utf-8"?>
<sst xmlns="http://schemas.openxmlformats.org/spreadsheetml/2006/main" count="458" uniqueCount="74">
  <si>
    <t>year</t>
  </si>
  <si>
    <t>name_of_disease</t>
  </si>
  <si>
    <t>65+</t>
  </si>
  <si>
    <t>Ukupno zloćudne novotvorine</t>
  </si>
  <si>
    <t>Akutni infarkt miokarda – Acute myocardial infarction</t>
  </si>
  <si>
    <t>Cerebrovaskularni inzult – Stroke</t>
  </si>
  <si>
    <t>Muškarci</t>
  </si>
  <si>
    <t>Žene</t>
  </si>
  <si>
    <t>Dobna skupina</t>
  </si>
  <si>
    <t>Broj preživjelih</t>
  </si>
  <si>
    <r>
      <t>(L</t>
    </r>
    <r>
      <rPr>
        <vertAlign val="subscript"/>
        <sz val="11"/>
        <color rgb="FF000000"/>
        <rFont val="Calibri"/>
        <family val="2"/>
      </rPr>
      <t>x</t>
    </r>
    <r>
      <rPr>
        <sz val="11"/>
        <color rgb="FF000000"/>
        <rFont val="Calibri"/>
        <family val="2"/>
      </rPr>
      <t>)</t>
    </r>
  </si>
  <si>
    <t>Broj umrlih</t>
  </si>
  <si>
    <r>
      <t>(D</t>
    </r>
    <r>
      <rPr>
        <vertAlign val="subscript"/>
        <sz val="11"/>
        <color rgb="FF000000"/>
        <rFont val="Calibri"/>
        <family val="2"/>
      </rPr>
      <t>x</t>
    </r>
    <r>
      <rPr>
        <sz val="11"/>
        <color rgb="FF000000"/>
        <rFont val="Calibri"/>
        <family val="2"/>
      </rPr>
      <t>)</t>
    </r>
  </si>
  <si>
    <t>20-64</t>
  </si>
  <si>
    <t>Total</t>
  </si>
  <si>
    <t>Sume</t>
  </si>
  <si>
    <t>Sirova vjerojatnost smrti kumulativno</t>
  </si>
  <si>
    <t>Tablice smrtnosti kumulativno 2010-2012 (iz tablice 4)</t>
  </si>
  <si>
    <t>Ukupno oboljeli i umrli neovisno dobnoj skupini i spolu po bolesti 2019. godine (iz baze)</t>
  </si>
  <si>
    <t>Oboljeli (iz baze)</t>
  </si>
  <si>
    <t>Umrli (iz podataka HZJZ-a)</t>
  </si>
  <si>
    <t>Sirova vjerojatnost smrti</t>
  </si>
  <si>
    <t>Faktor za koji je smrtnost veća od populacije</t>
  </si>
  <si>
    <t>Tablice smrtnosti kumulativno samo po spolu, razdvojeno po dobi 2010-2012 (iz tablice 4)</t>
  </si>
  <si>
    <t>Uvećane vjerojatnosti smrti po dobnim skupinama za faktor dobiven po kritičnoj bolesti</t>
  </si>
  <si>
    <t>Bolesti</t>
  </si>
  <si>
    <t>Prosječna stopa oboljelih 2010-2012 (kalkulirano iz HZJZ podataka, Excel Morbiditet)</t>
  </si>
  <si>
    <t>Broj oboljelih temeljm prosječne stope oboljelih i broja zivih pojedinaca u populaciji 2010-2012, po dobnoj skupini</t>
  </si>
  <si>
    <t>Broj preživjelih (Lx)</t>
  </si>
  <si>
    <t>Broj oboljelih</t>
  </si>
  <si>
    <t>Broj umrlih prema izračunatoj vjerojatnosti smrti</t>
  </si>
  <si>
    <t>Srednja vejrojatnost smrti prema bolesti, neovisno o spolu 2012-2020</t>
  </si>
  <si>
    <t>2012-2020</t>
  </si>
  <si>
    <t>Srednja vjerojatnost smrti</t>
  </si>
  <si>
    <t>Preuzeto iz: "C:\Users\nikap\Documents\Edukacija\Aktuarstvo\Zavrsni rad\HZJZ\Umrle osobe u Hrvatskoj\Umrle oboljele osobe ukupno.xlsx"</t>
  </si>
  <si>
    <t>Dob</t>
  </si>
  <si>
    <t>Godina</t>
  </si>
  <si>
    <t>0-6</t>
  </si>
  <si>
    <t>2012</t>
  </si>
  <si>
    <t>7-19</t>
  </si>
  <si>
    <t>Total umrli 2012</t>
  </si>
  <si>
    <t>Total SU umrli 2012</t>
  </si>
  <si>
    <t>Total MU umrli 2012</t>
  </si>
  <si>
    <t>Total R umrli 2012</t>
  </si>
  <si>
    <t>Total umrli 2013</t>
  </si>
  <si>
    <t>Total umrli 2014</t>
  </si>
  <si>
    <t>Total R umrli 2013</t>
  </si>
  <si>
    <t>Total MU umrli 2013</t>
  </si>
  <si>
    <t>Total SU umrli 2013</t>
  </si>
  <si>
    <t>Total SU umrli 2014</t>
  </si>
  <si>
    <t>Total MU umrli 2014</t>
  </si>
  <si>
    <t>Total R umrli 2014</t>
  </si>
  <si>
    <t>2013</t>
  </si>
  <si>
    <t>2014</t>
  </si>
  <si>
    <t>Umrli po godini i dobi</t>
  </si>
  <si>
    <t>Oboljeli od SU po godini i dobi</t>
  </si>
  <si>
    <t>Oboljeli od MU po godini i dobi</t>
  </si>
  <si>
    <t>Oboljeli od R po godini i dobi</t>
  </si>
  <si>
    <t>Srednja vjerojatnost smrti prema bolesti, neovisno o spolu 2012-2020</t>
  </si>
  <si>
    <t>Omjer broja umrlih u dobnoj skupini naspram populacije</t>
  </si>
  <si>
    <t>Prosječna stopa oboljelih 2010-2012 (kalkulirano iz HZJZ podataka, Excel Morbiditet, "C:\Users\nikap\Documents\Edukacija\Aktuarstvo\Zavrsni rad\Prevalencija po godini, bolesti i dobnoj skupini\Morbiditet_ tablica.xlsx")</t>
  </si>
  <si>
    <t>Cerebrovaskularni inzult – Stroke- original</t>
  </si>
  <si>
    <t>Procijenjeni broj umrlih</t>
  </si>
  <si>
    <t>Broj umrlih prema izračunatoj srednjoj vjerojatnosti smrti 2012-2020 i uz udio dobne skupine u populacijskom broju umrlih</t>
  </si>
  <si>
    <t>Pripadne stope smrtnosti</t>
  </si>
  <si>
    <t>Srednja vjerojatnost smrti prema populaciji ukupnoj</t>
  </si>
  <si>
    <t>Stopa mortaliteta zdrave populacije od ostalih čimbenika</t>
  </si>
  <si>
    <t>Srčani udar (Akutni infarkt miokarda)</t>
  </si>
  <si>
    <t>Moždani udar (Cerebrovaskularni inzult)</t>
  </si>
  <si>
    <t>Rak (Zloćudne novotvorevine - ukupno)</t>
  </si>
  <si>
    <t>Izračunate srednje vrijednosti stopa prevalencije za svaku od pokrivenih kritičnih bolesti po dobnoj skupini</t>
  </si>
  <si>
    <t>Zadani gamma</t>
  </si>
  <si>
    <t>Preuzeto iz: "C:\Users\nikap\Documents\Edukacija\Aktuarstvo\Zavrsni rad\Code Repository\Zavrsni-rad\aux dana\HZJZ\Umrle osobe u Hrvatskoj\Umrle oboljele osobe ukupno.xlsx"</t>
  </si>
  <si>
    <t>Preuzeto iz: ¨"C:\Users\nikap\Documents\Edukacija\Aktuarstvo\Zavrsni rad\Code Repository\Zavrsni-rad\aux data\Prevalencija po godini, bolesti i dobnoj skupini\Srednja vrijednost - prevalencija.xlsx"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</si>
</sst>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0" fillId="0" borderId="9" xfId="0" applyBorder="1"/>
    <xf numFmtId="0" fontId="4" fillId="0" borderId="0" xfId="0" applyFont="1"/>
    <xf numFmtId="0" fontId="3" fillId="2" borderId="0" xfId="0" applyFont="1" applyFill="1" applyBorder="1" applyAlignment="1">
      <alignment vertical="center"/>
    </xf>
    <xf numFmtId="0" fontId="4" fillId="2" borderId="0" xfId="0" applyFont="1" applyFill="1"/>
    <xf numFmtId="0" fontId="4" fillId="3" borderId="0" xfId="0" applyFont="1" applyFill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0" xfId="0" applyFill="1" applyBorder="1"/>
    <xf numFmtId="0" fontId="0" fillId="0" borderId="10" xfId="0" applyNumberFormat="1" applyBorder="1"/>
    <xf numFmtId="0" fontId="1" fillId="0" borderId="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3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right" vertical="center"/>
    </xf>
    <xf numFmtId="0" fontId="1" fillId="4" borderId="11" xfId="0" applyFont="1" applyFill="1" applyBorder="1" applyAlignment="1">
      <alignment horizontal="right" vertical="center"/>
    </xf>
    <xf numFmtId="0" fontId="0" fillId="5" borderId="10" xfId="0" applyFill="1" applyBorder="1"/>
    <xf numFmtId="0" fontId="0" fillId="2" borderId="10" xfId="0" applyFill="1" applyBorder="1"/>
    <xf numFmtId="0" fontId="0" fillId="6" borderId="10" xfId="0" applyFill="1" applyBorder="1"/>
    <xf numFmtId="0" fontId="0" fillId="5" borderId="0" xfId="0" applyFill="1"/>
    <xf numFmtId="0" fontId="0" fillId="2" borderId="0" xfId="0" applyFill="1"/>
    <xf numFmtId="0" fontId="1" fillId="0" borderId="13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0" fillId="0" borderId="16" xfId="0" applyBorder="1"/>
    <xf numFmtId="0" fontId="4" fillId="0" borderId="10" xfId="0" applyFont="1" applyBorder="1"/>
    <xf numFmtId="0" fontId="1" fillId="0" borderId="3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0" fillId="0" borderId="18" xfId="0" applyFill="1" applyBorder="1"/>
    <xf numFmtId="0" fontId="0" fillId="7" borderId="0" xfId="0" applyFill="1"/>
    <xf numFmtId="0" fontId="0" fillId="8" borderId="0" xfId="0" applyFill="1"/>
    <xf numFmtId="0" fontId="4" fillId="9" borderId="10" xfId="0" applyFont="1" applyFill="1" applyBorder="1"/>
    <xf numFmtId="0" fontId="4" fillId="10" borderId="10" xfId="0" applyFont="1" applyFill="1" applyBorder="1"/>
    <xf numFmtId="0" fontId="1" fillId="0" borderId="19" xfId="0" applyFont="1" applyBorder="1" applyAlignment="1">
      <alignment vertical="center"/>
    </xf>
    <xf numFmtId="0" fontId="0" fillId="0" borderId="14" xfId="0" applyBorder="1"/>
    <xf numFmtId="0" fontId="0" fillId="10" borderId="10" xfId="0" applyFill="1" applyBorder="1"/>
    <xf numFmtId="0" fontId="1" fillId="0" borderId="13" xfId="0" applyFont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0" xfId="0" applyBorder="1" applyAlignment="1">
      <alignment horizontal="center"/>
    </xf>
    <xf numFmtId="0" fontId="1" fillId="0" borderId="13" xfId="0" applyFont="1" applyBorder="1" applyAlignment="1">
      <alignment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7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21772</xdr:colOff>
      <xdr:row>40</xdr:row>
      <xdr:rowOff>43543</xdr:rowOff>
    </xdr:from>
    <xdr:to>
      <xdr:col>6</xdr:col>
      <xdr:colOff>22210</xdr:colOff>
      <xdr:row>48</xdr:row>
      <xdr:rowOff>97971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72" y="8773886"/>
          <a:ext cx="11746124" cy="15348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7"/>
  <sheetViews>
    <sheetView workbookViewId="0">
      <selection activeCell="C20" sqref="C20"/>
    </sheetView>
  </sheetViews>
  <sheetFormatPr defaultRowHeight="14.4" x14ac:dyDescent="0.3"/>
  <cols>
    <col min="1" max="1" width="13.5546875" customWidth="1"/>
    <col min="2" max="2" width="24.44140625" customWidth="1"/>
    <col min="3" max="3" width="14.33203125" bestFit="1" customWidth="1"/>
    <col min="4" max="4" width="24.21875" bestFit="1" customWidth="1"/>
    <col min="5" max="5" width="21" bestFit="1" customWidth="1"/>
    <col min="6" max="6" width="41" bestFit="1" customWidth="1"/>
    <col min="7" max="7" width="12.88671875" bestFit="1" customWidth="1"/>
    <col min="8" max="8" width="31.77734375" bestFit="1" customWidth="1"/>
  </cols>
  <sheetData>
    <row r="1" spans="1:13" ht="15" thickBot="1" x14ac:dyDescent="0.35">
      <c r="A1" t="s">
        <v>17</v>
      </c>
    </row>
    <row r="2" spans="1:13" ht="15" thickBot="1" x14ac:dyDescent="0.35">
      <c r="A2" s="1"/>
      <c r="B2" s="49" t="s">
        <v>6</v>
      </c>
      <c r="C2" s="50"/>
      <c r="D2" s="49" t="s">
        <v>7</v>
      </c>
      <c r="E2" s="50"/>
      <c r="F2" s="51" t="s">
        <v>14</v>
      </c>
      <c r="G2" s="60"/>
    </row>
    <row r="3" spans="1:13" ht="14.4" customHeight="1" x14ac:dyDescent="0.3">
      <c r="A3" s="53" t="s">
        <v>8</v>
      </c>
      <c r="B3" s="2" t="s">
        <v>9</v>
      </c>
      <c r="C3" s="2" t="s">
        <v>11</v>
      </c>
      <c r="D3" s="2" t="s">
        <v>9</v>
      </c>
      <c r="E3" s="2" t="s">
        <v>11</v>
      </c>
      <c r="F3" s="2" t="s">
        <v>9</v>
      </c>
      <c r="G3" s="2" t="s">
        <v>11</v>
      </c>
    </row>
    <row r="4" spans="1:13" ht="16.2" thickBot="1" x14ac:dyDescent="0.35">
      <c r="A4" s="54"/>
      <c r="B4" s="3" t="s">
        <v>10</v>
      </c>
      <c r="C4" s="3" t="s">
        <v>12</v>
      </c>
      <c r="D4" s="3" t="s">
        <v>10</v>
      </c>
      <c r="E4" s="3" t="s">
        <v>12</v>
      </c>
      <c r="F4" s="3" t="s">
        <v>10</v>
      </c>
      <c r="G4" s="3" t="s">
        <v>12</v>
      </c>
    </row>
    <row r="5" spans="1:13" ht="15" thickBot="1" x14ac:dyDescent="0.35">
      <c r="A5" s="4" t="s">
        <v>13</v>
      </c>
      <c r="B5" s="5">
        <v>3543051</v>
      </c>
      <c r="C5" s="5">
        <v>14347</v>
      </c>
      <c r="D5" s="3">
        <v>3509124</v>
      </c>
      <c r="E5" s="5">
        <v>6176</v>
      </c>
      <c r="F5" s="3"/>
      <c r="G5" s="5"/>
    </row>
    <row r="6" spans="1:13" ht="15" thickBot="1" x14ac:dyDescent="0.35">
      <c r="A6" s="4" t="s">
        <v>2</v>
      </c>
      <c r="B6" s="5">
        <v>615240</v>
      </c>
      <c r="C6" s="5">
        <v>36626</v>
      </c>
      <c r="D6" s="3">
        <v>952897</v>
      </c>
      <c r="E6" s="5">
        <v>46329</v>
      </c>
      <c r="F6" s="3"/>
      <c r="G6" s="5"/>
      <c r="H6" t="s">
        <v>16</v>
      </c>
    </row>
    <row r="7" spans="1:13" x14ac:dyDescent="0.3">
      <c r="A7" s="9" t="s">
        <v>15</v>
      </c>
      <c r="B7" s="11">
        <f>B5+B6</f>
        <v>4158291</v>
      </c>
      <c r="C7" s="10">
        <f>C5+C6</f>
        <v>50973</v>
      </c>
      <c r="D7" s="11">
        <f t="shared" ref="D7:E7" si="0">D5+D6</f>
        <v>4462021</v>
      </c>
      <c r="E7" s="10">
        <f t="shared" si="0"/>
        <v>52505</v>
      </c>
      <c r="F7" s="11">
        <f>B7+D7</f>
        <v>8620312</v>
      </c>
      <c r="G7" s="10">
        <f>C7+E7</f>
        <v>103478</v>
      </c>
      <c r="H7">
        <f>ROUND(G7/F7,6)</f>
        <v>1.2004000000000001E-2</v>
      </c>
    </row>
    <row r="9" spans="1:13" x14ac:dyDescent="0.3">
      <c r="M9" s="7"/>
    </row>
    <row r="10" spans="1:13" x14ac:dyDescent="0.3">
      <c r="A10" t="s">
        <v>18</v>
      </c>
    </row>
    <row r="11" spans="1:13" x14ac:dyDescent="0.3">
      <c r="A11" s="12" t="s">
        <v>0</v>
      </c>
      <c r="B11" s="12" t="s">
        <v>1</v>
      </c>
      <c r="C11" s="12" t="s">
        <v>19</v>
      </c>
      <c r="D11" s="14" t="s">
        <v>20</v>
      </c>
      <c r="E11" s="14" t="s">
        <v>21</v>
      </c>
      <c r="F11" s="14" t="s">
        <v>22</v>
      </c>
    </row>
    <row r="12" spans="1:13" ht="28.8" x14ac:dyDescent="0.3">
      <c r="A12" s="12">
        <v>2019</v>
      </c>
      <c r="B12" s="13" t="s">
        <v>4</v>
      </c>
      <c r="C12" s="12">
        <v>14258</v>
      </c>
      <c r="D12" s="15">
        <v>2925</v>
      </c>
      <c r="E12" s="12">
        <f>ROUND(D12/C12,6)</f>
        <v>0.205148</v>
      </c>
      <c r="F12" s="22">
        <f>ROUND(E12/$H$7,6)</f>
        <v>17.089970000000001</v>
      </c>
    </row>
    <row r="13" spans="1:13" ht="28.8" x14ac:dyDescent="0.3">
      <c r="A13" s="12">
        <v>2019</v>
      </c>
      <c r="B13" s="13" t="s">
        <v>5</v>
      </c>
      <c r="C13" s="12">
        <v>14326</v>
      </c>
      <c r="D13" s="15">
        <v>5180</v>
      </c>
      <c r="E13" s="12">
        <f t="shared" ref="E13:E14" si="1">ROUND(D13/C13,6)</f>
        <v>0.36158000000000001</v>
      </c>
      <c r="F13" s="23">
        <f t="shared" ref="F13:F14" si="2">ROUND(E13/$H$7,6)</f>
        <v>30.121625999999999</v>
      </c>
    </row>
    <row r="14" spans="1:13" ht="28.8" x14ac:dyDescent="0.3">
      <c r="A14" s="12">
        <v>2019</v>
      </c>
      <c r="B14" s="13" t="s">
        <v>3</v>
      </c>
      <c r="C14" s="12">
        <v>108748</v>
      </c>
      <c r="D14" s="15">
        <v>13718</v>
      </c>
      <c r="E14" s="12">
        <f t="shared" si="1"/>
        <v>0.12614500000000001</v>
      </c>
      <c r="F14" s="24">
        <f t="shared" si="2"/>
        <v>10.50858</v>
      </c>
    </row>
    <row r="16" spans="1:13" x14ac:dyDescent="0.3">
      <c r="A16" t="s">
        <v>23</v>
      </c>
    </row>
    <row r="17" spans="1:8" ht="15" thickBot="1" x14ac:dyDescent="0.35"/>
    <row r="18" spans="1:8" ht="15" thickBot="1" x14ac:dyDescent="0.35">
      <c r="A18" s="1"/>
      <c r="B18" s="49" t="s">
        <v>6</v>
      </c>
      <c r="C18" s="50"/>
      <c r="D18" s="49" t="s">
        <v>7</v>
      </c>
      <c r="E18" s="50"/>
      <c r="F18" s="51" t="s">
        <v>14</v>
      </c>
      <c r="G18" s="52"/>
      <c r="H18" s="12" t="s">
        <v>16</v>
      </c>
    </row>
    <row r="19" spans="1:8" x14ac:dyDescent="0.3">
      <c r="A19" s="53" t="s">
        <v>8</v>
      </c>
      <c r="B19" s="2" t="s">
        <v>9</v>
      </c>
      <c r="C19" s="2" t="s">
        <v>11</v>
      </c>
      <c r="D19" s="2" t="s">
        <v>9</v>
      </c>
      <c r="E19" s="2" t="s">
        <v>11</v>
      </c>
      <c r="F19" s="2" t="s">
        <v>9</v>
      </c>
      <c r="G19" s="16" t="s">
        <v>11</v>
      </c>
      <c r="H19" s="12"/>
    </row>
    <row r="20" spans="1:8" ht="16.2" thickBot="1" x14ac:dyDescent="0.35">
      <c r="A20" s="54"/>
      <c r="B20" s="3" t="s">
        <v>10</v>
      </c>
      <c r="C20" s="3" t="s">
        <v>12</v>
      </c>
      <c r="D20" s="3" t="s">
        <v>10</v>
      </c>
      <c r="E20" s="3" t="s">
        <v>12</v>
      </c>
      <c r="F20" s="3" t="s">
        <v>10</v>
      </c>
      <c r="G20" s="17" t="s">
        <v>12</v>
      </c>
      <c r="H20" s="12"/>
    </row>
    <row r="21" spans="1:8" ht="15" thickBot="1" x14ac:dyDescent="0.35">
      <c r="A21" s="4" t="s">
        <v>13</v>
      </c>
      <c r="B21" s="18">
        <v>3543051</v>
      </c>
      <c r="C21" s="20">
        <v>14347</v>
      </c>
      <c r="D21" s="19">
        <v>3509124</v>
      </c>
      <c r="E21" s="20">
        <v>6176</v>
      </c>
      <c r="F21" s="19">
        <f>B21+D21</f>
        <v>7052175</v>
      </c>
      <c r="G21" s="21">
        <f>C21+E21</f>
        <v>20523</v>
      </c>
      <c r="H21" s="12">
        <f>ROUND(G21/F21,6)</f>
        <v>2.9099999999999998E-3</v>
      </c>
    </row>
    <row r="22" spans="1:8" ht="15" thickBot="1" x14ac:dyDescent="0.35">
      <c r="A22" s="4" t="s">
        <v>2</v>
      </c>
      <c r="B22" s="18">
        <v>615240</v>
      </c>
      <c r="C22" s="20">
        <v>36626</v>
      </c>
      <c r="D22" s="19">
        <v>952897</v>
      </c>
      <c r="E22" s="20">
        <v>46329</v>
      </c>
      <c r="F22" s="19">
        <f>B22+D22</f>
        <v>1568137</v>
      </c>
      <c r="G22" s="21">
        <f>C22+E22</f>
        <v>82955</v>
      </c>
      <c r="H22" s="12">
        <f>ROUND(G22/F22,6)</f>
        <v>5.2900000000000003E-2</v>
      </c>
    </row>
    <row r="24" spans="1:8" x14ac:dyDescent="0.3">
      <c r="A24" t="s">
        <v>24</v>
      </c>
    </row>
    <row r="25" spans="1:8" ht="15" thickBot="1" x14ac:dyDescent="0.35"/>
    <row r="26" spans="1:8" x14ac:dyDescent="0.3">
      <c r="A26" s="55" t="s">
        <v>8</v>
      </c>
      <c r="B26" s="56" t="s">
        <v>25</v>
      </c>
      <c r="C26" s="56"/>
      <c r="D26" s="56"/>
    </row>
    <row r="27" spans="1:8" ht="43.8" thickBot="1" x14ac:dyDescent="0.35">
      <c r="A27" s="54"/>
      <c r="B27" s="13" t="s">
        <v>4</v>
      </c>
      <c r="C27" s="13" t="s">
        <v>5</v>
      </c>
      <c r="D27" s="13" t="s">
        <v>3</v>
      </c>
    </row>
    <row r="28" spans="1:8" ht="15" thickBot="1" x14ac:dyDescent="0.35">
      <c r="A28" s="4" t="s">
        <v>13</v>
      </c>
      <c r="B28" s="25">
        <f>ROUND(0.00291*F12,6)</f>
        <v>4.9731999999999998E-2</v>
      </c>
      <c r="C28" s="26">
        <f>ROUND(0.00291*F13,6)</f>
        <v>8.7653999999999996E-2</v>
      </c>
      <c r="D28" s="24">
        <f>ROUND(0.00291*F14,6)</f>
        <v>3.058E-2</v>
      </c>
    </row>
    <row r="29" spans="1:8" ht="15" thickBot="1" x14ac:dyDescent="0.35">
      <c r="A29" s="4" t="s">
        <v>2</v>
      </c>
      <c r="B29" s="25">
        <f>ROUND(0.0529*F12,6)</f>
        <v>0.90405899999999995</v>
      </c>
      <c r="C29" s="26">
        <f>ROUND(0.0529*F13,6)</f>
        <v>1.593434</v>
      </c>
      <c r="D29" s="24">
        <f>ROUND(0.0529*F14,6)</f>
        <v>0.55590399999999995</v>
      </c>
    </row>
    <row r="30" spans="1:8" x14ac:dyDescent="0.3">
      <c r="A30" s="16"/>
    </row>
    <row r="31" spans="1:8" x14ac:dyDescent="0.3">
      <c r="A31" t="s">
        <v>26</v>
      </c>
    </row>
    <row r="32" spans="1:8" ht="15" thickBot="1" x14ac:dyDescent="0.35"/>
    <row r="33" spans="1:8" x14ac:dyDescent="0.3">
      <c r="A33" s="55" t="s">
        <v>8</v>
      </c>
      <c r="B33" s="56" t="s">
        <v>25</v>
      </c>
      <c r="C33" s="56"/>
      <c r="D33" s="56"/>
    </row>
    <row r="34" spans="1:8" ht="43.8" thickBot="1" x14ac:dyDescent="0.35">
      <c r="A34" s="54"/>
      <c r="B34" s="13" t="s">
        <v>4</v>
      </c>
      <c r="C34" s="13" t="s">
        <v>5</v>
      </c>
      <c r="D34" s="13" t="s">
        <v>3</v>
      </c>
    </row>
    <row r="35" spans="1:8" ht="15" thickBot="1" x14ac:dyDescent="0.35">
      <c r="A35" s="27" t="s">
        <v>13</v>
      </c>
      <c r="B35" s="12">
        <v>0.37</v>
      </c>
      <c r="C35" s="12">
        <v>1.1299999999999999</v>
      </c>
      <c r="D35" s="12">
        <v>2.0699999999999998</v>
      </c>
    </row>
    <row r="36" spans="1:8" ht="15" thickBot="1" x14ac:dyDescent="0.35">
      <c r="A36" s="27" t="s">
        <v>2</v>
      </c>
      <c r="B36" s="12">
        <v>1.39</v>
      </c>
      <c r="C36" s="12">
        <v>7.67</v>
      </c>
      <c r="D36" s="12">
        <v>9</v>
      </c>
    </row>
    <row r="38" spans="1:8" x14ac:dyDescent="0.3">
      <c r="A38" t="s">
        <v>27</v>
      </c>
    </row>
    <row r="39" spans="1:8" ht="15" thickBot="1" x14ac:dyDescent="0.35"/>
    <row r="40" spans="1:8" x14ac:dyDescent="0.3">
      <c r="A40" s="55" t="s">
        <v>8</v>
      </c>
      <c r="B40" s="58" t="s">
        <v>28</v>
      </c>
      <c r="C40" s="56" t="s">
        <v>29</v>
      </c>
      <c r="D40" s="56"/>
      <c r="E40" s="56"/>
      <c r="F40" s="46" t="s">
        <v>30</v>
      </c>
      <c r="G40" s="47"/>
      <c r="H40" s="48"/>
    </row>
    <row r="41" spans="1:8" ht="72.599999999999994" thickBot="1" x14ac:dyDescent="0.35">
      <c r="A41" s="57"/>
      <c r="B41" s="59"/>
      <c r="C41" s="13" t="s">
        <v>4</v>
      </c>
      <c r="D41" s="13" t="s">
        <v>5</v>
      </c>
      <c r="E41" s="13" t="s">
        <v>3</v>
      </c>
      <c r="F41" s="13" t="s">
        <v>4</v>
      </c>
      <c r="G41" s="13" t="s">
        <v>5</v>
      </c>
      <c r="H41" s="13" t="s">
        <v>3</v>
      </c>
    </row>
    <row r="42" spans="1:8" ht="15" thickBot="1" x14ac:dyDescent="0.35">
      <c r="A42" s="27" t="s">
        <v>13</v>
      </c>
      <c r="B42" s="12">
        <v>7052175</v>
      </c>
      <c r="C42" s="12">
        <f>ROUND($B$42*B35/100,0)</f>
        <v>26093</v>
      </c>
      <c r="D42" s="12">
        <f t="shared" ref="D42:E42" si="3">ROUND($B$42*C35/100,0)</f>
        <v>79690</v>
      </c>
      <c r="E42" s="29">
        <f t="shared" si="3"/>
        <v>145980</v>
      </c>
      <c r="F42" s="12">
        <f t="shared" ref="F42:H43" si="4">ROUND(C42*B28,0)</f>
        <v>1298</v>
      </c>
      <c r="G42" s="12">
        <f t="shared" si="4"/>
        <v>6985</v>
      </c>
      <c r="H42" s="12">
        <f t="shared" si="4"/>
        <v>4464</v>
      </c>
    </row>
    <row r="43" spans="1:8" ht="15" thickBot="1" x14ac:dyDescent="0.35">
      <c r="A43" s="27" t="s">
        <v>2</v>
      </c>
      <c r="B43" s="12">
        <v>1568137</v>
      </c>
      <c r="C43" s="12">
        <f>ROUND($B$43*B36/100,0)</f>
        <v>21797</v>
      </c>
      <c r="D43" s="12">
        <f t="shared" ref="D43:E43" si="5">ROUND($B$43*C36/100,0)</f>
        <v>120276</v>
      </c>
      <c r="E43" s="29">
        <f t="shared" si="5"/>
        <v>141132</v>
      </c>
      <c r="F43" s="12">
        <f t="shared" si="4"/>
        <v>19706</v>
      </c>
      <c r="G43" s="12">
        <f t="shared" si="4"/>
        <v>191652</v>
      </c>
      <c r="H43" s="12">
        <f t="shared" si="4"/>
        <v>78456</v>
      </c>
    </row>
    <row r="44" spans="1:8" x14ac:dyDescent="0.3">
      <c r="A44" s="8" t="s">
        <v>14</v>
      </c>
      <c r="B44" s="8"/>
      <c r="C44" s="8">
        <f>C42+C43</f>
        <v>47890</v>
      </c>
      <c r="D44" s="8">
        <f t="shared" ref="D44:E44" si="6">D42+D43</f>
        <v>199966</v>
      </c>
      <c r="E44" s="8">
        <f t="shared" si="6"/>
        <v>287112</v>
      </c>
      <c r="F44" s="30">
        <f>F42+F43</f>
        <v>21004</v>
      </c>
      <c r="G44" s="30">
        <f t="shared" ref="G44:H44" si="7">G42+G43</f>
        <v>198637</v>
      </c>
      <c r="H44" s="30">
        <f t="shared" si="7"/>
        <v>82920</v>
      </c>
    </row>
    <row r="46" spans="1:8" ht="14.4" customHeight="1" x14ac:dyDescent="0.3"/>
    <row r="47" spans="1:8" ht="15" customHeight="1" x14ac:dyDescent="0.3"/>
  </sheetData>
  <mergeCells count="16">
    <mergeCell ref="B2:C2"/>
    <mergeCell ref="D2:E2"/>
    <mergeCell ref="A3:A4"/>
    <mergeCell ref="F2:G2"/>
    <mergeCell ref="A26:A27"/>
    <mergeCell ref="B26:D26"/>
    <mergeCell ref="F40:H40"/>
    <mergeCell ref="B18:C18"/>
    <mergeCell ref="D18:E18"/>
    <mergeCell ref="F18:G18"/>
    <mergeCell ref="A19:A20"/>
    <mergeCell ref="A33:A34"/>
    <mergeCell ref="B33:D33"/>
    <mergeCell ref="A40:A41"/>
    <mergeCell ref="B40:B41"/>
    <mergeCell ref="C40:E4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7"/>
  <sheetViews>
    <sheetView topLeftCell="A4" zoomScale="70" zoomScaleNormal="70" workbookViewId="0">
      <selection activeCell="C20" sqref="C20"/>
    </sheetView>
  </sheetViews>
  <sheetFormatPr defaultRowHeight="14.4" x14ac:dyDescent="0.3"/>
  <cols>
    <col min="1" max="1" width="13.5546875" customWidth="1"/>
    <col min="2" max="2" width="24.44140625" customWidth="1"/>
    <col min="3" max="3" width="14.33203125" bestFit="1" customWidth="1"/>
    <col min="4" max="4" width="24.21875" bestFit="1" customWidth="1"/>
    <col min="5" max="5" width="21" bestFit="1" customWidth="1"/>
    <col min="6" max="6" width="41" bestFit="1" customWidth="1"/>
    <col min="7" max="7" width="12.88671875" bestFit="1" customWidth="1"/>
    <col min="8" max="8" width="31.77734375" bestFit="1" customWidth="1"/>
  </cols>
  <sheetData>
    <row r="1" spans="1:8" ht="15" thickBot="1" x14ac:dyDescent="0.35">
      <c r="A1" t="s">
        <v>17</v>
      </c>
    </row>
    <row r="2" spans="1:8" ht="15" thickBot="1" x14ac:dyDescent="0.35">
      <c r="A2" s="1"/>
      <c r="B2" s="49" t="s">
        <v>6</v>
      </c>
      <c r="C2" s="50"/>
      <c r="D2" s="49" t="s">
        <v>7</v>
      </c>
      <c r="E2" s="50"/>
      <c r="F2" s="51" t="s">
        <v>14</v>
      </c>
      <c r="G2" s="60"/>
    </row>
    <row r="3" spans="1:8" ht="14.4" customHeight="1" x14ac:dyDescent="0.3">
      <c r="A3" s="53" t="s">
        <v>8</v>
      </c>
      <c r="B3" s="2" t="s">
        <v>9</v>
      </c>
      <c r="C3" s="2" t="s">
        <v>11</v>
      </c>
      <c r="D3" s="2" t="s">
        <v>9</v>
      </c>
      <c r="E3" s="2" t="s">
        <v>11</v>
      </c>
      <c r="F3" s="2" t="s">
        <v>9</v>
      </c>
      <c r="G3" s="2" t="s">
        <v>11</v>
      </c>
    </row>
    <row r="4" spans="1:8" ht="16.2" thickBot="1" x14ac:dyDescent="0.35">
      <c r="A4" s="54"/>
      <c r="B4" s="3" t="s">
        <v>10</v>
      </c>
      <c r="C4" s="3" t="s">
        <v>12</v>
      </c>
      <c r="D4" s="3" t="s">
        <v>10</v>
      </c>
      <c r="E4" s="3" t="s">
        <v>12</v>
      </c>
      <c r="F4" s="3" t="s">
        <v>10</v>
      </c>
      <c r="G4" s="3" t="s">
        <v>12</v>
      </c>
    </row>
    <row r="5" spans="1:8" ht="15" thickBot="1" x14ac:dyDescent="0.35">
      <c r="A5" s="6" t="s">
        <v>13</v>
      </c>
      <c r="B5" s="5">
        <v>3543051</v>
      </c>
      <c r="C5" s="5">
        <v>14347</v>
      </c>
      <c r="D5" s="3">
        <v>3509124</v>
      </c>
      <c r="E5" s="5">
        <v>6176</v>
      </c>
      <c r="F5" s="3"/>
      <c r="G5" s="5"/>
    </row>
    <row r="6" spans="1:8" ht="15" thickBot="1" x14ac:dyDescent="0.35">
      <c r="A6" s="6" t="s">
        <v>2</v>
      </c>
      <c r="B6" s="5">
        <v>615240</v>
      </c>
      <c r="C6" s="5">
        <v>36626</v>
      </c>
      <c r="D6" s="3">
        <v>952897</v>
      </c>
      <c r="E6" s="5">
        <v>46329</v>
      </c>
      <c r="F6" s="3"/>
      <c r="G6" s="5"/>
      <c r="H6" t="s">
        <v>16</v>
      </c>
    </row>
    <row r="7" spans="1:8" x14ac:dyDescent="0.3">
      <c r="A7" s="9" t="s">
        <v>15</v>
      </c>
      <c r="B7" s="11">
        <f>B5+B6</f>
        <v>4158291</v>
      </c>
      <c r="C7" s="10">
        <f>C5+C6</f>
        <v>50973</v>
      </c>
      <c r="D7" s="11">
        <f t="shared" ref="D7:E7" si="0">D5+D6</f>
        <v>4462021</v>
      </c>
      <c r="E7" s="10">
        <f t="shared" si="0"/>
        <v>52505</v>
      </c>
      <c r="F7" s="11">
        <f>B7+D7</f>
        <v>8620312</v>
      </c>
      <c r="G7" s="10">
        <f>C7+E7</f>
        <v>103478</v>
      </c>
      <c r="H7">
        <f>ROUND(G7/F7,6)</f>
        <v>1.2004000000000001E-2</v>
      </c>
    </row>
    <row r="10" spans="1:8" x14ac:dyDescent="0.3">
      <c r="A10" t="s">
        <v>31</v>
      </c>
    </row>
    <row r="11" spans="1:8" x14ac:dyDescent="0.3">
      <c r="A11" s="12" t="s">
        <v>0</v>
      </c>
      <c r="B11" s="12" t="s">
        <v>1</v>
      </c>
      <c r="C11" s="12"/>
      <c r="D11" s="14"/>
      <c r="E11" s="14" t="s">
        <v>33</v>
      </c>
      <c r="F11" s="14" t="s">
        <v>22</v>
      </c>
    </row>
    <row r="12" spans="1:8" ht="28.8" x14ac:dyDescent="0.3">
      <c r="A12" s="12" t="s">
        <v>32</v>
      </c>
      <c r="B12" s="13" t="s">
        <v>4</v>
      </c>
      <c r="C12" s="12"/>
      <c r="D12" s="15"/>
      <c r="E12" s="12">
        <v>0.204904</v>
      </c>
      <c r="F12" s="22">
        <f>ROUND(E12/$H$7,6)</f>
        <v>17.069642999999999</v>
      </c>
      <c r="H12" t="s">
        <v>34</v>
      </c>
    </row>
    <row r="13" spans="1:8" ht="28.8" x14ac:dyDescent="0.3">
      <c r="A13" s="12" t="s">
        <v>32</v>
      </c>
      <c r="B13" s="13" t="s">
        <v>5</v>
      </c>
      <c r="C13" s="12"/>
      <c r="D13" s="15"/>
      <c r="E13" s="12">
        <v>0.31309300000000001</v>
      </c>
      <c r="F13" s="23">
        <f t="shared" ref="F13:F14" si="1">ROUND(E13/$H$7,6)</f>
        <v>26.082388999999999</v>
      </c>
    </row>
    <row r="14" spans="1:8" ht="28.8" x14ac:dyDescent="0.3">
      <c r="A14" s="12" t="s">
        <v>32</v>
      </c>
      <c r="B14" s="13" t="s">
        <v>3</v>
      </c>
      <c r="C14" s="12"/>
      <c r="D14" s="15"/>
      <c r="E14" s="12">
        <v>0.11259</v>
      </c>
      <c r="F14" s="24">
        <f t="shared" si="1"/>
        <v>9.3793740000000003</v>
      </c>
    </row>
    <row r="16" spans="1:8" x14ac:dyDescent="0.3">
      <c r="A16" t="s">
        <v>23</v>
      </c>
    </row>
    <row r="17" spans="1:8" ht="15" thickBot="1" x14ac:dyDescent="0.35"/>
    <row r="18" spans="1:8" ht="15" thickBot="1" x14ac:dyDescent="0.35">
      <c r="A18" s="1"/>
      <c r="B18" s="49" t="s">
        <v>6</v>
      </c>
      <c r="C18" s="50"/>
      <c r="D18" s="49" t="s">
        <v>7</v>
      </c>
      <c r="E18" s="50"/>
      <c r="F18" s="51" t="s">
        <v>14</v>
      </c>
      <c r="G18" s="52"/>
      <c r="H18" s="12" t="s">
        <v>16</v>
      </c>
    </row>
    <row r="19" spans="1:8" x14ac:dyDescent="0.3">
      <c r="A19" s="53" t="s">
        <v>8</v>
      </c>
      <c r="B19" s="2" t="s">
        <v>9</v>
      </c>
      <c r="C19" s="2" t="s">
        <v>11</v>
      </c>
      <c r="D19" s="2" t="s">
        <v>9</v>
      </c>
      <c r="E19" s="2" t="s">
        <v>11</v>
      </c>
      <c r="F19" s="2" t="s">
        <v>9</v>
      </c>
      <c r="G19" s="16" t="s">
        <v>11</v>
      </c>
      <c r="H19" s="12"/>
    </row>
    <row r="20" spans="1:8" ht="16.2" thickBot="1" x14ac:dyDescent="0.35">
      <c r="A20" s="54"/>
      <c r="B20" s="3" t="s">
        <v>10</v>
      </c>
      <c r="C20" s="3" t="s">
        <v>12</v>
      </c>
      <c r="D20" s="3" t="s">
        <v>10</v>
      </c>
      <c r="E20" s="3" t="s">
        <v>12</v>
      </c>
      <c r="F20" s="3" t="s">
        <v>10</v>
      </c>
      <c r="G20" s="17" t="s">
        <v>12</v>
      </c>
      <c r="H20" s="12"/>
    </row>
    <row r="21" spans="1:8" ht="15" thickBot="1" x14ac:dyDescent="0.35">
      <c r="A21" s="6" t="s">
        <v>13</v>
      </c>
      <c r="B21" s="18">
        <v>3543051</v>
      </c>
      <c r="C21" s="20">
        <v>14347</v>
      </c>
      <c r="D21" s="19">
        <v>3509124</v>
      </c>
      <c r="E21" s="20">
        <v>6176</v>
      </c>
      <c r="F21" s="19">
        <f>B21+D21</f>
        <v>7052175</v>
      </c>
      <c r="G21" s="21">
        <f>C21+E21</f>
        <v>20523</v>
      </c>
      <c r="H21" s="12">
        <f>ROUND(G21/F21,6)</f>
        <v>2.9099999999999998E-3</v>
      </c>
    </row>
    <row r="22" spans="1:8" ht="15" thickBot="1" x14ac:dyDescent="0.35">
      <c r="A22" s="6" t="s">
        <v>2</v>
      </c>
      <c r="B22" s="18">
        <v>615240</v>
      </c>
      <c r="C22" s="20">
        <v>36626</v>
      </c>
      <c r="D22" s="19">
        <v>952897</v>
      </c>
      <c r="E22" s="20">
        <v>46329</v>
      </c>
      <c r="F22" s="19">
        <f>B22+D22</f>
        <v>1568137</v>
      </c>
      <c r="G22" s="21">
        <f>C22+E22</f>
        <v>82955</v>
      </c>
      <c r="H22" s="12">
        <f>ROUND(G22/F22,6)</f>
        <v>5.2900000000000003E-2</v>
      </c>
    </row>
    <row r="24" spans="1:8" x14ac:dyDescent="0.3">
      <c r="A24" t="s">
        <v>24</v>
      </c>
    </row>
    <row r="25" spans="1:8" ht="15" thickBot="1" x14ac:dyDescent="0.35"/>
    <row r="26" spans="1:8" x14ac:dyDescent="0.3">
      <c r="A26" s="55" t="s">
        <v>8</v>
      </c>
      <c r="B26" s="56" t="s">
        <v>25</v>
      </c>
      <c r="C26" s="56"/>
      <c r="D26" s="56"/>
    </row>
    <row r="27" spans="1:8" ht="43.8" thickBot="1" x14ac:dyDescent="0.35">
      <c r="A27" s="54"/>
      <c r="B27" s="13" t="s">
        <v>4</v>
      </c>
      <c r="C27" s="13" t="s">
        <v>5</v>
      </c>
      <c r="D27" s="13" t="s">
        <v>3</v>
      </c>
    </row>
    <row r="28" spans="1:8" ht="15" thickBot="1" x14ac:dyDescent="0.35">
      <c r="A28" s="6" t="s">
        <v>13</v>
      </c>
      <c r="B28" s="25">
        <f>ROUND(0.00291*F12,6)</f>
        <v>4.9673000000000002E-2</v>
      </c>
      <c r="C28" s="26">
        <f>ROUND(0.00291*F13,6)</f>
        <v>7.5899999999999995E-2</v>
      </c>
      <c r="D28" s="24">
        <f>ROUND(0.00291*F14,6)</f>
        <v>2.7293999999999999E-2</v>
      </c>
    </row>
    <row r="29" spans="1:8" ht="15" thickBot="1" x14ac:dyDescent="0.35">
      <c r="A29" s="6" t="s">
        <v>2</v>
      </c>
      <c r="B29" s="25">
        <f>ROUND(0.0529*F12,6)</f>
        <v>0.90298400000000001</v>
      </c>
      <c r="C29" s="26">
        <f>ROUND(0.0529*F13,6)</f>
        <v>1.379758</v>
      </c>
      <c r="D29" s="24">
        <f>ROUND(0.0529*F14,6)</f>
        <v>0.49616900000000003</v>
      </c>
    </row>
    <row r="30" spans="1:8" x14ac:dyDescent="0.3">
      <c r="A30" s="16"/>
    </row>
    <row r="31" spans="1:8" x14ac:dyDescent="0.3">
      <c r="A31" t="s">
        <v>26</v>
      </c>
    </row>
    <row r="32" spans="1:8" ht="15" thickBot="1" x14ac:dyDescent="0.35"/>
    <row r="33" spans="1:8" x14ac:dyDescent="0.3">
      <c r="A33" s="55" t="s">
        <v>8</v>
      </c>
      <c r="B33" s="56" t="s">
        <v>25</v>
      </c>
      <c r="C33" s="56"/>
      <c r="D33" s="56"/>
    </row>
    <row r="34" spans="1:8" ht="43.8" thickBot="1" x14ac:dyDescent="0.35">
      <c r="A34" s="54"/>
      <c r="B34" s="13" t="s">
        <v>4</v>
      </c>
      <c r="C34" s="13" t="s">
        <v>5</v>
      </c>
      <c r="D34" s="13" t="s">
        <v>3</v>
      </c>
    </row>
    <row r="35" spans="1:8" ht="15" thickBot="1" x14ac:dyDescent="0.35">
      <c r="A35" s="28" t="s">
        <v>13</v>
      </c>
      <c r="B35" s="12">
        <v>0.37</v>
      </c>
      <c r="C35" s="12">
        <v>1.1299999999999999</v>
      </c>
      <c r="D35" s="12">
        <v>2.0699999999999998</v>
      </c>
    </row>
    <row r="36" spans="1:8" ht="15" thickBot="1" x14ac:dyDescent="0.35">
      <c r="A36" s="28" t="s">
        <v>2</v>
      </c>
      <c r="B36" s="12">
        <v>1.39</v>
      </c>
      <c r="C36" s="12">
        <v>7.67</v>
      </c>
      <c r="D36" s="12">
        <v>9</v>
      </c>
    </row>
    <row r="38" spans="1:8" x14ac:dyDescent="0.3">
      <c r="A38" t="s">
        <v>27</v>
      </c>
    </row>
    <row r="39" spans="1:8" ht="15" thickBot="1" x14ac:dyDescent="0.35"/>
    <row r="40" spans="1:8" x14ac:dyDescent="0.3">
      <c r="A40" s="55" t="s">
        <v>8</v>
      </c>
      <c r="B40" s="58" t="s">
        <v>28</v>
      </c>
      <c r="C40" s="56" t="s">
        <v>29</v>
      </c>
      <c r="D40" s="56"/>
      <c r="E40" s="56"/>
      <c r="F40" s="46" t="s">
        <v>30</v>
      </c>
      <c r="G40" s="47"/>
      <c r="H40" s="48"/>
    </row>
    <row r="41" spans="1:8" ht="72.599999999999994" thickBot="1" x14ac:dyDescent="0.35">
      <c r="A41" s="57"/>
      <c r="B41" s="59"/>
      <c r="C41" s="13" t="s">
        <v>4</v>
      </c>
      <c r="D41" s="13" t="s">
        <v>5</v>
      </c>
      <c r="E41" s="13" t="s">
        <v>3</v>
      </c>
      <c r="F41" s="13" t="s">
        <v>4</v>
      </c>
      <c r="G41" s="13" t="s">
        <v>5</v>
      </c>
      <c r="H41" s="13" t="s">
        <v>3</v>
      </c>
    </row>
    <row r="42" spans="1:8" ht="15" thickBot="1" x14ac:dyDescent="0.35">
      <c r="A42" s="28" t="s">
        <v>13</v>
      </c>
      <c r="B42" s="12">
        <v>7052175</v>
      </c>
      <c r="C42" s="12">
        <f>ROUND($B$42*B35/100,0)</f>
        <v>26093</v>
      </c>
      <c r="D42" s="12">
        <f t="shared" ref="D42:E42" si="2">ROUND($B$42*C35/100,0)</f>
        <v>79690</v>
      </c>
      <c r="E42" s="29">
        <f t="shared" si="2"/>
        <v>145980</v>
      </c>
      <c r="F42" s="12">
        <f t="shared" ref="F42:H43" si="3">ROUND(C42*B28,0)</f>
        <v>1296</v>
      </c>
      <c r="G42" s="12">
        <f t="shared" si="3"/>
        <v>6048</v>
      </c>
      <c r="H42" s="12">
        <f t="shared" si="3"/>
        <v>3984</v>
      </c>
    </row>
    <row r="43" spans="1:8" ht="15" thickBot="1" x14ac:dyDescent="0.35">
      <c r="A43" s="28" t="s">
        <v>2</v>
      </c>
      <c r="B43" s="12">
        <v>1568137</v>
      </c>
      <c r="C43" s="12">
        <f>ROUND($B$43*B36/100,0)</f>
        <v>21797</v>
      </c>
      <c r="D43" s="12">
        <f t="shared" ref="D43:E43" si="4">ROUND($B$43*C36/100,0)</f>
        <v>120276</v>
      </c>
      <c r="E43" s="29">
        <f t="shared" si="4"/>
        <v>141132</v>
      </c>
      <c r="F43" s="12">
        <f t="shared" si="3"/>
        <v>19682</v>
      </c>
      <c r="G43" s="12">
        <f t="shared" si="3"/>
        <v>165952</v>
      </c>
      <c r="H43" s="12">
        <f t="shared" si="3"/>
        <v>70025</v>
      </c>
    </row>
    <row r="44" spans="1:8" x14ac:dyDescent="0.3">
      <c r="A44" s="8" t="s">
        <v>14</v>
      </c>
      <c r="B44" s="8">
        <f>B42+B43</f>
        <v>8620312</v>
      </c>
      <c r="C44" s="8">
        <f>C42+C43</f>
        <v>47890</v>
      </c>
      <c r="D44" s="8">
        <f t="shared" ref="D44:E44" si="5">D42+D43</f>
        <v>199966</v>
      </c>
      <c r="E44" s="8">
        <f t="shared" si="5"/>
        <v>287112</v>
      </c>
      <c r="F44" s="30">
        <f>F42+F43</f>
        <v>20978</v>
      </c>
      <c r="G44" s="30">
        <f t="shared" ref="G44:H44" si="6">G42+G43</f>
        <v>172000</v>
      </c>
      <c r="H44" s="30">
        <f t="shared" si="6"/>
        <v>74009</v>
      </c>
    </row>
    <row r="46" spans="1:8" ht="14.4" customHeight="1" x14ac:dyDescent="0.3"/>
    <row r="47" spans="1:8" ht="15" customHeight="1" x14ac:dyDescent="0.3"/>
  </sheetData>
  <mergeCells count="16">
    <mergeCell ref="B2:C2"/>
    <mergeCell ref="D2:E2"/>
    <mergeCell ref="F2:G2"/>
    <mergeCell ref="A3:A4"/>
    <mergeCell ref="B18:C18"/>
    <mergeCell ref="D18:E18"/>
    <mergeCell ref="F18:G18"/>
    <mergeCell ref="F40:H40"/>
    <mergeCell ref="A19:A20"/>
    <mergeCell ref="A26:A27"/>
    <mergeCell ref="B26:D26"/>
    <mergeCell ref="A33:A34"/>
    <mergeCell ref="B33:D33"/>
    <mergeCell ref="A40:A41"/>
    <mergeCell ref="B40:B41"/>
    <mergeCell ref="C40:E40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47"/>
  <sheetViews>
    <sheetView topLeftCell="A7" zoomScale="70" zoomScaleNormal="70" workbookViewId="0">
      <selection activeCell="C20" sqref="C20"/>
    </sheetView>
  </sheetViews>
  <sheetFormatPr defaultRowHeight="14.4" x14ac:dyDescent="0.3"/>
  <cols>
    <col min="1" max="1" width="13.5546875" customWidth="1"/>
    <col min="2" max="2" width="24.44140625" customWidth="1"/>
    <col min="3" max="3" width="14.33203125" bestFit="1" customWidth="1"/>
    <col min="4" max="4" width="24.21875" bestFit="1" customWidth="1"/>
    <col min="5" max="5" width="27.44140625" bestFit="1" customWidth="1"/>
    <col min="6" max="6" width="50.44140625" bestFit="1" customWidth="1"/>
    <col min="7" max="7" width="12.88671875" bestFit="1" customWidth="1"/>
    <col min="8" max="8" width="40.88671875" customWidth="1"/>
    <col min="9" max="9" width="52.77734375" bestFit="1" customWidth="1"/>
  </cols>
  <sheetData>
    <row r="1" spans="1:8" ht="15" thickBot="1" x14ac:dyDescent="0.35">
      <c r="A1" t="s">
        <v>17</v>
      </c>
    </row>
    <row r="2" spans="1:8" ht="15" thickBot="1" x14ac:dyDescent="0.35">
      <c r="A2" s="1"/>
      <c r="B2" s="49" t="s">
        <v>6</v>
      </c>
      <c r="C2" s="50"/>
      <c r="D2" s="49" t="s">
        <v>7</v>
      </c>
      <c r="E2" s="50"/>
      <c r="F2" s="51" t="s">
        <v>14</v>
      </c>
      <c r="G2" s="60"/>
    </row>
    <row r="3" spans="1:8" ht="14.4" customHeight="1" x14ac:dyDescent="0.3">
      <c r="A3" s="53" t="s">
        <v>8</v>
      </c>
      <c r="B3" s="2" t="s">
        <v>9</v>
      </c>
      <c r="C3" s="2" t="s">
        <v>11</v>
      </c>
      <c r="D3" s="2" t="s">
        <v>9</v>
      </c>
      <c r="E3" s="2" t="s">
        <v>11</v>
      </c>
      <c r="F3" s="2" t="s">
        <v>9</v>
      </c>
      <c r="G3" s="2" t="s">
        <v>11</v>
      </c>
    </row>
    <row r="4" spans="1:8" ht="16.2" thickBot="1" x14ac:dyDescent="0.35">
      <c r="A4" s="54"/>
      <c r="B4" s="3" t="s">
        <v>10</v>
      </c>
      <c r="C4" s="3" t="s">
        <v>12</v>
      </c>
      <c r="D4" s="3" t="s">
        <v>10</v>
      </c>
      <c r="E4" s="3" t="s">
        <v>12</v>
      </c>
      <c r="F4" s="3" t="s">
        <v>10</v>
      </c>
      <c r="G4" s="3" t="s">
        <v>12</v>
      </c>
    </row>
    <row r="5" spans="1:8" ht="15" thickBot="1" x14ac:dyDescent="0.35">
      <c r="A5" s="31" t="s">
        <v>13</v>
      </c>
      <c r="B5" s="5">
        <v>3543051</v>
      </c>
      <c r="C5" s="5">
        <v>14347</v>
      </c>
      <c r="D5" s="3">
        <v>3509124</v>
      </c>
      <c r="E5" s="5">
        <v>6176</v>
      </c>
      <c r="F5" s="3"/>
      <c r="G5" s="5"/>
    </row>
    <row r="6" spans="1:8" ht="15" thickBot="1" x14ac:dyDescent="0.35">
      <c r="A6" s="31" t="s">
        <v>2</v>
      </c>
      <c r="B6" s="5">
        <v>615240</v>
      </c>
      <c r="C6" s="5">
        <v>36626</v>
      </c>
      <c r="D6" s="3">
        <v>952897</v>
      </c>
      <c r="E6" s="5">
        <v>46329</v>
      </c>
      <c r="F6" s="3"/>
      <c r="G6" s="5"/>
      <c r="H6" t="s">
        <v>16</v>
      </c>
    </row>
    <row r="7" spans="1:8" x14ac:dyDescent="0.3">
      <c r="A7" s="9" t="s">
        <v>15</v>
      </c>
      <c r="B7" s="11">
        <f>B5+B6</f>
        <v>4158291</v>
      </c>
      <c r="C7" s="10">
        <f>C5+C6</f>
        <v>50973</v>
      </c>
      <c r="D7" s="11">
        <f t="shared" ref="D7:E7" si="0">D5+D6</f>
        <v>4462021</v>
      </c>
      <c r="E7" s="10">
        <f t="shared" si="0"/>
        <v>52505</v>
      </c>
      <c r="F7" s="11">
        <f>B7+D7</f>
        <v>8620312</v>
      </c>
      <c r="G7" s="10">
        <f>C7+E7</f>
        <v>103478</v>
      </c>
      <c r="H7">
        <f>ROUND(G7/F7,6)</f>
        <v>1.2004000000000001E-2</v>
      </c>
    </row>
    <row r="10" spans="1:8" x14ac:dyDescent="0.3">
      <c r="A10" t="s">
        <v>58</v>
      </c>
    </row>
    <row r="11" spans="1:8" x14ac:dyDescent="0.3">
      <c r="A11" s="12" t="s">
        <v>0</v>
      </c>
      <c r="B11" s="12" t="s">
        <v>1</v>
      </c>
      <c r="C11" s="12"/>
      <c r="D11" s="14"/>
      <c r="E11" s="14" t="s">
        <v>33</v>
      </c>
      <c r="F11" s="35"/>
    </row>
    <row r="12" spans="1:8" ht="28.8" x14ac:dyDescent="0.3">
      <c r="A12" s="12" t="s">
        <v>32</v>
      </c>
      <c r="B12" s="13" t="s">
        <v>4</v>
      </c>
      <c r="C12" s="12"/>
      <c r="D12" s="15"/>
      <c r="E12" s="12">
        <v>0.204904</v>
      </c>
      <c r="H12" t="s">
        <v>34</v>
      </c>
    </row>
    <row r="13" spans="1:8" ht="28.8" x14ac:dyDescent="0.3">
      <c r="A13" s="12" t="s">
        <v>32</v>
      </c>
      <c r="B13" s="13" t="s">
        <v>5</v>
      </c>
      <c r="C13" s="12"/>
      <c r="D13" s="15"/>
      <c r="E13" s="12">
        <v>0.31309300000000001</v>
      </c>
    </row>
    <row r="14" spans="1:8" ht="28.8" x14ac:dyDescent="0.3">
      <c r="A14" s="12" t="s">
        <v>32</v>
      </c>
      <c r="B14" s="13" t="s">
        <v>3</v>
      </c>
      <c r="C14" s="12"/>
      <c r="D14" s="15"/>
      <c r="E14" s="12">
        <v>0.11259</v>
      </c>
    </row>
    <row r="16" spans="1:8" x14ac:dyDescent="0.3">
      <c r="A16" t="s">
        <v>23</v>
      </c>
    </row>
    <row r="17" spans="1:9" ht="15" thickBot="1" x14ac:dyDescent="0.35"/>
    <row r="18" spans="1:9" ht="15" thickBot="1" x14ac:dyDescent="0.35">
      <c r="A18" s="1"/>
      <c r="B18" s="49" t="s">
        <v>6</v>
      </c>
      <c r="C18" s="50"/>
      <c r="D18" s="49" t="s">
        <v>7</v>
      </c>
      <c r="E18" s="50"/>
      <c r="F18" s="51" t="s">
        <v>14</v>
      </c>
      <c r="G18" s="52"/>
      <c r="H18" s="12" t="s">
        <v>16</v>
      </c>
      <c r="I18" s="8" t="s">
        <v>59</v>
      </c>
    </row>
    <row r="19" spans="1:9" x14ac:dyDescent="0.3">
      <c r="A19" s="53" t="s">
        <v>8</v>
      </c>
      <c r="B19" s="2" t="s">
        <v>9</v>
      </c>
      <c r="C19" s="2" t="s">
        <v>11</v>
      </c>
      <c r="D19" s="2" t="s">
        <v>9</v>
      </c>
      <c r="E19" s="2" t="s">
        <v>11</v>
      </c>
      <c r="F19" s="2" t="s">
        <v>9</v>
      </c>
      <c r="G19" s="16" t="s">
        <v>11</v>
      </c>
      <c r="H19" s="12"/>
    </row>
    <row r="20" spans="1:9" ht="16.2" thickBot="1" x14ac:dyDescent="0.35">
      <c r="A20" s="54"/>
      <c r="B20" s="3" t="s">
        <v>10</v>
      </c>
      <c r="C20" s="3" t="s">
        <v>12</v>
      </c>
      <c r="D20" s="3" t="s">
        <v>10</v>
      </c>
      <c r="E20" s="3" t="s">
        <v>12</v>
      </c>
      <c r="F20" s="3" t="s">
        <v>10</v>
      </c>
      <c r="G20" s="17" t="s">
        <v>12</v>
      </c>
      <c r="H20" s="12"/>
    </row>
    <row r="21" spans="1:9" ht="15" thickBot="1" x14ac:dyDescent="0.35">
      <c r="A21" s="31" t="s">
        <v>13</v>
      </c>
      <c r="B21" s="18">
        <v>3543051</v>
      </c>
      <c r="C21" s="20">
        <v>14347</v>
      </c>
      <c r="D21" s="19">
        <v>3509124</v>
      </c>
      <c r="E21" s="20">
        <v>6176</v>
      </c>
      <c r="F21" s="19">
        <f>B21+D21</f>
        <v>7052175</v>
      </c>
      <c r="G21" s="21">
        <f>C21+E21</f>
        <v>20523</v>
      </c>
      <c r="H21" s="12">
        <f>ROUND(G21/F21,6)</f>
        <v>2.9099999999999998E-3</v>
      </c>
      <c r="I21">
        <f>ROUND(G21/G7,6)</f>
        <v>0.19833200000000001</v>
      </c>
    </row>
    <row r="22" spans="1:9" ht="15" thickBot="1" x14ac:dyDescent="0.35">
      <c r="A22" s="31" t="s">
        <v>2</v>
      </c>
      <c r="B22" s="18">
        <v>615240</v>
      </c>
      <c r="C22" s="20">
        <v>36626</v>
      </c>
      <c r="D22" s="19">
        <v>952897</v>
      </c>
      <c r="E22" s="20">
        <v>46329</v>
      </c>
      <c r="F22" s="19">
        <f>B22+D22</f>
        <v>1568137</v>
      </c>
      <c r="G22" s="21">
        <f>C22+E22</f>
        <v>82955</v>
      </c>
      <c r="H22" s="12">
        <f>ROUND(G22/F22,6)</f>
        <v>5.2900000000000003E-2</v>
      </c>
      <c r="I22">
        <f>ROUND(G22/G7,6)</f>
        <v>0.80166800000000005</v>
      </c>
    </row>
    <row r="24" spans="1:9" x14ac:dyDescent="0.3">
      <c r="A24" t="s">
        <v>24</v>
      </c>
    </row>
    <row r="25" spans="1:9" ht="15" thickBot="1" x14ac:dyDescent="0.35"/>
    <row r="26" spans="1:9" x14ac:dyDescent="0.3">
      <c r="A26" s="55" t="s">
        <v>8</v>
      </c>
      <c r="B26" s="56" t="s">
        <v>25</v>
      </c>
      <c r="C26" s="56"/>
      <c r="D26" s="56"/>
    </row>
    <row r="27" spans="1:9" ht="43.8" thickBot="1" x14ac:dyDescent="0.35">
      <c r="A27" s="54"/>
      <c r="B27" s="13" t="s">
        <v>4</v>
      </c>
      <c r="C27" s="13" t="s">
        <v>5</v>
      </c>
      <c r="D27" s="13" t="s">
        <v>3</v>
      </c>
    </row>
    <row r="28" spans="1:9" ht="15" thickBot="1" x14ac:dyDescent="0.35">
      <c r="A28" s="31" t="s">
        <v>13</v>
      </c>
      <c r="B28" s="26">
        <f t="shared" ref="B28:D29" si="1">ROUND(F42/C42,6)</f>
        <v>7.4579000000000006E-2</v>
      </c>
      <c r="C28" s="37">
        <f t="shared" si="1"/>
        <v>0.16023499999999999</v>
      </c>
      <c r="D28" s="36">
        <f t="shared" si="1"/>
        <v>4.3916999999999998E-2</v>
      </c>
    </row>
    <row r="29" spans="1:9" ht="15" thickBot="1" x14ac:dyDescent="0.35">
      <c r="A29" s="31" t="s">
        <v>2</v>
      </c>
      <c r="B29" s="26">
        <f t="shared" si="1"/>
        <v>0.36092099999999999</v>
      </c>
      <c r="C29" s="37">
        <f t="shared" si="1"/>
        <v>0.40980100000000003</v>
      </c>
      <c r="D29" s="36">
        <f t="shared" si="1"/>
        <v>0.18362200000000001</v>
      </c>
    </row>
    <row r="30" spans="1:9" x14ac:dyDescent="0.3">
      <c r="A30" s="16"/>
    </row>
    <row r="31" spans="1:9" x14ac:dyDescent="0.3">
      <c r="A31" t="s">
        <v>60</v>
      </c>
    </row>
    <row r="32" spans="1:9" ht="15" thickBot="1" x14ac:dyDescent="0.35"/>
    <row r="33" spans="1:8" x14ac:dyDescent="0.3">
      <c r="A33" s="55" t="s">
        <v>8</v>
      </c>
      <c r="B33" s="56" t="s">
        <v>25</v>
      </c>
      <c r="C33" s="56"/>
      <c r="D33" s="56"/>
    </row>
    <row r="34" spans="1:8" ht="43.8" thickBot="1" x14ac:dyDescent="0.35">
      <c r="A34" s="54"/>
      <c r="B34" s="13" t="s">
        <v>4</v>
      </c>
      <c r="C34" s="13" t="s">
        <v>5</v>
      </c>
      <c r="D34" s="13" t="s">
        <v>3</v>
      </c>
      <c r="E34" s="13" t="s">
        <v>61</v>
      </c>
    </row>
    <row r="35" spans="1:8" ht="15" thickBot="1" x14ac:dyDescent="0.35">
      <c r="A35" s="32" t="s">
        <v>13</v>
      </c>
      <c r="B35" s="12">
        <v>0.37</v>
      </c>
      <c r="C35" s="12">
        <v>0.37</v>
      </c>
      <c r="D35" s="12">
        <v>2.0699999999999998</v>
      </c>
      <c r="E35" s="12">
        <v>1.1299999999999999</v>
      </c>
    </row>
    <row r="36" spans="1:8" ht="15" thickBot="1" x14ac:dyDescent="0.35">
      <c r="A36" s="32" t="s">
        <v>2</v>
      </c>
      <c r="B36" s="12">
        <v>1.39</v>
      </c>
      <c r="C36" s="12">
        <v>2.63</v>
      </c>
      <c r="D36" s="12">
        <v>9</v>
      </c>
      <c r="E36" s="12">
        <v>7.67</v>
      </c>
    </row>
    <row r="38" spans="1:8" x14ac:dyDescent="0.3">
      <c r="A38" t="s">
        <v>27</v>
      </c>
    </row>
    <row r="39" spans="1:8" ht="15" thickBot="1" x14ac:dyDescent="0.35"/>
    <row r="40" spans="1:8" x14ac:dyDescent="0.3">
      <c r="A40" s="55" t="s">
        <v>8</v>
      </c>
      <c r="B40" s="58" t="s">
        <v>28</v>
      </c>
      <c r="C40" s="56" t="s">
        <v>29</v>
      </c>
      <c r="D40" s="56"/>
      <c r="E40" s="56"/>
      <c r="F40" s="46" t="s">
        <v>30</v>
      </c>
      <c r="G40" s="47"/>
      <c r="H40" s="48"/>
    </row>
    <row r="41" spans="1:8" ht="72.599999999999994" thickBot="1" x14ac:dyDescent="0.35">
      <c r="A41" s="57"/>
      <c r="B41" s="59"/>
      <c r="C41" s="13" t="s">
        <v>4</v>
      </c>
      <c r="D41" s="13" t="s">
        <v>5</v>
      </c>
      <c r="E41" s="13" t="s">
        <v>3</v>
      </c>
      <c r="F41" s="13" t="s">
        <v>4</v>
      </c>
      <c r="G41" s="13" t="s">
        <v>5</v>
      </c>
      <c r="H41" s="13" t="s">
        <v>3</v>
      </c>
    </row>
    <row r="42" spans="1:8" ht="15" thickBot="1" x14ac:dyDescent="0.35">
      <c r="A42" s="32" t="s">
        <v>13</v>
      </c>
      <c r="B42" s="12">
        <v>7052175</v>
      </c>
      <c r="C42" s="12">
        <f>ROUND($B$42*B35/100,0)</f>
        <v>26093</v>
      </c>
      <c r="D42" s="12">
        <f t="shared" ref="D42:E42" si="2">ROUND($B$42*C35/100,0)</f>
        <v>26093</v>
      </c>
      <c r="E42" s="29">
        <f t="shared" si="2"/>
        <v>145980</v>
      </c>
      <c r="F42" s="12">
        <f>ROUND(F44*$I$21,0)</f>
        <v>1946</v>
      </c>
      <c r="G42" s="12">
        <f>ROUND(G44*$I$21,0)</f>
        <v>4181</v>
      </c>
      <c r="H42" s="12">
        <f>ROUND(H44*$I$21,0)</f>
        <v>6411</v>
      </c>
    </row>
    <row r="43" spans="1:8" ht="15" thickBot="1" x14ac:dyDescent="0.35">
      <c r="A43" s="32" t="s">
        <v>2</v>
      </c>
      <c r="B43" s="12">
        <v>1568137</v>
      </c>
      <c r="C43" s="12">
        <f>ROUND($B$43*B36/100,0)</f>
        <v>21797</v>
      </c>
      <c r="D43" s="12">
        <f t="shared" ref="D43:E43" si="3">ROUND($B$43*C36/100,0)</f>
        <v>41242</v>
      </c>
      <c r="E43" s="29">
        <f t="shared" si="3"/>
        <v>141132</v>
      </c>
      <c r="F43" s="12">
        <f>ROUND(F44*$I$22,0)</f>
        <v>7867</v>
      </c>
      <c r="G43" s="12">
        <f>ROUND(G44*$I$22,0)</f>
        <v>16901</v>
      </c>
      <c r="H43" s="12">
        <f>ROUND(H44*$I$22,0)</f>
        <v>25915</v>
      </c>
    </row>
    <row r="44" spans="1:8" x14ac:dyDescent="0.3">
      <c r="A44" s="8" t="s">
        <v>14</v>
      </c>
      <c r="B44" s="8">
        <f>B42+B43</f>
        <v>8620312</v>
      </c>
      <c r="C44" s="8">
        <f>C42+C43</f>
        <v>47890</v>
      </c>
      <c r="D44" s="8">
        <f t="shared" ref="D44:E44" si="4">D42+D43</f>
        <v>67335</v>
      </c>
      <c r="E44" s="8">
        <f t="shared" si="4"/>
        <v>287112</v>
      </c>
      <c r="F44" s="30">
        <f>ROUND(C44*E12,0)</f>
        <v>9813</v>
      </c>
      <c r="G44" s="30">
        <f>ROUND(D44*E13,0)</f>
        <v>21082</v>
      </c>
      <c r="H44" s="30">
        <f>ROUND(E44*E14,0)</f>
        <v>32326</v>
      </c>
    </row>
    <row r="46" spans="1:8" ht="14.4" customHeight="1" x14ac:dyDescent="0.3"/>
    <row r="47" spans="1:8" ht="15" customHeight="1" x14ac:dyDescent="0.3"/>
  </sheetData>
  <mergeCells count="16">
    <mergeCell ref="B2:C2"/>
    <mergeCell ref="D2:E2"/>
    <mergeCell ref="F2:G2"/>
    <mergeCell ref="A3:A4"/>
    <mergeCell ref="B18:C18"/>
    <mergeCell ref="D18:E18"/>
    <mergeCell ref="F18:G18"/>
    <mergeCell ref="F40:H40"/>
    <mergeCell ref="A19:A20"/>
    <mergeCell ref="A26:A27"/>
    <mergeCell ref="B26:D26"/>
    <mergeCell ref="A33:A34"/>
    <mergeCell ref="B33:D33"/>
    <mergeCell ref="A40:A41"/>
    <mergeCell ref="B40:B41"/>
    <mergeCell ref="C40:E40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54"/>
  <sheetViews>
    <sheetView tabSelected="1" topLeftCell="A25" zoomScale="70" zoomScaleNormal="70" workbookViewId="0">
      <selection activeCell="I48" sqref="I48"/>
    </sheetView>
  </sheetViews>
  <sheetFormatPr defaultRowHeight="14.4" x14ac:dyDescent="0.3"/>
  <cols>
    <col min="1" max="1" width="13.5546875" customWidth="1"/>
    <col min="2" max="2" width="48.109375" customWidth="1"/>
    <col min="3" max="3" width="24.44140625" bestFit="1" customWidth="1"/>
    <col min="4" max="4" width="24.21875" bestFit="1" customWidth="1"/>
    <col min="5" max="5" width="27.44140625" bestFit="1" customWidth="1"/>
    <col min="6" max="6" width="33.5546875" customWidth="1"/>
    <col min="7" max="7" width="12.88671875" bestFit="1" customWidth="1"/>
    <col min="8" max="8" width="26.109375" customWidth="1"/>
    <col min="9" max="9" width="52.77734375" bestFit="1" customWidth="1"/>
  </cols>
  <sheetData>
    <row r="1" spans="1:8" ht="15" thickBot="1" x14ac:dyDescent="0.35">
      <c r="A1" t="s">
        <v>17</v>
      </c>
    </row>
    <row r="2" spans="1:8" ht="15" thickBot="1" x14ac:dyDescent="0.35">
      <c r="A2" s="1"/>
      <c r="B2" s="49" t="s">
        <v>6</v>
      </c>
      <c r="C2" s="50"/>
      <c r="D2" s="49" t="s">
        <v>7</v>
      </c>
      <c r="E2" s="50"/>
      <c r="F2" s="51" t="s">
        <v>14</v>
      </c>
      <c r="G2" s="60"/>
    </row>
    <row r="3" spans="1:8" ht="14.4" customHeight="1" x14ac:dyDescent="0.3">
      <c r="A3" s="53" t="s">
        <v>8</v>
      </c>
      <c r="B3" s="2" t="s">
        <v>9</v>
      </c>
      <c r="C3" s="2" t="s">
        <v>11</v>
      </c>
      <c r="D3" s="2" t="s">
        <v>9</v>
      </c>
      <c r="E3" s="2" t="s">
        <v>11</v>
      </c>
      <c r="F3" s="2" t="s">
        <v>9</v>
      </c>
      <c r="G3" s="2" t="s">
        <v>11</v>
      </c>
    </row>
    <row r="4" spans="1:8" ht="16.2" thickBot="1" x14ac:dyDescent="0.35">
      <c r="A4" s="54"/>
      <c r="B4" s="3" t="s">
        <v>10</v>
      </c>
      <c r="C4" s="3" t="s">
        <v>12</v>
      </c>
      <c r="D4" s="3" t="s">
        <v>10</v>
      </c>
      <c r="E4" s="3" t="s">
        <v>12</v>
      </c>
      <c r="F4" s="3" t="s">
        <v>10</v>
      </c>
      <c r="G4" s="3" t="s">
        <v>12</v>
      </c>
    </row>
    <row r="5" spans="1:8" ht="15" thickBot="1" x14ac:dyDescent="0.35">
      <c r="A5" s="33" t="s">
        <v>13</v>
      </c>
      <c r="B5">
        <v>2626074</v>
      </c>
      <c r="C5">
        <v>14000</v>
      </c>
      <c r="D5">
        <v>2637736</v>
      </c>
      <c r="E5">
        <v>5962</v>
      </c>
      <c r="F5" s="3">
        <f t="shared" ref="F5:G7" si="0">B5+D5</f>
        <v>5263810</v>
      </c>
      <c r="G5" s="5">
        <f t="shared" si="0"/>
        <v>19962</v>
      </c>
    </row>
    <row r="6" spans="1:8" ht="15" thickBot="1" x14ac:dyDescent="0.35">
      <c r="A6" s="33" t="s">
        <v>2</v>
      </c>
      <c r="B6" s="5">
        <v>615240</v>
      </c>
      <c r="C6" s="5">
        <v>36626</v>
      </c>
      <c r="D6" s="3">
        <v>952897</v>
      </c>
      <c r="E6" s="5">
        <v>46329</v>
      </c>
      <c r="F6" s="3">
        <f t="shared" si="0"/>
        <v>1568137</v>
      </c>
      <c r="G6" s="5">
        <f t="shared" si="0"/>
        <v>82955</v>
      </c>
      <c r="H6" t="s">
        <v>16</v>
      </c>
    </row>
    <row r="7" spans="1:8" x14ac:dyDescent="0.3">
      <c r="A7" s="9" t="s">
        <v>15</v>
      </c>
      <c r="B7" s="11">
        <f>B5+B6</f>
        <v>3241314</v>
      </c>
      <c r="C7" s="10">
        <f>C5+C6</f>
        <v>50626</v>
      </c>
      <c r="D7" s="11">
        <f t="shared" ref="D7:E7" si="1">D5+D6</f>
        <v>3590633</v>
      </c>
      <c r="E7" s="10">
        <f t="shared" si="1"/>
        <v>52291</v>
      </c>
      <c r="F7" s="11">
        <f t="shared" si="0"/>
        <v>6831947</v>
      </c>
      <c r="G7" s="10">
        <f t="shared" si="0"/>
        <v>102917</v>
      </c>
      <c r="H7">
        <f>ROUND(G7/F7,6)</f>
        <v>1.5063999999999999E-2</v>
      </c>
    </row>
    <row r="10" spans="1:8" x14ac:dyDescent="0.3">
      <c r="A10" t="s">
        <v>58</v>
      </c>
    </row>
    <row r="11" spans="1:8" x14ac:dyDescent="0.3">
      <c r="A11" s="12" t="s">
        <v>0</v>
      </c>
      <c r="B11" s="12" t="s">
        <v>1</v>
      </c>
      <c r="C11" s="14" t="s">
        <v>65</v>
      </c>
      <c r="D11" s="14" t="s">
        <v>62</v>
      </c>
      <c r="F11" s="35"/>
    </row>
    <row r="12" spans="1:8" x14ac:dyDescent="0.3">
      <c r="A12" s="12" t="s">
        <v>32</v>
      </c>
      <c r="B12" s="13" t="s">
        <v>4</v>
      </c>
      <c r="C12" s="12">
        <v>8.5099999999999998E-4</v>
      </c>
      <c r="D12" s="15">
        <v>11310</v>
      </c>
      <c r="H12" t="s">
        <v>72</v>
      </c>
    </row>
    <row r="13" spans="1:8" x14ac:dyDescent="0.3">
      <c r="A13" s="12" t="s">
        <v>32</v>
      </c>
      <c r="B13" s="13" t="s">
        <v>5</v>
      </c>
      <c r="C13" s="12">
        <v>1.557E-3</v>
      </c>
      <c r="D13" s="15">
        <v>21834</v>
      </c>
    </row>
    <row r="14" spans="1:8" x14ac:dyDescent="0.3">
      <c r="A14" s="12" t="s">
        <v>32</v>
      </c>
      <c r="B14" s="13" t="s">
        <v>3</v>
      </c>
      <c r="C14" s="12">
        <v>3.3170000000000001E-3</v>
      </c>
      <c r="D14" s="15">
        <v>41431</v>
      </c>
    </row>
    <row r="16" spans="1:8" x14ac:dyDescent="0.3">
      <c r="A16" t="s">
        <v>23</v>
      </c>
    </row>
    <row r="17" spans="1:9" ht="15" thickBot="1" x14ac:dyDescent="0.35"/>
    <row r="18" spans="1:9" ht="15" thickBot="1" x14ac:dyDescent="0.35">
      <c r="A18" s="1"/>
      <c r="B18" s="49" t="s">
        <v>6</v>
      </c>
      <c r="C18" s="50"/>
      <c r="D18" s="49" t="s">
        <v>7</v>
      </c>
      <c r="E18" s="50"/>
      <c r="F18" s="51" t="s">
        <v>14</v>
      </c>
      <c r="G18" s="52"/>
      <c r="H18" s="12" t="s">
        <v>16</v>
      </c>
      <c r="I18" s="38" t="s">
        <v>59</v>
      </c>
    </row>
    <row r="19" spans="1:9" x14ac:dyDescent="0.3">
      <c r="A19" s="53" t="s">
        <v>8</v>
      </c>
      <c r="B19" s="2" t="s">
        <v>9</v>
      </c>
      <c r="C19" s="2" t="s">
        <v>11</v>
      </c>
      <c r="D19" s="2" t="s">
        <v>9</v>
      </c>
      <c r="E19" s="2" t="s">
        <v>11</v>
      </c>
      <c r="F19" s="2" t="s">
        <v>9</v>
      </c>
      <c r="G19" s="16" t="s">
        <v>11</v>
      </c>
      <c r="H19" s="12"/>
      <c r="I19" s="12"/>
    </row>
    <row r="20" spans="1:9" ht="16.2" thickBot="1" x14ac:dyDescent="0.35">
      <c r="A20" s="54"/>
      <c r="B20" s="3" t="s">
        <v>10</v>
      </c>
      <c r="C20" s="3" t="s">
        <v>12</v>
      </c>
      <c r="D20" s="3" t="s">
        <v>10</v>
      </c>
      <c r="E20" s="3" t="s">
        <v>12</v>
      </c>
      <c r="F20" s="3" t="s">
        <v>10</v>
      </c>
      <c r="G20" s="17" t="s">
        <v>12</v>
      </c>
      <c r="H20" s="12"/>
      <c r="I20" s="12"/>
    </row>
    <row r="21" spans="1:9" ht="15" thickBot="1" x14ac:dyDescent="0.35">
      <c r="A21" s="33" t="s">
        <v>13</v>
      </c>
      <c r="B21" s="18">
        <v>2626074</v>
      </c>
      <c r="C21" s="20">
        <v>14000</v>
      </c>
      <c r="D21" s="19">
        <v>2637736</v>
      </c>
      <c r="E21" s="20">
        <v>5962</v>
      </c>
      <c r="F21" s="19">
        <f>B21+D21</f>
        <v>5263810</v>
      </c>
      <c r="G21" s="21">
        <f>C21+E21</f>
        <v>19962</v>
      </c>
      <c r="H21" s="12">
        <f>ROUND(G21/F21,6)</f>
        <v>3.7919999999999998E-3</v>
      </c>
      <c r="I21" s="38">
        <f>ROUND(G21/G7,6)</f>
        <v>0.193962</v>
      </c>
    </row>
    <row r="22" spans="1:9" ht="15" thickBot="1" x14ac:dyDescent="0.35">
      <c r="A22" s="33" t="s">
        <v>2</v>
      </c>
      <c r="B22" s="18">
        <v>615240</v>
      </c>
      <c r="C22" s="20">
        <v>36626</v>
      </c>
      <c r="D22" s="19">
        <v>952897</v>
      </c>
      <c r="E22" s="20">
        <v>46329</v>
      </c>
      <c r="F22" s="19">
        <f>B22+D22</f>
        <v>1568137</v>
      </c>
      <c r="G22" s="21">
        <f>C22+E22</f>
        <v>82955</v>
      </c>
      <c r="H22" s="12">
        <f>ROUND(G22/F22,6)</f>
        <v>5.2900000000000003E-2</v>
      </c>
      <c r="I22" s="38">
        <f>ROUND(G22/G7,6)</f>
        <v>0.80603800000000003</v>
      </c>
    </row>
    <row r="25" spans="1:9" x14ac:dyDescent="0.3">
      <c r="A25" t="s">
        <v>27</v>
      </c>
    </row>
    <row r="26" spans="1:9" ht="15" thickBot="1" x14ac:dyDescent="0.35"/>
    <row r="27" spans="1:9" ht="33" customHeight="1" x14ac:dyDescent="0.3">
      <c r="A27" s="55" t="s">
        <v>8</v>
      </c>
      <c r="B27" s="58" t="s">
        <v>28</v>
      </c>
      <c r="C27" s="63" t="s">
        <v>63</v>
      </c>
      <c r="D27" s="64"/>
      <c r="E27" s="65"/>
      <c r="F27" s="63" t="s">
        <v>64</v>
      </c>
      <c r="G27" s="64"/>
      <c r="H27" s="65"/>
      <c r="I27" s="58" t="s">
        <v>66</v>
      </c>
    </row>
    <row r="28" spans="1:9" ht="43.8" thickBot="1" x14ac:dyDescent="0.35">
      <c r="A28" s="57"/>
      <c r="B28" s="59"/>
      <c r="C28" s="13" t="s">
        <v>4</v>
      </c>
      <c r="D28" s="13" t="s">
        <v>5</v>
      </c>
      <c r="E28" s="13" t="s">
        <v>3</v>
      </c>
      <c r="F28" s="13" t="s">
        <v>4</v>
      </c>
      <c r="G28" s="13" t="s">
        <v>5</v>
      </c>
      <c r="H28" s="13" t="s">
        <v>3</v>
      </c>
      <c r="I28" s="59"/>
    </row>
    <row r="29" spans="1:9" ht="15" thickBot="1" x14ac:dyDescent="0.35">
      <c r="A29" s="34" t="s">
        <v>13</v>
      </c>
      <c r="B29" s="12">
        <v>5263810</v>
      </c>
      <c r="C29" s="12">
        <f>ROUND(C31*$I$21,0)</f>
        <v>2194</v>
      </c>
      <c r="D29" s="12">
        <f>ROUND(D31*$I$21,0)</f>
        <v>4235</v>
      </c>
      <c r="E29" s="12">
        <f>ROUND(E31*$I$21,0)</f>
        <v>8036</v>
      </c>
      <c r="F29" s="12">
        <f>ROUND(C29/B29,6)</f>
        <v>4.17E-4</v>
      </c>
      <c r="G29" s="12">
        <f>ROUND(D29/B29,6)</f>
        <v>8.0500000000000005E-4</v>
      </c>
      <c r="H29" s="12">
        <f>ROUND(E29/B29,6)</f>
        <v>1.5269999999999999E-3</v>
      </c>
      <c r="I29" s="12">
        <f>H21-H29-G29-F29</f>
        <v>1.0429999999999994E-3</v>
      </c>
    </row>
    <row r="30" spans="1:9" x14ac:dyDescent="0.3">
      <c r="A30" s="40" t="s">
        <v>2</v>
      </c>
      <c r="B30" s="41">
        <v>1568137</v>
      </c>
      <c r="C30" s="12">
        <f>ROUND(C31*$I$22,0)</f>
        <v>9116</v>
      </c>
      <c r="D30" s="12">
        <f>ROUND(D31*$I$22,0)</f>
        <v>17599</v>
      </c>
      <c r="E30" s="12">
        <f>ROUND(E31*$I$22,0)</f>
        <v>33395</v>
      </c>
      <c r="F30" s="12">
        <f>ROUND(C30/B30,6)</f>
        <v>5.8129999999999996E-3</v>
      </c>
      <c r="G30" s="12">
        <f>ROUND(D30/B30,6)</f>
        <v>1.1223E-2</v>
      </c>
      <c r="H30" s="12">
        <f>ROUND(E30/B30,6)</f>
        <v>2.1295999999999999E-2</v>
      </c>
      <c r="I30" s="12">
        <f>H22-H30-G30-F30</f>
        <v>1.4568000000000008E-2</v>
      </c>
    </row>
    <row r="31" spans="1:9" x14ac:dyDescent="0.3">
      <c r="A31" s="39" t="s">
        <v>14</v>
      </c>
      <c r="B31" s="39">
        <f>B29+B30</f>
        <v>6831947</v>
      </c>
      <c r="C31" s="39">
        <f>D12</f>
        <v>11310</v>
      </c>
      <c r="D31" s="39">
        <f>D13</f>
        <v>21834</v>
      </c>
      <c r="E31" s="39">
        <f>D14</f>
        <v>41431</v>
      </c>
      <c r="F31" s="42">
        <f>ROUND(C31/B31,6)</f>
        <v>1.655E-3</v>
      </c>
      <c r="G31" s="42">
        <f>ROUND(D31/B31,6)</f>
        <v>3.1960000000000001E-3</v>
      </c>
      <c r="H31" s="42">
        <f>ROUND(E31/B31,6)</f>
        <v>6.0639999999999999E-3</v>
      </c>
      <c r="I31" s="12"/>
    </row>
    <row r="33" spans="1:8" ht="14.4" customHeight="1" x14ac:dyDescent="0.3">
      <c r="A33" s="8" t="s">
        <v>70</v>
      </c>
      <c r="H33" t="s">
        <v>73</v>
      </c>
    </row>
    <row r="34" spans="1:8" ht="15" customHeight="1" x14ac:dyDescent="0.3">
      <c r="A34" s="12" t="s">
        <v>67</v>
      </c>
      <c r="B34" s="12"/>
      <c r="C34" s="12" t="s">
        <v>68</v>
      </c>
      <c r="D34" s="12"/>
      <c r="E34" s="12" t="s">
        <v>69</v>
      </c>
      <c r="F34" s="12"/>
    </row>
    <row r="35" spans="1:8" x14ac:dyDescent="0.3">
      <c r="A35" s="12" t="s">
        <v>13</v>
      </c>
      <c r="B35" s="12" t="s">
        <v>2</v>
      </c>
      <c r="C35" s="12" t="s">
        <v>13</v>
      </c>
      <c r="D35" s="12" t="s">
        <v>2</v>
      </c>
      <c r="E35" s="12" t="s">
        <v>13</v>
      </c>
      <c r="F35" s="12" t="s">
        <v>2</v>
      </c>
    </row>
    <row r="36" spans="1:8" x14ac:dyDescent="0.3">
      <c r="A36" s="12">
        <v>0.3</v>
      </c>
      <c r="B36" s="12">
        <v>1.1000000000000001</v>
      </c>
      <c r="C36" s="12">
        <v>0.7</v>
      </c>
      <c r="D36" s="12">
        <v>2.63</v>
      </c>
      <c r="E36" s="12">
        <v>1.54</v>
      </c>
      <c r="F36" s="12">
        <v>6.51</v>
      </c>
    </row>
    <row r="37" spans="1:8" x14ac:dyDescent="0.3">
      <c r="A37" s="44"/>
      <c r="B37" s="44"/>
      <c r="C37" s="44"/>
      <c r="D37" s="44"/>
      <c r="E37" s="44"/>
      <c r="F37" s="44"/>
    </row>
    <row r="38" spans="1:8" x14ac:dyDescent="0.3">
      <c r="A38" s="44"/>
      <c r="B38" s="44"/>
      <c r="C38" s="44"/>
      <c r="D38" s="44"/>
      <c r="E38" s="44"/>
      <c r="F38" s="44"/>
    </row>
    <row r="39" spans="1:8" x14ac:dyDescent="0.3">
      <c r="A39" s="45" t="s">
        <v>71</v>
      </c>
      <c r="B39">
        <v>0.25</v>
      </c>
    </row>
    <row r="49" spans="1:2" ht="15" thickBot="1" x14ac:dyDescent="0.35"/>
    <row r="50" spans="1:2" x14ac:dyDescent="0.3">
      <c r="A50" s="55" t="s">
        <v>8</v>
      </c>
      <c r="B50" s="61" t="s">
        <v>66</v>
      </c>
    </row>
    <row r="51" spans="1:2" ht="15" thickBot="1" x14ac:dyDescent="0.35">
      <c r="A51" s="57"/>
      <c r="B51" s="62"/>
    </row>
    <row r="52" spans="1:2" ht="15" thickBot="1" x14ac:dyDescent="0.35">
      <c r="A52" s="43" t="s">
        <v>13</v>
      </c>
      <c r="B52" s="12">
        <f>ROUND(I29/(1+B39*E36+B39*A36+B39*C36),6)</f>
        <v>6.38E-4</v>
      </c>
    </row>
    <row r="53" spans="1:2" x14ac:dyDescent="0.3">
      <c r="A53" s="40" t="s">
        <v>2</v>
      </c>
      <c r="B53" s="12">
        <f>ROUND(I30/(1+B39*F36+B39*B36+B39*D36),6)</f>
        <v>4.0920000000000002E-3</v>
      </c>
    </row>
    <row r="54" spans="1:2" x14ac:dyDescent="0.3">
      <c r="A54" s="39" t="s">
        <v>14</v>
      </c>
      <c r="B54" s="12"/>
    </row>
  </sheetData>
  <mergeCells count="15">
    <mergeCell ref="F2:G2"/>
    <mergeCell ref="A3:A4"/>
    <mergeCell ref="B18:C18"/>
    <mergeCell ref="D18:E18"/>
    <mergeCell ref="F18:G18"/>
    <mergeCell ref="A19:A20"/>
    <mergeCell ref="A27:A28"/>
    <mergeCell ref="B27:B28"/>
    <mergeCell ref="B2:C2"/>
    <mergeCell ref="D2:E2"/>
    <mergeCell ref="A50:A51"/>
    <mergeCell ref="B50:B51"/>
    <mergeCell ref="C27:E27"/>
    <mergeCell ref="F27:H27"/>
    <mergeCell ref="I27:I2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59"/>
  <sheetViews>
    <sheetView workbookViewId="0">
      <selection activeCell="C54" sqref="C54"/>
    </sheetView>
  </sheetViews>
  <sheetFormatPr defaultRowHeight="14.4" x14ac:dyDescent="0.3"/>
  <cols>
    <col min="1" max="1" width="25.6640625" bestFit="1" customWidth="1"/>
    <col min="2" max="2" width="12.88671875" bestFit="1" customWidth="1"/>
    <col min="3" max="3" width="15" customWidth="1"/>
    <col min="4" max="4" width="26.33203125" bestFit="1" customWidth="1"/>
    <col min="5" max="7" width="18.21875" bestFit="1" customWidth="1"/>
    <col min="8" max="8" width="14.44140625" bestFit="1" customWidth="1"/>
  </cols>
  <sheetData>
    <row r="1" spans="1:7" x14ac:dyDescent="0.3">
      <c r="A1" t="s">
        <v>54</v>
      </c>
      <c r="E1" s="8" t="s">
        <v>40</v>
      </c>
      <c r="F1" s="8" t="s">
        <v>44</v>
      </c>
      <c r="G1" s="8" t="s">
        <v>45</v>
      </c>
    </row>
    <row r="2" spans="1:7" x14ac:dyDescent="0.3">
      <c r="A2" t="s">
        <v>35</v>
      </c>
      <c r="B2" t="s">
        <v>36</v>
      </c>
      <c r="C2" t="s">
        <v>11</v>
      </c>
      <c r="E2">
        <f>C3+C6+C9+C12</f>
        <v>51702</v>
      </c>
      <c r="F2">
        <f>C4+C7+C10+C13</f>
        <v>50380</v>
      </c>
      <c r="G2">
        <f>C5+C8+C11+C14</f>
        <v>50838</v>
      </c>
    </row>
    <row r="3" spans="1:7" x14ac:dyDescent="0.3">
      <c r="A3" t="s">
        <v>37</v>
      </c>
      <c r="B3" t="s">
        <v>38</v>
      </c>
      <c r="C3">
        <v>193</v>
      </c>
    </row>
    <row r="4" spans="1:7" x14ac:dyDescent="0.3">
      <c r="A4" t="s">
        <v>37</v>
      </c>
      <c r="B4" t="s">
        <v>52</v>
      </c>
      <c r="C4">
        <v>218</v>
      </c>
      <c r="E4" s="8" t="s">
        <v>41</v>
      </c>
      <c r="F4" s="8" t="s">
        <v>48</v>
      </c>
      <c r="G4" s="8" t="s">
        <v>49</v>
      </c>
    </row>
    <row r="5" spans="1:7" x14ac:dyDescent="0.3">
      <c r="A5" t="s">
        <v>37</v>
      </c>
      <c r="B5" t="s">
        <v>53</v>
      </c>
      <c r="C5">
        <v>229</v>
      </c>
      <c r="E5">
        <v>3856</v>
      </c>
      <c r="F5">
        <v>3777</v>
      </c>
      <c r="G5">
        <v>3677</v>
      </c>
    </row>
    <row r="6" spans="1:7" x14ac:dyDescent="0.3">
      <c r="A6" t="s">
        <v>39</v>
      </c>
      <c r="B6" t="s">
        <v>38</v>
      </c>
      <c r="C6">
        <v>109</v>
      </c>
      <c r="E6" s="8" t="s">
        <v>42</v>
      </c>
      <c r="F6" s="8" t="s">
        <v>47</v>
      </c>
      <c r="G6" s="8" t="s">
        <v>50</v>
      </c>
    </row>
    <row r="7" spans="1:7" x14ac:dyDescent="0.3">
      <c r="A7" t="s">
        <v>39</v>
      </c>
      <c r="B7" t="s">
        <v>52</v>
      </c>
      <c r="C7">
        <v>112</v>
      </c>
      <c r="E7">
        <v>7291</v>
      </c>
      <c r="F7">
        <v>7243</v>
      </c>
      <c r="G7">
        <v>7300</v>
      </c>
    </row>
    <row r="8" spans="1:7" x14ac:dyDescent="0.3">
      <c r="A8" t="s">
        <v>39</v>
      </c>
      <c r="B8" t="s">
        <v>53</v>
      </c>
      <c r="C8">
        <v>108</v>
      </c>
      <c r="E8" s="8" t="s">
        <v>43</v>
      </c>
      <c r="F8" s="8" t="s">
        <v>46</v>
      </c>
      <c r="G8" s="8" t="s">
        <v>51</v>
      </c>
    </row>
    <row r="9" spans="1:7" x14ac:dyDescent="0.3">
      <c r="A9" t="s">
        <v>13</v>
      </c>
      <c r="B9" t="s">
        <v>38</v>
      </c>
      <c r="C9">
        <v>9850</v>
      </c>
      <c r="E9">
        <v>13704</v>
      </c>
      <c r="F9">
        <v>13788</v>
      </c>
      <c r="G9">
        <v>13939</v>
      </c>
    </row>
    <row r="10" spans="1:7" x14ac:dyDescent="0.3">
      <c r="A10" t="s">
        <v>13</v>
      </c>
      <c r="B10" t="s">
        <v>52</v>
      </c>
      <c r="C10">
        <v>9477</v>
      </c>
    </row>
    <row r="11" spans="1:7" x14ac:dyDescent="0.3">
      <c r="A11" t="s">
        <v>13</v>
      </c>
      <c r="B11" t="s">
        <v>53</v>
      </c>
      <c r="C11">
        <v>9301</v>
      </c>
    </row>
    <row r="12" spans="1:7" x14ac:dyDescent="0.3">
      <c r="A12" t="s">
        <v>2</v>
      </c>
      <c r="B12" t="s">
        <v>38</v>
      </c>
      <c r="C12">
        <v>41550</v>
      </c>
    </row>
    <row r="13" spans="1:7" x14ac:dyDescent="0.3">
      <c r="A13" t="s">
        <v>2</v>
      </c>
      <c r="B13" t="s">
        <v>52</v>
      </c>
      <c r="C13">
        <v>40573</v>
      </c>
    </row>
    <row r="14" spans="1:7" x14ac:dyDescent="0.3">
      <c r="A14" t="s">
        <v>2</v>
      </c>
      <c r="B14" t="s">
        <v>53</v>
      </c>
      <c r="C14">
        <v>41200</v>
      </c>
    </row>
    <row r="16" spans="1:7" x14ac:dyDescent="0.3">
      <c r="A16" t="s">
        <v>55</v>
      </c>
    </row>
    <row r="17" spans="1:3" x14ac:dyDescent="0.3">
      <c r="A17" t="s">
        <v>35</v>
      </c>
      <c r="B17" t="s">
        <v>36</v>
      </c>
      <c r="C17" t="s">
        <v>29</v>
      </c>
    </row>
    <row r="18" spans="1:3" x14ac:dyDescent="0.3">
      <c r="A18" t="s">
        <v>37</v>
      </c>
      <c r="B18" t="s">
        <v>38</v>
      </c>
      <c r="C18">
        <v>0</v>
      </c>
    </row>
    <row r="19" spans="1:3" x14ac:dyDescent="0.3">
      <c r="A19" t="s">
        <v>37</v>
      </c>
      <c r="B19" t="s">
        <v>52</v>
      </c>
      <c r="C19">
        <v>0</v>
      </c>
    </row>
    <row r="20" spans="1:3" x14ac:dyDescent="0.3">
      <c r="A20" t="s">
        <v>37</v>
      </c>
      <c r="B20" t="s">
        <v>53</v>
      </c>
      <c r="C20">
        <v>0</v>
      </c>
    </row>
    <row r="21" spans="1:3" x14ac:dyDescent="0.3">
      <c r="A21" t="s">
        <v>39</v>
      </c>
      <c r="B21" t="s">
        <v>38</v>
      </c>
      <c r="C21">
        <v>0</v>
      </c>
    </row>
    <row r="22" spans="1:3" x14ac:dyDescent="0.3">
      <c r="A22" t="s">
        <v>39</v>
      </c>
      <c r="B22" t="s">
        <v>52</v>
      </c>
      <c r="C22">
        <v>0</v>
      </c>
    </row>
    <row r="23" spans="1:3" x14ac:dyDescent="0.3">
      <c r="A23" t="s">
        <v>39</v>
      </c>
      <c r="B23" t="s">
        <v>53</v>
      </c>
      <c r="C23">
        <v>0</v>
      </c>
    </row>
    <row r="24" spans="1:3" x14ac:dyDescent="0.3">
      <c r="A24" t="s">
        <v>13</v>
      </c>
      <c r="B24" t="s">
        <v>38</v>
      </c>
      <c r="C24">
        <v>10068</v>
      </c>
    </row>
    <row r="25" spans="1:3" x14ac:dyDescent="0.3">
      <c r="A25" t="s">
        <v>13</v>
      </c>
      <c r="B25" t="s">
        <v>52</v>
      </c>
      <c r="C25">
        <v>6669</v>
      </c>
    </row>
    <row r="26" spans="1:3" x14ac:dyDescent="0.3">
      <c r="A26" t="s">
        <v>13</v>
      </c>
      <c r="B26" t="s">
        <v>53</v>
      </c>
      <c r="C26">
        <v>7708</v>
      </c>
    </row>
    <row r="27" spans="1:3" x14ac:dyDescent="0.3">
      <c r="A27" t="s">
        <v>2</v>
      </c>
      <c r="B27" t="s">
        <v>38</v>
      </c>
      <c r="C27">
        <v>11365</v>
      </c>
    </row>
    <row r="28" spans="1:3" x14ac:dyDescent="0.3">
      <c r="A28" t="s">
        <v>2</v>
      </c>
      <c r="B28" t="s">
        <v>52</v>
      </c>
      <c r="C28">
        <v>7502</v>
      </c>
    </row>
    <row r="29" spans="1:3" x14ac:dyDescent="0.3">
      <c r="A29" t="s">
        <v>2</v>
      </c>
      <c r="B29" t="s">
        <v>53</v>
      </c>
      <c r="C29">
        <v>9149</v>
      </c>
    </row>
    <row r="31" spans="1:3" x14ac:dyDescent="0.3">
      <c r="A31" t="s">
        <v>56</v>
      </c>
    </row>
    <row r="32" spans="1:3" x14ac:dyDescent="0.3">
      <c r="A32" t="s">
        <v>35</v>
      </c>
      <c r="B32" t="s">
        <v>36</v>
      </c>
      <c r="C32" t="s">
        <v>29</v>
      </c>
    </row>
    <row r="33" spans="1:3" x14ac:dyDescent="0.3">
      <c r="A33" t="s">
        <v>37</v>
      </c>
      <c r="B33" t="s">
        <v>38</v>
      </c>
      <c r="C33">
        <v>0</v>
      </c>
    </row>
    <row r="34" spans="1:3" x14ac:dyDescent="0.3">
      <c r="A34" t="s">
        <v>37</v>
      </c>
      <c r="B34" t="s">
        <v>52</v>
      </c>
      <c r="C34">
        <v>1</v>
      </c>
    </row>
    <row r="35" spans="1:3" x14ac:dyDescent="0.3">
      <c r="A35" t="s">
        <v>37</v>
      </c>
      <c r="B35" t="s">
        <v>53</v>
      </c>
      <c r="C35">
        <v>0</v>
      </c>
    </row>
    <row r="36" spans="1:3" x14ac:dyDescent="0.3">
      <c r="A36" t="s">
        <v>39</v>
      </c>
      <c r="B36" t="s">
        <v>38</v>
      </c>
      <c r="C36">
        <v>130</v>
      </c>
    </row>
    <row r="37" spans="1:3" x14ac:dyDescent="0.3">
      <c r="A37" t="s">
        <v>39</v>
      </c>
      <c r="B37" t="s">
        <v>52</v>
      </c>
      <c r="C37">
        <v>2</v>
      </c>
    </row>
    <row r="38" spans="1:3" x14ac:dyDescent="0.3">
      <c r="A38" t="s">
        <v>39</v>
      </c>
      <c r="B38" t="s">
        <v>53</v>
      </c>
      <c r="C38">
        <v>3</v>
      </c>
    </row>
    <row r="39" spans="1:3" x14ac:dyDescent="0.3">
      <c r="A39" t="s">
        <v>13</v>
      </c>
      <c r="B39" t="s">
        <v>38</v>
      </c>
      <c r="C39">
        <v>38796</v>
      </c>
    </row>
    <row r="40" spans="1:3" x14ac:dyDescent="0.3">
      <c r="A40" t="s">
        <v>13</v>
      </c>
      <c r="B40" t="s">
        <v>52</v>
      </c>
      <c r="C40">
        <v>5187</v>
      </c>
    </row>
    <row r="41" spans="1:3" x14ac:dyDescent="0.3">
      <c r="A41" t="s">
        <v>13</v>
      </c>
      <c r="B41" t="s">
        <v>53</v>
      </c>
      <c r="C41">
        <v>5772</v>
      </c>
    </row>
    <row r="42" spans="1:3" x14ac:dyDescent="0.3">
      <c r="A42" t="s">
        <v>2</v>
      </c>
      <c r="B42" t="s">
        <v>38</v>
      </c>
      <c r="C42">
        <v>75277</v>
      </c>
    </row>
    <row r="43" spans="1:3" x14ac:dyDescent="0.3">
      <c r="A43" t="s">
        <v>2</v>
      </c>
      <c r="B43" t="s">
        <v>52</v>
      </c>
      <c r="C43">
        <v>12407</v>
      </c>
    </row>
    <row r="44" spans="1:3" x14ac:dyDescent="0.3">
      <c r="A44" t="s">
        <v>2</v>
      </c>
      <c r="B44" t="s">
        <v>53</v>
      </c>
      <c r="C44">
        <v>14621</v>
      </c>
    </row>
    <row r="46" spans="1:3" x14ac:dyDescent="0.3">
      <c r="A46" t="s">
        <v>57</v>
      </c>
    </row>
    <row r="47" spans="1:3" x14ac:dyDescent="0.3">
      <c r="A47" t="s">
        <v>35</v>
      </c>
      <c r="B47" t="s">
        <v>36</v>
      </c>
      <c r="C47" t="s">
        <v>29</v>
      </c>
    </row>
    <row r="48" spans="1:3" x14ac:dyDescent="0.3">
      <c r="A48" t="s">
        <v>37</v>
      </c>
      <c r="B48" t="s">
        <v>38</v>
      </c>
      <c r="C48">
        <v>247</v>
      </c>
    </row>
    <row r="49" spans="1:3" x14ac:dyDescent="0.3">
      <c r="A49" t="s">
        <v>37</v>
      </c>
      <c r="B49" t="s">
        <v>52</v>
      </c>
      <c r="C49">
        <v>179</v>
      </c>
    </row>
    <row r="50" spans="1:3" x14ac:dyDescent="0.3">
      <c r="A50" t="s">
        <v>37</v>
      </c>
      <c r="B50" t="s">
        <v>53</v>
      </c>
      <c r="C50">
        <v>138</v>
      </c>
    </row>
    <row r="51" spans="1:3" x14ac:dyDescent="0.3">
      <c r="A51" t="s">
        <v>39</v>
      </c>
      <c r="B51" t="s">
        <v>38</v>
      </c>
      <c r="C51">
        <v>976</v>
      </c>
    </row>
    <row r="52" spans="1:3" x14ac:dyDescent="0.3">
      <c r="A52" t="s">
        <v>39</v>
      </c>
      <c r="B52" t="s">
        <v>52</v>
      </c>
      <c r="C52">
        <v>641</v>
      </c>
    </row>
    <row r="53" spans="1:3" x14ac:dyDescent="0.3">
      <c r="A53" t="s">
        <v>39</v>
      </c>
      <c r="B53" t="s">
        <v>53</v>
      </c>
      <c r="C53">
        <v>711</v>
      </c>
    </row>
    <row r="54" spans="1:3" x14ac:dyDescent="0.3">
      <c r="A54" t="s">
        <v>13</v>
      </c>
      <c r="B54" t="s">
        <v>38</v>
      </c>
      <c r="C54">
        <v>56628</v>
      </c>
    </row>
    <row r="55" spans="1:3" x14ac:dyDescent="0.3">
      <c r="A55" t="s">
        <v>13</v>
      </c>
      <c r="B55" t="s">
        <v>52</v>
      </c>
      <c r="C55">
        <v>38846</v>
      </c>
    </row>
    <row r="56" spans="1:3" x14ac:dyDescent="0.3">
      <c r="A56" t="s">
        <v>13</v>
      </c>
      <c r="B56" t="s">
        <v>53</v>
      </c>
      <c r="C56">
        <v>50771</v>
      </c>
    </row>
    <row r="57" spans="1:3" x14ac:dyDescent="0.3">
      <c r="A57" t="s">
        <v>2</v>
      </c>
      <c r="B57" t="s">
        <v>38</v>
      </c>
      <c r="C57">
        <v>73253</v>
      </c>
    </row>
    <row r="58" spans="1:3" x14ac:dyDescent="0.3">
      <c r="A58" t="s">
        <v>2</v>
      </c>
      <c r="B58" t="s">
        <v>52</v>
      </c>
      <c r="C58">
        <v>52903</v>
      </c>
    </row>
    <row r="59" spans="1:3" x14ac:dyDescent="0.3">
      <c r="A59" t="s">
        <v>2</v>
      </c>
      <c r="B59" t="s">
        <v>53</v>
      </c>
      <c r="C59">
        <v>70500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Faktor baziran na 2019</vt:lpstr>
      <vt:lpstr>Faktor prema prosjeku '12-'20</vt:lpstr>
      <vt:lpstr>Faktor projekt 12-20 pond.</vt:lpstr>
      <vt:lpstr>Faktor projekt 12-20 bez obolj</vt:lpstr>
      <vt:lpstr>Aproksimacija po populaciji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Parađina</dc:creator>
  <cp:lastModifiedBy>Nika Parađina</cp:lastModifiedBy>
  <dcterms:created xsi:type="dcterms:W3CDTF">2023-01-15T16:37:42Z</dcterms:created>
  <dcterms:modified xsi:type="dcterms:W3CDTF">2024-03-10T09:27:03Z</dcterms:modified>
</cp:coreProperties>
</file>