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aux data\Prevalencija po godini, bolesti i dobnoj skupini\"/>
    </mc:Choice>
  </mc:AlternateContent>
  <bookViews>
    <workbookView xWindow="0" yWindow="0" windowWidth="28800" windowHeight="12312" tabRatio="1000" firstSheet="5" activeTab="5"/>
  </bookViews>
  <sheets>
    <sheet name="Faktor baziran na 2019" sheetId="1" state="hidden" r:id="rId1"/>
    <sheet name="Faktor prema prosjeku '12-'20" sheetId="3" state="hidden" r:id="rId2"/>
    <sheet name="Faktor projekt 12-20 pond." sheetId="5" state="hidden" r:id="rId3"/>
    <sheet name="Faktor projekt 12-20 bez obolj" sheetId="6" state="hidden" r:id="rId4"/>
    <sheet name="Aproksimacija po populaciji" sheetId="4" state="hidden" r:id="rId5"/>
    <sheet name="Izračun intenziteta smrtnosti" sheetId="7" r:id="rId6"/>
    <sheet name="Populacija" sheetId="8" r:id="rId7"/>
    <sheet name="Umrli" sheetId="10" r:id="rId8"/>
    <sheet name="Umrli CI" sheetId="13" r:id="rId9"/>
    <sheet name="Oboljeli age group" sheetId="12" r:id="rId10"/>
  </sheets>
  <externalReferences>
    <externalReference r:id="rId11"/>
  </externalReferences>
  <definedNames>
    <definedName name="ExternalData_1" localSheetId="9" hidden="1">'Oboljeli age group'!$A$6:$E$226</definedName>
    <definedName name="ExternalData_1" localSheetId="6" hidden="1">Populacija!$A$6:$C$26</definedName>
    <definedName name="ExternalData_1" localSheetId="7" hidden="1">Umrli!$A$5:$C$25</definedName>
    <definedName name="ExternalData_1" localSheetId="8" hidden="1">'Umrli CI'!$A$6:$D$21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7" l="1"/>
  <c r="B28" i="7"/>
  <c r="C28" i="7"/>
  <c r="D28" i="7"/>
  <c r="E28" i="7"/>
  <c r="F28" i="7"/>
  <c r="C14" i="7"/>
  <c r="C13" i="7"/>
  <c r="C12" i="7"/>
  <c r="B4" i="13"/>
  <c r="B3" i="13"/>
  <c r="B2" i="13"/>
  <c r="E35" i="7" l="1"/>
  <c r="E34" i="7"/>
  <c r="D35" i="7"/>
  <c r="D34" i="7"/>
  <c r="C35" i="7"/>
  <c r="C34" i="7"/>
  <c r="D4" i="12"/>
  <c r="D3" i="12"/>
  <c r="C4" i="12"/>
  <c r="C3" i="12"/>
  <c r="B4" i="12"/>
  <c r="B3" i="12"/>
  <c r="B3" i="10" l="1"/>
  <c r="C6" i="7" s="1"/>
  <c r="B2" i="10"/>
  <c r="C5" i="7" s="1"/>
  <c r="C7" i="7" l="1"/>
  <c r="B3" i="8"/>
  <c r="B6" i="7" s="1"/>
  <c r="B2" i="8"/>
  <c r="B20" i="7" l="1"/>
  <c r="B35" i="7"/>
  <c r="F35" i="7" s="1"/>
  <c r="D6" i="7"/>
  <c r="B5" i="6"/>
  <c r="B5" i="7"/>
  <c r="B34" i="7" s="1"/>
  <c r="F34" i="7" s="1"/>
  <c r="G35" i="7" l="1"/>
  <c r="H35" i="7"/>
  <c r="H34" i="7"/>
  <c r="G34" i="7"/>
  <c r="B7" i="7"/>
  <c r="B19" i="7"/>
  <c r="B21" i="7" s="1"/>
  <c r="D5" i="7"/>
  <c r="B53" i="6"/>
  <c r="B52" i="6"/>
  <c r="D13" i="7" l="1"/>
  <c r="D14" i="7"/>
  <c r="D12" i="7"/>
  <c r="D7" i="7"/>
  <c r="E6" i="7" s="1"/>
  <c r="G6" i="6"/>
  <c r="G5" i="6"/>
  <c r="F6" i="6"/>
  <c r="B7" i="6"/>
  <c r="F5" i="6"/>
  <c r="E20" i="7" l="1"/>
  <c r="E21" i="7"/>
  <c r="C20" i="7"/>
  <c r="C21" i="7"/>
  <c r="D20" i="7"/>
  <c r="D21" i="7"/>
  <c r="E5" i="7"/>
  <c r="B31" i="6"/>
  <c r="G22" i="6"/>
  <c r="F22" i="6"/>
  <c r="G21" i="6"/>
  <c r="F21" i="6"/>
  <c r="E7" i="6"/>
  <c r="D7" i="6"/>
  <c r="C7" i="6"/>
  <c r="F42" i="5"/>
  <c r="E19" i="7" l="1"/>
  <c r="D19" i="7"/>
  <c r="C19" i="7"/>
  <c r="F20" i="7"/>
  <c r="B53" i="7" s="1"/>
  <c r="G7" i="6"/>
  <c r="F7" i="6"/>
  <c r="H21" i="6"/>
  <c r="H22" i="6"/>
  <c r="F19" i="7" l="1"/>
  <c r="B52" i="7" s="1"/>
  <c r="H7" i="6"/>
  <c r="I21" i="6"/>
  <c r="I22" i="6"/>
  <c r="C31" i="6"/>
  <c r="F31" i="6" s="1"/>
  <c r="E31" i="6"/>
  <c r="H31" i="6" s="1"/>
  <c r="D31" i="6"/>
  <c r="G31" i="6" s="1"/>
  <c r="C30" i="6" l="1"/>
  <c r="F30" i="6" s="1"/>
  <c r="E29" i="6"/>
  <c r="H29" i="6" s="1"/>
  <c r="C29" i="6"/>
  <c r="F29" i="6" s="1"/>
  <c r="D29" i="6"/>
  <c r="G29" i="6" s="1"/>
  <c r="D30" i="6"/>
  <c r="G30" i="6" s="1"/>
  <c r="E30" i="6"/>
  <c r="H30" i="6" s="1"/>
  <c r="D29" i="5"/>
  <c r="D28" i="5"/>
  <c r="B29" i="5"/>
  <c r="B28" i="5"/>
  <c r="I30" i="6" l="1"/>
  <c r="I29" i="6"/>
  <c r="H42" i="5"/>
  <c r="H43" i="5"/>
  <c r="F43" i="5"/>
  <c r="F44" i="5"/>
  <c r="H44" i="5"/>
  <c r="I22" i="5" l="1"/>
  <c r="I21" i="5"/>
  <c r="B44" i="5" l="1"/>
  <c r="E43" i="5"/>
  <c r="D43" i="5"/>
  <c r="C43" i="5"/>
  <c r="E42" i="5"/>
  <c r="E44" i="5" s="1"/>
  <c r="D42" i="5"/>
  <c r="C42" i="5"/>
  <c r="C44" i="5" s="1"/>
  <c r="G22" i="5"/>
  <c r="H22" i="5" s="1"/>
  <c r="F22" i="5"/>
  <c r="H21" i="5"/>
  <c r="G21" i="5"/>
  <c r="F21" i="5"/>
  <c r="G7" i="5"/>
  <c r="H7" i="5" s="1"/>
  <c r="F7" i="5"/>
  <c r="E7" i="5"/>
  <c r="D7" i="5"/>
  <c r="C7" i="5"/>
  <c r="B7" i="5"/>
  <c r="G2" i="4"/>
  <c r="F2" i="4"/>
  <c r="E2" i="4"/>
  <c r="D44" i="5" l="1"/>
  <c r="G44" i="5" s="1"/>
  <c r="G43" i="5" s="1"/>
  <c r="C29" i="5" s="1"/>
  <c r="B44" i="3"/>
  <c r="G42" i="5" l="1"/>
  <c r="C28" i="5" s="1"/>
  <c r="E43" i="3"/>
  <c r="D43" i="3"/>
  <c r="C43" i="3"/>
  <c r="E42" i="3"/>
  <c r="E44" i="3" s="1"/>
  <c r="D42" i="3"/>
  <c r="D44" i="3" s="1"/>
  <c r="C42" i="3"/>
  <c r="C44" i="3" s="1"/>
  <c r="G22" i="3"/>
  <c r="H22" i="3" s="1"/>
  <c r="F22" i="3"/>
  <c r="G21" i="3"/>
  <c r="H21" i="3" s="1"/>
  <c r="F21" i="3"/>
  <c r="E7" i="3"/>
  <c r="D7" i="3"/>
  <c r="C7" i="3"/>
  <c r="G7" i="3" s="1"/>
  <c r="B7" i="3"/>
  <c r="F7" i="3" s="1"/>
  <c r="F13" i="3" l="1"/>
  <c r="H7" i="3"/>
  <c r="F12" i="3" s="1"/>
  <c r="C29" i="3" l="1"/>
  <c r="G43" i="3" s="1"/>
  <c r="C28" i="3"/>
  <c r="G42" i="3" s="1"/>
  <c r="B29" i="3"/>
  <c r="F43" i="3" s="1"/>
  <c r="B28" i="3"/>
  <c r="F42" i="3" s="1"/>
  <c r="F44" i="3" s="1"/>
  <c r="F14" i="3"/>
  <c r="G44" i="3" l="1"/>
  <c r="D28" i="3"/>
  <c r="H42" i="3" s="1"/>
  <c r="D29" i="3"/>
  <c r="H43" i="3" s="1"/>
  <c r="H44" i="3" l="1"/>
  <c r="D44" i="1" l="1"/>
  <c r="E44" i="1"/>
  <c r="C44" i="1"/>
  <c r="G44" i="1"/>
  <c r="H44" i="1"/>
  <c r="F44" i="1"/>
  <c r="H43" i="1"/>
  <c r="H42" i="1"/>
  <c r="G43" i="1"/>
  <c r="G42" i="1"/>
  <c r="F43" i="1"/>
  <c r="F42" i="1"/>
  <c r="D43" i="1"/>
  <c r="E43" i="1"/>
  <c r="D42" i="1"/>
  <c r="E42" i="1"/>
  <c r="C43" i="1"/>
  <c r="C42" i="1"/>
  <c r="D29" i="1" l="1"/>
  <c r="D28" i="1"/>
  <c r="C29" i="1"/>
  <c r="C28" i="1"/>
  <c r="B29" i="1"/>
  <c r="B28" i="1"/>
  <c r="H21" i="1"/>
  <c r="H22" i="1"/>
  <c r="G22" i="1"/>
  <c r="G21" i="1"/>
  <c r="F22" i="1"/>
  <c r="F21" i="1"/>
  <c r="E13" i="1"/>
  <c r="E14" i="1"/>
  <c r="E12" i="1"/>
  <c r="D7" i="1"/>
  <c r="E7" i="1"/>
  <c r="C7" i="1"/>
  <c r="B7" i="1"/>
  <c r="F7" i="1" l="1"/>
  <c r="G7" i="1"/>
  <c r="H7" i="1" s="1"/>
  <c r="F14" i="1" l="1"/>
  <c r="F13" i="1"/>
  <c r="F12" i="1"/>
</calcChain>
</file>

<file path=xl/comments1.xml><?xml version="1.0" encoding="utf-8"?>
<comments xmlns="http://schemas.openxmlformats.org/spreadsheetml/2006/main">
  <authors>
    <author>Nika Parađina</author>
  </authors>
  <commentList>
    <comment ref="C34" authorId="0" shapeId="0">
      <text>
        <r>
          <rPr>
            <b/>
            <sz val="9"/>
            <color indexed="81"/>
            <rFont val="Tahoma"/>
            <family val="2"/>
          </rPr>
          <t>Nika Parađina:</t>
        </r>
        <r>
          <rPr>
            <sz val="9"/>
            <color indexed="81"/>
            <rFont val="Tahoma"/>
            <family val="2"/>
          </rPr>
          <t xml:space="preserve">
Uzete prosjecne stopeod 2010-2019 jer originalne brojke jako odstupaju zbog velikohg broja oboljelih zabiljezenog 2011- 2012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ead_year_age_group" description="Connection to the 'dead_year_age_group' query in the workbook." type="5" refreshedVersion="6" background="1" saveData="1">
    <dbPr connection="Provider=Microsoft.Mashup.OleDb.1;Data Source=$Workbook$;Location=dead_year_age_group" command="SELECT * FROM [dead_year_age_group]"/>
  </connection>
  <connection id="2" keepAlive="1" name="Query - dead_year_code (2)" description="Connection to the 'dead_year_code (2)' query in the workbook." type="5" refreshedVersion="6" background="1">
    <dbPr connection="Provider=Microsoft.Mashup.OleDb.1;Data Source=$Workbook$;Location=dead_year_code (2);Extended Properties=&quot;&quot;" command="SELECT * FROM [dead_year_code (2)]"/>
  </connection>
  <connection id="3" keepAlive="1" name="Query - morbidity_per_age_group_unpivot" description="Connection to the 'morbidity_per_age_group_unpivot' query in the workbook." type="5" refreshedVersion="6" background="1" saveData="1">
    <dbPr connection="Provider=Microsoft.Mashup.OleDb.1;Data Source=$Workbook$;Location=morbidity_per_age_group_unpivot" command="SELECT * FROM [morbidity_per_age_group_unpivot]"/>
  </connection>
  <connection id="4" keepAlive="1" name="Query - population_year_age_group" description="Connection to the 'population_year_age_group' query in the workbook." type="5" refreshedVersion="6" background="1" saveData="1">
    <dbPr connection="Provider=Microsoft.Mashup.OleDb.1;Data Source=$Workbook$;Location=population_year_age_group" command="SELECT * FROM [population_year_age_group]"/>
  </connection>
</connections>
</file>

<file path=xl/sharedStrings.xml><?xml version="1.0" encoding="utf-8"?>
<sst xmlns="http://schemas.openxmlformats.org/spreadsheetml/2006/main" count="1279" uniqueCount="132">
  <si>
    <t>year</t>
  </si>
  <si>
    <t>name_of_disease</t>
  </si>
  <si>
    <t>65+</t>
  </si>
  <si>
    <t>Ukupno zloćudne novotvorine</t>
  </si>
  <si>
    <t>Akutni infarkt miokarda – Acute myocardial infarction</t>
  </si>
  <si>
    <t>Cerebrovaskularni inzult – Stroke</t>
  </si>
  <si>
    <t>Muškarci</t>
  </si>
  <si>
    <t>Žene</t>
  </si>
  <si>
    <t>Dobna skupina</t>
  </si>
  <si>
    <t>Broj preživjelih</t>
  </si>
  <si>
    <r>
      <t>(L</t>
    </r>
    <r>
      <rPr>
        <vertAlign val="subscript"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)</t>
    </r>
  </si>
  <si>
    <t>Broj umrlih</t>
  </si>
  <si>
    <r>
      <t>(D</t>
    </r>
    <r>
      <rPr>
        <vertAlign val="subscript"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)</t>
    </r>
  </si>
  <si>
    <t>20-64</t>
  </si>
  <si>
    <t>Total</t>
  </si>
  <si>
    <t>Sume</t>
  </si>
  <si>
    <t>Sirova vjerojatnost smrti kumulativno</t>
  </si>
  <si>
    <t>Tablice smrtnosti kumulativno 2010-2012 (iz tablice 4)</t>
  </si>
  <si>
    <t>Ukupno oboljeli i umrli neovisno dobnoj skupini i spolu po bolesti 2019. godine (iz baze)</t>
  </si>
  <si>
    <t>Oboljeli (iz baze)</t>
  </si>
  <si>
    <t>Umrli (iz podataka HZJZ-a)</t>
  </si>
  <si>
    <t>Sirova vjerojatnost smrti</t>
  </si>
  <si>
    <t>Faktor za koji je smrtnost veća od populacije</t>
  </si>
  <si>
    <t>Tablice smrtnosti kumulativno samo po spolu, razdvojeno po dobi 2010-2012 (iz tablice 4)</t>
  </si>
  <si>
    <t>Uvećane vjerojatnosti smrti po dobnim skupinama za faktor dobiven po kritičnoj bolesti</t>
  </si>
  <si>
    <t>Bolesti</t>
  </si>
  <si>
    <t>Prosječna stopa oboljelih 2010-2012 (kalkulirano iz HZJZ podataka, Excel Morbiditet)</t>
  </si>
  <si>
    <t>Broj oboljelih temeljm prosječne stope oboljelih i broja zivih pojedinaca u populaciji 2010-2012, po dobnoj skupini</t>
  </si>
  <si>
    <t>Broj preživjelih (Lx)</t>
  </si>
  <si>
    <t>Broj oboljelih</t>
  </si>
  <si>
    <t>Broj umrlih prema izračunatoj vjerojatnosti smrti</t>
  </si>
  <si>
    <t>Srednja vejrojatnost smrti prema bolesti, neovisno o spolu 2012-2020</t>
  </si>
  <si>
    <t>2012-2020</t>
  </si>
  <si>
    <t>Srednja vjerojatnost smrti</t>
  </si>
  <si>
    <t>Preuzeto iz: "C:\Users\nikap\Documents\Edukacija\Aktuarstvo\Zavrsni rad\HZJZ\Umrle osobe u Hrvatskoj\Umrle oboljele osobe ukupno.xlsx"</t>
  </si>
  <si>
    <t>Dob</t>
  </si>
  <si>
    <t>Godina</t>
  </si>
  <si>
    <t>0-6</t>
  </si>
  <si>
    <t>2012</t>
  </si>
  <si>
    <t>7-19</t>
  </si>
  <si>
    <t>Total umrli 2012</t>
  </si>
  <si>
    <t>Total SU umrli 2012</t>
  </si>
  <si>
    <t>Total MU umrli 2012</t>
  </si>
  <si>
    <t>Total R umrli 2012</t>
  </si>
  <si>
    <t>Total umrli 2013</t>
  </si>
  <si>
    <t>Total umrli 2014</t>
  </si>
  <si>
    <t>Total R umrli 2013</t>
  </si>
  <si>
    <t>Total MU umrli 2013</t>
  </si>
  <si>
    <t>Total SU umrli 2013</t>
  </si>
  <si>
    <t>Total SU umrli 2014</t>
  </si>
  <si>
    <t>Total MU umrli 2014</t>
  </si>
  <si>
    <t>Total R umrli 2014</t>
  </si>
  <si>
    <t>2013</t>
  </si>
  <si>
    <t>2014</t>
  </si>
  <si>
    <t>Umrli po godini i dobi</t>
  </si>
  <si>
    <t>Oboljeli od SU po godini i dobi</t>
  </si>
  <si>
    <t>Oboljeli od MU po godini i dobi</t>
  </si>
  <si>
    <t>Oboljeli od R po godini i dobi</t>
  </si>
  <si>
    <t>Srednja vjerojatnost smrti prema bolesti, neovisno o spolu 2012-2020</t>
  </si>
  <si>
    <t>Omjer broja umrlih u dobnoj skupini naspram populacije</t>
  </si>
  <si>
    <t>Prosječna stopa oboljelih 2010-2012 (kalkulirano iz HZJZ podataka, Excel Morbiditet, "C:\Users\nikap\Documents\Edukacija\Aktuarstvo\Zavrsni rad\Prevalencija po godini, bolesti i dobnoj skupini\Morbiditet_ tablica.xlsx")</t>
  </si>
  <si>
    <t>Cerebrovaskularni inzult – Stroke- original</t>
  </si>
  <si>
    <t>Procijenjeni broj umrlih</t>
  </si>
  <si>
    <t>Broj umrlih prema izračunatoj srednjoj vjerojatnosti smrti 2012-2020 i uz udio dobne skupine u populacijskom broju umrlih</t>
  </si>
  <si>
    <t>Pripadne stope smrtnosti</t>
  </si>
  <si>
    <t>Srednja vjerojatnost smrti prema populaciji ukupnoj</t>
  </si>
  <si>
    <t>Stopa mortaliteta zdrave populacije od ostalih čimbenika</t>
  </si>
  <si>
    <t>Srčani udar (Akutni infarkt miokarda)</t>
  </si>
  <si>
    <t>Moždani udar (Cerebrovaskularni inzult)</t>
  </si>
  <si>
    <t>Rak (Zloćudne novotvorevine - ukupno)</t>
  </si>
  <si>
    <t>Izračunate srednje vrijednosti stopa prevalencije za svaku od pokrivenih kritičnih bolesti po dobnoj skupini</t>
  </si>
  <si>
    <t>Zadani gamma</t>
  </si>
  <si>
    <t>Preuzeto iz: "C:\Users\nikap\Documents\Edukacija\Aktuarstvo\Zavrsni rad\Code Repository\Zavrsni-rad\aux dana\HZJZ\Umrle osobe u Hrvatskoj\Umrle oboljele osobe ukupno.xlsx"</t>
  </si>
  <si>
    <t>Preuzeto iz: ¨"C:\Users\nikap\Documents\Edukacija\Aktuarstvo\Zavrsni rad\Code Repository\Zavrsni-rad\aux data\Prevalencija po godini, bolesti i dobnoj skupini\Srednja vrijednost - prevalencija.xlsx"</t>
  </si>
  <si>
    <t>sum</t>
  </si>
  <si>
    <t>age_group</t>
  </si>
  <si>
    <t>2015</t>
  </si>
  <si>
    <t>2016</t>
  </si>
  <si>
    <t>2017</t>
  </si>
  <si>
    <t>2018</t>
  </si>
  <si>
    <t>2019</t>
  </si>
  <si>
    <t>Centralna izloženost riziku</t>
  </si>
  <si>
    <t>Ec 20-64</t>
  </si>
  <si>
    <t>Ec 65+</t>
  </si>
  <si>
    <t>Ukupni broj umrlih 2015-2019</t>
  </si>
  <si>
    <t>Zloćudne novotvorine</t>
  </si>
  <si>
    <t>C00-C97</t>
  </si>
  <si>
    <t>Akutni infarkt miokarda</t>
  </si>
  <si>
    <t>I21-I22</t>
  </si>
  <si>
    <t>Cerebrovaskularne bolesti</t>
  </si>
  <si>
    <t>I60-I69</t>
  </si>
  <si>
    <t>2015-2019</t>
  </si>
  <si>
    <t>Ukupni broj umrlih</t>
  </si>
  <si>
    <t>Rak</t>
  </si>
  <si>
    <t>SU</t>
  </si>
  <si>
    <t>MU</t>
  </si>
  <si>
    <t>Intenzitet smrtnosti</t>
  </si>
  <si>
    <t>Broj preživjelih; centralna izloženost riziu (Lx)</t>
  </si>
  <si>
    <t>Broj umrlih (Dx)</t>
  </si>
  <si>
    <t>Broj preživjelih (Lx); centralna izloženost riziu (Lx)</t>
  </si>
  <si>
    <t>Stope smrti uz ukupni broj umrlih 2015-2019 te uključene udjele po dobnim skupinama iz populacijske smrtnosti</t>
  </si>
  <si>
    <t>Period</t>
  </si>
  <si>
    <t>Naziv bolesti</t>
  </si>
  <si>
    <t>Intenzitet smrtnosti (Ukupni broj umrlih/centralna izloćenost riziku)</t>
  </si>
  <si>
    <t>Preuzeto iz: ¨"C:\Users\nikap\Documents\Edukacija\Aktuarstvo\Zavrsni rad\Code Repository\Zavrsni-rad\aux data\Prevalencija po godini, bolesti i dobnoj skupini\Konstantna stopa prevalencije.xlsx"</t>
  </si>
  <si>
    <t>Prosječni broj oboljelih, centralna izloćenost riziku oboljeli</t>
  </si>
  <si>
    <t>Omjer (oboljeli/ukupno)</t>
  </si>
  <si>
    <t>code_MKB</t>
  </si>
  <si>
    <t>Zloćudne novotvorine limfnoga, hematopoetičnog i srodnog tkiva – Malignant neoplasm of lymphoid, hematopoietic and related tissue</t>
  </si>
  <si>
    <t>C81-C97</t>
  </si>
  <si>
    <t>Ostale zloćudne novotvorine – Other malignant neoplasms</t>
  </si>
  <si>
    <t>C16,C20,C33-C34,C50, C53, C81-C97, ostalo</t>
  </si>
  <si>
    <t>I21-I23</t>
  </si>
  <si>
    <t>I60-I64</t>
  </si>
  <si>
    <t>Zloćudna novotvorina završnog debelog crijeva (rektuma) – Malignant neoplasm of rectum</t>
  </si>
  <si>
    <t>C20</t>
  </si>
  <si>
    <t>Zloćudna novotvorina dušnika (traheje), dušnice (bronha) i pluća – Malignant neoplasm of trachea, bronchus and lung</t>
  </si>
  <si>
    <t>C33-C34</t>
  </si>
  <si>
    <t>Zloćudni melanom kože – Malignant melanoma of skin</t>
  </si>
  <si>
    <t>C43</t>
  </si>
  <si>
    <t>Zloćudna novotvorina dojke – Malignant neoplasm of breast</t>
  </si>
  <si>
    <t>C50</t>
  </si>
  <si>
    <t>Zloćudna novotvorina vrata maternice – Malignant neoplasm of cervix uteri</t>
  </si>
  <si>
    <t>C53</t>
  </si>
  <si>
    <t>Zloćudna novotvorina želuca – Malignant neoplasm of stomach</t>
  </si>
  <si>
    <t>C16</t>
  </si>
  <si>
    <t>Mozdani udar</t>
  </si>
  <si>
    <t>Srcani udar</t>
  </si>
  <si>
    <t>sum_dead</t>
  </si>
  <si>
    <t>Izračunate srednje vrijednosti stopa prevalencije za svaku od pokrivenih kritičnih bolesti po dobnoj skupini.
Ne koriste se dalje u racunu, dodane su na Sheet samo zbog potpunosti</t>
  </si>
  <si>
    <t>Tablice DZS-a 2015-2019: procjena stanovnistva i broj umrlih</t>
  </si>
  <si>
    <t>Smrtnost prema bolesti, neovisno o spolu 2015-2019; iz podataka HZJZ-a o broju umrlih od određene bolesti (publikacija Izvješće o umrlim osobama u Hrvatskoj)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</si>
</sst>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0" fillId="0" borderId="9" xfId="0" applyBorder="1"/>
    <xf numFmtId="0" fontId="4" fillId="0" borderId="0" xfId="0" applyFont="1"/>
    <xf numFmtId="0" fontId="3" fillId="2" borderId="0" xfId="0" applyFont="1" applyFill="1" applyBorder="1" applyAlignment="1">
      <alignment vertical="center"/>
    </xf>
    <xf numFmtId="0" fontId="4" fillId="2" borderId="0" xfId="0" applyFont="1" applyFill="1"/>
    <xf numFmtId="0" fontId="4" fillId="3" borderId="0" xfId="0" applyFont="1" applyFill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Fill="1" applyBorder="1"/>
    <xf numFmtId="0" fontId="0" fillId="0" borderId="10" xfId="0" applyNumberFormat="1" applyBorder="1"/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0" fillId="5" borderId="10" xfId="0" applyFill="1" applyBorder="1"/>
    <xf numFmtId="0" fontId="0" fillId="2" borderId="10" xfId="0" applyFill="1" applyBorder="1"/>
    <xf numFmtId="0" fontId="0" fillId="6" borderId="10" xfId="0" applyFill="1" applyBorder="1"/>
    <xf numFmtId="0" fontId="0" fillId="5" borderId="0" xfId="0" applyFill="1"/>
    <xf numFmtId="0" fontId="0" fillId="2" borderId="0" xfId="0" applyFill="1"/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6" xfId="0" applyBorder="1"/>
    <xf numFmtId="0" fontId="4" fillId="0" borderId="10" xfId="0" applyFont="1" applyBorder="1"/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8" xfId="0" applyFill="1" applyBorder="1"/>
    <xf numFmtId="0" fontId="0" fillId="7" borderId="0" xfId="0" applyFill="1"/>
    <xf numFmtId="0" fontId="0" fillId="8" borderId="0" xfId="0" applyFill="1"/>
    <xf numFmtId="0" fontId="4" fillId="9" borderId="10" xfId="0" applyFont="1" applyFill="1" applyBorder="1"/>
    <xf numFmtId="0" fontId="4" fillId="10" borderId="10" xfId="0" applyFont="1" applyFill="1" applyBorder="1"/>
    <xf numFmtId="0" fontId="1" fillId="0" borderId="19" xfId="0" applyFont="1" applyBorder="1" applyAlignment="1">
      <alignment vertical="center"/>
    </xf>
    <xf numFmtId="0" fontId="0" fillId="0" borderId="14" xfId="0" applyBorder="1"/>
    <xf numFmtId="0" fontId="0" fillId="10" borderId="10" xfId="0" applyFill="1" applyBorder="1"/>
    <xf numFmtId="0" fontId="1" fillId="0" borderId="13" xfId="0" applyFont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0" xfId="0" applyNumberFormat="1"/>
    <xf numFmtId="0" fontId="1" fillId="0" borderId="11" xfId="0" applyFont="1" applyBorder="1" applyAlignment="1">
      <alignment horizontal="right" vertical="center"/>
    </xf>
    <xf numFmtId="0" fontId="0" fillId="0" borderId="12" xfId="0" applyBorder="1"/>
    <xf numFmtId="0" fontId="0" fillId="0" borderId="20" xfId="0" applyBorder="1"/>
    <xf numFmtId="0" fontId="0" fillId="0" borderId="4" xfId="0" applyBorder="1"/>
    <xf numFmtId="0" fontId="1" fillId="0" borderId="23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3" fillId="2" borderId="8" xfId="0" applyFont="1" applyFill="1" applyBorder="1" applyAlignment="1">
      <alignment vertical="center"/>
    </xf>
    <xf numFmtId="0" fontId="4" fillId="2" borderId="7" xfId="0" applyFont="1" applyFill="1" applyBorder="1"/>
    <xf numFmtId="0" fontId="4" fillId="2" borderId="1" xfId="0" applyFont="1" applyFill="1" applyBorder="1"/>
    <xf numFmtId="0" fontId="0" fillId="0" borderId="10" xfId="0" applyFill="1" applyBorder="1" applyAlignment="1">
      <alignment horizontal="center" vertical="top" wrapText="1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4" xfId="0" applyBorder="1" applyAlignment="1">
      <alignment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0" fillId="0" borderId="0" xfId="0" applyAlignment="1"/>
    <xf numFmtId="0" fontId="4" fillId="0" borderId="14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0" xfId="0" applyBorder="1" applyAlignment="1">
      <alignment horizontal="center"/>
    </xf>
    <xf numFmtId="0" fontId="1" fillId="0" borderId="13" xfId="0" applyFont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4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10" borderId="0" xfId="0" applyFont="1" applyFill="1" applyBorder="1"/>
    <xf numFmtId="0" fontId="7" fillId="0" borderId="24" xfId="0" applyFont="1" applyBorder="1" applyAlignment="1">
      <alignment horizontal="left" vertical="top"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21772</xdr:colOff>
      <xdr:row>40</xdr:row>
      <xdr:rowOff>43543</xdr:rowOff>
    </xdr:from>
    <xdr:to>
      <xdr:col>6</xdr:col>
      <xdr:colOff>22210</xdr:colOff>
      <xdr:row>48</xdr:row>
      <xdr:rowOff>97971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2" y="8773886"/>
          <a:ext cx="11746124" cy="1534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3</xdr:col>
      <xdr:colOff>2682607</xdr:colOff>
      <xdr:row>47</xdr:row>
      <xdr:rowOff>54429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85514"/>
          <a:ext cx="8582664" cy="13498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nstantna%20stopa%20prevalencij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oljenja"/>
      <sheetName val="Populacija"/>
      <sheetName val="Konstantna stopa prevalencije"/>
    </sheetNames>
    <sheetDataSet>
      <sheetData sheetId="0" refreshError="1"/>
      <sheetData sheetId="1" refreshError="1"/>
      <sheetData sheetId="2">
        <row r="14">
          <cell r="B14">
            <v>1.6146000000000001E-2</v>
          </cell>
          <cell r="C14">
            <v>3.1949999999999999E-3</v>
          </cell>
          <cell r="D14">
            <v>3.9290000000000002E-3</v>
          </cell>
        </row>
        <row r="15">
          <cell r="B15">
            <v>6.9706000000000004E-2</v>
          </cell>
          <cell r="C15">
            <v>1.1662E-2</v>
          </cell>
          <cell r="D15">
            <v>2.7642E-2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sum" tableColumnId="10"/>
      <queryTableField id="2" name="year" tableColumnId="11"/>
      <queryTableField id="3" name="age_group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age_group" tableColumnId="7"/>
      <queryTableField id="2" name="year" tableColumnId="8"/>
      <queryTableField id="3" name="sum" tableColumnId="9"/>
    </queryTableFields>
  </queryTableRefresh>
</queryTable>
</file>

<file path=xl/queryTables/queryTable3.xml><?xml version="1.0" encoding="utf-8"?>
<queryTable xmlns="http://schemas.openxmlformats.org/spreadsheetml/2006/main" name="ExternalData_1" removeDataOnSave="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13"/>
      <queryTableField id="2" name="name_of_disease" tableColumnId="14"/>
      <queryTableField id="3" name="code_MKB" tableColumnId="15"/>
      <queryTableField id="4" name="sum_dead" tableColumnId="16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year" tableColumnId="11"/>
      <queryTableField id="2" name="name_of_disease" tableColumnId="12"/>
      <queryTableField id="3" name="code_MKB" tableColumnId="13"/>
      <queryTableField id="4" name="age_group" tableColumnId="14"/>
      <queryTableField id="5" name="sum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population_year_age_group" displayName="population_year_age_group" ref="A6:C26" tableType="queryTable" totalsRowShown="0">
  <autoFilter ref="A6:C26">
    <filterColumn colId="2">
      <filters>
        <filter val="65+"/>
      </filters>
    </filterColumn>
  </autoFilter>
  <tableColumns count="3">
    <tableColumn id="10" uniqueName="10" name="sum" queryTableFieldId="1" dataDxfId="9"/>
    <tableColumn id="11" uniqueName="11" name="year" queryTableFieldId="2" dataDxfId="8"/>
    <tableColumn id="12" uniqueName="12" name="age_group" queryTableFieldId="3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dead_year_age_group_2" displayName="dead_year_age_group_2" ref="A5:C25" tableType="queryTable" totalsRowShown="0">
  <autoFilter ref="A5:C25">
    <filterColumn colId="0">
      <filters>
        <filter val="20-64"/>
        <filter val="65+"/>
      </filters>
    </filterColumn>
  </autoFilter>
  <tableColumns count="3">
    <tableColumn id="7" uniqueName="7" name="age_group" queryTableFieldId="1" dataDxfId="6"/>
    <tableColumn id="8" uniqueName="8" name="year" queryTableFieldId="2" dataDxfId="5"/>
    <tableColumn id="9" uniqueName="9" name="sum" queryTableFieldId="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dead_year_code__2" displayName="dead_year_code__2" ref="A6:D21" tableType="queryTable" totalsRowShown="0">
  <autoFilter ref="A6:D21"/>
  <tableColumns count="4">
    <tableColumn id="13" uniqueName="13" name="year" queryTableFieldId="1" dataDxfId="3"/>
    <tableColumn id="14" uniqueName="14" name="name_of_disease" queryTableFieldId="2" dataDxfId="2"/>
    <tableColumn id="15" uniqueName="15" name="code_MKB" queryTableFieldId="3" dataDxfId="1"/>
    <tableColumn id="16" uniqueName="16" name="sum_dead" queryTableFieldId="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morbidity_per_age_group_unpivot" displayName="morbidity_per_age_group_unpivot" ref="A6:E226" tableType="queryTable" totalsRowShown="0">
  <autoFilter ref="A6:E226">
    <filterColumn colId="1">
      <filters>
        <filter val="Akutni infarkt miokarda – Acute myocardial infarction"/>
        <filter val="Cerebrovaskularni inzult – Stroke"/>
        <filter val="Ukupno zloćudne novotvorine"/>
      </filters>
    </filterColumn>
    <filterColumn colId="3">
      <filters>
        <filter val="20-64"/>
        <filter val="65+"/>
      </filters>
    </filterColumn>
  </autoFilter>
  <tableColumns count="5">
    <tableColumn id="11" uniqueName="11" name="year" queryTableFieldId="1"/>
    <tableColumn id="12" uniqueName="12" name="name_of_disease" queryTableFieldId="2"/>
    <tableColumn id="13" uniqueName="13" name="code_MKB" queryTableFieldId="3"/>
    <tableColumn id="14" uniqueName="14" name="age_group" queryTableFieldId="4"/>
    <tableColumn id="15" uniqueName="15" name="sum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7"/>
  <sheetViews>
    <sheetView workbookViewId="0">
      <selection activeCell="C20" sqref="C20"/>
    </sheetView>
  </sheetViews>
  <sheetFormatPr defaultRowHeight="14.4" x14ac:dyDescent="0.3"/>
  <cols>
    <col min="1" max="1" width="13.5546875" customWidth="1"/>
    <col min="2" max="2" width="24.44140625" customWidth="1"/>
    <col min="3" max="3" width="14.33203125" bestFit="1" customWidth="1"/>
    <col min="4" max="4" width="24.21875" bestFit="1" customWidth="1"/>
    <col min="5" max="5" width="21" bestFit="1" customWidth="1"/>
    <col min="6" max="6" width="41" bestFit="1" customWidth="1"/>
    <col min="7" max="7" width="12.88671875" bestFit="1" customWidth="1"/>
    <col min="8" max="8" width="31.77734375" bestFit="1" customWidth="1"/>
  </cols>
  <sheetData>
    <row r="1" spans="1:13" ht="15" thickBot="1" x14ac:dyDescent="0.35">
      <c r="A1" t="s">
        <v>17</v>
      </c>
    </row>
    <row r="2" spans="1:13" ht="15" thickBot="1" x14ac:dyDescent="0.35">
      <c r="A2" s="1"/>
      <c r="B2" s="69" t="s">
        <v>6</v>
      </c>
      <c r="C2" s="70"/>
      <c r="D2" s="69" t="s">
        <v>7</v>
      </c>
      <c r="E2" s="70"/>
      <c r="F2" s="71" t="s">
        <v>14</v>
      </c>
      <c r="G2" s="80"/>
    </row>
    <row r="3" spans="1:13" ht="14.4" customHeight="1" x14ac:dyDescent="0.3">
      <c r="A3" s="73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13" ht="16.2" thickBot="1" x14ac:dyDescent="0.35">
      <c r="A4" s="74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13" ht="15" thickBot="1" x14ac:dyDescent="0.35">
      <c r="A5" s="4" t="s">
        <v>13</v>
      </c>
      <c r="B5" s="5">
        <v>3543051</v>
      </c>
      <c r="C5" s="5">
        <v>14347</v>
      </c>
      <c r="D5" s="3">
        <v>3509124</v>
      </c>
      <c r="E5" s="5">
        <v>6176</v>
      </c>
      <c r="F5" s="3"/>
      <c r="G5" s="5"/>
    </row>
    <row r="6" spans="1:13" ht="15" thickBot="1" x14ac:dyDescent="0.35">
      <c r="A6" s="4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/>
      <c r="G6" s="5"/>
      <c r="H6" t="s">
        <v>16</v>
      </c>
    </row>
    <row r="7" spans="1:13" x14ac:dyDescent="0.3">
      <c r="A7" s="9" t="s">
        <v>15</v>
      </c>
      <c r="B7" s="11">
        <f>B5+B6</f>
        <v>4158291</v>
      </c>
      <c r="C7" s="10">
        <f>C5+C6</f>
        <v>50973</v>
      </c>
      <c r="D7" s="11">
        <f t="shared" ref="D7:E7" si="0">D5+D6</f>
        <v>4462021</v>
      </c>
      <c r="E7" s="10">
        <f t="shared" si="0"/>
        <v>52505</v>
      </c>
      <c r="F7" s="11">
        <f>B7+D7</f>
        <v>8620312</v>
      </c>
      <c r="G7" s="10">
        <f>C7+E7</f>
        <v>103478</v>
      </c>
      <c r="H7">
        <f>ROUND(G7/F7,6)</f>
        <v>1.2004000000000001E-2</v>
      </c>
    </row>
    <row r="9" spans="1:13" x14ac:dyDescent="0.3">
      <c r="M9" s="7"/>
    </row>
    <row r="10" spans="1:13" x14ac:dyDescent="0.3">
      <c r="A10" t="s">
        <v>18</v>
      </c>
    </row>
    <row r="11" spans="1:13" x14ac:dyDescent="0.3">
      <c r="A11" s="12" t="s">
        <v>0</v>
      </c>
      <c r="B11" s="12" t="s">
        <v>1</v>
      </c>
      <c r="C11" s="12" t="s">
        <v>19</v>
      </c>
      <c r="D11" s="14" t="s">
        <v>20</v>
      </c>
      <c r="E11" s="14" t="s">
        <v>21</v>
      </c>
      <c r="F11" s="14" t="s">
        <v>22</v>
      </c>
    </row>
    <row r="12" spans="1:13" ht="28.8" x14ac:dyDescent="0.3">
      <c r="A12" s="12">
        <v>2019</v>
      </c>
      <c r="B12" s="13" t="s">
        <v>4</v>
      </c>
      <c r="C12" s="12">
        <v>14258</v>
      </c>
      <c r="D12" s="15">
        <v>2925</v>
      </c>
      <c r="E12" s="12">
        <f>ROUND(D12/C12,6)</f>
        <v>0.205148</v>
      </c>
      <c r="F12" s="22">
        <f>ROUND(E12/$H$7,6)</f>
        <v>17.089970000000001</v>
      </c>
    </row>
    <row r="13" spans="1:13" ht="28.8" x14ac:dyDescent="0.3">
      <c r="A13" s="12">
        <v>2019</v>
      </c>
      <c r="B13" s="13" t="s">
        <v>5</v>
      </c>
      <c r="C13" s="12">
        <v>14326</v>
      </c>
      <c r="D13" s="15">
        <v>5180</v>
      </c>
      <c r="E13" s="12">
        <f t="shared" ref="E13:E14" si="1">ROUND(D13/C13,6)</f>
        <v>0.36158000000000001</v>
      </c>
      <c r="F13" s="23">
        <f t="shared" ref="F13:F14" si="2">ROUND(E13/$H$7,6)</f>
        <v>30.121625999999999</v>
      </c>
    </row>
    <row r="14" spans="1:13" ht="28.8" x14ac:dyDescent="0.3">
      <c r="A14" s="12">
        <v>2019</v>
      </c>
      <c r="B14" s="13" t="s">
        <v>3</v>
      </c>
      <c r="C14" s="12">
        <v>108748</v>
      </c>
      <c r="D14" s="15">
        <v>13718</v>
      </c>
      <c r="E14" s="12">
        <f t="shared" si="1"/>
        <v>0.12614500000000001</v>
      </c>
      <c r="F14" s="24">
        <f t="shared" si="2"/>
        <v>10.50858</v>
      </c>
    </row>
    <row r="16" spans="1:13" x14ac:dyDescent="0.3">
      <c r="A16" t="s">
        <v>23</v>
      </c>
    </row>
    <row r="17" spans="1:8" ht="15" thickBot="1" x14ac:dyDescent="0.35"/>
    <row r="18" spans="1:8" ht="15" thickBot="1" x14ac:dyDescent="0.35">
      <c r="A18" s="1"/>
      <c r="B18" s="69" t="s">
        <v>6</v>
      </c>
      <c r="C18" s="70"/>
      <c r="D18" s="69" t="s">
        <v>7</v>
      </c>
      <c r="E18" s="70"/>
      <c r="F18" s="71" t="s">
        <v>14</v>
      </c>
      <c r="G18" s="72"/>
      <c r="H18" s="12" t="s">
        <v>16</v>
      </c>
    </row>
    <row r="19" spans="1:8" x14ac:dyDescent="0.3">
      <c r="A19" s="73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</row>
    <row r="20" spans="1:8" ht="16.2" thickBot="1" x14ac:dyDescent="0.35">
      <c r="A20" s="74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</row>
    <row r="21" spans="1:8" ht="15" thickBot="1" x14ac:dyDescent="0.35">
      <c r="A21" s="4" t="s">
        <v>13</v>
      </c>
      <c r="B21" s="18">
        <v>3543051</v>
      </c>
      <c r="C21" s="20">
        <v>14347</v>
      </c>
      <c r="D21" s="19">
        <v>3509124</v>
      </c>
      <c r="E21" s="20">
        <v>6176</v>
      </c>
      <c r="F21" s="19">
        <f>B21+D21</f>
        <v>7052175</v>
      </c>
      <c r="G21" s="21">
        <f>C21+E21</f>
        <v>20523</v>
      </c>
      <c r="H21" s="12">
        <f>ROUND(G21/F21,6)</f>
        <v>2.9099999999999998E-3</v>
      </c>
    </row>
    <row r="22" spans="1:8" ht="15" thickBot="1" x14ac:dyDescent="0.35">
      <c r="A22" s="4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</row>
    <row r="24" spans="1:8" x14ac:dyDescent="0.3">
      <c r="A24" t="s">
        <v>24</v>
      </c>
    </row>
    <row r="25" spans="1:8" ht="15" thickBot="1" x14ac:dyDescent="0.35"/>
    <row r="26" spans="1:8" x14ac:dyDescent="0.3">
      <c r="A26" s="75" t="s">
        <v>8</v>
      </c>
      <c r="B26" s="76" t="s">
        <v>25</v>
      </c>
      <c r="C26" s="76"/>
      <c r="D26" s="76"/>
    </row>
    <row r="27" spans="1:8" ht="43.8" thickBot="1" x14ac:dyDescent="0.35">
      <c r="A27" s="74"/>
      <c r="B27" s="13" t="s">
        <v>4</v>
      </c>
      <c r="C27" s="13" t="s">
        <v>5</v>
      </c>
      <c r="D27" s="13" t="s">
        <v>3</v>
      </c>
    </row>
    <row r="28" spans="1:8" ht="15" thickBot="1" x14ac:dyDescent="0.35">
      <c r="A28" s="4" t="s">
        <v>13</v>
      </c>
      <c r="B28" s="25">
        <f>ROUND(0.00291*F12,6)</f>
        <v>4.9731999999999998E-2</v>
      </c>
      <c r="C28" s="26">
        <f>ROUND(0.00291*F13,6)</f>
        <v>8.7653999999999996E-2</v>
      </c>
      <c r="D28" s="24">
        <f>ROUND(0.00291*F14,6)</f>
        <v>3.058E-2</v>
      </c>
    </row>
    <row r="29" spans="1:8" ht="15" thickBot="1" x14ac:dyDescent="0.35">
      <c r="A29" s="4" t="s">
        <v>2</v>
      </c>
      <c r="B29" s="25">
        <f>ROUND(0.0529*F12,6)</f>
        <v>0.90405899999999995</v>
      </c>
      <c r="C29" s="26">
        <f>ROUND(0.0529*F13,6)</f>
        <v>1.593434</v>
      </c>
      <c r="D29" s="24">
        <f>ROUND(0.0529*F14,6)</f>
        <v>0.55590399999999995</v>
      </c>
    </row>
    <row r="30" spans="1:8" x14ac:dyDescent="0.3">
      <c r="A30" s="16"/>
    </row>
    <row r="31" spans="1:8" x14ac:dyDescent="0.3">
      <c r="A31" t="s">
        <v>26</v>
      </c>
    </row>
    <row r="32" spans="1:8" ht="15" thickBot="1" x14ac:dyDescent="0.35"/>
    <row r="33" spans="1:8" x14ac:dyDescent="0.3">
      <c r="A33" s="75" t="s">
        <v>8</v>
      </c>
      <c r="B33" s="76" t="s">
        <v>25</v>
      </c>
      <c r="C33" s="76"/>
      <c r="D33" s="76"/>
    </row>
    <row r="34" spans="1:8" ht="43.8" thickBot="1" x14ac:dyDescent="0.35">
      <c r="A34" s="74"/>
      <c r="B34" s="13" t="s">
        <v>4</v>
      </c>
      <c r="C34" s="13" t="s">
        <v>5</v>
      </c>
      <c r="D34" s="13" t="s">
        <v>3</v>
      </c>
    </row>
    <row r="35" spans="1:8" ht="15" thickBot="1" x14ac:dyDescent="0.35">
      <c r="A35" s="27" t="s">
        <v>13</v>
      </c>
      <c r="B35" s="12">
        <v>0.37</v>
      </c>
      <c r="C35" s="12">
        <v>1.1299999999999999</v>
      </c>
      <c r="D35" s="12">
        <v>2.0699999999999998</v>
      </c>
    </row>
    <row r="36" spans="1:8" ht="15" thickBot="1" x14ac:dyDescent="0.35">
      <c r="A36" s="27" t="s">
        <v>2</v>
      </c>
      <c r="B36" s="12">
        <v>1.39</v>
      </c>
      <c r="C36" s="12">
        <v>7.67</v>
      </c>
      <c r="D36" s="12">
        <v>9</v>
      </c>
    </row>
    <row r="38" spans="1:8" x14ac:dyDescent="0.3">
      <c r="A38" t="s">
        <v>27</v>
      </c>
    </row>
    <row r="39" spans="1:8" ht="15" thickBot="1" x14ac:dyDescent="0.35"/>
    <row r="40" spans="1:8" x14ac:dyDescent="0.3">
      <c r="A40" s="75" t="s">
        <v>8</v>
      </c>
      <c r="B40" s="78" t="s">
        <v>28</v>
      </c>
      <c r="C40" s="76" t="s">
        <v>29</v>
      </c>
      <c r="D40" s="76"/>
      <c r="E40" s="76"/>
      <c r="F40" s="66" t="s">
        <v>30</v>
      </c>
      <c r="G40" s="67"/>
      <c r="H40" s="68"/>
    </row>
    <row r="41" spans="1:8" ht="72.599999999999994" thickBot="1" x14ac:dyDescent="0.35">
      <c r="A41" s="77"/>
      <c r="B41" s="79"/>
      <c r="C41" s="13" t="s">
        <v>4</v>
      </c>
      <c r="D41" s="13" t="s">
        <v>5</v>
      </c>
      <c r="E41" s="13" t="s">
        <v>3</v>
      </c>
      <c r="F41" s="13" t="s">
        <v>4</v>
      </c>
      <c r="G41" s="13" t="s">
        <v>5</v>
      </c>
      <c r="H41" s="13" t="s">
        <v>3</v>
      </c>
    </row>
    <row r="42" spans="1:8" ht="15" thickBot="1" x14ac:dyDescent="0.35">
      <c r="A42" s="27" t="s">
        <v>13</v>
      </c>
      <c r="B42" s="12">
        <v>7052175</v>
      </c>
      <c r="C42" s="12">
        <f>ROUND($B$42*B35/100,0)</f>
        <v>26093</v>
      </c>
      <c r="D42" s="12">
        <f t="shared" ref="D42:E42" si="3">ROUND($B$42*C35/100,0)</f>
        <v>79690</v>
      </c>
      <c r="E42" s="29">
        <f t="shared" si="3"/>
        <v>145980</v>
      </c>
      <c r="F42" s="12">
        <f t="shared" ref="F42:H43" si="4">ROUND(C42*B28,0)</f>
        <v>1298</v>
      </c>
      <c r="G42" s="12">
        <f t="shared" si="4"/>
        <v>6985</v>
      </c>
      <c r="H42" s="12">
        <f t="shared" si="4"/>
        <v>4464</v>
      </c>
    </row>
    <row r="43" spans="1:8" ht="15" thickBot="1" x14ac:dyDescent="0.35">
      <c r="A43" s="27" t="s">
        <v>2</v>
      </c>
      <c r="B43" s="12">
        <v>1568137</v>
      </c>
      <c r="C43" s="12">
        <f>ROUND($B$43*B36/100,0)</f>
        <v>21797</v>
      </c>
      <c r="D43" s="12">
        <f t="shared" ref="D43:E43" si="5">ROUND($B$43*C36/100,0)</f>
        <v>120276</v>
      </c>
      <c r="E43" s="29">
        <f t="shared" si="5"/>
        <v>141132</v>
      </c>
      <c r="F43" s="12">
        <f t="shared" si="4"/>
        <v>19706</v>
      </c>
      <c r="G43" s="12">
        <f t="shared" si="4"/>
        <v>191652</v>
      </c>
      <c r="H43" s="12">
        <f t="shared" si="4"/>
        <v>78456</v>
      </c>
    </row>
    <row r="44" spans="1:8" x14ac:dyDescent="0.3">
      <c r="A44" s="8" t="s">
        <v>14</v>
      </c>
      <c r="B44" s="8"/>
      <c r="C44" s="8">
        <f>C42+C43</f>
        <v>47890</v>
      </c>
      <c r="D44" s="8">
        <f t="shared" ref="D44:E44" si="6">D42+D43</f>
        <v>199966</v>
      </c>
      <c r="E44" s="8">
        <f t="shared" si="6"/>
        <v>287112</v>
      </c>
      <c r="F44" s="30">
        <f>F42+F43</f>
        <v>21004</v>
      </c>
      <c r="G44" s="30">
        <f t="shared" ref="G44:H44" si="7">G42+G43</f>
        <v>198637</v>
      </c>
      <c r="H44" s="30">
        <f t="shared" si="7"/>
        <v>82920</v>
      </c>
    </row>
    <row r="46" spans="1:8" ht="14.4" customHeight="1" x14ac:dyDescent="0.3"/>
    <row r="47" spans="1:8" ht="15" customHeight="1" x14ac:dyDescent="0.3"/>
  </sheetData>
  <mergeCells count="16">
    <mergeCell ref="B2:C2"/>
    <mergeCell ref="D2:E2"/>
    <mergeCell ref="A3:A4"/>
    <mergeCell ref="F2:G2"/>
    <mergeCell ref="A26:A27"/>
    <mergeCell ref="B26:D26"/>
    <mergeCell ref="F40:H40"/>
    <mergeCell ref="B18:C18"/>
    <mergeCell ref="D18:E18"/>
    <mergeCell ref="F18:G18"/>
    <mergeCell ref="A19:A20"/>
    <mergeCell ref="A33:A34"/>
    <mergeCell ref="B33:D33"/>
    <mergeCell ref="A40:A41"/>
    <mergeCell ref="B40:B41"/>
    <mergeCell ref="C40:E40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H5" sqref="H5"/>
    </sheetView>
  </sheetViews>
  <sheetFormatPr defaultRowHeight="14.4" x14ac:dyDescent="0.3"/>
  <cols>
    <col min="1" max="1" width="12.77734375" customWidth="1"/>
    <col min="2" max="2" width="24.77734375" customWidth="1"/>
    <col min="3" max="3" width="37" bestFit="1" customWidth="1"/>
    <col min="4" max="4" width="12.21875" bestFit="1" customWidth="1"/>
    <col min="5" max="5" width="6.77734375" bestFit="1" customWidth="1"/>
  </cols>
  <sheetData>
    <row r="1" spans="1:5" x14ac:dyDescent="0.3">
      <c r="A1" t="s">
        <v>81</v>
      </c>
    </row>
    <row r="2" spans="1:5" x14ac:dyDescent="0.3">
      <c r="B2" s="64" t="s">
        <v>93</v>
      </c>
      <c r="C2" t="s">
        <v>126</v>
      </c>
      <c r="D2" t="s">
        <v>127</v>
      </c>
    </row>
    <row r="3" spans="1:5" x14ac:dyDescent="0.3">
      <c r="A3" t="s">
        <v>82</v>
      </c>
      <c r="B3">
        <f>SUMIFS(morbidity_per_age_group_unpivot[sum],morbidity_per_age_group_unpivot[age_group],"20-64",morbidity_per_age_group_unpivot[name_of_disease],"Ukupno zloćudne novotvorine")-0.5*SUMIFS(morbidity_per_age_group_unpivot[sum],morbidity_per_age_group_unpivot[age_group],"20-64",morbidity_per_age_group_unpivot[name_of_disease],"Ukupno zloćudne novotvorine",morbidity_per_age_group_unpivot[year],"2015")-0.5*SUMIFS(morbidity_per_age_group_unpivot[sum],morbidity_per_age_group_unpivot[age_group],"20-64",morbidity_per_age_group_unpivot[name_of_disease],"Ukupno zloćudne novotvorine",morbidity_per_age_group_unpivot[year],"2019")</f>
        <v>194552.5</v>
      </c>
      <c r="C3">
        <f>SUMIFS(morbidity_per_age_group_unpivot[sum],morbidity_per_age_group_unpivot[age_group],"20-64",morbidity_per_age_group_unpivot[name_of_disease],"Cerebrovaskularni inzult – Stroke")-0.5*SUMIFS(morbidity_per_age_group_unpivot[sum],morbidity_per_age_group_unpivot[age_group],"20-64",morbidity_per_age_group_unpivot[name_of_disease],"Cerebrovaskularni inzult – Stroke",morbidity_per_age_group_unpivot[year],"2015")-0.5*SUMIFS(morbidity_per_age_group_unpivot[sum],morbidity_per_age_group_unpivot[age_group],"20-64",morbidity_per_age_group_unpivot[name_of_disease],"Cerebrovaskularni inzult – Stroke",morbidity_per_age_group_unpivot[year],"2019")</f>
        <v>19462</v>
      </c>
      <c r="D3">
        <f>SUMIFS(morbidity_per_age_group_unpivot[sum],morbidity_per_age_group_unpivot[age_group],"20-64",morbidity_per_age_group_unpivot[name_of_disease],"Akutni infarkt miokarda – Acute myocardial infarction")-0.5*SUMIFS(morbidity_per_age_group_unpivot[sum],morbidity_per_age_group_unpivot[age_group],"20-64",morbidity_per_age_group_unpivot[name_of_disease],"Akutni infarkt miokarda – Acute myocardial infarctione",morbidity_per_age_group_unpivot[year],"2015")-0.5*SUMIFS(morbidity_per_age_group_unpivot[sum],morbidity_per_age_group_unpivot[age_group],"20-64",morbidity_per_age_group_unpivot[name_of_disease],"Akutni infarkt miokarda – Acute myocardial infarction",morbidity_per_age_group_unpivot[year],"2019")</f>
        <v>32667.5</v>
      </c>
    </row>
    <row r="4" spans="1:5" x14ac:dyDescent="0.3">
      <c r="A4" t="s">
        <v>83</v>
      </c>
      <c r="B4">
        <f>SUMIFS(morbidity_per_age_group_unpivot[sum],morbidity_per_age_group_unpivot[age_group],"65+",morbidity_per_age_group_unpivot[name_of_disease],"Ukupno zloćudne novotvorine")-0.5*SUMIFS(morbidity_per_age_group_unpivot[sum],morbidity_per_age_group_unpivot[age_group],"65+",morbidity_per_age_group_unpivot[name_of_disease],"Ukupno zloćudne novotvorine",morbidity_per_age_group_unpivot[year],"2015")-0.5*SUMIFS(morbidity_per_age_group_unpivot[sum],morbidity_per_age_group_unpivot[age_group],"65+",morbidity_per_age_group_unpivot[name_of_disease],"Ukupno zloćudne novotvorine",morbidity_per_age_group_unpivot[year],"2019")</f>
        <v>294776</v>
      </c>
      <c r="C4">
        <f>SUMIFS(morbidity_per_age_group_unpivot[sum],morbidity_per_age_group_unpivot[age_group],"65+",morbidity_per_age_group_unpivot[name_of_disease],"Cerebrovaskularni inzult – Stroke")-0.5*SUMIFS(morbidity_per_age_group_unpivot[sum],morbidity_per_age_group_unpivot[age_group],"65+",morbidity_per_age_group_unpivot[name_of_disease],"Cerebrovaskularni inzult – Stroke",morbidity_per_age_group_unpivot[year],"2015")-0.5*SUMIFS(morbidity_per_age_group_unpivot[sum],morbidity_per_age_group_unpivot[age_group],"65+",morbidity_per_age_group_unpivot[name_of_disease],"Cerebrovaskularni inzult – Stroke",morbidity_per_age_group_unpivot[year],"2019")</f>
        <v>49544.5</v>
      </c>
      <c r="D4">
        <f>SUMIFS(morbidity_per_age_group_unpivot[sum],morbidity_per_age_group_unpivot[age_group],"65+",morbidity_per_age_group_unpivot[name_of_disease],"Akutni infarkt miokarda – Acute myocardial infarction")-0.5*SUMIFS(morbidity_per_age_group_unpivot[sum],morbidity_per_age_group_unpivot[age_group],"65+",morbidity_per_age_group_unpivot[name_of_disease],"Akutni infarkt miokarda – Acute myocardial infarctione",morbidity_per_age_group_unpivot[year],"2015")-0.5*SUMIFS(morbidity_per_age_group_unpivot[sum],morbidity_per_age_group_unpivot[age_group],"65+",morbidity_per_age_group_unpivot[name_of_disease],"Akutni infarkt miokarda – Acute myocardial infarction",morbidity_per_age_group_unpivot[year],"2019")</f>
        <v>40617.5</v>
      </c>
    </row>
    <row r="6" spans="1:5" x14ac:dyDescent="0.3">
      <c r="A6" s="48" t="s">
        <v>0</v>
      </c>
      <c r="B6" s="48" t="s">
        <v>1</v>
      </c>
      <c r="C6" s="48" t="s">
        <v>107</v>
      </c>
      <c r="D6" s="48" t="s">
        <v>75</v>
      </c>
      <c r="E6" s="48" t="s">
        <v>74</v>
      </c>
    </row>
    <row r="7" spans="1:5" hidden="1" x14ac:dyDescent="0.3">
      <c r="A7" s="48">
        <v>2015</v>
      </c>
      <c r="B7" s="48" t="s">
        <v>108</v>
      </c>
      <c r="C7" s="48" t="s">
        <v>109</v>
      </c>
      <c r="D7" s="48" t="s">
        <v>39</v>
      </c>
      <c r="E7" s="48">
        <v>236</v>
      </c>
    </row>
    <row r="8" spans="1:5" hidden="1" x14ac:dyDescent="0.3">
      <c r="A8" s="48">
        <v>2015</v>
      </c>
      <c r="B8" s="48" t="s">
        <v>108</v>
      </c>
      <c r="C8" s="48" t="s">
        <v>109</v>
      </c>
      <c r="D8" s="48" t="s">
        <v>13</v>
      </c>
      <c r="E8" s="48">
        <v>3678</v>
      </c>
    </row>
    <row r="9" spans="1:5" hidden="1" x14ac:dyDescent="0.3">
      <c r="A9" s="48">
        <v>2015</v>
      </c>
      <c r="B9" s="48" t="s">
        <v>108</v>
      </c>
      <c r="C9" s="48" t="s">
        <v>109</v>
      </c>
      <c r="D9" s="48" t="s">
        <v>2</v>
      </c>
      <c r="E9" s="48">
        <v>3964</v>
      </c>
    </row>
    <row r="10" spans="1:5" hidden="1" x14ac:dyDescent="0.3">
      <c r="A10" s="48">
        <v>2015</v>
      </c>
      <c r="B10" s="48" t="s">
        <v>110</v>
      </c>
      <c r="C10" s="48"/>
      <c r="D10" s="48" t="s">
        <v>37</v>
      </c>
      <c r="E10" s="48">
        <v>116</v>
      </c>
    </row>
    <row r="11" spans="1:5" hidden="1" x14ac:dyDescent="0.3">
      <c r="A11" s="48">
        <v>2015</v>
      </c>
      <c r="B11" s="48" t="s">
        <v>110</v>
      </c>
      <c r="C11" s="48"/>
      <c r="D11" s="48" t="s">
        <v>39</v>
      </c>
      <c r="E11" s="48">
        <v>484</v>
      </c>
    </row>
    <row r="12" spans="1:5" hidden="1" x14ac:dyDescent="0.3">
      <c r="A12" s="48">
        <v>2015</v>
      </c>
      <c r="B12" s="48" t="s">
        <v>110</v>
      </c>
      <c r="C12" s="48"/>
      <c r="D12" s="48" t="s">
        <v>13</v>
      </c>
      <c r="E12" s="48">
        <v>29633</v>
      </c>
    </row>
    <row r="13" spans="1:5" hidden="1" x14ac:dyDescent="0.3">
      <c r="A13" s="48">
        <v>2015</v>
      </c>
      <c r="B13" s="48" t="s">
        <v>110</v>
      </c>
      <c r="C13" s="48"/>
      <c r="D13" s="48" t="s">
        <v>2</v>
      </c>
      <c r="E13" s="48">
        <v>46879</v>
      </c>
    </row>
    <row r="14" spans="1:5" hidden="1" x14ac:dyDescent="0.3">
      <c r="A14" s="48">
        <v>2015</v>
      </c>
      <c r="B14" s="48" t="s">
        <v>3</v>
      </c>
      <c r="C14" s="48" t="s">
        <v>111</v>
      </c>
      <c r="D14" s="48" t="s">
        <v>37</v>
      </c>
      <c r="E14" s="48">
        <v>150</v>
      </c>
    </row>
    <row r="15" spans="1:5" hidden="1" x14ac:dyDescent="0.3">
      <c r="A15" s="48">
        <v>2015</v>
      </c>
      <c r="B15" s="48" t="s">
        <v>3</v>
      </c>
      <c r="C15" s="48" t="s">
        <v>111</v>
      </c>
      <c r="D15" s="48" t="s">
        <v>39</v>
      </c>
      <c r="E15" s="48">
        <v>729</v>
      </c>
    </row>
    <row r="16" spans="1:5" x14ac:dyDescent="0.3">
      <c r="A16" s="48">
        <v>2015</v>
      </c>
      <c r="B16" s="48" t="s">
        <v>3</v>
      </c>
      <c r="C16" s="48" t="s">
        <v>111</v>
      </c>
      <c r="D16" s="48" t="s">
        <v>13</v>
      </c>
      <c r="E16" s="48">
        <v>52106</v>
      </c>
    </row>
    <row r="17" spans="1:5" x14ac:dyDescent="0.3">
      <c r="A17" s="48">
        <v>2015</v>
      </c>
      <c r="B17" s="48" t="s">
        <v>3</v>
      </c>
      <c r="C17" s="48" t="s">
        <v>111</v>
      </c>
      <c r="D17" s="48" t="s">
        <v>2</v>
      </c>
      <c r="E17" s="48">
        <v>74417</v>
      </c>
    </row>
    <row r="18" spans="1:5" hidden="1" x14ac:dyDescent="0.3">
      <c r="A18" s="48">
        <v>2015</v>
      </c>
      <c r="B18" s="48" t="s">
        <v>4</v>
      </c>
      <c r="C18" s="48" t="s">
        <v>112</v>
      </c>
      <c r="D18" s="48" t="s">
        <v>37</v>
      </c>
      <c r="E18" s="48">
        <v>0</v>
      </c>
    </row>
    <row r="19" spans="1:5" hidden="1" x14ac:dyDescent="0.3">
      <c r="A19" s="48">
        <v>2015</v>
      </c>
      <c r="B19" s="48" t="s">
        <v>4</v>
      </c>
      <c r="C19" s="48" t="s">
        <v>112</v>
      </c>
      <c r="D19" s="48" t="s">
        <v>39</v>
      </c>
      <c r="E19" s="48">
        <v>0</v>
      </c>
    </row>
    <row r="20" spans="1:5" x14ac:dyDescent="0.3">
      <c r="A20" s="48">
        <v>2015</v>
      </c>
      <c r="B20" s="48" t="s">
        <v>4</v>
      </c>
      <c r="C20" s="48" t="s">
        <v>112</v>
      </c>
      <c r="D20" s="48" t="s">
        <v>13</v>
      </c>
      <c r="E20" s="48">
        <v>7599</v>
      </c>
    </row>
    <row r="21" spans="1:5" x14ac:dyDescent="0.3">
      <c r="A21" s="48">
        <v>2015</v>
      </c>
      <c r="B21" s="48" t="s">
        <v>4</v>
      </c>
      <c r="C21" s="48" t="s">
        <v>112</v>
      </c>
      <c r="D21" s="48" t="s">
        <v>2</v>
      </c>
      <c r="E21" s="48">
        <v>9245</v>
      </c>
    </row>
    <row r="22" spans="1:5" hidden="1" x14ac:dyDescent="0.3">
      <c r="A22" s="48">
        <v>2015</v>
      </c>
      <c r="B22" s="48" t="s">
        <v>5</v>
      </c>
      <c r="C22" s="48" t="s">
        <v>113</v>
      </c>
      <c r="D22" s="48" t="s">
        <v>37</v>
      </c>
      <c r="E22" s="48">
        <v>0</v>
      </c>
    </row>
    <row r="23" spans="1:5" hidden="1" x14ac:dyDescent="0.3">
      <c r="A23" s="48">
        <v>2015</v>
      </c>
      <c r="B23" s="48" t="s">
        <v>5</v>
      </c>
      <c r="C23" s="48" t="s">
        <v>113</v>
      </c>
      <c r="D23" s="48" t="s">
        <v>39</v>
      </c>
      <c r="E23" s="48">
        <v>8</v>
      </c>
    </row>
    <row r="24" spans="1:5" x14ac:dyDescent="0.3">
      <c r="A24" s="48">
        <v>2015</v>
      </c>
      <c r="B24" s="48" t="s">
        <v>5</v>
      </c>
      <c r="C24" s="48" t="s">
        <v>113</v>
      </c>
      <c r="D24" s="48" t="s">
        <v>13</v>
      </c>
      <c r="E24" s="48">
        <v>5520</v>
      </c>
    </row>
    <row r="25" spans="1:5" x14ac:dyDescent="0.3">
      <c r="A25" s="48">
        <v>2015</v>
      </c>
      <c r="B25" s="48" t="s">
        <v>5</v>
      </c>
      <c r="C25" s="48" t="s">
        <v>113</v>
      </c>
      <c r="D25" s="48" t="s">
        <v>2</v>
      </c>
      <c r="E25" s="48">
        <v>13943</v>
      </c>
    </row>
    <row r="26" spans="1:5" hidden="1" x14ac:dyDescent="0.3">
      <c r="A26" s="48">
        <v>2016</v>
      </c>
      <c r="B26" s="48" t="s">
        <v>114</v>
      </c>
      <c r="C26" s="48" t="s">
        <v>115</v>
      </c>
      <c r="D26" s="48" t="s">
        <v>39</v>
      </c>
      <c r="E26" s="48">
        <v>0</v>
      </c>
    </row>
    <row r="27" spans="1:5" hidden="1" x14ac:dyDescent="0.3">
      <c r="A27" s="48">
        <v>2016</v>
      </c>
      <c r="B27" s="48" t="s">
        <v>114</v>
      </c>
      <c r="C27" s="48" t="s">
        <v>115</v>
      </c>
      <c r="D27" s="48" t="s">
        <v>13</v>
      </c>
      <c r="E27" s="48">
        <v>2003</v>
      </c>
    </row>
    <row r="28" spans="1:5" hidden="1" x14ac:dyDescent="0.3">
      <c r="A28" s="48">
        <v>2016</v>
      </c>
      <c r="B28" s="48" t="s">
        <v>114</v>
      </c>
      <c r="C28" s="48" t="s">
        <v>115</v>
      </c>
      <c r="D28" s="48" t="s">
        <v>2</v>
      </c>
      <c r="E28" s="48">
        <v>4310</v>
      </c>
    </row>
    <row r="29" spans="1:5" hidden="1" x14ac:dyDescent="0.3">
      <c r="A29" s="48">
        <v>2016</v>
      </c>
      <c r="B29" s="48" t="s">
        <v>116</v>
      </c>
      <c r="C29" s="48" t="s">
        <v>117</v>
      </c>
      <c r="D29" s="48" t="s">
        <v>37</v>
      </c>
      <c r="E29" s="48">
        <v>0</v>
      </c>
    </row>
    <row r="30" spans="1:5" hidden="1" x14ac:dyDescent="0.3">
      <c r="A30" s="48">
        <v>2016</v>
      </c>
      <c r="B30" s="48" t="s">
        <v>116</v>
      </c>
      <c r="C30" s="48" t="s">
        <v>117</v>
      </c>
      <c r="D30" s="48" t="s">
        <v>39</v>
      </c>
      <c r="E30" s="48">
        <v>0</v>
      </c>
    </row>
    <row r="31" spans="1:5" hidden="1" x14ac:dyDescent="0.3">
      <c r="A31" s="48">
        <v>2016</v>
      </c>
      <c r="B31" s="48" t="s">
        <v>116</v>
      </c>
      <c r="C31" s="48" t="s">
        <v>117</v>
      </c>
      <c r="D31" s="48" t="s">
        <v>13</v>
      </c>
      <c r="E31" s="48">
        <v>2601</v>
      </c>
    </row>
    <row r="32" spans="1:5" hidden="1" x14ac:dyDescent="0.3">
      <c r="A32" s="48">
        <v>2016</v>
      </c>
      <c r="B32" s="48" t="s">
        <v>116</v>
      </c>
      <c r="C32" s="48" t="s">
        <v>117</v>
      </c>
      <c r="D32" s="48" t="s">
        <v>2</v>
      </c>
      <c r="E32" s="48">
        <v>3586</v>
      </c>
    </row>
    <row r="33" spans="1:5" hidden="1" x14ac:dyDescent="0.3">
      <c r="A33" s="48">
        <v>2016</v>
      </c>
      <c r="B33" s="48" t="s">
        <v>118</v>
      </c>
      <c r="C33" s="48" t="s">
        <v>119</v>
      </c>
      <c r="D33" s="48" t="s">
        <v>37</v>
      </c>
      <c r="E33" s="48">
        <v>0</v>
      </c>
    </row>
    <row r="34" spans="1:5" hidden="1" x14ac:dyDescent="0.3">
      <c r="A34" s="48">
        <v>2016</v>
      </c>
      <c r="B34" s="48" t="s">
        <v>118</v>
      </c>
      <c r="C34" s="48" t="s">
        <v>119</v>
      </c>
      <c r="D34" s="48" t="s">
        <v>39</v>
      </c>
      <c r="E34" s="48">
        <v>8</v>
      </c>
    </row>
    <row r="35" spans="1:5" hidden="1" x14ac:dyDescent="0.3">
      <c r="A35" s="48">
        <v>2016</v>
      </c>
      <c r="B35" s="48" t="s">
        <v>118</v>
      </c>
      <c r="C35" s="48" t="s">
        <v>119</v>
      </c>
      <c r="D35" s="48" t="s">
        <v>13</v>
      </c>
      <c r="E35" s="48">
        <v>2040</v>
      </c>
    </row>
    <row r="36" spans="1:5" hidden="1" x14ac:dyDescent="0.3">
      <c r="A36" s="48">
        <v>2016</v>
      </c>
      <c r="B36" s="48" t="s">
        <v>118</v>
      </c>
      <c r="C36" s="48" t="s">
        <v>119</v>
      </c>
      <c r="D36" s="48" t="s">
        <v>2</v>
      </c>
      <c r="E36" s="48">
        <v>2012</v>
      </c>
    </row>
    <row r="37" spans="1:5" hidden="1" x14ac:dyDescent="0.3">
      <c r="A37" s="48">
        <v>2016</v>
      </c>
      <c r="B37" s="48" t="s">
        <v>120</v>
      </c>
      <c r="C37" s="48" t="s">
        <v>121</v>
      </c>
      <c r="D37" s="48" t="s">
        <v>37</v>
      </c>
      <c r="E37" s="48">
        <v>0</v>
      </c>
    </row>
    <row r="38" spans="1:5" hidden="1" x14ac:dyDescent="0.3">
      <c r="A38" s="48">
        <v>2016</v>
      </c>
      <c r="B38" s="48" t="s">
        <v>120</v>
      </c>
      <c r="C38" s="48" t="s">
        <v>121</v>
      </c>
      <c r="D38" s="48" t="s">
        <v>39</v>
      </c>
      <c r="E38" s="48">
        <v>0</v>
      </c>
    </row>
    <row r="39" spans="1:5" hidden="1" x14ac:dyDescent="0.3">
      <c r="A39" s="48">
        <v>2016</v>
      </c>
      <c r="B39" s="48" t="s">
        <v>120</v>
      </c>
      <c r="C39" s="48" t="s">
        <v>121</v>
      </c>
      <c r="D39" s="48" t="s">
        <v>13</v>
      </c>
      <c r="E39" s="48">
        <v>11022</v>
      </c>
    </row>
    <row r="40" spans="1:5" hidden="1" x14ac:dyDescent="0.3">
      <c r="A40" s="48">
        <v>2016</v>
      </c>
      <c r="B40" s="48" t="s">
        <v>120</v>
      </c>
      <c r="C40" s="48" t="s">
        <v>121</v>
      </c>
      <c r="D40" s="48" t="s">
        <v>2</v>
      </c>
      <c r="E40" s="48">
        <v>12685</v>
      </c>
    </row>
    <row r="41" spans="1:5" hidden="1" x14ac:dyDescent="0.3">
      <c r="A41" s="48">
        <v>2016</v>
      </c>
      <c r="B41" s="48" t="s">
        <v>122</v>
      </c>
      <c r="C41" s="48" t="s">
        <v>123</v>
      </c>
      <c r="D41" s="48" t="s">
        <v>37</v>
      </c>
      <c r="E41" s="48">
        <v>0</v>
      </c>
    </row>
    <row r="42" spans="1:5" hidden="1" x14ac:dyDescent="0.3">
      <c r="A42" s="48">
        <v>2016</v>
      </c>
      <c r="B42" s="48" t="s">
        <v>122</v>
      </c>
      <c r="C42" s="48" t="s">
        <v>123</v>
      </c>
      <c r="D42" s="48" t="s">
        <v>39</v>
      </c>
      <c r="E42" s="48">
        <v>0</v>
      </c>
    </row>
    <row r="43" spans="1:5" hidden="1" x14ac:dyDescent="0.3">
      <c r="A43" s="48">
        <v>2016</v>
      </c>
      <c r="B43" s="48" t="s">
        <v>122</v>
      </c>
      <c r="C43" s="48" t="s">
        <v>123</v>
      </c>
      <c r="D43" s="48" t="s">
        <v>13</v>
      </c>
      <c r="E43" s="48">
        <v>596</v>
      </c>
    </row>
    <row r="44" spans="1:5" hidden="1" x14ac:dyDescent="0.3">
      <c r="A44" s="48">
        <v>2016</v>
      </c>
      <c r="B44" s="48" t="s">
        <v>122</v>
      </c>
      <c r="C44" s="48" t="s">
        <v>123</v>
      </c>
      <c r="D44" s="48" t="s">
        <v>2</v>
      </c>
      <c r="E44" s="48">
        <v>287</v>
      </c>
    </row>
    <row r="45" spans="1:5" hidden="1" x14ac:dyDescent="0.3">
      <c r="A45" s="48">
        <v>2016</v>
      </c>
      <c r="B45" s="48" t="s">
        <v>108</v>
      </c>
      <c r="C45" s="48" t="s">
        <v>109</v>
      </c>
      <c r="D45" s="48" t="s">
        <v>37</v>
      </c>
      <c r="E45" s="48">
        <v>36</v>
      </c>
    </row>
    <row r="46" spans="1:5" hidden="1" x14ac:dyDescent="0.3">
      <c r="A46" s="48">
        <v>2016</v>
      </c>
      <c r="B46" s="48" t="s">
        <v>108</v>
      </c>
      <c r="C46" s="48" t="s">
        <v>109</v>
      </c>
      <c r="D46" s="48" t="s">
        <v>39</v>
      </c>
      <c r="E46" s="48">
        <v>209</v>
      </c>
    </row>
    <row r="47" spans="1:5" hidden="1" x14ac:dyDescent="0.3">
      <c r="A47" s="48">
        <v>2016</v>
      </c>
      <c r="B47" s="48" t="s">
        <v>108</v>
      </c>
      <c r="C47" s="48" t="s">
        <v>109</v>
      </c>
      <c r="D47" s="48" t="s">
        <v>13</v>
      </c>
      <c r="E47" s="48">
        <v>3706</v>
      </c>
    </row>
    <row r="48" spans="1:5" hidden="1" x14ac:dyDescent="0.3">
      <c r="A48" s="48">
        <v>2016</v>
      </c>
      <c r="B48" s="48" t="s">
        <v>108</v>
      </c>
      <c r="C48" s="48" t="s">
        <v>109</v>
      </c>
      <c r="D48" s="48" t="s">
        <v>2</v>
      </c>
      <c r="E48" s="48">
        <v>4140</v>
      </c>
    </row>
    <row r="49" spans="1:5" hidden="1" x14ac:dyDescent="0.3">
      <c r="A49" s="48">
        <v>2016</v>
      </c>
      <c r="B49" s="48" t="s">
        <v>110</v>
      </c>
      <c r="C49" s="48"/>
      <c r="D49" s="48" t="s">
        <v>37</v>
      </c>
      <c r="E49" s="48">
        <v>84</v>
      </c>
    </row>
    <row r="50" spans="1:5" hidden="1" x14ac:dyDescent="0.3">
      <c r="A50" s="48">
        <v>2016</v>
      </c>
      <c r="B50" s="48" t="s">
        <v>110</v>
      </c>
      <c r="C50" s="48"/>
      <c r="D50" s="48" t="s">
        <v>39</v>
      </c>
      <c r="E50" s="48">
        <v>441</v>
      </c>
    </row>
    <row r="51" spans="1:5" hidden="1" x14ac:dyDescent="0.3">
      <c r="A51" s="48">
        <v>2016</v>
      </c>
      <c r="B51" s="48" t="s">
        <v>110</v>
      </c>
      <c r="C51" s="48"/>
      <c r="D51" s="48" t="s">
        <v>13</v>
      </c>
      <c r="E51" s="48">
        <v>30955</v>
      </c>
    </row>
    <row r="52" spans="1:5" hidden="1" x14ac:dyDescent="0.3">
      <c r="A52" s="48">
        <v>2016</v>
      </c>
      <c r="B52" s="48" t="s">
        <v>110</v>
      </c>
      <c r="C52" s="48"/>
      <c r="D52" s="48" t="s">
        <v>2</v>
      </c>
      <c r="E52" s="48">
        <v>49561</v>
      </c>
    </row>
    <row r="53" spans="1:5" hidden="1" x14ac:dyDescent="0.3">
      <c r="A53" s="48">
        <v>2016</v>
      </c>
      <c r="B53" s="48" t="s">
        <v>3</v>
      </c>
      <c r="C53" s="48" t="s">
        <v>111</v>
      </c>
      <c r="D53" s="48" t="s">
        <v>37</v>
      </c>
      <c r="E53" s="48">
        <v>120</v>
      </c>
    </row>
    <row r="54" spans="1:5" hidden="1" x14ac:dyDescent="0.3">
      <c r="A54" s="48">
        <v>2016</v>
      </c>
      <c r="B54" s="48" t="s">
        <v>3</v>
      </c>
      <c r="C54" s="48" t="s">
        <v>111</v>
      </c>
      <c r="D54" s="48" t="s">
        <v>39</v>
      </c>
      <c r="E54" s="48">
        <v>658</v>
      </c>
    </row>
    <row r="55" spans="1:5" x14ac:dyDescent="0.3">
      <c r="A55" s="48">
        <v>2016</v>
      </c>
      <c r="B55" s="48" t="s">
        <v>3</v>
      </c>
      <c r="C55" s="48" t="s">
        <v>111</v>
      </c>
      <c r="D55" s="48" t="s">
        <v>13</v>
      </c>
      <c r="E55" s="48">
        <v>53747</v>
      </c>
    </row>
    <row r="56" spans="1:5" x14ac:dyDescent="0.3">
      <c r="A56" s="48">
        <v>2016</v>
      </c>
      <c r="B56" s="48" t="s">
        <v>3</v>
      </c>
      <c r="C56" s="48" t="s">
        <v>111</v>
      </c>
      <c r="D56" s="48" t="s">
        <v>2</v>
      </c>
      <c r="E56" s="48">
        <v>78309</v>
      </c>
    </row>
    <row r="57" spans="1:5" hidden="1" x14ac:dyDescent="0.3">
      <c r="A57" s="48">
        <v>2016</v>
      </c>
      <c r="B57" s="48" t="s">
        <v>4</v>
      </c>
      <c r="C57" s="48" t="s">
        <v>112</v>
      </c>
      <c r="D57" s="48" t="s">
        <v>37</v>
      </c>
      <c r="E57" s="48">
        <v>0</v>
      </c>
    </row>
    <row r="58" spans="1:5" hidden="1" x14ac:dyDescent="0.3">
      <c r="A58" s="48">
        <v>2016</v>
      </c>
      <c r="B58" s="48" t="s">
        <v>4</v>
      </c>
      <c r="C58" s="48" t="s">
        <v>112</v>
      </c>
      <c r="D58" s="48" t="s">
        <v>39</v>
      </c>
      <c r="E58" s="48">
        <v>0</v>
      </c>
    </row>
    <row r="59" spans="1:5" x14ac:dyDescent="0.3">
      <c r="A59" s="48">
        <v>2016</v>
      </c>
      <c r="B59" s="48" t="s">
        <v>4</v>
      </c>
      <c r="C59" s="48" t="s">
        <v>112</v>
      </c>
      <c r="D59" s="48" t="s">
        <v>13</v>
      </c>
      <c r="E59" s="48">
        <v>7800</v>
      </c>
    </row>
    <row r="60" spans="1:5" x14ac:dyDescent="0.3">
      <c r="A60" s="48">
        <v>2016</v>
      </c>
      <c r="B60" s="48" t="s">
        <v>4</v>
      </c>
      <c r="C60" s="48" t="s">
        <v>112</v>
      </c>
      <c r="D60" s="48" t="s">
        <v>2</v>
      </c>
      <c r="E60" s="48">
        <v>9500</v>
      </c>
    </row>
    <row r="61" spans="1:5" hidden="1" x14ac:dyDescent="0.3">
      <c r="A61" s="48">
        <v>2016</v>
      </c>
      <c r="B61" s="48" t="s">
        <v>5</v>
      </c>
      <c r="C61" s="48" t="s">
        <v>113</v>
      </c>
      <c r="D61" s="48" t="s">
        <v>37</v>
      </c>
      <c r="E61" s="48">
        <v>3</v>
      </c>
    </row>
    <row r="62" spans="1:5" hidden="1" x14ac:dyDescent="0.3">
      <c r="A62" s="48">
        <v>2016</v>
      </c>
      <c r="B62" s="48" t="s">
        <v>5</v>
      </c>
      <c r="C62" s="48" t="s">
        <v>113</v>
      </c>
      <c r="D62" s="48" t="s">
        <v>39</v>
      </c>
      <c r="E62" s="48">
        <v>22</v>
      </c>
    </row>
    <row r="63" spans="1:5" x14ac:dyDescent="0.3">
      <c r="A63" s="48">
        <v>2016</v>
      </c>
      <c r="B63" s="48" t="s">
        <v>5</v>
      </c>
      <c r="C63" s="48" t="s">
        <v>113</v>
      </c>
      <c r="D63" s="48" t="s">
        <v>13</v>
      </c>
      <c r="E63" s="48">
        <v>5394</v>
      </c>
    </row>
    <row r="64" spans="1:5" x14ac:dyDescent="0.3">
      <c r="A64" s="48">
        <v>2016</v>
      </c>
      <c r="B64" s="48" t="s">
        <v>5</v>
      </c>
      <c r="C64" s="48" t="s">
        <v>113</v>
      </c>
      <c r="D64" s="48" t="s">
        <v>2</v>
      </c>
      <c r="E64" s="48">
        <v>13646</v>
      </c>
    </row>
    <row r="65" spans="1:5" hidden="1" x14ac:dyDescent="0.3">
      <c r="A65" s="48">
        <v>2015</v>
      </c>
      <c r="B65" s="48" t="s">
        <v>124</v>
      </c>
      <c r="C65" s="48" t="s">
        <v>125</v>
      </c>
      <c r="D65" s="48" t="s">
        <v>37</v>
      </c>
      <c r="E65" s="48">
        <v>0</v>
      </c>
    </row>
    <row r="66" spans="1:5" hidden="1" x14ac:dyDescent="0.3">
      <c r="A66" s="48">
        <v>2015</v>
      </c>
      <c r="B66" s="48" t="s">
        <v>124</v>
      </c>
      <c r="C66" s="48" t="s">
        <v>125</v>
      </c>
      <c r="D66" s="48" t="s">
        <v>39</v>
      </c>
      <c r="E66" s="48">
        <v>0</v>
      </c>
    </row>
    <row r="67" spans="1:5" hidden="1" x14ac:dyDescent="0.3">
      <c r="A67" s="48">
        <v>2015</v>
      </c>
      <c r="B67" s="48" t="s">
        <v>124</v>
      </c>
      <c r="C67" s="48" t="s">
        <v>125</v>
      </c>
      <c r="D67" s="48" t="s">
        <v>13</v>
      </c>
      <c r="E67" s="48">
        <v>787</v>
      </c>
    </row>
    <row r="68" spans="1:5" hidden="1" x14ac:dyDescent="0.3">
      <c r="A68" s="48">
        <v>2015</v>
      </c>
      <c r="B68" s="48" t="s">
        <v>124</v>
      </c>
      <c r="C68" s="48" t="s">
        <v>125</v>
      </c>
      <c r="D68" s="48" t="s">
        <v>2</v>
      </c>
      <c r="E68" s="48">
        <v>1692</v>
      </c>
    </row>
    <row r="69" spans="1:5" hidden="1" x14ac:dyDescent="0.3">
      <c r="A69" s="48">
        <v>2015</v>
      </c>
      <c r="B69" s="48" t="s">
        <v>114</v>
      </c>
      <c r="C69" s="48" t="s">
        <v>115</v>
      </c>
      <c r="D69" s="48" t="s">
        <v>37</v>
      </c>
      <c r="E69" s="48">
        <v>0</v>
      </c>
    </row>
    <row r="70" spans="1:5" hidden="1" x14ac:dyDescent="0.3">
      <c r="A70" s="48">
        <v>2015</v>
      </c>
      <c r="B70" s="48" t="s">
        <v>114</v>
      </c>
      <c r="C70" s="48" t="s">
        <v>115</v>
      </c>
      <c r="D70" s="48" t="s">
        <v>39</v>
      </c>
      <c r="E70" s="48">
        <v>0</v>
      </c>
    </row>
    <row r="71" spans="1:5" hidden="1" x14ac:dyDescent="0.3">
      <c r="A71" s="48">
        <v>2015</v>
      </c>
      <c r="B71" s="48" t="s">
        <v>114</v>
      </c>
      <c r="C71" s="48" t="s">
        <v>115</v>
      </c>
      <c r="D71" s="48" t="s">
        <v>13</v>
      </c>
      <c r="E71" s="48">
        <v>2023</v>
      </c>
    </row>
    <row r="72" spans="1:5" hidden="1" x14ac:dyDescent="0.3">
      <c r="A72" s="48">
        <v>2015</v>
      </c>
      <c r="B72" s="48" t="s">
        <v>114</v>
      </c>
      <c r="C72" s="48" t="s">
        <v>115</v>
      </c>
      <c r="D72" s="48" t="s">
        <v>2</v>
      </c>
      <c r="E72" s="48">
        <v>4292</v>
      </c>
    </row>
    <row r="73" spans="1:5" hidden="1" x14ac:dyDescent="0.3">
      <c r="A73" s="48">
        <v>2015</v>
      </c>
      <c r="B73" s="48" t="s">
        <v>116</v>
      </c>
      <c r="C73" s="48" t="s">
        <v>117</v>
      </c>
      <c r="D73" s="48" t="s">
        <v>37</v>
      </c>
      <c r="E73" s="48">
        <v>0</v>
      </c>
    </row>
    <row r="74" spans="1:5" hidden="1" x14ac:dyDescent="0.3">
      <c r="A74" s="48">
        <v>2015</v>
      </c>
      <c r="B74" s="48" t="s">
        <v>116</v>
      </c>
      <c r="C74" s="48" t="s">
        <v>117</v>
      </c>
      <c r="D74" s="48" t="s">
        <v>39</v>
      </c>
      <c r="E74" s="48">
        <v>0</v>
      </c>
    </row>
    <row r="75" spans="1:5" hidden="1" x14ac:dyDescent="0.3">
      <c r="A75" s="48">
        <v>2015</v>
      </c>
      <c r="B75" s="48" t="s">
        <v>116</v>
      </c>
      <c r="C75" s="48" t="s">
        <v>117</v>
      </c>
      <c r="D75" s="48" t="s">
        <v>13</v>
      </c>
      <c r="E75" s="48">
        <v>2634</v>
      </c>
    </row>
    <row r="76" spans="1:5" hidden="1" x14ac:dyDescent="0.3">
      <c r="A76" s="48">
        <v>2015</v>
      </c>
      <c r="B76" s="48" t="s">
        <v>116</v>
      </c>
      <c r="C76" s="48" t="s">
        <v>117</v>
      </c>
      <c r="D76" s="48" t="s">
        <v>2</v>
      </c>
      <c r="E76" s="48">
        <v>3466</v>
      </c>
    </row>
    <row r="77" spans="1:5" hidden="1" x14ac:dyDescent="0.3">
      <c r="A77" s="48">
        <v>2015</v>
      </c>
      <c r="B77" s="48" t="s">
        <v>118</v>
      </c>
      <c r="C77" s="48" t="s">
        <v>119</v>
      </c>
      <c r="D77" s="48" t="s">
        <v>37</v>
      </c>
      <c r="E77" s="48">
        <v>0</v>
      </c>
    </row>
    <row r="78" spans="1:5" hidden="1" x14ac:dyDescent="0.3">
      <c r="A78" s="48">
        <v>2015</v>
      </c>
      <c r="B78" s="48" t="s">
        <v>118</v>
      </c>
      <c r="C78" s="48" t="s">
        <v>119</v>
      </c>
      <c r="D78" s="48" t="s">
        <v>39</v>
      </c>
      <c r="E78" s="48">
        <v>9</v>
      </c>
    </row>
    <row r="79" spans="1:5" hidden="1" x14ac:dyDescent="0.3">
      <c r="A79" s="48">
        <v>2015</v>
      </c>
      <c r="B79" s="48" t="s">
        <v>118</v>
      </c>
      <c r="C79" s="48" t="s">
        <v>119</v>
      </c>
      <c r="D79" s="48" t="s">
        <v>13</v>
      </c>
      <c r="E79" s="48">
        <v>1916</v>
      </c>
    </row>
    <row r="80" spans="1:5" hidden="1" x14ac:dyDescent="0.3">
      <c r="A80" s="48">
        <v>2015</v>
      </c>
      <c r="B80" s="48" t="s">
        <v>118</v>
      </c>
      <c r="C80" s="48" t="s">
        <v>119</v>
      </c>
      <c r="D80" s="48" t="s">
        <v>2</v>
      </c>
      <c r="E80" s="48">
        <v>1799</v>
      </c>
    </row>
    <row r="81" spans="1:5" hidden="1" x14ac:dyDescent="0.3">
      <c r="A81" s="48">
        <v>2015</v>
      </c>
      <c r="B81" s="48" t="s">
        <v>120</v>
      </c>
      <c r="C81" s="48" t="s">
        <v>121</v>
      </c>
      <c r="D81" s="48" t="s">
        <v>37</v>
      </c>
      <c r="E81" s="48">
        <v>0</v>
      </c>
    </row>
    <row r="82" spans="1:5" hidden="1" x14ac:dyDescent="0.3">
      <c r="A82" s="48">
        <v>2015</v>
      </c>
      <c r="B82" s="48" t="s">
        <v>120</v>
      </c>
      <c r="C82" s="48" t="s">
        <v>121</v>
      </c>
      <c r="D82" s="48" t="s">
        <v>39</v>
      </c>
      <c r="E82" s="48">
        <v>0</v>
      </c>
    </row>
    <row r="83" spans="1:5" hidden="1" x14ac:dyDescent="0.3">
      <c r="A83" s="48">
        <v>2015</v>
      </c>
      <c r="B83" s="48" t="s">
        <v>120</v>
      </c>
      <c r="C83" s="48" t="s">
        <v>121</v>
      </c>
      <c r="D83" s="48" t="s">
        <v>13</v>
      </c>
      <c r="E83" s="48">
        <v>10813</v>
      </c>
    </row>
    <row r="84" spans="1:5" hidden="1" x14ac:dyDescent="0.3">
      <c r="A84" s="48">
        <v>2015</v>
      </c>
      <c r="B84" s="48" t="s">
        <v>120</v>
      </c>
      <c r="C84" s="48" t="s">
        <v>121</v>
      </c>
      <c r="D84" s="48" t="s">
        <v>2</v>
      </c>
      <c r="E84" s="48">
        <v>12036</v>
      </c>
    </row>
    <row r="85" spans="1:5" hidden="1" x14ac:dyDescent="0.3">
      <c r="A85" s="48">
        <v>2015</v>
      </c>
      <c r="B85" s="48" t="s">
        <v>122</v>
      </c>
      <c r="C85" s="48" t="s">
        <v>123</v>
      </c>
      <c r="D85" s="48" t="s">
        <v>37</v>
      </c>
      <c r="E85" s="48">
        <v>0</v>
      </c>
    </row>
    <row r="86" spans="1:5" hidden="1" x14ac:dyDescent="0.3">
      <c r="A86" s="48">
        <v>2015</v>
      </c>
      <c r="B86" s="48" t="s">
        <v>122</v>
      </c>
      <c r="C86" s="48" t="s">
        <v>123</v>
      </c>
      <c r="D86" s="48" t="s">
        <v>39</v>
      </c>
      <c r="E86" s="48">
        <v>0</v>
      </c>
    </row>
    <row r="87" spans="1:5" hidden="1" x14ac:dyDescent="0.3">
      <c r="A87" s="48">
        <v>2015</v>
      </c>
      <c r="B87" s="48" t="s">
        <v>122</v>
      </c>
      <c r="C87" s="48" t="s">
        <v>123</v>
      </c>
      <c r="D87" s="48" t="s">
        <v>13</v>
      </c>
      <c r="E87" s="48">
        <v>622</v>
      </c>
    </row>
    <row r="88" spans="1:5" hidden="1" x14ac:dyDescent="0.3">
      <c r="A88" s="48">
        <v>2015</v>
      </c>
      <c r="B88" s="48" t="s">
        <v>122</v>
      </c>
      <c r="C88" s="48" t="s">
        <v>123</v>
      </c>
      <c r="D88" s="48" t="s">
        <v>2</v>
      </c>
      <c r="E88" s="48">
        <v>289</v>
      </c>
    </row>
    <row r="89" spans="1:5" hidden="1" x14ac:dyDescent="0.3">
      <c r="A89" s="48">
        <v>2015</v>
      </c>
      <c r="B89" s="48" t="s">
        <v>108</v>
      </c>
      <c r="C89" s="48" t="s">
        <v>109</v>
      </c>
      <c r="D89" s="48" t="s">
        <v>37</v>
      </c>
      <c r="E89" s="48">
        <v>34</v>
      </c>
    </row>
    <row r="90" spans="1:5" hidden="1" x14ac:dyDescent="0.3">
      <c r="A90" s="48">
        <v>2018</v>
      </c>
      <c r="B90" s="48" t="s">
        <v>110</v>
      </c>
      <c r="C90" s="48"/>
      <c r="D90" s="48" t="s">
        <v>13</v>
      </c>
      <c r="E90" s="48">
        <v>23812</v>
      </c>
    </row>
    <row r="91" spans="1:5" hidden="1" x14ac:dyDescent="0.3">
      <c r="A91" s="48">
        <v>2018</v>
      </c>
      <c r="B91" s="48" t="s">
        <v>110</v>
      </c>
      <c r="C91" s="48"/>
      <c r="D91" s="48" t="s">
        <v>2</v>
      </c>
      <c r="E91" s="48">
        <v>42856</v>
      </c>
    </row>
    <row r="92" spans="1:5" hidden="1" x14ac:dyDescent="0.3">
      <c r="A92" s="48">
        <v>2018</v>
      </c>
      <c r="B92" s="48" t="s">
        <v>3</v>
      </c>
      <c r="C92" s="48" t="s">
        <v>111</v>
      </c>
      <c r="D92" s="48" t="s">
        <v>37</v>
      </c>
      <c r="E92" s="48">
        <v>94</v>
      </c>
    </row>
    <row r="93" spans="1:5" hidden="1" x14ac:dyDescent="0.3">
      <c r="A93" s="48">
        <v>2018</v>
      </c>
      <c r="B93" s="48" t="s">
        <v>3</v>
      </c>
      <c r="C93" s="48" t="s">
        <v>111</v>
      </c>
      <c r="D93" s="48" t="s">
        <v>39</v>
      </c>
      <c r="E93" s="48">
        <v>502</v>
      </c>
    </row>
    <row r="94" spans="1:5" x14ac:dyDescent="0.3">
      <c r="A94" s="48">
        <v>2018</v>
      </c>
      <c r="B94" s="48" t="s">
        <v>3</v>
      </c>
      <c r="C94" s="48" t="s">
        <v>111</v>
      </c>
      <c r="D94" s="48" t="s">
        <v>13</v>
      </c>
      <c r="E94" s="48">
        <v>44342</v>
      </c>
    </row>
    <row r="95" spans="1:5" x14ac:dyDescent="0.3">
      <c r="A95" s="48">
        <v>2018</v>
      </c>
      <c r="B95" s="48" t="s">
        <v>3</v>
      </c>
      <c r="C95" s="48" t="s">
        <v>111</v>
      </c>
      <c r="D95" s="48" t="s">
        <v>2</v>
      </c>
      <c r="E95" s="48">
        <v>70322</v>
      </c>
    </row>
    <row r="96" spans="1:5" hidden="1" x14ac:dyDescent="0.3">
      <c r="A96" s="48">
        <v>2018</v>
      </c>
      <c r="B96" s="48" t="s">
        <v>4</v>
      </c>
      <c r="C96" s="48" t="s">
        <v>112</v>
      </c>
      <c r="D96" s="48" t="s">
        <v>37</v>
      </c>
      <c r="E96" s="48">
        <v>0</v>
      </c>
    </row>
    <row r="97" spans="1:5" hidden="1" x14ac:dyDescent="0.3">
      <c r="A97" s="48">
        <v>2018</v>
      </c>
      <c r="B97" s="48" t="s">
        <v>4</v>
      </c>
      <c r="C97" s="48" t="s">
        <v>112</v>
      </c>
      <c r="D97" s="48" t="s">
        <v>39</v>
      </c>
      <c r="E97" s="48">
        <v>1</v>
      </c>
    </row>
    <row r="98" spans="1:5" x14ac:dyDescent="0.3">
      <c r="A98" s="48">
        <v>2018</v>
      </c>
      <c r="B98" s="48" t="s">
        <v>4</v>
      </c>
      <c r="C98" s="48" t="s">
        <v>112</v>
      </c>
      <c r="D98" s="48" t="s">
        <v>13</v>
      </c>
      <c r="E98" s="48">
        <v>7215</v>
      </c>
    </row>
    <row r="99" spans="1:5" x14ac:dyDescent="0.3">
      <c r="A99" s="48">
        <v>2018</v>
      </c>
      <c r="B99" s="48" t="s">
        <v>4</v>
      </c>
      <c r="C99" s="48" t="s">
        <v>112</v>
      </c>
      <c r="D99" s="48" t="s">
        <v>2</v>
      </c>
      <c r="E99" s="48">
        <v>9077</v>
      </c>
    </row>
    <row r="100" spans="1:5" hidden="1" x14ac:dyDescent="0.3">
      <c r="A100" s="48">
        <v>2018</v>
      </c>
      <c r="B100" s="48" t="s">
        <v>5</v>
      </c>
      <c r="C100" s="48" t="s">
        <v>113</v>
      </c>
      <c r="D100" s="48" t="s">
        <v>37</v>
      </c>
      <c r="E100" s="48">
        <v>9</v>
      </c>
    </row>
    <row r="101" spans="1:5" hidden="1" x14ac:dyDescent="0.3">
      <c r="A101" s="48">
        <v>2018</v>
      </c>
      <c r="B101" s="48" t="s">
        <v>5</v>
      </c>
      <c r="C101" s="48" t="s">
        <v>113</v>
      </c>
      <c r="D101" s="48" t="s">
        <v>39</v>
      </c>
      <c r="E101" s="48">
        <v>17</v>
      </c>
    </row>
    <row r="102" spans="1:5" x14ac:dyDescent="0.3">
      <c r="A102" s="48">
        <v>2018</v>
      </c>
      <c r="B102" s="48" t="s">
        <v>5</v>
      </c>
      <c r="C102" s="48" t="s">
        <v>113</v>
      </c>
      <c r="D102" s="48" t="s">
        <v>13</v>
      </c>
      <c r="E102" s="48">
        <v>4543</v>
      </c>
    </row>
    <row r="103" spans="1:5" x14ac:dyDescent="0.3">
      <c r="A103" s="48">
        <v>2018</v>
      </c>
      <c r="B103" s="48" t="s">
        <v>5</v>
      </c>
      <c r="C103" s="48" t="s">
        <v>113</v>
      </c>
      <c r="D103" s="48" t="s">
        <v>2</v>
      </c>
      <c r="E103" s="48">
        <v>11652</v>
      </c>
    </row>
    <row r="104" spans="1:5" hidden="1" x14ac:dyDescent="0.3">
      <c r="A104" s="48">
        <v>2017</v>
      </c>
      <c r="B104" s="48" t="s">
        <v>124</v>
      </c>
      <c r="C104" s="48" t="s">
        <v>125</v>
      </c>
      <c r="D104" s="48" t="s">
        <v>37</v>
      </c>
      <c r="E104" s="48">
        <v>0</v>
      </c>
    </row>
    <row r="105" spans="1:5" hidden="1" x14ac:dyDescent="0.3">
      <c r="A105" s="48">
        <v>2017</v>
      </c>
      <c r="B105" s="48" t="s">
        <v>124</v>
      </c>
      <c r="C105" s="48" t="s">
        <v>125</v>
      </c>
      <c r="D105" s="48" t="s">
        <v>39</v>
      </c>
      <c r="E105" s="48">
        <v>0</v>
      </c>
    </row>
    <row r="106" spans="1:5" hidden="1" x14ac:dyDescent="0.3">
      <c r="A106" s="48">
        <v>2017</v>
      </c>
      <c r="B106" s="48" t="s">
        <v>124</v>
      </c>
      <c r="C106" s="48" t="s">
        <v>125</v>
      </c>
      <c r="D106" s="48" t="s">
        <v>13</v>
      </c>
      <c r="E106" s="48">
        <v>716</v>
      </c>
    </row>
    <row r="107" spans="1:5" hidden="1" x14ac:dyDescent="0.3">
      <c r="A107" s="48">
        <v>2017</v>
      </c>
      <c r="B107" s="48" t="s">
        <v>124</v>
      </c>
      <c r="C107" s="48" t="s">
        <v>125</v>
      </c>
      <c r="D107" s="48" t="s">
        <v>2</v>
      </c>
      <c r="E107" s="48">
        <v>1711</v>
      </c>
    </row>
    <row r="108" spans="1:5" hidden="1" x14ac:dyDescent="0.3">
      <c r="A108" s="48">
        <v>2017</v>
      </c>
      <c r="B108" s="48" t="s">
        <v>114</v>
      </c>
      <c r="C108" s="48" t="s">
        <v>115</v>
      </c>
      <c r="D108" s="48" t="s">
        <v>37</v>
      </c>
      <c r="E108" s="48">
        <v>0</v>
      </c>
    </row>
    <row r="109" spans="1:5" hidden="1" x14ac:dyDescent="0.3">
      <c r="A109" s="48">
        <v>2017</v>
      </c>
      <c r="B109" s="48" t="s">
        <v>114</v>
      </c>
      <c r="C109" s="48" t="s">
        <v>115</v>
      </c>
      <c r="D109" s="48" t="s">
        <v>39</v>
      </c>
      <c r="E109" s="48">
        <v>0</v>
      </c>
    </row>
    <row r="110" spans="1:5" hidden="1" x14ac:dyDescent="0.3">
      <c r="A110" s="48">
        <v>2017</v>
      </c>
      <c r="B110" s="48" t="s">
        <v>114</v>
      </c>
      <c r="C110" s="48" t="s">
        <v>115</v>
      </c>
      <c r="D110" s="48" t="s">
        <v>13</v>
      </c>
      <c r="E110" s="48">
        <v>1860</v>
      </c>
    </row>
    <row r="111" spans="1:5" hidden="1" x14ac:dyDescent="0.3">
      <c r="A111" s="48">
        <v>2017</v>
      </c>
      <c r="B111" s="48" t="s">
        <v>114</v>
      </c>
      <c r="C111" s="48" t="s">
        <v>115</v>
      </c>
      <c r="D111" s="48" t="s">
        <v>2</v>
      </c>
      <c r="E111" s="48">
        <v>4214</v>
      </c>
    </row>
    <row r="112" spans="1:5" hidden="1" x14ac:dyDescent="0.3">
      <c r="A112" s="48">
        <v>2017</v>
      </c>
      <c r="B112" s="48" t="s">
        <v>116</v>
      </c>
      <c r="C112" s="48" t="s">
        <v>117</v>
      </c>
      <c r="D112" s="48" t="s">
        <v>37</v>
      </c>
      <c r="E112" s="48">
        <v>0</v>
      </c>
    </row>
    <row r="113" spans="1:5" hidden="1" x14ac:dyDescent="0.3">
      <c r="A113" s="48">
        <v>2017</v>
      </c>
      <c r="B113" s="48" t="s">
        <v>116</v>
      </c>
      <c r="C113" s="48" t="s">
        <v>117</v>
      </c>
      <c r="D113" s="48" t="s">
        <v>39</v>
      </c>
      <c r="E113" s="48">
        <v>0</v>
      </c>
    </row>
    <row r="114" spans="1:5" hidden="1" x14ac:dyDescent="0.3">
      <c r="A114" s="48">
        <v>2017</v>
      </c>
      <c r="B114" s="48" t="s">
        <v>116</v>
      </c>
      <c r="C114" s="48" t="s">
        <v>117</v>
      </c>
      <c r="D114" s="48" t="s">
        <v>13</v>
      </c>
      <c r="E114" s="48">
        <v>2355</v>
      </c>
    </row>
    <row r="115" spans="1:5" hidden="1" x14ac:dyDescent="0.3">
      <c r="A115" s="48">
        <v>2017</v>
      </c>
      <c r="B115" s="48" t="s">
        <v>116</v>
      </c>
      <c r="C115" s="48" t="s">
        <v>117</v>
      </c>
      <c r="D115" s="48" t="s">
        <v>2</v>
      </c>
      <c r="E115" s="48">
        <v>3618</v>
      </c>
    </row>
    <row r="116" spans="1:5" hidden="1" x14ac:dyDescent="0.3">
      <c r="A116" s="48">
        <v>2017</v>
      </c>
      <c r="B116" s="48" t="s">
        <v>118</v>
      </c>
      <c r="C116" s="48" t="s">
        <v>119</v>
      </c>
      <c r="D116" s="48" t="s">
        <v>37</v>
      </c>
      <c r="E116" s="48">
        <v>0</v>
      </c>
    </row>
    <row r="117" spans="1:5" hidden="1" x14ac:dyDescent="0.3">
      <c r="A117" s="48">
        <v>2017</v>
      </c>
      <c r="B117" s="48" t="s">
        <v>118</v>
      </c>
      <c r="C117" s="48" t="s">
        <v>119</v>
      </c>
      <c r="D117" s="48" t="s">
        <v>39</v>
      </c>
      <c r="E117" s="48">
        <v>3</v>
      </c>
    </row>
    <row r="118" spans="1:5" hidden="1" x14ac:dyDescent="0.3">
      <c r="A118" s="48">
        <v>2017</v>
      </c>
      <c r="B118" s="48" t="s">
        <v>118</v>
      </c>
      <c r="C118" s="48" t="s">
        <v>119</v>
      </c>
      <c r="D118" s="48" t="s">
        <v>13</v>
      </c>
      <c r="E118" s="48">
        <v>1962</v>
      </c>
    </row>
    <row r="119" spans="1:5" hidden="1" x14ac:dyDescent="0.3">
      <c r="A119" s="48">
        <v>2017</v>
      </c>
      <c r="B119" s="48" t="s">
        <v>118</v>
      </c>
      <c r="C119" s="48" t="s">
        <v>119</v>
      </c>
      <c r="D119" s="48" t="s">
        <v>2</v>
      </c>
      <c r="E119" s="48">
        <v>1941</v>
      </c>
    </row>
    <row r="120" spans="1:5" hidden="1" x14ac:dyDescent="0.3">
      <c r="A120" s="48">
        <v>2017</v>
      </c>
      <c r="B120" s="48" t="s">
        <v>120</v>
      </c>
      <c r="C120" s="48" t="s">
        <v>121</v>
      </c>
      <c r="D120" s="48" t="s">
        <v>37</v>
      </c>
      <c r="E120" s="48">
        <v>0</v>
      </c>
    </row>
    <row r="121" spans="1:5" hidden="1" x14ac:dyDescent="0.3">
      <c r="A121" s="48">
        <v>2017</v>
      </c>
      <c r="B121" s="48" t="s">
        <v>120</v>
      </c>
      <c r="C121" s="48" t="s">
        <v>121</v>
      </c>
      <c r="D121" s="48" t="s">
        <v>39</v>
      </c>
      <c r="E121" s="48">
        <v>0</v>
      </c>
    </row>
    <row r="122" spans="1:5" hidden="1" x14ac:dyDescent="0.3">
      <c r="A122" s="48">
        <v>2017</v>
      </c>
      <c r="B122" s="48" t="s">
        <v>120</v>
      </c>
      <c r="C122" s="48" t="s">
        <v>121</v>
      </c>
      <c r="D122" s="48" t="s">
        <v>13</v>
      </c>
      <c r="E122" s="48">
        <v>10299</v>
      </c>
    </row>
    <row r="123" spans="1:5" hidden="1" x14ac:dyDescent="0.3">
      <c r="A123" s="48">
        <v>2017</v>
      </c>
      <c r="B123" s="48" t="s">
        <v>120</v>
      </c>
      <c r="C123" s="48" t="s">
        <v>121</v>
      </c>
      <c r="D123" s="48" t="s">
        <v>2</v>
      </c>
      <c r="E123" s="48">
        <v>12247</v>
      </c>
    </row>
    <row r="124" spans="1:5" hidden="1" x14ac:dyDescent="0.3">
      <c r="A124" s="48">
        <v>2017</v>
      </c>
      <c r="B124" s="48" t="s">
        <v>122</v>
      </c>
      <c r="C124" s="48" t="s">
        <v>123</v>
      </c>
      <c r="D124" s="48" t="s">
        <v>37</v>
      </c>
      <c r="E124" s="48">
        <v>0</v>
      </c>
    </row>
    <row r="125" spans="1:5" hidden="1" x14ac:dyDescent="0.3">
      <c r="A125" s="48">
        <v>2017</v>
      </c>
      <c r="B125" s="48" t="s">
        <v>122</v>
      </c>
      <c r="C125" s="48" t="s">
        <v>123</v>
      </c>
      <c r="D125" s="48" t="s">
        <v>39</v>
      </c>
      <c r="E125" s="48">
        <v>0</v>
      </c>
    </row>
    <row r="126" spans="1:5" hidden="1" x14ac:dyDescent="0.3">
      <c r="A126" s="48">
        <v>2017</v>
      </c>
      <c r="B126" s="48" t="s">
        <v>122</v>
      </c>
      <c r="C126" s="48" t="s">
        <v>123</v>
      </c>
      <c r="D126" s="48" t="s">
        <v>13</v>
      </c>
      <c r="E126" s="48">
        <v>579</v>
      </c>
    </row>
    <row r="127" spans="1:5" hidden="1" x14ac:dyDescent="0.3">
      <c r="A127" s="48">
        <v>2017</v>
      </c>
      <c r="B127" s="48" t="s">
        <v>122</v>
      </c>
      <c r="C127" s="48" t="s">
        <v>123</v>
      </c>
      <c r="D127" s="48" t="s">
        <v>2</v>
      </c>
      <c r="E127" s="48">
        <v>302</v>
      </c>
    </row>
    <row r="128" spans="1:5" hidden="1" x14ac:dyDescent="0.3">
      <c r="A128" s="48">
        <v>2017</v>
      </c>
      <c r="B128" s="48" t="s">
        <v>108</v>
      </c>
      <c r="C128" s="48" t="s">
        <v>109</v>
      </c>
      <c r="D128" s="48" t="s">
        <v>37</v>
      </c>
      <c r="E128" s="48">
        <v>32</v>
      </c>
    </row>
    <row r="129" spans="1:5" hidden="1" x14ac:dyDescent="0.3">
      <c r="A129" s="48">
        <v>2017</v>
      </c>
      <c r="B129" s="48" t="s">
        <v>108</v>
      </c>
      <c r="C129" s="48" t="s">
        <v>109</v>
      </c>
      <c r="D129" s="48" t="s">
        <v>39</v>
      </c>
      <c r="E129" s="48">
        <v>192</v>
      </c>
    </row>
    <row r="130" spans="1:5" hidden="1" x14ac:dyDescent="0.3">
      <c r="A130" s="48">
        <v>2017</v>
      </c>
      <c r="B130" s="48" t="s">
        <v>108</v>
      </c>
      <c r="C130" s="48" t="s">
        <v>109</v>
      </c>
      <c r="D130" s="48" t="s">
        <v>13</v>
      </c>
      <c r="E130" s="48">
        <v>3525</v>
      </c>
    </row>
    <row r="131" spans="1:5" hidden="1" x14ac:dyDescent="0.3">
      <c r="A131" s="48">
        <v>2017</v>
      </c>
      <c r="B131" s="48" t="s">
        <v>108</v>
      </c>
      <c r="C131" s="48" t="s">
        <v>109</v>
      </c>
      <c r="D131" s="48" t="s">
        <v>2</v>
      </c>
      <c r="E131" s="48">
        <v>4093</v>
      </c>
    </row>
    <row r="132" spans="1:5" hidden="1" x14ac:dyDescent="0.3">
      <c r="A132" s="48">
        <v>2017</v>
      </c>
      <c r="B132" s="48" t="s">
        <v>110</v>
      </c>
      <c r="C132" s="48"/>
      <c r="D132" s="48" t="s">
        <v>37</v>
      </c>
      <c r="E132" s="48">
        <v>82</v>
      </c>
    </row>
    <row r="133" spans="1:5" hidden="1" x14ac:dyDescent="0.3">
      <c r="A133" s="48">
        <v>2017</v>
      </c>
      <c r="B133" s="48" t="s">
        <v>110</v>
      </c>
      <c r="C133" s="48"/>
      <c r="D133" s="48" t="s">
        <v>39</v>
      </c>
      <c r="E133" s="48">
        <v>359</v>
      </c>
    </row>
    <row r="134" spans="1:5" hidden="1" x14ac:dyDescent="0.3">
      <c r="A134" s="48">
        <v>2017</v>
      </c>
      <c r="B134" s="48" t="s">
        <v>110</v>
      </c>
      <c r="C134" s="48"/>
      <c r="D134" s="48" t="s">
        <v>13</v>
      </c>
      <c r="E134" s="48">
        <v>28438</v>
      </c>
    </row>
    <row r="135" spans="1:5" hidden="1" x14ac:dyDescent="0.3">
      <c r="A135" s="48">
        <v>2017</v>
      </c>
      <c r="B135" s="48" t="s">
        <v>110</v>
      </c>
      <c r="C135" s="48"/>
      <c r="D135" s="48" t="s">
        <v>2</v>
      </c>
      <c r="E135" s="48">
        <v>47113</v>
      </c>
    </row>
    <row r="136" spans="1:5" hidden="1" x14ac:dyDescent="0.3">
      <c r="A136" s="48">
        <v>2017</v>
      </c>
      <c r="B136" s="48" t="s">
        <v>3</v>
      </c>
      <c r="C136" s="48" t="s">
        <v>111</v>
      </c>
      <c r="D136" s="48" t="s">
        <v>37</v>
      </c>
      <c r="E136" s="48">
        <v>114</v>
      </c>
    </row>
    <row r="137" spans="1:5" hidden="1" x14ac:dyDescent="0.3">
      <c r="A137" s="48">
        <v>2017</v>
      </c>
      <c r="B137" s="48" t="s">
        <v>3</v>
      </c>
      <c r="C137" s="48" t="s">
        <v>111</v>
      </c>
      <c r="D137" s="48" t="s">
        <v>39</v>
      </c>
      <c r="E137" s="48">
        <v>554</v>
      </c>
    </row>
    <row r="138" spans="1:5" x14ac:dyDescent="0.3">
      <c r="A138" s="48">
        <v>2017</v>
      </c>
      <c r="B138" s="48" t="s">
        <v>3</v>
      </c>
      <c r="C138" s="48" t="s">
        <v>111</v>
      </c>
      <c r="D138" s="48" t="s">
        <v>13</v>
      </c>
      <c r="E138" s="48">
        <v>49734</v>
      </c>
    </row>
    <row r="139" spans="1:5" x14ac:dyDescent="0.3">
      <c r="A139" s="48">
        <v>2017</v>
      </c>
      <c r="B139" s="48" t="s">
        <v>3</v>
      </c>
      <c r="C139" s="48" t="s">
        <v>111</v>
      </c>
      <c r="D139" s="48" t="s">
        <v>2</v>
      </c>
      <c r="E139" s="48">
        <v>75239</v>
      </c>
    </row>
    <row r="140" spans="1:5" hidden="1" x14ac:dyDescent="0.3">
      <c r="A140" s="48">
        <v>2017</v>
      </c>
      <c r="B140" s="48" t="s">
        <v>4</v>
      </c>
      <c r="C140" s="48" t="s">
        <v>112</v>
      </c>
      <c r="D140" s="48" t="s">
        <v>37</v>
      </c>
      <c r="E140" s="48">
        <v>0</v>
      </c>
    </row>
    <row r="141" spans="1:5" hidden="1" x14ac:dyDescent="0.3">
      <c r="A141" s="48">
        <v>2017</v>
      </c>
      <c r="B141" s="48" t="s">
        <v>4</v>
      </c>
      <c r="C141" s="48" t="s">
        <v>112</v>
      </c>
      <c r="D141" s="48" t="s">
        <v>39</v>
      </c>
      <c r="E141" s="48">
        <v>0</v>
      </c>
    </row>
    <row r="142" spans="1:5" x14ac:dyDescent="0.3">
      <c r="A142" s="48">
        <v>2017</v>
      </c>
      <c r="B142" s="48" t="s">
        <v>4</v>
      </c>
      <c r="C142" s="48" t="s">
        <v>112</v>
      </c>
      <c r="D142" s="48" t="s">
        <v>13</v>
      </c>
      <c r="E142" s="48">
        <v>6960</v>
      </c>
    </row>
    <row r="143" spans="1:5" x14ac:dyDescent="0.3">
      <c r="A143" s="48">
        <v>2017</v>
      </c>
      <c r="B143" s="48" t="s">
        <v>4</v>
      </c>
      <c r="C143" s="48" t="s">
        <v>112</v>
      </c>
      <c r="D143" s="48" t="s">
        <v>2</v>
      </c>
      <c r="E143" s="48">
        <v>8760</v>
      </c>
    </row>
    <row r="144" spans="1:5" hidden="1" x14ac:dyDescent="0.3">
      <c r="A144" s="48">
        <v>2017</v>
      </c>
      <c r="B144" s="48" t="s">
        <v>5</v>
      </c>
      <c r="C144" s="48" t="s">
        <v>113</v>
      </c>
      <c r="D144" s="48" t="s">
        <v>37</v>
      </c>
      <c r="E144" s="48">
        <v>8</v>
      </c>
    </row>
    <row r="145" spans="1:5" hidden="1" x14ac:dyDescent="0.3">
      <c r="A145" s="48">
        <v>2017</v>
      </c>
      <c r="B145" s="48" t="s">
        <v>5</v>
      </c>
      <c r="C145" s="48" t="s">
        <v>113</v>
      </c>
      <c r="D145" s="48" t="s">
        <v>39</v>
      </c>
      <c r="E145" s="48">
        <v>4</v>
      </c>
    </row>
    <row r="146" spans="1:5" x14ac:dyDescent="0.3">
      <c r="A146" s="48">
        <v>2017</v>
      </c>
      <c r="B146" s="48" t="s">
        <v>5</v>
      </c>
      <c r="C146" s="48" t="s">
        <v>113</v>
      </c>
      <c r="D146" s="48" t="s">
        <v>13</v>
      </c>
      <c r="E146" s="48">
        <v>4714</v>
      </c>
    </row>
    <row r="147" spans="1:5" x14ac:dyDescent="0.3">
      <c r="A147" s="48">
        <v>2017</v>
      </c>
      <c r="B147" s="48" t="s">
        <v>5</v>
      </c>
      <c r="C147" s="48" t="s">
        <v>113</v>
      </c>
      <c r="D147" s="48" t="s">
        <v>2</v>
      </c>
      <c r="E147" s="48">
        <v>12163</v>
      </c>
    </row>
    <row r="148" spans="1:5" hidden="1" x14ac:dyDescent="0.3">
      <c r="A148" s="48">
        <v>2016</v>
      </c>
      <c r="B148" s="48" t="s">
        <v>124</v>
      </c>
      <c r="C148" s="48" t="s">
        <v>125</v>
      </c>
      <c r="D148" s="48" t="s">
        <v>37</v>
      </c>
      <c r="E148" s="48">
        <v>0</v>
      </c>
    </row>
    <row r="149" spans="1:5" hidden="1" x14ac:dyDescent="0.3">
      <c r="A149" s="48">
        <v>2016</v>
      </c>
      <c r="B149" s="48" t="s">
        <v>124</v>
      </c>
      <c r="C149" s="48" t="s">
        <v>125</v>
      </c>
      <c r="D149" s="48" t="s">
        <v>39</v>
      </c>
      <c r="E149" s="48">
        <v>0</v>
      </c>
    </row>
    <row r="150" spans="1:5" hidden="1" x14ac:dyDescent="0.3">
      <c r="A150" s="48">
        <v>2016</v>
      </c>
      <c r="B150" s="48" t="s">
        <v>124</v>
      </c>
      <c r="C150" s="48" t="s">
        <v>125</v>
      </c>
      <c r="D150" s="48" t="s">
        <v>13</v>
      </c>
      <c r="E150" s="48">
        <v>824</v>
      </c>
    </row>
    <row r="151" spans="1:5" hidden="1" x14ac:dyDescent="0.3">
      <c r="A151" s="48">
        <v>2016</v>
      </c>
      <c r="B151" s="48" t="s">
        <v>124</v>
      </c>
      <c r="C151" s="48" t="s">
        <v>125</v>
      </c>
      <c r="D151" s="48" t="s">
        <v>2</v>
      </c>
      <c r="E151" s="48">
        <v>1728</v>
      </c>
    </row>
    <row r="152" spans="1:5" hidden="1" x14ac:dyDescent="0.3">
      <c r="A152" s="48">
        <v>2016</v>
      </c>
      <c r="B152" s="48" t="s">
        <v>114</v>
      </c>
      <c r="C152" s="48" t="s">
        <v>115</v>
      </c>
      <c r="D152" s="48" t="s">
        <v>37</v>
      </c>
      <c r="E152" s="48">
        <v>0</v>
      </c>
    </row>
    <row r="153" spans="1:5" hidden="1" x14ac:dyDescent="0.3">
      <c r="A153" s="48">
        <v>2019</v>
      </c>
      <c r="B153" s="48" t="s">
        <v>110</v>
      </c>
      <c r="C153" s="48"/>
      <c r="D153" s="48" t="s">
        <v>2</v>
      </c>
      <c r="E153" s="48">
        <v>40126</v>
      </c>
    </row>
    <row r="154" spans="1:5" hidden="1" x14ac:dyDescent="0.3">
      <c r="A154" s="48">
        <v>2019</v>
      </c>
      <c r="B154" s="48" t="s">
        <v>3</v>
      </c>
      <c r="C154" s="48" t="s">
        <v>111</v>
      </c>
      <c r="D154" s="48" t="s">
        <v>37</v>
      </c>
      <c r="E154" s="48">
        <v>91</v>
      </c>
    </row>
    <row r="155" spans="1:5" hidden="1" x14ac:dyDescent="0.3">
      <c r="A155" s="48">
        <v>2019</v>
      </c>
      <c r="B155" s="48" t="s">
        <v>3</v>
      </c>
      <c r="C155" s="48" t="s">
        <v>111</v>
      </c>
      <c r="D155" s="48" t="s">
        <v>39</v>
      </c>
      <c r="E155" s="48">
        <v>489</v>
      </c>
    </row>
    <row r="156" spans="1:5" x14ac:dyDescent="0.3">
      <c r="A156" s="48">
        <v>2019</v>
      </c>
      <c r="B156" s="48" t="s">
        <v>3</v>
      </c>
      <c r="C156" s="48" t="s">
        <v>111</v>
      </c>
      <c r="D156" s="48" t="s">
        <v>13</v>
      </c>
      <c r="E156" s="48">
        <v>41353</v>
      </c>
    </row>
    <row r="157" spans="1:5" x14ac:dyDescent="0.3">
      <c r="A157" s="48">
        <v>2019</v>
      </c>
      <c r="B157" s="48" t="s">
        <v>3</v>
      </c>
      <c r="C157" s="48" t="s">
        <v>111</v>
      </c>
      <c r="D157" s="48" t="s">
        <v>2</v>
      </c>
      <c r="E157" s="48">
        <v>67395</v>
      </c>
    </row>
    <row r="158" spans="1:5" hidden="1" x14ac:dyDescent="0.3">
      <c r="A158" s="48">
        <v>2019</v>
      </c>
      <c r="B158" s="48" t="s">
        <v>4</v>
      </c>
      <c r="C158" s="48" t="s">
        <v>112</v>
      </c>
      <c r="D158" s="48" t="s">
        <v>37</v>
      </c>
      <c r="E158" s="48">
        <v>0</v>
      </c>
    </row>
    <row r="159" spans="1:5" hidden="1" x14ac:dyDescent="0.3">
      <c r="A159" s="48">
        <v>2019</v>
      </c>
      <c r="B159" s="48" t="s">
        <v>4</v>
      </c>
      <c r="C159" s="48" t="s">
        <v>112</v>
      </c>
      <c r="D159" s="48" t="s">
        <v>39</v>
      </c>
      <c r="E159" s="48">
        <v>1</v>
      </c>
    </row>
    <row r="160" spans="1:5" x14ac:dyDescent="0.3">
      <c r="A160" s="48">
        <v>2019</v>
      </c>
      <c r="B160" s="48" t="s">
        <v>4</v>
      </c>
      <c r="C160" s="48" t="s">
        <v>112</v>
      </c>
      <c r="D160" s="48" t="s">
        <v>13</v>
      </c>
      <c r="E160" s="48">
        <v>6187</v>
      </c>
    </row>
    <row r="161" spans="1:5" x14ac:dyDescent="0.3">
      <c r="A161" s="48">
        <v>2019</v>
      </c>
      <c r="B161" s="48" t="s">
        <v>4</v>
      </c>
      <c r="C161" s="48" t="s">
        <v>112</v>
      </c>
      <c r="D161" s="48" t="s">
        <v>2</v>
      </c>
      <c r="E161" s="48">
        <v>8071</v>
      </c>
    </row>
    <row r="162" spans="1:5" hidden="1" x14ac:dyDescent="0.3">
      <c r="A162" s="48">
        <v>2019</v>
      </c>
      <c r="B162" s="48" t="s">
        <v>5</v>
      </c>
      <c r="C162" s="48" t="s">
        <v>113</v>
      </c>
      <c r="D162" s="48" t="s">
        <v>37</v>
      </c>
      <c r="E162" s="48">
        <v>10</v>
      </c>
    </row>
    <row r="163" spans="1:5" hidden="1" x14ac:dyDescent="0.3">
      <c r="A163" s="48">
        <v>2019</v>
      </c>
      <c r="B163" s="48" t="s">
        <v>5</v>
      </c>
      <c r="C163" s="48" t="s">
        <v>113</v>
      </c>
      <c r="D163" s="48" t="s">
        <v>39</v>
      </c>
      <c r="E163" s="48">
        <v>15</v>
      </c>
    </row>
    <row r="164" spans="1:5" x14ac:dyDescent="0.3">
      <c r="A164" s="48">
        <v>2019</v>
      </c>
      <c r="B164" s="48" t="s">
        <v>5</v>
      </c>
      <c r="C164" s="48" t="s">
        <v>113</v>
      </c>
      <c r="D164" s="48" t="s">
        <v>13</v>
      </c>
      <c r="E164" s="48">
        <v>4102</v>
      </c>
    </row>
    <row r="165" spans="1:5" x14ac:dyDescent="0.3">
      <c r="A165" s="48">
        <v>2019</v>
      </c>
      <c r="B165" s="48" t="s">
        <v>5</v>
      </c>
      <c r="C165" s="48" t="s">
        <v>113</v>
      </c>
      <c r="D165" s="48" t="s">
        <v>2</v>
      </c>
      <c r="E165" s="48">
        <v>10224</v>
      </c>
    </row>
    <row r="166" spans="1:5" hidden="1" x14ac:dyDescent="0.3">
      <c r="A166" s="48">
        <v>2018</v>
      </c>
      <c r="B166" s="48" t="s">
        <v>124</v>
      </c>
      <c r="C166" s="48" t="s">
        <v>125</v>
      </c>
      <c r="D166" s="48" t="s">
        <v>37</v>
      </c>
      <c r="E166" s="48">
        <v>0</v>
      </c>
    </row>
    <row r="167" spans="1:5" hidden="1" x14ac:dyDescent="0.3">
      <c r="A167" s="48">
        <v>2018</v>
      </c>
      <c r="B167" s="48" t="s">
        <v>124</v>
      </c>
      <c r="C167" s="48" t="s">
        <v>125</v>
      </c>
      <c r="D167" s="48" t="s">
        <v>39</v>
      </c>
      <c r="E167" s="48">
        <v>0</v>
      </c>
    </row>
    <row r="168" spans="1:5" hidden="1" x14ac:dyDescent="0.3">
      <c r="A168" s="48">
        <v>2018</v>
      </c>
      <c r="B168" s="48" t="s">
        <v>124</v>
      </c>
      <c r="C168" s="48" t="s">
        <v>125</v>
      </c>
      <c r="D168" s="48" t="s">
        <v>13</v>
      </c>
      <c r="E168" s="48">
        <v>704</v>
      </c>
    </row>
    <row r="169" spans="1:5" hidden="1" x14ac:dyDescent="0.3">
      <c r="A169" s="48">
        <v>2018</v>
      </c>
      <c r="B169" s="48" t="s">
        <v>124</v>
      </c>
      <c r="C169" s="48" t="s">
        <v>125</v>
      </c>
      <c r="D169" s="48" t="s">
        <v>2</v>
      </c>
      <c r="E169" s="48">
        <v>1571</v>
      </c>
    </row>
    <row r="170" spans="1:5" hidden="1" x14ac:dyDescent="0.3">
      <c r="A170" s="48">
        <v>2018</v>
      </c>
      <c r="B170" s="48" t="s">
        <v>114</v>
      </c>
      <c r="C170" s="48" t="s">
        <v>115</v>
      </c>
      <c r="D170" s="48" t="s">
        <v>37</v>
      </c>
      <c r="E170" s="48">
        <v>0</v>
      </c>
    </row>
    <row r="171" spans="1:5" hidden="1" x14ac:dyDescent="0.3">
      <c r="A171" s="48">
        <v>2018</v>
      </c>
      <c r="B171" s="48" t="s">
        <v>114</v>
      </c>
      <c r="C171" s="48" t="s">
        <v>115</v>
      </c>
      <c r="D171" s="48" t="s">
        <v>39</v>
      </c>
      <c r="E171" s="48">
        <v>0</v>
      </c>
    </row>
    <row r="172" spans="1:5" hidden="1" x14ac:dyDescent="0.3">
      <c r="A172" s="48">
        <v>2018</v>
      </c>
      <c r="B172" s="48" t="s">
        <v>114</v>
      </c>
      <c r="C172" s="48" t="s">
        <v>115</v>
      </c>
      <c r="D172" s="48" t="s">
        <v>13</v>
      </c>
      <c r="E172" s="48">
        <v>1854</v>
      </c>
    </row>
    <row r="173" spans="1:5" hidden="1" x14ac:dyDescent="0.3">
      <c r="A173" s="48">
        <v>2018</v>
      </c>
      <c r="B173" s="48" t="s">
        <v>114</v>
      </c>
      <c r="C173" s="48" t="s">
        <v>115</v>
      </c>
      <c r="D173" s="48" t="s">
        <v>2</v>
      </c>
      <c r="E173" s="48">
        <v>3967</v>
      </c>
    </row>
    <row r="174" spans="1:5" hidden="1" x14ac:dyDescent="0.3">
      <c r="A174" s="48">
        <v>2018</v>
      </c>
      <c r="B174" s="48" t="s">
        <v>116</v>
      </c>
      <c r="C174" s="48" t="s">
        <v>117</v>
      </c>
      <c r="D174" s="48" t="s">
        <v>37</v>
      </c>
      <c r="E174" s="48">
        <v>0</v>
      </c>
    </row>
    <row r="175" spans="1:5" hidden="1" x14ac:dyDescent="0.3">
      <c r="A175" s="48">
        <v>2018</v>
      </c>
      <c r="B175" s="48" t="s">
        <v>116</v>
      </c>
      <c r="C175" s="48" t="s">
        <v>117</v>
      </c>
      <c r="D175" s="48" t="s">
        <v>39</v>
      </c>
      <c r="E175" s="48">
        <v>0</v>
      </c>
    </row>
    <row r="176" spans="1:5" hidden="1" x14ac:dyDescent="0.3">
      <c r="A176" s="48">
        <v>2018</v>
      </c>
      <c r="B176" s="48" t="s">
        <v>116</v>
      </c>
      <c r="C176" s="48" t="s">
        <v>117</v>
      </c>
      <c r="D176" s="48" t="s">
        <v>13</v>
      </c>
      <c r="E176" s="48">
        <v>2226</v>
      </c>
    </row>
    <row r="177" spans="1:5" hidden="1" x14ac:dyDescent="0.3">
      <c r="A177" s="48">
        <v>2018</v>
      </c>
      <c r="B177" s="48" t="s">
        <v>116</v>
      </c>
      <c r="C177" s="48" t="s">
        <v>117</v>
      </c>
      <c r="D177" s="48" t="s">
        <v>2</v>
      </c>
      <c r="E177" s="48">
        <v>3563</v>
      </c>
    </row>
    <row r="178" spans="1:5" hidden="1" x14ac:dyDescent="0.3">
      <c r="A178" s="48">
        <v>2018</v>
      </c>
      <c r="B178" s="48" t="s">
        <v>118</v>
      </c>
      <c r="C178" s="48" t="s">
        <v>119</v>
      </c>
      <c r="D178" s="48" t="s">
        <v>37</v>
      </c>
      <c r="E178" s="48">
        <v>0</v>
      </c>
    </row>
    <row r="179" spans="1:5" hidden="1" x14ac:dyDescent="0.3">
      <c r="A179" s="48">
        <v>2018</v>
      </c>
      <c r="B179" s="48" t="s">
        <v>118</v>
      </c>
      <c r="C179" s="48" t="s">
        <v>119</v>
      </c>
      <c r="D179" s="48" t="s">
        <v>39</v>
      </c>
      <c r="E179" s="48">
        <v>2</v>
      </c>
    </row>
    <row r="180" spans="1:5" hidden="1" x14ac:dyDescent="0.3">
      <c r="A180" s="48">
        <v>2018</v>
      </c>
      <c r="B180" s="48" t="s">
        <v>118</v>
      </c>
      <c r="C180" s="48" t="s">
        <v>119</v>
      </c>
      <c r="D180" s="48" t="s">
        <v>13</v>
      </c>
      <c r="E180" s="48">
        <v>2043</v>
      </c>
    </row>
    <row r="181" spans="1:5" hidden="1" x14ac:dyDescent="0.3">
      <c r="A181" s="48">
        <v>2018</v>
      </c>
      <c r="B181" s="48" t="s">
        <v>118</v>
      </c>
      <c r="C181" s="48" t="s">
        <v>119</v>
      </c>
      <c r="D181" s="48" t="s">
        <v>2</v>
      </c>
      <c r="E181" s="48">
        <v>2091</v>
      </c>
    </row>
    <row r="182" spans="1:5" hidden="1" x14ac:dyDescent="0.3">
      <c r="A182" s="48">
        <v>2018</v>
      </c>
      <c r="B182" s="48" t="s">
        <v>120</v>
      </c>
      <c r="C182" s="48" t="s">
        <v>121</v>
      </c>
      <c r="D182" s="48" t="s">
        <v>37</v>
      </c>
      <c r="E182" s="48">
        <v>0</v>
      </c>
    </row>
    <row r="183" spans="1:5" hidden="1" x14ac:dyDescent="0.3">
      <c r="A183" s="48">
        <v>2018</v>
      </c>
      <c r="B183" s="48" t="s">
        <v>120</v>
      </c>
      <c r="C183" s="48" t="s">
        <v>121</v>
      </c>
      <c r="D183" s="48" t="s">
        <v>39</v>
      </c>
      <c r="E183" s="48">
        <v>1</v>
      </c>
    </row>
    <row r="184" spans="1:5" hidden="1" x14ac:dyDescent="0.3">
      <c r="A184" s="48">
        <v>2018</v>
      </c>
      <c r="B184" s="48" t="s">
        <v>120</v>
      </c>
      <c r="C184" s="48" t="s">
        <v>121</v>
      </c>
      <c r="D184" s="48" t="s">
        <v>13</v>
      </c>
      <c r="E184" s="48">
        <v>9772</v>
      </c>
    </row>
    <row r="185" spans="1:5" hidden="1" x14ac:dyDescent="0.3">
      <c r="A185" s="48">
        <v>2018</v>
      </c>
      <c r="B185" s="48" t="s">
        <v>120</v>
      </c>
      <c r="C185" s="48" t="s">
        <v>121</v>
      </c>
      <c r="D185" s="48" t="s">
        <v>2</v>
      </c>
      <c r="E185" s="48">
        <v>11932</v>
      </c>
    </row>
    <row r="186" spans="1:5" hidden="1" x14ac:dyDescent="0.3">
      <c r="A186" s="48">
        <v>2018</v>
      </c>
      <c r="B186" s="48" t="s">
        <v>122</v>
      </c>
      <c r="C186" s="48" t="s">
        <v>123</v>
      </c>
      <c r="D186" s="48" t="s">
        <v>37</v>
      </c>
      <c r="E186" s="48">
        <v>0</v>
      </c>
    </row>
    <row r="187" spans="1:5" hidden="1" x14ac:dyDescent="0.3">
      <c r="A187" s="48">
        <v>2018</v>
      </c>
      <c r="B187" s="48" t="s">
        <v>122</v>
      </c>
      <c r="C187" s="48" t="s">
        <v>123</v>
      </c>
      <c r="D187" s="48" t="s">
        <v>39</v>
      </c>
      <c r="E187" s="48">
        <v>0</v>
      </c>
    </row>
    <row r="188" spans="1:5" hidden="1" x14ac:dyDescent="0.3">
      <c r="A188" s="48">
        <v>2018</v>
      </c>
      <c r="B188" s="48" t="s">
        <v>122</v>
      </c>
      <c r="C188" s="48" t="s">
        <v>123</v>
      </c>
      <c r="D188" s="48" t="s">
        <v>13</v>
      </c>
      <c r="E188" s="48">
        <v>535</v>
      </c>
    </row>
    <row r="189" spans="1:5" hidden="1" x14ac:dyDescent="0.3">
      <c r="A189" s="48">
        <v>2018</v>
      </c>
      <c r="B189" s="48" t="s">
        <v>122</v>
      </c>
      <c r="C189" s="48" t="s">
        <v>123</v>
      </c>
      <c r="D189" s="48" t="s">
        <v>2</v>
      </c>
      <c r="E189" s="48">
        <v>226</v>
      </c>
    </row>
    <row r="190" spans="1:5" hidden="1" x14ac:dyDescent="0.3">
      <c r="A190" s="48">
        <v>2018</v>
      </c>
      <c r="B190" s="48" t="s">
        <v>108</v>
      </c>
      <c r="C190" s="48" t="s">
        <v>109</v>
      </c>
      <c r="D190" s="48" t="s">
        <v>37</v>
      </c>
      <c r="E190" s="48">
        <v>33</v>
      </c>
    </row>
    <row r="191" spans="1:5" hidden="1" x14ac:dyDescent="0.3">
      <c r="A191" s="48">
        <v>2018</v>
      </c>
      <c r="B191" s="48" t="s">
        <v>108</v>
      </c>
      <c r="C191" s="48" t="s">
        <v>109</v>
      </c>
      <c r="D191" s="48" t="s">
        <v>39</v>
      </c>
      <c r="E191" s="48">
        <v>177</v>
      </c>
    </row>
    <row r="192" spans="1:5" hidden="1" x14ac:dyDescent="0.3">
      <c r="A192" s="48">
        <v>2018</v>
      </c>
      <c r="B192" s="48" t="s">
        <v>108</v>
      </c>
      <c r="C192" s="48" t="s">
        <v>109</v>
      </c>
      <c r="D192" s="48" t="s">
        <v>13</v>
      </c>
      <c r="E192" s="48">
        <v>3396</v>
      </c>
    </row>
    <row r="193" spans="1:5" hidden="1" x14ac:dyDescent="0.3">
      <c r="A193" s="48">
        <v>2018</v>
      </c>
      <c r="B193" s="48" t="s">
        <v>108</v>
      </c>
      <c r="C193" s="48" t="s">
        <v>109</v>
      </c>
      <c r="D193" s="48" t="s">
        <v>2</v>
      </c>
      <c r="E193" s="48">
        <v>4116</v>
      </c>
    </row>
    <row r="194" spans="1:5" hidden="1" x14ac:dyDescent="0.3">
      <c r="A194" s="48">
        <v>2018</v>
      </c>
      <c r="B194" s="48" t="s">
        <v>110</v>
      </c>
      <c r="C194" s="48"/>
      <c r="D194" s="48" t="s">
        <v>37</v>
      </c>
      <c r="E194" s="48">
        <v>61</v>
      </c>
    </row>
    <row r="195" spans="1:5" hidden="1" x14ac:dyDescent="0.3">
      <c r="A195" s="48">
        <v>2018</v>
      </c>
      <c r="B195" s="48" t="s">
        <v>110</v>
      </c>
      <c r="C195" s="48"/>
      <c r="D195" s="48" t="s">
        <v>39</v>
      </c>
      <c r="E195" s="48">
        <v>322</v>
      </c>
    </row>
    <row r="196" spans="1:5" hidden="1" x14ac:dyDescent="0.3">
      <c r="A196" s="48">
        <v>2019</v>
      </c>
      <c r="B196" s="48" t="s">
        <v>124</v>
      </c>
      <c r="C196" s="48" t="s">
        <v>125</v>
      </c>
      <c r="D196" s="48" t="s">
        <v>37</v>
      </c>
      <c r="E196" s="48">
        <v>0</v>
      </c>
    </row>
    <row r="197" spans="1:5" hidden="1" x14ac:dyDescent="0.3">
      <c r="A197" s="48">
        <v>2019</v>
      </c>
      <c r="B197" s="48" t="s">
        <v>124</v>
      </c>
      <c r="C197" s="48" t="s">
        <v>125</v>
      </c>
      <c r="D197" s="48" t="s">
        <v>39</v>
      </c>
      <c r="E197" s="48">
        <v>0</v>
      </c>
    </row>
    <row r="198" spans="1:5" hidden="1" x14ac:dyDescent="0.3">
      <c r="A198" s="48">
        <v>2019</v>
      </c>
      <c r="B198" s="48" t="s">
        <v>124</v>
      </c>
      <c r="C198" s="48" t="s">
        <v>125</v>
      </c>
      <c r="D198" s="48" t="s">
        <v>13</v>
      </c>
      <c r="E198" s="48">
        <v>582</v>
      </c>
    </row>
    <row r="199" spans="1:5" hidden="1" x14ac:dyDescent="0.3">
      <c r="A199" s="48">
        <v>2019</v>
      </c>
      <c r="B199" s="48" t="s">
        <v>124</v>
      </c>
      <c r="C199" s="48" t="s">
        <v>125</v>
      </c>
      <c r="D199" s="48" t="s">
        <v>2</v>
      </c>
      <c r="E199" s="48">
        <v>1514</v>
      </c>
    </row>
    <row r="200" spans="1:5" hidden="1" x14ac:dyDescent="0.3">
      <c r="A200" s="48">
        <v>2019</v>
      </c>
      <c r="B200" s="48" t="s">
        <v>114</v>
      </c>
      <c r="C200" s="48" t="s">
        <v>115</v>
      </c>
      <c r="D200" s="48" t="s">
        <v>37</v>
      </c>
      <c r="E200" s="48">
        <v>0</v>
      </c>
    </row>
    <row r="201" spans="1:5" hidden="1" x14ac:dyDescent="0.3">
      <c r="A201" s="48">
        <v>2019</v>
      </c>
      <c r="B201" s="48" t="s">
        <v>114</v>
      </c>
      <c r="C201" s="48" t="s">
        <v>115</v>
      </c>
      <c r="D201" s="48" t="s">
        <v>39</v>
      </c>
      <c r="E201" s="48">
        <v>0</v>
      </c>
    </row>
    <row r="202" spans="1:5" hidden="1" x14ac:dyDescent="0.3">
      <c r="A202" s="48">
        <v>2019</v>
      </c>
      <c r="B202" s="48" t="s">
        <v>114</v>
      </c>
      <c r="C202" s="48" t="s">
        <v>115</v>
      </c>
      <c r="D202" s="48" t="s">
        <v>13</v>
      </c>
      <c r="E202" s="48">
        <v>1738</v>
      </c>
    </row>
    <row r="203" spans="1:5" hidden="1" x14ac:dyDescent="0.3">
      <c r="A203" s="48">
        <v>2019</v>
      </c>
      <c r="B203" s="48" t="s">
        <v>114</v>
      </c>
      <c r="C203" s="48" t="s">
        <v>115</v>
      </c>
      <c r="D203" s="48" t="s">
        <v>2</v>
      </c>
      <c r="E203" s="48">
        <v>3632</v>
      </c>
    </row>
    <row r="204" spans="1:5" hidden="1" x14ac:dyDescent="0.3">
      <c r="A204" s="48">
        <v>2019</v>
      </c>
      <c r="B204" s="48" t="s">
        <v>116</v>
      </c>
      <c r="C204" s="48" t="s">
        <v>117</v>
      </c>
      <c r="D204" s="48" t="s">
        <v>37</v>
      </c>
      <c r="E204" s="48">
        <v>0</v>
      </c>
    </row>
    <row r="205" spans="1:5" hidden="1" x14ac:dyDescent="0.3">
      <c r="A205" s="48">
        <v>2019</v>
      </c>
      <c r="B205" s="48" t="s">
        <v>116</v>
      </c>
      <c r="C205" s="48" t="s">
        <v>117</v>
      </c>
      <c r="D205" s="48" t="s">
        <v>39</v>
      </c>
      <c r="E205" s="48">
        <v>18</v>
      </c>
    </row>
    <row r="206" spans="1:5" hidden="1" x14ac:dyDescent="0.3">
      <c r="A206" s="48">
        <v>2019</v>
      </c>
      <c r="B206" s="48" t="s">
        <v>116</v>
      </c>
      <c r="C206" s="48" t="s">
        <v>117</v>
      </c>
      <c r="D206" s="48" t="s">
        <v>13</v>
      </c>
      <c r="E206" s="48">
        <v>2117</v>
      </c>
    </row>
    <row r="207" spans="1:5" hidden="1" x14ac:dyDescent="0.3">
      <c r="A207" s="48">
        <v>2019</v>
      </c>
      <c r="B207" s="48" t="s">
        <v>116</v>
      </c>
      <c r="C207" s="48" t="s">
        <v>117</v>
      </c>
      <c r="D207" s="48" t="s">
        <v>2</v>
      </c>
      <c r="E207" s="48">
        <v>3663</v>
      </c>
    </row>
    <row r="208" spans="1:5" hidden="1" x14ac:dyDescent="0.3">
      <c r="A208" s="48">
        <v>2019</v>
      </c>
      <c r="B208" s="48" t="s">
        <v>118</v>
      </c>
      <c r="C208" s="48" t="s">
        <v>119</v>
      </c>
      <c r="D208" s="48" t="s">
        <v>37</v>
      </c>
      <c r="E208" s="48">
        <v>0</v>
      </c>
    </row>
    <row r="209" spans="1:5" hidden="1" x14ac:dyDescent="0.3">
      <c r="A209" s="48">
        <v>2019</v>
      </c>
      <c r="B209" s="48" t="s">
        <v>118</v>
      </c>
      <c r="C209" s="48" t="s">
        <v>119</v>
      </c>
      <c r="D209" s="48" t="s">
        <v>39</v>
      </c>
      <c r="E209" s="48">
        <v>5</v>
      </c>
    </row>
    <row r="210" spans="1:5" hidden="1" x14ac:dyDescent="0.3">
      <c r="A210" s="48">
        <v>2019</v>
      </c>
      <c r="B210" s="48" t="s">
        <v>118</v>
      </c>
      <c r="C210" s="48" t="s">
        <v>119</v>
      </c>
      <c r="D210" s="48" t="s">
        <v>13</v>
      </c>
      <c r="E210" s="48">
        <v>1985</v>
      </c>
    </row>
    <row r="211" spans="1:5" hidden="1" x14ac:dyDescent="0.3">
      <c r="A211" s="48">
        <v>2019</v>
      </c>
      <c r="B211" s="48" t="s">
        <v>118</v>
      </c>
      <c r="C211" s="48" t="s">
        <v>119</v>
      </c>
      <c r="D211" s="48" t="s">
        <v>2</v>
      </c>
      <c r="E211" s="48">
        <v>2114</v>
      </c>
    </row>
    <row r="212" spans="1:5" hidden="1" x14ac:dyDescent="0.3">
      <c r="A212" s="48">
        <v>2019</v>
      </c>
      <c r="B212" s="48" t="s">
        <v>120</v>
      </c>
      <c r="C212" s="48" t="s">
        <v>121</v>
      </c>
      <c r="D212" s="48" t="s">
        <v>37</v>
      </c>
      <c r="E212" s="48">
        <v>0</v>
      </c>
    </row>
    <row r="213" spans="1:5" hidden="1" x14ac:dyDescent="0.3">
      <c r="A213" s="48">
        <v>2019</v>
      </c>
      <c r="B213" s="48" t="s">
        <v>120</v>
      </c>
      <c r="C213" s="48" t="s">
        <v>121</v>
      </c>
      <c r="D213" s="48" t="s">
        <v>39</v>
      </c>
      <c r="E213" s="48">
        <v>5</v>
      </c>
    </row>
    <row r="214" spans="1:5" hidden="1" x14ac:dyDescent="0.3">
      <c r="A214" s="48">
        <v>2019</v>
      </c>
      <c r="B214" s="48" t="s">
        <v>120</v>
      </c>
      <c r="C214" s="48" t="s">
        <v>121</v>
      </c>
      <c r="D214" s="48" t="s">
        <v>13</v>
      </c>
      <c r="E214" s="48">
        <v>9439</v>
      </c>
    </row>
    <row r="215" spans="1:5" hidden="1" x14ac:dyDescent="0.3">
      <c r="A215" s="48">
        <v>2019</v>
      </c>
      <c r="B215" s="48" t="s">
        <v>120</v>
      </c>
      <c r="C215" s="48" t="s">
        <v>121</v>
      </c>
      <c r="D215" s="48" t="s">
        <v>2</v>
      </c>
      <c r="E215" s="48">
        <v>11424</v>
      </c>
    </row>
    <row r="216" spans="1:5" hidden="1" x14ac:dyDescent="0.3">
      <c r="A216" s="48">
        <v>2019</v>
      </c>
      <c r="B216" s="48" t="s">
        <v>122</v>
      </c>
      <c r="C216" s="48" t="s">
        <v>123</v>
      </c>
      <c r="D216" s="48" t="s">
        <v>37</v>
      </c>
      <c r="E216" s="48">
        <v>0</v>
      </c>
    </row>
    <row r="217" spans="1:5" hidden="1" x14ac:dyDescent="0.3">
      <c r="A217" s="48">
        <v>2019</v>
      </c>
      <c r="B217" s="48" t="s">
        <v>122</v>
      </c>
      <c r="C217" s="48" t="s">
        <v>123</v>
      </c>
      <c r="D217" s="48" t="s">
        <v>39</v>
      </c>
      <c r="E217" s="48">
        <v>1</v>
      </c>
    </row>
    <row r="218" spans="1:5" hidden="1" x14ac:dyDescent="0.3">
      <c r="A218" s="48">
        <v>2019</v>
      </c>
      <c r="B218" s="48" t="s">
        <v>122</v>
      </c>
      <c r="C218" s="48" t="s">
        <v>123</v>
      </c>
      <c r="D218" s="48" t="s">
        <v>13</v>
      </c>
      <c r="E218" s="48">
        <v>453</v>
      </c>
    </row>
    <row r="219" spans="1:5" hidden="1" x14ac:dyDescent="0.3">
      <c r="A219" s="48">
        <v>2019</v>
      </c>
      <c r="B219" s="48" t="s">
        <v>122</v>
      </c>
      <c r="C219" s="48" t="s">
        <v>123</v>
      </c>
      <c r="D219" s="48" t="s">
        <v>2</v>
      </c>
      <c r="E219" s="48">
        <v>213</v>
      </c>
    </row>
    <row r="220" spans="1:5" hidden="1" x14ac:dyDescent="0.3">
      <c r="A220" s="48">
        <v>2019</v>
      </c>
      <c r="B220" s="48" t="s">
        <v>108</v>
      </c>
      <c r="C220" s="48" t="s">
        <v>109</v>
      </c>
      <c r="D220" s="48" t="s">
        <v>37</v>
      </c>
      <c r="E220" s="48">
        <v>47</v>
      </c>
    </row>
    <row r="221" spans="1:5" hidden="1" x14ac:dyDescent="0.3">
      <c r="A221" s="48">
        <v>2019</v>
      </c>
      <c r="B221" s="48" t="s">
        <v>108</v>
      </c>
      <c r="C221" s="48" t="s">
        <v>109</v>
      </c>
      <c r="D221" s="48" t="s">
        <v>39</v>
      </c>
      <c r="E221" s="48">
        <v>195</v>
      </c>
    </row>
    <row r="222" spans="1:5" hidden="1" x14ac:dyDescent="0.3">
      <c r="A222" s="48">
        <v>2019</v>
      </c>
      <c r="B222" s="48" t="s">
        <v>108</v>
      </c>
      <c r="C222" s="48" t="s">
        <v>109</v>
      </c>
      <c r="D222" s="48" t="s">
        <v>13</v>
      </c>
      <c r="E222" s="48">
        <v>3494</v>
      </c>
    </row>
    <row r="223" spans="1:5" hidden="1" x14ac:dyDescent="0.3">
      <c r="A223" s="48">
        <v>2019</v>
      </c>
      <c r="B223" s="48" t="s">
        <v>108</v>
      </c>
      <c r="C223" s="48" t="s">
        <v>109</v>
      </c>
      <c r="D223" s="48" t="s">
        <v>2</v>
      </c>
      <c r="E223" s="48">
        <v>4709</v>
      </c>
    </row>
    <row r="224" spans="1:5" hidden="1" x14ac:dyDescent="0.3">
      <c r="A224" s="48">
        <v>2019</v>
      </c>
      <c r="B224" s="48" t="s">
        <v>110</v>
      </c>
      <c r="C224" s="48"/>
      <c r="D224" s="48" t="s">
        <v>37</v>
      </c>
      <c r="E224" s="48">
        <v>44</v>
      </c>
    </row>
    <row r="225" spans="1:5" hidden="1" x14ac:dyDescent="0.3">
      <c r="A225" s="48">
        <v>2019</v>
      </c>
      <c r="B225" s="48" t="s">
        <v>110</v>
      </c>
      <c r="C225" s="48"/>
      <c r="D225" s="48" t="s">
        <v>39</v>
      </c>
      <c r="E225" s="48">
        <v>265</v>
      </c>
    </row>
    <row r="226" spans="1:5" hidden="1" x14ac:dyDescent="0.3">
      <c r="A226" s="48">
        <v>2019</v>
      </c>
      <c r="B226" s="48" t="s">
        <v>110</v>
      </c>
      <c r="C226" s="48"/>
      <c r="D226" s="48" t="s">
        <v>13</v>
      </c>
      <c r="E226" s="48">
        <v>21545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7"/>
  <sheetViews>
    <sheetView topLeftCell="A4" zoomScale="70" zoomScaleNormal="70" workbookViewId="0">
      <selection activeCell="C20" sqref="C20"/>
    </sheetView>
  </sheetViews>
  <sheetFormatPr defaultRowHeight="14.4" x14ac:dyDescent="0.3"/>
  <cols>
    <col min="1" max="1" width="13.5546875" customWidth="1"/>
    <col min="2" max="2" width="24.44140625" customWidth="1"/>
    <col min="3" max="3" width="14.33203125" bestFit="1" customWidth="1"/>
    <col min="4" max="4" width="24.21875" bestFit="1" customWidth="1"/>
    <col min="5" max="5" width="21" bestFit="1" customWidth="1"/>
    <col min="6" max="6" width="41" bestFit="1" customWidth="1"/>
    <col min="7" max="7" width="12.88671875" bestFit="1" customWidth="1"/>
    <col min="8" max="8" width="31.77734375" bestFit="1" customWidth="1"/>
  </cols>
  <sheetData>
    <row r="1" spans="1:8" ht="15" thickBot="1" x14ac:dyDescent="0.35">
      <c r="A1" t="s">
        <v>17</v>
      </c>
    </row>
    <row r="2" spans="1:8" ht="15" thickBot="1" x14ac:dyDescent="0.35">
      <c r="A2" s="1"/>
      <c r="B2" s="69" t="s">
        <v>6</v>
      </c>
      <c r="C2" s="70"/>
      <c r="D2" s="69" t="s">
        <v>7</v>
      </c>
      <c r="E2" s="70"/>
      <c r="F2" s="71" t="s">
        <v>14</v>
      </c>
      <c r="G2" s="80"/>
    </row>
    <row r="3" spans="1:8" ht="14.4" customHeight="1" x14ac:dyDescent="0.3">
      <c r="A3" s="73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8" ht="16.2" thickBot="1" x14ac:dyDescent="0.35">
      <c r="A4" s="74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8" ht="15" thickBot="1" x14ac:dyDescent="0.35">
      <c r="A5" s="6" t="s">
        <v>13</v>
      </c>
      <c r="B5" s="5">
        <v>3543051</v>
      </c>
      <c r="C5" s="5">
        <v>14347</v>
      </c>
      <c r="D5" s="3">
        <v>3509124</v>
      </c>
      <c r="E5" s="5">
        <v>6176</v>
      </c>
      <c r="F5" s="3"/>
      <c r="G5" s="5"/>
    </row>
    <row r="6" spans="1:8" ht="15" thickBot="1" x14ac:dyDescent="0.35">
      <c r="A6" s="6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/>
      <c r="G6" s="5"/>
      <c r="H6" t="s">
        <v>16</v>
      </c>
    </row>
    <row r="7" spans="1:8" x14ac:dyDescent="0.3">
      <c r="A7" s="9" t="s">
        <v>15</v>
      </c>
      <c r="B7" s="11">
        <f>B5+B6</f>
        <v>4158291</v>
      </c>
      <c r="C7" s="10">
        <f>C5+C6</f>
        <v>50973</v>
      </c>
      <c r="D7" s="11">
        <f t="shared" ref="D7:E7" si="0">D5+D6</f>
        <v>4462021</v>
      </c>
      <c r="E7" s="10">
        <f t="shared" si="0"/>
        <v>52505</v>
      </c>
      <c r="F7" s="11">
        <f>B7+D7</f>
        <v>8620312</v>
      </c>
      <c r="G7" s="10">
        <f>C7+E7</f>
        <v>103478</v>
      </c>
      <c r="H7">
        <f>ROUND(G7/F7,6)</f>
        <v>1.2004000000000001E-2</v>
      </c>
    </row>
    <row r="10" spans="1:8" x14ac:dyDescent="0.3">
      <c r="A10" t="s">
        <v>31</v>
      </c>
    </row>
    <row r="11" spans="1:8" x14ac:dyDescent="0.3">
      <c r="A11" s="12" t="s">
        <v>0</v>
      </c>
      <c r="B11" s="12" t="s">
        <v>1</v>
      </c>
      <c r="C11" s="12"/>
      <c r="D11" s="14"/>
      <c r="E11" s="14" t="s">
        <v>33</v>
      </c>
      <c r="F11" s="14" t="s">
        <v>22</v>
      </c>
    </row>
    <row r="12" spans="1:8" ht="28.8" x14ac:dyDescent="0.3">
      <c r="A12" s="12" t="s">
        <v>32</v>
      </c>
      <c r="B12" s="13" t="s">
        <v>4</v>
      </c>
      <c r="C12" s="12"/>
      <c r="D12" s="15"/>
      <c r="E12" s="12">
        <v>0.204904</v>
      </c>
      <c r="F12" s="22">
        <f>ROUND(E12/$H$7,6)</f>
        <v>17.069642999999999</v>
      </c>
      <c r="H12" t="s">
        <v>34</v>
      </c>
    </row>
    <row r="13" spans="1:8" ht="28.8" x14ac:dyDescent="0.3">
      <c r="A13" s="12" t="s">
        <v>32</v>
      </c>
      <c r="B13" s="13" t="s">
        <v>5</v>
      </c>
      <c r="C13" s="12"/>
      <c r="D13" s="15"/>
      <c r="E13" s="12">
        <v>0.31309300000000001</v>
      </c>
      <c r="F13" s="23">
        <f t="shared" ref="F13:F14" si="1">ROUND(E13/$H$7,6)</f>
        <v>26.082388999999999</v>
      </c>
    </row>
    <row r="14" spans="1:8" ht="28.8" x14ac:dyDescent="0.3">
      <c r="A14" s="12" t="s">
        <v>32</v>
      </c>
      <c r="B14" s="13" t="s">
        <v>3</v>
      </c>
      <c r="C14" s="12"/>
      <c r="D14" s="15"/>
      <c r="E14" s="12">
        <v>0.11259</v>
      </c>
      <c r="F14" s="24">
        <f t="shared" si="1"/>
        <v>9.3793740000000003</v>
      </c>
    </row>
    <row r="16" spans="1:8" x14ac:dyDescent="0.3">
      <c r="A16" t="s">
        <v>23</v>
      </c>
    </row>
    <row r="17" spans="1:8" ht="15" thickBot="1" x14ac:dyDescent="0.35"/>
    <row r="18" spans="1:8" ht="15" thickBot="1" x14ac:dyDescent="0.35">
      <c r="A18" s="1"/>
      <c r="B18" s="69" t="s">
        <v>6</v>
      </c>
      <c r="C18" s="70"/>
      <c r="D18" s="69" t="s">
        <v>7</v>
      </c>
      <c r="E18" s="70"/>
      <c r="F18" s="71" t="s">
        <v>14</v>
      </c>
      <c r="G18" s="72"/>
      <c r="H18" s="12" t="s">
        <v>16</v>
      </c>
    </row>
    <row r="19" spans="1:8" x14ac:dyDescent="0.3">
      <c r="A19" s="73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</row>
    <row r="20" spans="1:8" ht="16.2" thickBot="1" x14ac:dyDescent="0.35">
      <c r="A20" s="74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</row>
    <row r="21" spans="1:8" ht="15" thickBot="1" x14ac:dyDescent="0.35">
      <c r="A21" s="6" t="s">
        <v>13</v>
      </c>
      <c r="B21" s="18">
        <v>3543051</v>
      </c>
      <c r="C21" s="20">
        <v>14347</v>
      </c>
      <c r="D21" s="19">
        <v>3509124</v>
      </c>
      <c r="E21" s="20">
        <v>6176</v>
      </c>
      <c r="F21" s="19">
        <f>B21+D21</f>
        <v>7052175</v>
      </c>
      <c r="G21" s="21">
        <f>C21+E21</f>
        <v>20523</v>
      </c>
      <c r="H21" s="12">
        <f>ROUND(G21/F21,6)</f>
        <v>2.9099999999999998E-3</v>
      </c>
    </row>
    <row r="22" spans="1:8" ht="15" thickBot="1" x14ac:dyDescent="0.35">
      <c r="A22" s="6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</row>
    <row r="24" spans="1:8" x14ac:dyDescent="0.3">
      <c r="A24" t="s">
        <v>24</v>
      </c>
    </row>
    <row r="25" spans="1:8" ht="15" thickBot="1" x14ac:dyDescent="0.35"/>
    <row r="26" spans="1:8" x14ac:dyDescent="0.3">
      <c r="A26" s="75" t="s">
        <v>8</v>
      </c>
      <c r="B26" s="76" t="s">
        <v>25</v>
      </c>
      <c r="C26" s="76"/>
      <c r="D26" s="76"/>
    </row>
    <row r="27" spans="1:8" ht="43.8" thickBot="1" x14ac:dyDescent="0.35">
      <c r="A27" s="74"/>
      <c r="B27" s="13" t="s">
        <v>4</v>
      </c>
      <c r="C27" s="13" t="s">
        <v>5</v>
      </c>
      <c r="D27" s="13" t="s">
        <v>3</v>
      </c>
    </row>
    <row r="28" spans="1:8" ht="15" thickBot="1" x14ac:dyDescent="0.35">
      <c r="A28" s="6" t="s">
        <v>13</v>
      </c>
      <c r="B28" s="25">
        <f>ROUND(0.00291*F12,6)</f>
        <v>4.9673000000000002E-2</v>
      </c>
      <c r="C28" s="26">
        <f>ROUND(0.00291*F13,6)</f>
        <v>7.5899999999999995E-2</v>
      </c>
      <c r="D28" s="24">
        <f>ROUND(0.00291*F14,6)</f>
        <v>2.7293999999999999E-2</v>
      </c>
    </row>
    <row r="29" spans="1:8" ht="15" thickBot="1" x14ac:dyDescent="0.35">
      <c r="A29" s="6" t="s">
        <v>2</v>
      </c>
      <c r="B29" s="25">
        <f>ROUND(0.0529*F12,6)</f>
        <v>0.90298400000000001</v>
      </c>
      <c r="C29" s="26">
        <f>ROUND(0.0529*F13,6)</f>
        <v>1.379758</v>
      </c>
      <c r="D29" s="24">
        <f>ROUND(0.0529*F14,6)</f>
        <v>0.49616900000000003</v>
      </c>
    </row>
    <row r="30" spans="1:8" x14ac:dyDescent="0.3">
      <c r="A30" s="16"/>
    </row>
    <row r="31" spans="1:8" x14ac:dyDescent="0.3">
      <c r="A31" t="s">
        <v>26</v>
      </c>
    </row>
    <row r="32" spans="1:8" ht="15" thickBot="1" x14ac:dyDescent="0.35"/>
    <row r="33" spans="1:8" x14ac:dyDescent="0.3">
      <c r="A33" s="75" t="s">
        <v>8</v>
      </c>
      <c r="B33" s="76" t="s">
        <v>25</v>
      </c>
      <c r="C33" s="76"/>
      <c r="D33" s="76"/>
    </row>
    <row r="34" spans="1:8" ht="43.8" thickBot="1" x14ac:dyDescent="0.35">
      <c r="A34" s="74"/>
      <c r="B34" s="13" t="s">
        <v>4</v>
      </c>
      <c r="C34" s="13" t="s">
        <v>5</v>
      </c>
      <c r="D34" s="13" t="s">
        <v>3</v>
      </c>
    </row>
    <row r="35" spans="1:8" ht="15" thickBot="1" x14ac:dyDescent="0.35">
      <c r="A35" s="28" t="s">
        <v>13</v>
      </c>
      <c r="B35" s="12">
        <v>0.37</v>
      </c>
      <c r="C35" s="12">
        <v>1.1299999999999999</v>
      </c>
      <c r="D35" s="12">
        <v>2.0699999999999998</v>
      </c>
    </row>
    <row r="36" spans="1:8" ht="15" thickBot="1" x14ac:dyDescent="0.35">
      <c r="A36" s="28" t="s">
        <v>2</v>
      </c>
      <c r="B36" s="12">
        <v>1.39</v>
      </c>
      <c r="C36" s="12">
        <v>7.67</v>
      </c>
      <c r="D36" s="12">
        <v>9</v>
      </c>
    </row>
    <row r="38" spans="1:8" x14ac:dyDescent="0.3">
      <c r="A38" t="s">
        <v>27</v>
      </c>
    </row>
    <row r="39" spans="1:8" ht="15" thickBot="1" x14ac:dyDescent="0.35"/>
    <row r="40" spans="1:8" x14ac:dyDescent="0.3">
      <c r="A40" s="75" t="s">
        <v>8</v>
      </c>
      <c r="B40" s="78" t="s">
        <v>28</v>
      </c>
      <c r="C40" s="76" t="s">
        <v>29</v>
      </c>
      <c r="D40" s="76"/>
      <c r="E40" s="76"/>
      <c r="F40" s="66" t="s">
        <v>30</v>
      </c>
      <c r="G40" s="67"/>
      <c r="H40" s="68"/>
    </row>
    <row r="41" spans="1:8" ht="72.599999999999994" thickBot="1" x14ac:dyDescent="0.35">
      <c r="A41" s="77"/>
      <c r="B41" s="79"/>
      <c r="C41" s="13" t="s">
        <v>4</v>
      </c>
      <c r="D41" s="13" t="s">
        <v>5</v>
      </c>
      <c r="E41" s="13" t="s">
        <v>3</v>
      </c>
      <c r="F41" s="13" t="s">
        <v>4</v>
      </c>
      <c r="G41" s="13" t="s">
        <v>5</v>
      </c>
      <c r="H41" s="13" t="s">
        <v>3</v>
      </c>
    </row>
    <row r="42" spans="1:8" ht="15" thickBot="1" x14ac:dyDescent="0.35">
      <c r="A42" s="28" t="s">
        <v>13</v>
      </c>
      <c r="B42" s="12">
        <v>7052175</v>
      </c>
      <c r="C42" s="12">
        <f>ROUND($B$42*B35/100,0)</f>
        <v>26093</v>
      </c>
      <c r="D42" s="12">
        <f t="shared" ref="D42:E42" si="2">ROUND($B$42*C35/100,0)</f>
        <v>79690</v>
      </c>
      <c r="E42" s="29">
        <f t="shared" si="2"/>
        <v>145980</v>
      </c>
      <c r="F42" s="12">
        <f t="shared" ref="F42:H43" si="3">ROUND(C42*B28,0)</f>
        <v>1296</v>
      </c>
      <c r="G42" s="12">
        <f t="shared" si="3"/>
        <v>6048</v>
      </c>
      <c r="H42" s="12">
        <f t="shared" si="3"/>
        <v>3984</v>
      </c>
    </row>
    <row r="43" spans="1:8" ht="15" thickBot="1" x14ac:dyDescent="0.35">
      <c r="A43" s="28" t="s">
        <v>2</v>
      </c>
      <c r="B43" s="12">
        <v>1568137</v>
      </c>
      <c r="C43" s="12">
        <f>ROUND($B$43*B36/100,0)</f>
        <v>21797</v>
      </c>
      <c r="D43" s="12">
        <f t="shared" ref="D43:E43" si="4">ROUND($B$43*C36/100,0)</f>
        <v>120276</v>
      </c>
      <c r="E43" s="29">
        <f t="shared" si="4"/>
        <v>141132</v>
      </c>
      <c r="F43" s="12">
        <f t="shared" si="3"/>
        <v>19682</v>
      </c>
      <c r="G43" s="12">
        <f t="shared" si="3"/>
        <v>165952</v>
      </c>
      <c r="H43" s="12">
        <f t="shared" si="3"/>
        <v>70025</v>
      </c>
    </row>
    <row r="44" spans="1:8" x14ac:dyDescent="0.3">
      <c r="A44" s="8" t="s">
        <v>14</v>
      </c>
      <c r="B44" s="8">
        <f>B42+B43</f>
        <v>8620312</v>
      </c>
      <c r="C44" s="8">
        <f>C42+C43</f>
        <v>47890</v>
      </c>
      <c r="D44" s="8">
        <f t="shared" ref="D44:E44" si="5">D42+D43</f>
        <v>199966</v>
      </c>
      <c r="E44" s="8">
        <f t="shared" si="5"/>
        <v>287112</v>
      </c>
      <c r="F44" s="30">
        <f>F42+F43</f>
        <v>20978</v>
      </c>
      <c r="G44" s="30">
        <f t="shared" ref="G44:H44" si="6">G42+G43</f>
        <v>172000</v>
      </c>
      <c r="H44" s="30">
        <f t="shared" si="6"/>
        <v>74009</v>
      </c>
    </row>
    <row r="46" spans="1:8" ht="14.4" customHeight="1" x14ac:dyDescent="0.3"/>
    <row r="47" spans="1:8" ht="15" customHeight="1" x14ac:dyDescent="0.3"/>
  </sheetData>
  <mergeCells count="16">
    <mergeCell ref="B2:C2"/>
    <mergeCell ref="D2:E2"/>
    <mergeCell ref="F2:G2"/>
    <mergeCell ref="A3:A4"/>
    <mergeCell ref="B18:C18"/>
    <mergeCell ref="D18:E18"/>
    <mergeCell ref="F18:G18"/>
    <mergeCell ref="F40:H40"/>
    <mergeCell ref="A19:A20"/>
    <mergeCell ref="A26:A27"/>
    <mergeCell ref="B26:D26"/>
    <mergeCell ref="A33:A34"/>
    <mergeCell ref="B33:D33"/>
    <mergeCell ref="A40:A41"/>
    <mergeCell ref="B40:B41"/>
    <mergeCell ref="C40:E4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topLeftCell="A7" zoomScale="70" zoomScaleNormal="70" workbookViewId="0">
      <selection activeCell="C20" sqref="C20"/>
    </sheetView>
  </sheetViews>
  <sheetFormatPr defaultRowHeight="14.4" x14ac:dyDescent="0.3"/>
  <cols>
    <col min="1" max="1" width="13.5546875" customWidth="1"/>
    <col min="2" max="2" width="24.44140625" customWidth="1"/>
    <col min="3" max="3" width="14.33203125" bestFit="1" customWidth="1"/>
    <col min="4" max="4" width="24.21875" bestFit="1" customWidth="1"/>
    <col min="5" max="5" width="27.44140625" bestFit="1" customWidth="1"/>
    <col min="6" max="6" width="50.44140625" bestFit="1" customWidth="1"/>
    <col min="7" max="7" width="12.88671875" bestFit="1" customWidth="1"/>
    <col min="8" max="8" width="40.88671875" customWidth="1"/>
    <col min="9" max="9" width="52.77734375" bestFit="1" customWidth="1"/>
  </cols>
  <sheetData>
    <row r="1" spans="1:8" ht="15" thickBot="1" x14ac:dyDescent="0.35">
      <c r="A1" t="s">
        <v>17</v>
      </c>
    </row>
    <row r="2" spans="1:8" ht="15" thickBot="1" x14ac:dyDescent="0.35">
      <c r="A2" s="1"/>
      <c r="B2" s="69" t="s">
        <v>6</v>
      </c>
      <c r="C2" s="70"/>
      <c r="D2" s="69" t="s">
        <v>7</v>
      </c>
      <c r="E2" s="70"/>
      <c r="F2" s="71" t="s">
        <v>14</v>
      </c>
      <c r="G2" s="80"/>
    </row>
    <row r="3" spans="1:8" ht="14.4" customHeight="1" x14ac:dyDescent="0.3">
      <c r="A3" s="73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8" ht="16.2" thickBot="1" x14ac:dyDescent="0.35">
      <c r="A4" s="74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8" ht="15" thickBot="1" x14ac:dyDescent="0.35">
      <c r="A5" s="31" t="s">
        <v>13</v>
      </c>
      <c r="B5" s="5">
        <v>3543051</v>
      </c>
      <c r="C5" s="5">
        <v>14347</v>
      </c>
      <c r="D5" s="3">
        <v>3509124</v>
      </c>
      <c r="E5" s="5">
        <v>6176</v>
      </c>
      <c r="F5" s="3"/>
      <c r="G5" s="5"/>
    </row>
    <row r="6" spans="1:8" ht="15" thickBot="1" x14ac:dyDescent="0.35">
      <c r="A6" s="31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/>
      <c r="G6" s="5"/>
      <c r="H6" t="s">
        <v>16</v>
      </c>
    </row>
    <row r="7" spans="1:8" x14ac:dyDescent="0.3">
      <c r="A7" s="9" t="s">
        <v>15</v>
      </c>
      <c r="B7" s="11">
        <f>B5+B6</f>
        <v>4158291</v>
      </c>
      <c r="C7" s="10">
        <f>C5+C6</f>
        <v>50973</v>
      </c>
      <c r="D7" s="11">
        <f t="shared" ref="D7:E7" si="0">D5+D6</f>
        <v>4462021</v>
      </c>
      <c r="E7" s="10">
        <f t="shared" si="0"/>
        <v>52505</v>
      </c>
      <c r="F7" s="11">
        <f>B7+D7</f>
        <v>8620312</v>
      </c>
      <c r="G7" s="10">
        <f>C7+E7</f>
        <v>103478</v>
      </c>
      <c r="H7">
        <f>ROUND(G7/F7,6)</f>
        <v>1.2004000000000001E-2</v>
      </c>
    </row>
    <row r="10" spans="1:8" x14ac:dyDescent="0.3">
      <c r="A10" t="s">
        <v>58</v>
      </c>
    </row>
    <row r="11" spans="1:8" x14ac:dyDescent="0.3">
      <c r="A11" s="12" t="s">
        <v>0</v>
      </c>
      <c r="B11" s="12" t="s">
        <v>1</v>
      </c>
      <c r="C11" s="12"/>
      <c r="D11" s="14"/>
      <c r="E11" s="14" t="s">
        <v>33</v>
      </c>
      <c r="F11" s="35"/>
    </row>
    <row r="12" spans="1:8" ht="28.8" x14ac:dyDescent="0.3">
      <c r="A12" s="12" t="s">
        <v>32</v>
      </c>
      <c r="B12" s="13" t="s">
        <v>4</v>
      </c>
      <c r="C12" s="12"/>
      <c r="D12" s="15"/>
      <c r="E12" s="12">
        <v>0.204904</v>
      </c>
      <c r="H12" t="s">
        <v>34</v>
      </c>
    </row>
    <row r="13" spans="1:8" ht="28.8" x14ac:dyDescent="0.3">
      <c r="A13" s="12" t="s">
        <v>32</v>
      </c>
      <c r="B13" s="13" t="s">
        <v>5</v>
      </c>
      <c r="C13" s="12"/>
      <c r="D13" s="15"/>
      <c r="E13" s="12">
        <v>0.31309300000000001</v>
      </c>
    </row>
    <row r="14" spans="1:8" ht="28.8" x14ac:dyDescent="0.3">
      <c r="A14" s="12" t="s">
        <v>32</v>
      </c>
      <c r="B14" s="13" t="s">
        <v>3</v>
      </c>
      <c r="C14" s="12"/>
      <c r="D14" s="15"/>
      <c r="E14" s="12">
        <v>0.11259</v>
      </c>
    </row>
    <row r="16" spans="1:8" x14ac:dyDescent="0.3">
      <c r="A16" t="s">
        <v>23</v>
      </c>
    </row>
    <row r="17" spans="1:9" ht="15" thickBot="1" x14ac:dyDescent="0.35"/>
    <row r="18" spans="1:9" ht="15" thickBot="1" x14ac:dyDescent="0.35">
      <c r="A18" s="1"/>
      <c r="B18" s="69" t="s">
        <v>6</v>
      </c>
      <c r="C18" s="70"/>
      <c r="D18" s="69" t="s">
        <v>7</v>
      </c>
      <c r="E18" s="70"/>
      <c r="F18" s="71" t="s">
        <v>14</v>
      </c>
      <c r="G18" s="72"/>
      <c r="H18" s="12" t="s">
        <v>16</v>
      </c>
      <c r="I18" s="8" t="s">
        <v>59</v>
      </c>
    </row>
    <row r="19" spans="1:9" x14ac:dyDescent="0.3">
      <c r="A19" s="73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</row>
    <row r="20" spans="1:9" ht="16.2" thickBot="1" x14ac:dyDescent="0.35">
      <c r="A20" s="74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</row>
    <row r="21" spans="1:9" ht="15" thickBot="1" x14ac:dyDescent="0.35">
      <c r="A21" s="31" t="s">
        <v>13</v>
      </c>
      <c r="B21" s="18">
        <v>3543051</v>
      </c>
      <c r="C21" s="20">
        <v>14347</v>
      </c>
      <c r="D21" s="19">
        <v>3509124</v>
      </c>
      <c r="E21" s="20">
        <v>6176</v>
      </c>
      <c r="F21" s="19">
        <f>B21+D21</f>
        <v>7052175</v>
      </c>
      <c r="G21" s="21">
        <f>C21+E21</f>
        <v>20523</v>
      </c>
      <c r="H21" s="12">
        <f>ROUND(G21/F21,6)</f>
        <v>2.9099999999999998E-3</v>
      </c>
      <c r="I21">
        <f>ROUND(G21/G7,6)</f>
        <v>0.19833200000000001</v>
      </c>
    </row>
    <row r="22" spans="1:9" ht="15" thickBot="1" x14ac:dyDescent="0.35">
      <c r="A22" s="31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  <c r="I22">
        <f>ROUND(G22/G7,6)</f>
        <v>0.80166800000000005</v>
      </c>
    </row>
    <row r="24" spans="1:9" x14ac:dyDescent="0.3">
      <c r="A24" t="s">
        <v>24</v>
      </c>
    </row>
    <row r="25" spans="1:9" ht="15" thickBot="1" x14ac:dyDescent="0.35"/>
    <row r="26" spans="1:9" x14ac:dyDescent="0.3">
      <c r="A26" s="75" t="s">
        <v>8</v>
      </c>
      <c r="B26" s="76" t="s">
        <v>25</v>
      </c>
      <c r="C26" s="76"/>
      <c r="D26" s="76"/>
    </row>
    <row r="27" spans="1:9" ht="43.8" thickBot="1" x14ac:dyDescent="0.35">
      <c r="A27" s="74"/>
      <c r="B27" s="13" t="s">
        <v>4</v>
      </c>
      <c r="C27" s="13" t="s">
        <v>5</v>
      </c>
      <c r="D27" s="13" t="s">
        <v>3</v>
      </c>
    </row>
    <row r="28" spans="1:9" ht="15" thickBot="1" x14ac:dyDescent="0.35">
      <c r="A28" s="31" t="s">
        <v>13</v>
      </c>
      <c r="B28" s="26">
        <f t="shared" ref="B28:D29" si="1">ROUND(F42/C42,6)</f>
        <v>7.4579000000000006E-2</v>
      </c>
      <c r="C28" s="37">
        <f t="shared" si="1"/>
        <v>0.16023499999999999</v>
      </c>
      <c r="D28" s="36">
        <f t="shared" si="1"/>
        <v>4.3916999999999998E-2</v>
      </c>
    </row>
    <row r="29" spans="1:9" ht="15" thickBot="1" x14ac:dyDescent="0.35">
      <c r="A29" s="31" t="s">
        <v>2</v>
      </c>
      <c r="B29" s="26">
        <f t="shared" si="1"/>
        <v>0.36092099999999999</v>
      </c>
      <c r="C29" s="37">
        <f t="shared" si="1"/>
        <v>0.40980100000000003</v>
      </c>
      <c r="D29" s="36">
        <f t="shared" si="1"/>
        <v>0.18362200000000001</v>
      </c>
    </row>
    <row r="30" spans="1:9" x14ac:dyDescent="0.3">
      <c r="A30" s="16"/>
    </row>
    <row r="31" spans="1:9" x14ac:dyDescent="0.3">
      <c r="A31" t="s">
        <v>60</v>
      </c>
    </row>
    <row r="32" spans="1:9" ht="15" thickBot="1" x14ac:dyDescent="0.35"/>
    <row r="33" spans="1:8" x14ac:dyDescent="0.3">
      <c r="A33" s="75" t="s">
        <v>8</v>
      </c>
      <c r="B33" s="76" t="s">
        <v>25</v>
      </c>
      <c r="C33" s="76"/>
      <c r="D33" s="76"/>
    </row>
    <row r="34" spans="1:8" ht="43.8" thickBot="1" x14ac:dyDescent="0.35">
      <c r="A34" s="74"/>
      <c r="B34" s="13" t="s">
        <v>4</v>
      </c>
      <c r="C34" s="13" t="s">
        <v>5</v>
      </c>
      <c r="D34" s="13" t="s">
        <v>3</v>
      </c>
      <c r="E34" s="13" t="s">
        <v>61</v>
      </c>
    </row>
    <row r="35" spans="1:8" ht="15" thickBot="1" x14ac:dyDescent="0.35">
      <c r="A35" s="32" t="s">
        <v>13</v>
      </c>
      <c r="B35" s="12">
        <v>0.37</v>
      </c>
      <c r="C35" s="12">
        <v>0.37</v>
      </c>
      <c r="D35" s="12">
        <v>2.0699999999999998</v>
      </c>
      <c r="E35" s="12">
        <v>1.1299999999999999</v>
      </c>
    </row>
    <row r="36" spans="1:8" ht="15" thickBot="1" x14ac:dyDescent="0.35">
      <c r="A36" s="32" t="s">
        <v>2</v>
      </c>
      <c r="B36" s="12">
        <v>1.39</v>
      </c>
      <c r="C36" s="12">
        <v>2.63</v>
      </c>
      <c r="D36" s="12">
        <v>9</v>
      </c>
      <c r="E36" s="12">
        <v>7.67</v>
      </c>
    </row>
    <row r="38" spans="1:8" x14ac:dyDescent="0.3">
      <c r="A38" t="s">
        <v>27</v>
      </c>
    </row>
    <row r="39" spans="1:8" ht="15" thickBot="1" x14ac:dyDescent="0.35"/>
    <row r="40" spans="1:8" x14ac:dyDescent="0.3">
      <c r="A40" s="75" t="s">
        <v>8</v>
      </c>
      <c r="B40" s="78" t="s">
        <v>28</v>
      </c>
      <c r="C40" s="76" t="s">
        <v>29</v>
      </c>
      <c r="D40" s="76"/>
      <c r="E40" s="76"/>
      <c r="F40" s="66" t="s">
        <v>30</v>
      </c>
      <c r="G40" s="67"/>
      <c r="H40" s="68"/>
    </row>
    <row r="41" spans="1:8" ht="72.599999999999994" thickBot="1" x14ac:dyDescent="0.35">
      <c r="A41" s="77"/>
      <c r="B41" s="79"/>
      <c r="C41" s="13" t="s">
        <v>4</v>
      </c>
      <c r="D41" s="13" t="s">
        <v>5</v>
      </c>
      <c r="E41" s="13" t="s">
        <v>3</v>
      </c>
      <c r="F41" s="13" t="s">
        <v>4</v>
      </c>
      <c r="G41" s="13" t="s">
        <v>5</v>
      </c>
      <c r="H41" s="13" t="s">
        <v>3</v>
      </c>
    </row>
    <row r="42" spans="1:8" ht="15" thickBot="1" x14ac:dyDescent="0.35">
      <c r="A42" s="32" t="s">
        <v>13</v>
      </c>
      <c r="B42" s="12">
        <v>7052175</v>
      </c>
      <c r="C42" s="12">
        <f>ROUND($B$42*B35/100,0)</f>
        <v>26093</v>
      </c>
      <c r="D42" s="12">
        <f t="shared" ref="D42:E42" si="2">ROUND($B$42*C35/100,0)</f>
        <v>26093</v>
      </c>
      <c r="E42" s="29">
        <f t="shared" si="2"/>
        <v>145980</v>
      </c>
      <c r="F42" s="12">
        <f>ROUND(F44*$I$21,0)</f>
        <v>1946</v>
      </c>
      <c r="G42" s="12">
        <f>ROUND(G44*$I$21,0)</f>
        <v>4181</v>
      </c>
      <c r="H42" s="12">
        <f>ROUND(H44*$I$21,0)</f>
        <v>6411</v>
      </c>
    </row>
    <row r="43" spans="1:8" ht="15" thickBot="1" x14ac:dyDescent="0.35">
      <c r="A43" s="32" t="s">
        <v>2</v>
      </c>
      <c r="B43" s="12">
        <v>1568137</v>
      </c>
      <c r="C43" s="12">
        <f>ROUND($B$43*B36/100,0)</f>
        <v>21797</v>
      </c>
      <c r="D43" s="12">
        <f t="shared" ref="D43:E43" si="3">ROUND($B$43*C36/100,0)</f>
        <v>41242</v>
      </c>
      <c r="E43" s="29">
        <f t="shared" si="3"/>
        <v>141132</v>
      </c>
      <c r="F43" s="12">
        <f>ROUND(F44*$I$22,0)</f>
        <v>7867</v>
      </c>
      <c r="G43" s="12">
        <f>ROUND(G44*$I$22,0)</f>
        <v>16901</v>
      </c>
      <c r="H43" s="12">
        <f>ROUND(H44*$I$22,0)</f>
        <v>25915</v>
      </c>
    </row>
    <row r="44" spans="1:8" x14ac:dyDescent="0.3">
      <c r="A44" s="8" t="s">
        <v>14</v>
      </c>
      <c r="B44" s="8">
        <f>B42+B43</f>
        <v>8620312</v>
      </c>
      <c r="C44" s="8">
        <f>C42+C43</f>
        <v>47890</v>
      </c>
      <c r="D44" s="8">
        <f t="shared" ref="D44:E44" si="4">D42+D43</f>
        <v>67335</v>
      </c>
      <c r="E44" s="8">
        <f t="shared" si="4"/>
        <v>287112</v>
      </c>
      <c r="F44" s="30">
        <f>ROUND(C44*E12,0)</f>
        <v>9813</v>
      </c>
      <c r="G44" s="30">
        <f>ROUND(D44*E13,0)</f>
        <v>21082</v>
      </c>
      <c r="H44" s="30">
        <f>ROUND(E44*E14,0)</f>
        <v>32326</v>
      </c>
    </row>
    <row r="46" spans="1:8" ht="14.4" customHeight="1" x14ac:dyDescent="0.3"/>
    <row r="47" spans="1:8" ht="15" customHeight="1" x14ac:dyDescent="0.3"/>
  </sheetData>
  <mergeCells count="16">
    <mergeCell ref="B2:C2"/>
    <mergeCell ref="D2:E2"/>
    <mergeCell ref="F2:G2"/>
    <mergeCell ref="A3:A4"/>
    <mergeCell ref="B18:C18"/>
    <mergeCell ref="D18:E18"/>
    <mergeCell ref="F18:G18"/>
    <mergeCell ref="F40:H40"/>
    <mergeCell ref="A19:A20"/>
    <mergeCell ref="A26:A27"/>
    <mergeCell ref="B26:D26"/>
    <mergeCell ref="A33:A34"/>
    <mergeCell ref="B33:D33"/>
    <mergeCell ref="A40:A41"/>
    <mergeCell ref="B40:B41"/>
    <mergeCell ref="C40:E40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4"/>
  <sheetViews>
    <sheetView topLeftCell="A4" zoomScale="70" zoomScaleNormal="70" workbookViewId="0">
      <selection activeCell="F13" sqref="F13"/>
    </sheetView>
  </sheetViews>
  <sheetFormatPr defaultRowHeight="14.4" x14ac:dyDescent="0.3"/>
  <cols>
    <col min="1" max="1" width="13.5546875" customWidth="1"/>
    <col min="2" max="2" width="48.109375" customWidth="1"/>
    <col min="3" max="3" width="24.44140625" bestFit="1" customWidth="1"/>
    <col min="4" max="4" width="24.21875" bestFit="1" customWidth="1"/>
    <col min="5" max="5" width="27.44140625" bestFit="1" customWidth="1"/>
    <col min="6" max="6" width="33.5546875" customWidth="1"/>
    <col min="7" max="7" width="12.88671875" bestFit="1" customWidth="1"/>
    <col min="8" max="8" width="26.109375" customWidth="1"/>
    <col min="9" max="9" width="52.77734375" bestFit="1" customWidth="1"/>
  </cols>
  <sheetData>
    <row r="1" spans="1:8" ht="15" thickBot="1" x14ac:dyDescent="0.35">
      <c r="A1" t="s">
        <v>17</v>
      </c>
    </row>
    <row r="2" spans="1:8" ht="15" thickBot="1" x14ac:dyDescent="0.35">
      <c r="A2" s="1"/>
      <c r="B2" s="69" t="s">
        <v>6</v>
      </c>
      <c r="C2" s="70"/>
      <c r="D2" s="69" t="s">
        <v>7</v>
      </c>
      <c r="E2" s="70"/>
      <c r="F2" s="71" t="s">
        <v>14</v>
      </c>
      <c r="G2" s="80"/>
    </row>
    <row r="3" spans="1:8" ht="14.4" customHeight="1" x14ac:dyDescent="0.3">
      <c r="A3" s="73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8" ht="16.2" thickBot="1" x14ac:dyDescent="0.35">
      <c r="A4" s="74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8" ht="15" thickBot="1" x14ac:dyDescent="0.35">
      <c r="A5" s="33" t="s">
        <v>13</v>
      </c>
      <c r="B5">
        <f>Populacija!B2</f>
        <v>9910789.5</v>
      </c>
      <c r="C5">
        <v>14000</v>
      </c>
      <c r="D5">
        <v>2637736</v>
      </c>
      <c r="E5">
        <v>5962</v>
      </c>
      <c r="F5" s="3">
        <f t="shared" ref="F5:G7" si="0">B5+D5</f>
        <v>12548525.5</v>
      </c>
      <c r="G5" s="5">
        <f t="shared" si="0"/>
        <v>19962</v>
      </c>
    </row>
    <row r="6" spans="1:8" ht="15" thickBot="1" x14ac:dyDescent="0.35">
      <c r="A6" s="33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>
        <f t="shared" si="0"/>
        <v>1568137</v>
      </c>
      <c r="G6" s="5">
        <f t="shared" si="0"/>
        <v>82955</v>
      </c>
      <c r="H6" t="s">
        <v>16</v>
      </c>
    </row>
    <row r="7" spans="1:8" x14ac:dyDescent="0.3">
      <c r="A7" s="9" t="s">
        <v>15</v>
      </c>
      <c r="B7" s="11">
        <f>B5+B6</f>
        <v>10526029.5</v>
      </c>
      <c r="C7" s="10">
        <f>C5+C6</f>
        <v>50626</v>
      </c>
      <c r="D7" s="11">
        <f t="shared" ref="D7:E7" si="1">D5+D6</f>
        <v>3590633</v>
      </c>
      <c r="E7" s="10">
        <f t="shared" si="1"/>
        <v>52291</v>
      </c>
      <c r="F7" s="11">
        <f t="shared" si="0"/>
        <v>14116662.5</v>
      </c>
      <c r="G7" s="10">
        <f t="shared" si="0"/>
        <v>102917</v>
      </c>
      <c r="H7">
        <f>ROUND(G7/F7,6)</f>
        <v>7.2899999999999996E-3</v>
      </c>
    </row>
    <row r="10" spans="1:8" x14ac:dyDescent="0.3">
      <c r="A10" t="s">
        <v>58</v>
      </c>
    </row>
    <row r="11" spans="1:8" x14ac:dyDescent="0.3">
      <c r="A11" s="12" t="s">
        <v>0</v>
      </c>
      <c r="B11" s="12" t="s">
        <v>1</v>
      </c>
      <c r="C11" s="14" t="s">
        <v>65</v>
      </c>
      <c r="D11" s="14" t="s">
        <v>62</v>
      </c>
      <c r="F11" s="35"/>
    </row>
    <row r="12" spans="1:8" x14ac:dyDescent="0.3">
      <c r="A12" s="12" t="s">
        <v>32</v>
      </c>
      <c r="B12" s="13" t="s">
        <v>4</v>
      </c>
      <c r="C12" s="12">
        <v>8.5099999999999998E-4</v>
      </c>
      <c r="D12" s="15">
        <v>11310</v>
      </c>
      <c r="H12" t="s">
        <v>72</v>
      </c>
    </row>
    <row r="13" spans="1:8" x14ac:dyDescent="0.3">
      <c r="A13" s="12" t="s">
        <v>32</v>
      </c>
      <c r="B13" s="13" t="s">
        <v>5</v>
      </c>
      <c r="C13" s="12">
        <v>1.557E-3</v>
      </c>
      <c r="D13" s="15">
        <v>21834</v>
      </c>
    </row>
    <row r="14" spans="1:8" x14ac:dyDescent="0.3">
      <c r="A14" s="12" t="s">
        <v>32</v>
      </c>
      <c r="B14" s="13" t="s">
        <v>3</v>
      </c>
      <c r="C14" s="12">
        <v>3.3170000000000001E-3</v>
      </c>
      <c r="D14" s="15">
        <v>41431</v>
      </c>
    </row>
    <row r="16" spans="1:8" x14ac:dyDescent="0.3">
      <c r="A16" t="s">
        <v>23</v>
      </c>
    </row>
    <row r="17" spans="1:9" ht="15" thickBot="1" x14ac:dyDescent="0.35"/>
    <row r="18" spans="1:9" ht="15" thickBot="1" x14ac:dyDescent="0.35">
      <c r="A18" s="1"/>
      <c r="B18" s="69" t="s">
        <v>6</v>
      </c>
      <c r="C18" s="70"/>
      <c r="D18" s="69" t="s">
        <v>7</v>
      </c>
      <c r="E18" s="70"/>
      <c r="F18" s="71" t="s">
        <v>14</v>
      </c>
      <c r="G18" s="72"/>
      <c r="H18" s="12" t="s">
        <v>16</v>
      </c>
      <c r="I18" s="38" t="s">
        <v>59</v>
      </c>
    </row>
    <row r="19" spans="1:9" x14ac:dyDescent="0.3">
      <c r="A19" s="73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  <c r="I19" s="12"/>
    </row>
    <row r="20" spans="1:9" ht="16.2" thickBot="1" x14ac:dyDescent="0.35">
      <c r="A20" s="74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  <c r="I20" s="12"/>
    </row>
    <row r="21" spans="1:9" ht="15" thickBot="1" x14ac:dyDescent="0.35">
      <c r="A21" s="33" t="s">
        <v>13</v>
      </c>
      <c r="B21" s="18">
        <v>2626074</v>
      </c>
      <c r="C21" s="20">
        <v>14000</v>
      </c>
      <c r="D21" s="19">
        <v>2637736</v>
      </c>
      <c r="E21" s="20">
        <v>5962</v>
      </c>
      <c r="F21" s="19">
        <f>B21+D21</f>
        <v>5263810</v>
      </c>
      <c r="G21" s="21">
        <f>C21+E21</f>
        <v>19962</v>
      </c>
      <c r="H21" s="12">
        <f>ROUND(G21/F21,6)</f>
        <v>3.7919999999999998E-3</v>
      </c>
      <c r="I21" s="38">
        <f>ROUND(G21/G7,6)</f>
        <v>0.193962</v>
      </c>
    </row>
    <row r="22" spans="1:9" ht="15" thickBot="1" x14ac:dyDescent="0.35">
      <c r="A22" s="33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  <c r="I22" s="38">
        <f>ROUND(G22/G7,6)</f>
        <v>0.80603800000000003</v>
      </c>
    </row>
    <row r="25" spans="1:9" x14ac:dyDescent="0.3">
      <c r="A25" t="s">
        <v>27</v>
      </c>
    </row>
    <row r="26" spans="1:9" ht="15" thickBot="1" x14ac:dyDescent="0.35"/>
    <row r="27" spans="1:9" ht="33" customHeight="1" x14ac:dyDescent="0.3">
      <c r="A27" s="75" t="s">
        <v>8</v>
      </c>
      <c r="B27" s="78" t="s">
        <v>28</v>
      </c>
      <c r="C27" s="83" t="s">
        <v>63</v>
      </c>
      <c r="D27" s="84"/>
      <c r="E27" s="85"/>
      <c r="F27" s="83" t="s">
        <v>64</v>
      </c>
      <c r="G27" s="84"/>
      <c r="H27" s="85"/>
      <c r="I27" s="78" t="s">
        <v>66</v>
      </c>
    </row>
    <row r="28" spans="1:9" ht="43.8" thickBot="1" x14ac:dyDescent="0.35">
      <c r="A28" s="77"/>
      <c r="B28" s="79"/>
      <c r="C28" s="13" t="s">
        <v>4</v>
      </c>
      <c r="D28" s="13" t="s">
        <v>5</v>
      </c>
      <c r="E28" s="13" t="s">
        <v>3</v>
      </c>
      <c r="F28" s="13" t="s">
        <v>4</v>
      </c>
      <c r="G28" s="13" t="s">
        <v>5</v>
      </c>
      <c r="H28" s="13" t="s">
        <v>3</v>
      </c>
      <c r="I28" s="79"/>
    </row>
    <row r="29" spans="1:9" ht="15" thickBot="1" x14ac:dyDescent="0.35">
      <c r="A29" s="34" t="s">
        <v>13</v>
      </c>
      <c r="B29" s="12">
        <v>5263810</v>
      </c>
      <c r="C29" s="12">
        <f>ROUND(C31*$I$21,0)</f>
        <v>2194</v>
      </c>
      <c r="D29" s="12">
        <f>ROUND(D31*$I$21,0)</f>
        <v>4235</v>
      </c>
      <c r="E29" s="12">
        <f>ROUND(E31*$I$21,0)</f>
        <v>8036</v>
      </c>
      <c r="F29" s="12">
        <f>ROUND(C29/B29,6)</f>
        <v>4.17E-4</v>
      </c>
      <c r="G29" s="12">
        <f>ROUND(D29/B29,6)</f>
        <v>8.0500000000000005E-4</v>
      </c>
      <c r="H29" s="12">
        <f>ROUND(E29/B29,6)</f>
        <v>1.5269999999999999E-3</v>
      </c>
      <c r="I29" s="12">
        <f>H21-H29-G29-F29</f>
        <v>1.0429999999999994E-3</v>
      </c>
    </row>
    <row r="30" spans="1:9" x14ac:dyDescent="0.3">
      <c r="A30" s="40" t="s">
        <v>2</v>
      </c>
      <c r="B30" s="41">
        <v>1568137</v>
      </c>
      <c r="C30" s="12">
        <f>ROUND(C31*$I$22,0)</f>
        <v>9116</v>
      </c>
      <c r="D30" s="12">
        <f>ROUND(D31*$I$22,0)</f>
        <v>17599</v>
      </c>
      <c r="E30" s="12">
        <f>ROUND(E31*$I$22,0)</f>
        <v>33395</v>
      </c>
      <c r="F30" s="12">
        <f>ROUND(C30/B30,6)</f>
        <v>5.8129999999999996E-3</v>
      </c>
      <c r="G30" s="12">
        <f>ROUND(D30/B30,6)</f>
        <v>1.1223E-2</v>
      </c>
      <c r="H30" s="12">
        <f>ROUND(E30/B30,6)</f>
        <v>2.1295999999999999E-2</v>
      </c>
      <c r="I30" s="12">
        <f>H22-H30-G30-F30</f>
        <v>1.4568000000000008E-2</v>
      </c>
    </row>
    <row r="31" spans="1:9" x14ac:dyDescent="0.3">
      <c r="A31" s="39" t="s">
        <v>14</v>
      </c>
      <c r="B31" s="39">
        <f>B29+B30</f>
        <v>6831947</v>
      </c>
      <c r="C31" s="39">
        <f>D12</f>
        <v>11310</v>
      </c>
      <c r="D31" s="39">
        <f>D13</f>
        <v>21834</v>
      </c>
      <c r="E31" s="39">
        <f>D14</f>
        <v>41431</v>
      </c>
      <c r="F31" s="42">
        <f>ROUND(C31/B31,6)</f>
        <v>1.655E-3</v>
      </c>
      <c r="G31" s="42">
        <f>ROUND(D31/B31,6)</f>
        <v>3.1960000000000001E-3</v>
      </c>
      <c r="H31" s="42">
        <f>ROUND(E31/B31,6)</f>
        <v>6.0639999999999999E-3</v>
      </c>
      <c r="I31" s="12"/>
    </row>
    <row r="33" spans="1:8" ht="14.4" customHeight="1" x14ac:dyDescent="0.3">
      <c r="A33" s="8" t="s">
        <v>70</v>
      </c>
      <c r="H33" t="s">
        <v>73</v>
      </c>
    </row>
    <row r="34" spans="1:8" ht="15" customHeight="1" x14ac:dyDescent="0.3">
      <c r="A34" s="12" t="s">
        <v>67</v>
      </c>
      <c r="B34" s="12"/>
      <c r="C34" s="12" t="s">
        <v>68</v>
      </c>
      <c r="D34" s="12"/>
      <c r="E34" s="12" t="s">
        <v>69</v>
      </c>
      <c r="F34" s="12"/>
    </row>
    <row r="35" spans="1:8" x14ac:dyDescent="0.3">
      <c r="A35" s="12" t="s">
        <v>13</v>
      </c>
      <c r="B35" s="12" t="s">
        <v>2</v>
      </c>
      <c r="C35" s="12" t="s">
        <v>13</v>
      </c>
      <c r="D35" s="12" t="s">
        <v>2</v>
      </c>
      <c r="E35" s="12" t="s">
        <v>13</v>
      </c>
      <c r="F35" s="12" t="s">
        <v>2</v>
      </c>
    </row>
    <row r="36" spans="1:8" x14ac:dyDescent="0.3">
      <c r="A36" s="12">
        <v>0.3</v>
      </c>
      <c r="B36" s="12">
        <v>1.1000000000000001</v>
      </c>
      <c r="C36" s="12">
        <v>0.7</v>
      </c>
      <c r="D36" s="12">
        <v>2.63</v>
      </c>
      <c r="E36" s="12">
        <v>1.54</v>
      </c>
      <c r="F36" s="12">
        <v>6.51</v>
      </c>
    </row>
    <row r="37" spans="1:8" x14ac:dyDescent="0.3">
      <c r="A37" s="44"/>
      <c r="B37" s="44"/>
      <c r="C37" s="44"/>
      <c r="D37" s="44"/>
      <c r="E37" s="44"/>
      <c r="F37" s="44"/>
    </row>
    <row r="38" spans="1:8" x14ac:dyDescent="0.3">
      <c r="A38" s="44"/>
      <c r="B38" s="44"/>
      <c r="C38" s="44"/>
      <c r="D38" s="44"/>
      <c r="E38" s="44"/>
      <c r="F38" s="44"/>
    </row>
    <row r="39" spans="1:8" x14ac:dyDescent="0.3">
      <c r="A39" s="45" t="s">
        <v>71</v>
      </c>
      <c r="B39">
        <v>0.25</v>
      </c>
    </row>
    <row r="49" spans="1:2" ht="15" thickBot="1" x14ac:dyDescent="0.35"/>
    <row r="50" spans="1:2" x14ac:dyDescent="0.3">
      <c r="A50" s="75" t="s">
        <v>8</v>
      </c>
      <c r="B50" s="81" t="s">
        <v>66</v>
      </c>
    </row>
    <row r="51" spans="1:2" ht="15" thickBot="1" x14ac:dyDescent="0.35">
      <c r="A51" s="77"/>
      <c r="B51" s="82"/>
    </row>
    <row r="52" spans="1:2" ht="15" thickBot="1" x14ac:dyDescent="0.35">
      <c r="A52" s="43" t="s">
        <v>13</v>
      </c>
      <c r="B52" s="12">
        <f>ROUND(I29/(1+B39*E36+B39*A36+B39*C36),6)</f>
        <v>6.38E-4</v>
      </c>
    </row>
    <row r="53" spans="1:2" x14ac:dyDescent="0.3">
      <c r="A53" s="40" t="s">
        <v>2</v>
      </c>
      <c r="B53" s="12">
        <f>ROUND(I30/(1+B39*F36+B39*B36+B39*D36),6)</f>
        <v>4.0920000000000002E-3</v>
      </c>
    </row>
    <row r="54" spans="1:2" x14ac:dyDescent="0.3">
      <c r="A54" s="39" t="s">
        <v>14</v>
      </c>
      <c r="B54" s="12"/>
    </row>
  </sheetData>
  <mergeCells count="15">
    <mergeCell ref="F2:G2"/>
    <mergeCell ref="A3:A4"/>
    <mergeCell ref="B18:C18"/>
    <mergeCell ref="D18:E18"/>
    <mergeCell ref="F18:G18"/>
    <mergeCell ref="A19:A20"/>
    <mergeCell ref="A27:A28"/>
    <mergeCell ref="B27:B28"/>
    <mergeCell ref="B2:C2"/>
    <mergeCell ref="D2:E2"/>
    <mergeCell ref="A50:A51"/>
    <mergeCell ref="B50:B51"/>
    <mergeCell ref="C27:E27"/>
    <mergeCell ref="F27:H27"/>
    <mergeCell ref="I27:I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9"/>
  <sheetViews>
    <sheetView workbookViewId="0">
      <selection activeCell="C54" sqref="C54"/>
    </sheetView>
  </sheetViews>
  <sheetFormatPr defaultRowHeight="14.4" x14ac:dyDescent="0.3"/>
  <cols>
    <col min="1" max="1" width="25.6640625" bestFit="1" customWidth="1"/>
    <col min="2" max="2" width="12.88671875" bestFit="1" customWidth="1"/>
    <col min="3" max="3" width="15" customWidth="1"/>
    <col min="4" max="4" width="26.33203125" bestFit="1" customWidth="1"/>
    <col min="5" max="7" width="18.21875" bestFit="1" customWidth="1"/>
    <col min="8" max="8" width="14.44140625" bestFit="1" customWidth="1"/>
  </cols>
  <sheetData>
    <row r="1" spans="1:7" x14ac:dyDescent="0.3">
      <c r="A1" t="s">
        <v>54</v>
      </c>
      <c r="E1" s="8" t="s">
        <v>40</v>
      </c>
      <c r="F1" s="8" t="s">
        <v>44</v>
      </c>
      <c r="G1" s="8" t="s">
        <v>45</v>
      </c>
    </row>
    <row r="2" spans="1:7" x14ac:dyDescent="0.3">
      <c r="A2" t="s">
        <v>35</v>
      </c>
      <c r="B2" t="s">
        <v>36</v>
      </c>
      <c r="C2" t="s">
        <v>11</v>
      </c>
      <c r="E2">
        <f>C3+C6+C9+C12</f>
        <v>51702</v>
      </c>
      <c r="F2">
        <f>C4+C7+C10+C13</f>
        <v>50380</v>
      </c>
      <c r="G2">
        <f>C5+C8+C11+C14</f>
        <v>50838</v>
      </c>
    </row>
    <row r="3" spans="1:7" x14ac:dyDescent="0.3">
      <c r="A3" t="s">
        <v>37</v>
      </c>
      <c r="B3" t="s">
        <v>38</v>
      </c>
      <c r="C3">
        <v>193</v>
      </c>
    </row>
    <row r="4" spans="1:7" x14ac:dyDescent="0.3">
      <c r="A4" t="s">
        <v>37</v>
      </c>
      <c r="B4" t="s">
        <v>52</v>
      </c>
      <c r="C4">
        <v>218</v>
      </c>
      <c r="E4" s="8" t="s">
        <v>41</v>
      </c>
      <c r="F4" s="8" t="s">
        <v>48</v>
      </c>
      <c r="G4" s="8" t="s">
        <v>49</v>
      </c>
    </row>
    <row r="5" spans="1:7" x14ac:dyDescent="0.3">
      <c r="A5" t="s">
        <v>37</v>
      </c>
      <c r="B5" t="s">
        <v>53</v>
      </c>
      <c r="C5">
        <v>229</v>
      </c>
      <c r="E5">
        <v>3856</v>
      </c>
      <c r="F5">
        <v>3777</v>
      </c>
      <c r="G5">
        <v>3677</v>
      </c>
    </row>
    <row r="6" spans="1:7" x14ac:dyDescent="0.3">
      <c r="A6" t="s">
        <v>39</v>
      </c>
      <c r="B6" t="s">
        <v>38</v>
      </c>
      <c r="C6">
        <v>109</v>
      </c>
      <c r="E6" s="8" t="s">
        <v>42</v>
      </c>
      <c r="F6" s="8" t="s">
        <v>47</v>
      </c>
      <c r="G6" s="8" t="s">
        <v>50</v>
      </c>
    </row>
    <row r="7" spans="1:7" x14ac:dyDescent="0.3">
      <c r="A7" t="s">
        <v>39</v>
      </c>
      <c r="B7" t="s">
        <v>52</v>
      </c>
      <c r="C7">
        <v>112</v>
      </c>
      <c r="E7">
        <v>7291</v>
      </c>
      <c r="F7">
        <v>7243</v>
      </c>
      <c r="G7">
        <v>7300</v>
      </c>
    </row>
    <row r="8" spans="1:7" x14ac:dyDescent="0.3">
      <c r="A8" t="s">
        <v>39</v>
      </c>
      <c r="B8" t="s">
        <v>53</v>
      </c>
      <c r="C8">
        <v>108</v>
      </c>
      <c r="E8" s="8" t="s">
        <v>43</v>
      </c>
      <c r="F8" s="8" t="s">
        <v>46</v>
      </c>
      <c r="G8" s="8" t="s">
        <v>51</v>
      </c>
    </row>
    <row r="9" spans="1:7" x14ac:dyDescent="0.3">
      <c r="A9" t="s">
        <v>13</v>
      </c>
      <c r="B9" t="s">
        <v>38</v>
      </c>
      <c r="C9">
        <v>9850</v>
      </c>
      <c r="E9">
        <v>13704</v>
      </c>
      <c r="F9">
        <v>13788</v>
      </c>
      <c r="G9">
        <v>13939</v>
      </c>
    </row>
    <row r="10" spans="1:7" x14ac:dyDescent="0.3">
      <c r="A10" t="s">
        <v>13</v>
      </c>
      <c r="B10" t="s">
        <v>52</v>
      </c>
      <c r="C10">
        <v>9477</v>
      </c>
    </row>
    <row r="11" spans="1:7" x14ac:dyDescent="0.3">
      <c r="A11" t="s">
        <v>13</v>
      </c>
      <c r="B11" t="s">
        <v>53</v>
      </c>
      <c r="C11">
        <v>9301</v>
      </c>
    </row>
    <row r="12" spans="1:7" x14ac:dyDescent="0.3">
      <c r="A12" t="s">
        <v>2</v>
      </c>
      <c r="B12" t="s">
        <v>38</v>
      </c>
      <c r="C12">
        <v>41550</v>
      </c>
    </row>
    <row r="13" spans="1:7" x14ac:dyDescent="0.3">
      <c r="A13" t="s">
        <v>2</v>
      </c>
      <c r="B13" t="s">
        <v>52</v>
      </c>
      <c r="C13">
        <v>40573</v>
      </c>
    </row>
    <row r="14" spans="1:7" x14ac:dyDescent="0.3">
      <c r="A14" t="s">
        <v>2</v>
      </c>
      <c r="B14" t="s">
        <v>53</v>
      </c>
      <c r="C14">
        <v>41200</v>
      </c>
    </row>
    <row r="16" spans="1:7" x14ac:dyDescent="0.3">
      <c r="A16" t="s">
        <v>55</v>
      </c>
    </row>
    <row r="17" spans="1:3" x14ac:dyDescent="0.3">
      <c r="A17" t="s">
        <v>35</v>
      </c>
      <c r="B17" t="s">
        <v>36</v>
      </c>
      <c r="C17" t="s">
        <v>29</v>
      </c>
    </row>
    <row r="18" spans="1:3" x14ac:dyDescent="0.3">
      <c r="A18" t="s">
        <v>37</v>
      </c>
      <c r="B18" t="s">
        <v>38</v>
      </c>
      <c r="C18">
        <v>0</v>
      </c>
    </row>
    <row r="19" spans="1:3" x14ac:dyDescent="0.3">
      <c r="A19" t="s">
        <v>37</v>
      </c>
      <c r="B19" t="s">
        <v>52</v>
      </c>
      <c r="C19">
        <v>0</v>
      </c>
    </row>
    <row r="20" spans="1:3" x14ac:dyDescent="0.3">
      <c r="A20" t="s">
        <v>37</v>
      </c>
      <c r="B20" t="s">
        <v>53</v>
      </c>
      <c r="C20">
        <v>0</v>
      </c>
    </row>
    <row r="21" spans="1:3" x14ac:dyDescent="0.3">
      <c r="A21" t="s">
        <v>39</v>
      </c>
      <c r="B21" t="s">
        <v>38</v>
      </c>
      <c r="C21">
        <v>0</v>
      </c>
    </row>
    <row r="22" spans="1:3" x14ac:dyDescent="0.3">
      <c r="A22" t="s">
        <v>39</v>
      </c>
      <c r="B22" t="s">
        <v>52</v>
      </c>
      <c r="C22">
        <v>0</v>
      </c>
    </row>
    <row r="23" spans="1:3" x14ac:dyDescent="0.3">
      <c r="A23" t="s">
        <v>39</v>
      </c>
      <c r="B23" t="s">
        <v>53</v>
      </c>
      <c r="C23">
        <v>0</v>
      </c>
    </row>
    <row r="24" spans="1:3" x14ac:dyDescent="0.3">
      <c r="A24" t="s">
        <v>13</v>
      </c>
      <c r="B24" t="s">
        <v>38</v>
      </c>
      <c r="C24">
        <v>10068</v>
      </c>
    </row>
    <row r="25" spans="1:3" x14ac:dyDescent="0.3">
      <c r="A25" t="s">
        <v>13</v>
      </c>
      <c r="B25" t="s">
        <v>52</v>
      </c>
      <c r="C25">
        <v>6669</v>
      </c>
    </row>
    <row r="26" spans="1:3" x14ac:dyDescent="0.3">
      <c r="A26" t="s">
        <v>13</v>
      </c>
      <c r="B26" t="s">
        <v>53</v>
      </c>
      <c r="C26">
        <v>7708</v>
      </c>
    </row>
    <row r="27" spans="1:3" x14ac:dyDescent="0.3">
      <c r="A27" t="s">
        <v>2</v>
      </c>
      <c r="B27" t="s">
        <v>38</v>
      </c>
      <c r="C27">
        <v>11365</v>
      </c>
    </row>
    <row r="28" spans="1:3" x14ac:dyDescent="0.3">
      <c r="A28" t="s">
        <v>2</v>
      </c>
      <c r="B28" t="s">
        <v>52</v>
      </c>
      <c r="C28">
        <v>7502</v>
      </c>
    </row>
    <row r="29" spans="1:3" x14ac:dyDescent="0.3">
      <c r="A29" t="s">
        <v>2</v>
      </c>
      <c r="B29" t="s">
        <v>53</v>
      </c>
      <c r="C29">
        <v>9149</v>
      </c>
    </row>
    <row r="31" spans="1:3" x14ac:dyDescent="0.3">
      <c r="A31" t="s">
        <v>56</v>
      </c>
    </row>
    <row r="32" spans="1:3" x14ac:dyDescent="0.3">
      <c r="A32" t="s">
        <v>35</v>
      </c>
      <c r="B32" t="s">
        <v>36</v>
      </c>
      <c r="C32" t="s">
        <v>29</v>
      </c>
    </row>
    <row r="33" spans="1:3" x14ac:dyDescent="0.3">
      <c r="A33" t="s">
        <v>37</v>
      </c>
      <c r="B33" t="s">
        <v>38</v>
      </c>
      <c r="C33">
        <v>0</v>
      </c>
    </row>
    <row r="34" spans="1:3" x14ac:dyDescent="0.3">
      <c r="A34" t="s">
        <v>37</v>
      </c>
      <c r="B34" t="s">
        <v>52</v>
      </c>
      <c r="C34">
        <v>1</v>
      </c>
    </row>
    <row r="35" spans="1:3" x14ac:dyDescent="0.3">
      <c r="A35" t="s">
        <v>37</v>
      </c>
      <c r="B35" t="s">
        <v>53</v>
      </c>
      <c r="C35">
        <v>0</v>
      </c>
    </row>
    <row r="36" spans="1:3" x14ac:dyDescent="0.3">
      <c r="A36" t="s">
        <v>39</v>
      </c>
      <c r="B36" t="s">
        <v>38</v>
      </c>
      <c r="C36">
        <v>130</v>
      </c>
    </row>
    <row r="37" spans="1:3" x14ac:dyDescent="0.3">
      <c r="A37" t="s">
        <v>39</v>
      </c>
      <c r="B37" t="s">
        <v>52</v>
      </c>
      <c r="C37">
        <v>2</v>
      </c>
    </row>
    <row r="38" spans="1:3" x14ac:dyDescent="0.3">
      <c r="A38" t="s">
        <v>39</v>
      </c>
      <c r="B38" t="s">
        <v>53</v>
      </c>
      <c r="C38">
        <v>3</v>
      </c>
    </row>
    <row r="39" spans="1:3" x14ac:dyDescent="0.3">
      <c r="A39" t="s">
        <v>13</v>
      </c>
      <c r="B39" t="s">
        <v>38</v>
      </c>
      <c r="C39">
        <v>38796</v>
      </c>
    </row>
    <row r="40" spans="1:3" x14ac:dyDescent="0.3">
      <c r="A40" t="s">
        <v>13</v>
      </c>
      <c r="B40" t="s">
        <v>52</v>
      </c>
      <c r="C40">
        <v>5187</v>
      </c>
    </row>
    <row r="41" spans="1:3" x14ac:dyDescent="0.3">
      <c r="A41" t="s">
        <v>13</v>
      </c>
      <c r="B41" t="s">
        <v>53</v>
      </c>
      <c r="C41">
        <v>5772</v>
      </c>
    </row>
    <row r="42" spans="1:3" x14ac:dyDescent="0.3">
      <c r="A42" t="s">
        <v>2</v>
      </c>
      <c r="B42" t="s">
        <v>38</v>
      </c>
      <c r="C42">
        <v>75277</v>
      </c>
    </row>
    <row r="43" spans="1:3" x14ac:dyDescent="0.3">
      <c r="A43" t="s">
        <v>2</v>
      </c>
      <c r="B43" t="s">
        <v>52</v>
      </c>
      <c r="C43">
        <v>12407</v>
      </c>
    </row>
    <row r="44" spans="1:3" x14ac:dyDescent="0.3">
      <c r="A44" t="s">
        <v>2</v>
      </c>
      <c r="B44" t="s">
        <v>53</v>
      </c>
      <c r="C44">
        <v>14621</v>
      </c>
    </row>
    <row r="46" spans="1:3" x14ac:dyDescent="0.3">
      <c r="A46" t="s">
        <v>57</v>
      </c>
    </row>
    <row r="47" spans="1:3" x14ac:dyDescent="0.3">
      <c r="A47" t="s">
        <v>35</v>
      </c>
      <c r="B47" t="s">
        <v>36</v>
      </c>
      <c r="C47" t="s">
        <v>29</v>
      </c>
    </row>
    <row r="48" spans="1:3" x14ac:dyDescent="0.3">
      <c r="A48" t="s">
        <v>37</v>
      </c>
      <c r="B48" t="s">
        <v>38</v>
      </c>
      <c r="C48">
        <v>247</v>
      </c>
    </row>
    <row r="49" spans="1:3" x14ac:dyDescent="0.3">
      <c r="A49" t="s">
        <v>37</v>
      </c>
      <c r="B49" t="s">
        <v>52</v>
      </c>
      <c r="C49">
        <v>179</v>
      </c>
    </row>
    <row r="50" spans="1:3" x14ac:dyDescent="0.3">
      <c r="A50" t="s">
        <v>37</v>
      </c>
      <c r="B50" t="s">
        <v>53</v>
      </c>
      <c r="C50">
        <v>138</v>
      </c>
    </row>
    <row r="51" spans="1:3" x14ac:dyDescent="0.3">
      <c r="A51" t="s">
        <v>39</v>
      </c>
      <c r="B51" t="s">
        <v>38</v>
      </c>
      <c r="C51">
        <v>976</v>
      </c>
    </row>
    <row r="52" spans="1:3" x14ac:dyDescent="0.3">
      <c r="A52" t="s">
        <v>39</v>
      </c>
      <c r="B52" t="s">
        <v>52</v>
      </c>
      <c r="C52">
        <v>641</v>
      </c>
    </row>
    <row r="53" spans="1:3" x14ac:dyDescent="0.3">
      <c r="A53" t="s">
        <v>39</v>
      </c>
      <c r="B53" t="s">
        <v>53</v>
      </c>
      <c r="C53">
        <v>711</v>
      </c>
    </row>
    <row r="54" spans="1:3" x14ac:dyDescent="0.3">
      <c r="A54" t="s">
        <v>13</v>
      </c>
      <c r="B54" t="s">
        <v>38</v>
      </c>
      <c r="C54">
        <v>56628</v>
      </c>
    </row>
    <row r="55" spans="1:3" x14ac:dyDescent="0.3">
      <c r="A55" t="s">
        <v>13</v>
      </c>
      <c r="B55" t="s">
        <v>52</v>
      </c>
      <c r="C55">
        <v>38846</v>
      </c>
    </row>
    <row r="56" spans="1:3" x14ac:dyDescent="0.3">
      <c r="A56" t="s">
        <v>13</v>
      </c>
      <c r="B56" t="s">
        <v>53</v>
      </c>
      <c r="C56">
        <v>50771</v>
      </c>
    </row>
    <row r="57" spans="1:3" x14ac:dyDescent="0.3">
      <c r="A57" t="s">
        <v>2</v>
      </c>
      <c r="B57" t="s">
        <v>38</v>
      </c>
      <c r="C57">
        <v>73253</v>
      </c>
    </row>
    <row r="58" spans="1:3" x14ac:dyDescent="0.3">
      <c r="A58" t="s">
        <v>2</v>
      </c>
      <c r="B58" t="s">
        <v>52</v>
      </c>
      <c r="C58">
        <v>52903</v>
      </c>
    </row>
    <row r="59" spans="1:3" x14ac:dyDescent="0.3">
      <c r="A59" t="s">
        <v>2</v>
      </c>
      <c r="B59" t="s">
        <v>53</v>
      </c>
      <c r="C59">
        <v>70500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zoomScale="70" zoomScaleNormal="70" workbookViewId="0">
      <selection activeCell="I17" sqref="I17"/>
    </sheetView>
  </sheetViews>
  <sheetFormatPr defaultRowHeight="14.4" x14ac:dyDescent="0.3"/>
  <cols>
    <col min="1" max="1" width="13.5546875" customWidth="1"/>
    <col min="2" max="2" width="48.109375" customWidth="1"/>
    <col min="3" max="3" width="24.44140625" bestFit="1" customWidth="1"/>
    <col min="4" max="4" width="41.109375" customWidth="1"/>
    <col min="5" max="5" width="30.77734375" customWidth="1"/>
    <col min="6" max="6" width="49.109375" customWidth="1"/>
    <col min="7" max="7" width="19.6640625" customWidth="1"/>
    <col min="8" max="8" width="26.109375" customWidth="1"/>
    <col min="9" max="9" width="52.77734375" bestFit="1" customWidth="1"/>
  </cols>
  <sheetData>
    <row r="1" spans="1:5" ht="15" thickBot="1" x14ac:dyDescent="0.35">
      <c r="A1" t="s">
        <v>130</v>
      </c>
    </row>
    <row r="2" spans="1:5" ht="15" thickBot="1" x14ac:dyDescent="0.35">
      <c r="A2" s="1"/>
      <c r="B2" s="71" t="s">
        <v>14</v>
      </c>
      <c r="C2" s="72"/>
      <c r="D2" s="50"/>
      <c r="E2" s="51"/>
    </row>
    <row r="3" spans="1:5" ht="55.2" customHeight="1" x14ac:dyDescent="0.3">
      <c r="A3" s="73" t="s">
        <v>8</v>
      </c>
      <c r="B3" s="96" t="s">
        <v>97</v>
      </c>
      <c r="C3" s="98" t="s">
        <v>98</v>
      </c>
      <c r="D3" s="92" t="s">
        <v>96</v>
      </c>
      <c r="E3" s="94" t="s">
        <v>59</v>
      </c>
    </row>
    <row r="4" spans="1:5" ht="15.6" customHeight="1" thickBot="1" x14ac:dyDescent="0.35">
      <c r="A4" s="74"/>
      <c r="B4" s="97"/>
      <c r="C4" s="99"/>
      <c r="D4" s="93"/>
      <c r="E4" s="95"/>
    </row>
    <row r="5" spans="1:5" ht="15.6" customHeight="1" thickBot="1" x14ac:dyDescent="0.35">
      <c r="A5" s="46" t="s">
        <v>13</v>
      </c>
      <c r="B5" s="3">
        <f>Populacija!B2</f>
        <v>9910789.5</v>
      </c>
      <c r="C5" s="49">
        <f>Umrli!B2</f>
        <v>44493</v>
      </c>
      <c r="D5" s="12">
        <f>ROUND(C5/B5,6)</f>
        <v>4.4889999999999999E-3</v>
      </c>
      <c r="E5" s="12">
        <f>ROUND(D5/$D$7,6)</f>
        <v>0.22625999999999999</v>
      </c>
    </row>
    <row r="6" spans="1:5" ht="15" thickBot="1" x14ac:dyDescent="0.35">
      <c r="A6" s="53" t="s">
        <v>2</v>
      </c>
      <c r="B6" s="2">
        <f>Populacija!B3</f>
        <v>3307556.5</v>
      </c>
      <c r="C6" s="54">
        <f>Umrli!B3</f>
        <v>217760</v>
      </c>
      <c r="D6" s="41">
        <f>ROUND(C6/B6,6)</f>
        <v>6.5837000000000007E-2</v>
      </c>
      <c r="E6" s="12">
        <f>ROUND(D6/$D$7,6)</f>
        <v>3.318397</v>
      </c>
    </row>
    <row r="7" spans="1:5" ht="15" thickBot="1" x14ac:dyDescent="0.35">
      <c r="A7" s="55" t="s">
        <v>15</v>
      </c>
      <c r="B7" s="56">
        <f>B5+B6</f>
        <v>13218346</v>
      </c>
      <c r="C7" s="56">
        <f>C5+C6</f>
        <v>262253</v>
      </c>
      <c r="D7" s="57">
        <f>ROUND(C7/B7,6)</f>
        <v>1.984E-2</v>
      </c>
      <c r="E7" s="52"/>
    </row>
    <row r="10" spans="1:5" x14ac:dyDescent="0.3">
      <c r="A10" t="s">
        <v>131</v>
      </c>
    </row>
    <row r="11" spans="1:5" ht="30.6" customHeight="1" x14ac:dyDescent="0.3">
      <c r="A11" s="59" t="s">
        <v>101</v>
      </c>
      <c r="B11" s="59" t="s">
        <v>102</v>
      </c>
      <c r="C11" s="60" t="s">
        <v>92</v>
      </c>
      <c r="D11" s="58" t="s">
        <v>103</v>
      </c>
    </row>
    <row r="12" spans="1:5" x14ac:dyDescent="0.3">
      <c r="A12" s="12" t="s">
        <v>91</v>
      </c>
      <c r="B12" s="13" t="s">
        <v>4</v>
      </c>
      <c r="C12" s="12">
        <f>'Umrli CI'!B3</f>
        <v>17820</v>
      </c>
      <c r="D12" s="15">
        <f>ROUND(C12/B7,6)</f>
        <v>1.348E-3</v>
      </c>
    </row>
    <row r="13" spans="1:5" x14ac:dyDescent="0.3">
      <c r="A13" s="12" t="s">
        <v>91</v>
      </c>
      <c r="B13" s="13" t="s">
        <v>5</v>
      </c>
      <c r="C13" s="12">
        <f>'Umrli CI'!B4</f>
        <v>31491</v>
      </c>
      <c r="D13" s="15">
        <f>ROUND(C13/B7,6)</f>
        <v>2.382E-3</v>
      </c>
    </row>
    <row r="14" spans="1:5" x14ac:dyDescent="0.3">
      <c r="A14" s="12" t="s">
        <v>91</v>
      </c>
      <c r="B14" s="13" t="s">
        <v>3</v>
      </c>
      <c r="C14" s="12">
        <f>'Umrli CI'!B2</f>
        <v>69187</v>
      </c>
      <c r="D14" s="15">
        <f>ROUND(C14/B7,6)</f>
        <v>5.2339999999999999E-3</v>
      </c>
    </row>
    <row r="16" spans="1:5" ht="15" thickBot="1" x14ac:dyDescent="0.35"/>
    <row r="17" spans="1:8" ht="33" customHeight="1" x14ac:dyDescent="0.3">
      <c r="A17" s="75" t="s">
        <v>8</v>
      </c>
      <c r="B17" s="92" t="s">
        <v>99</v>
      </c>
      <c r="C17" s="83" t="s">
        <v>100</v>
      </c>
      <c r="D17" s="84"/>
      <c r="E17" s="85"/>
      <c r="F17" s="100" t="s">
        <v>66</v>
      </c>
    </row>
    <row r="18" spans="1:8" ht="29.4" thickBot="1" x14ac:dyDescent="0.35">
      <c r="A18" s="77"/>
      <c r="B18" s="93"/>
      <c r="C18" s="13" t="s">
        <v>4</v>
      </c>
      <c r="D18" s="13" t="s">
        <v>5</v>
      </c>
      <c r="E18" s="13" t="s">
        <v>3</v>
      </c>
      <c r="F18" s="101"/>
    </row>
    <row r="19" spans="1:8" ht="15" thickBot="1" x14ac:dyDescent="0.35">
      <c r="A19" s="47" t="s">
        <v>13</v>
      </c>
      <c r="B19" s="12">
        <f>B5</f>
        <v>9910789.5</v>
      </c>
      <c r="C19" s="12">
        <f>ROUND($D$12*E5,6)</f>
        <v>3.0499999999999999E-4</v>
      </c>
      <c r="D19" s="12">
        <f>ROUND($D$13*E5,6)</f>
        <v>5.3899999999999998E-4</v>
      </c>
      <c r="E19" s="12">
        <f>ROUND($D$14*E5,6)</f>
        <v>1.1839999999999999E-3</v>
      </c>
      <c r="F19" s="12">
        <f>D5-E19-D19-C19</f>
        <v>2.4609999999999996E-3</v>
      </c>
    </row>
    <row r="20" spans="1:8" x14ac:dyDescent="0.3">
      <c r="A20" s="40" t="s">
        <v>2</v>
      </c>
      <c r="B20" s="41">
        <f>B6</f>
        <v>3307556.5</v>
      </c>
      <c r="C20" s="12">
        <f>ROUND($D$12*E6,6)</f>
        <v>4.4730000000000004E-3</v>
      </c>
      <c r="D20" s="12">
        <f>ROUND($D$13*E6,6)</f>
        <v>7.9039999999999996E-3</v>
      </c>
      <c r="E20" s="12">
        <f>ROUND($D$14*E6,6)</f>
        <v>1.7368000000000001E-2</v>
      </c>
      <c r="F20" s="12">
        <f>D6-E20-D20-C20</f>
        <v>3.6092000000000006E-2</v>
      </c>
    </row>
    <row r="21" spans="1:8" x14ac:dyDescent="0.3">
      <c r="A21" s="39" t="s">
        <v>14</v>
      </c>
      <c r="B21" s="39">
        <f>B19+B20</f>
        <v>13218346</v>
      </c>
      <c r="C21" s="39">
        <f>D12</f>
        <v>1.348E-3</v>
      </c>
      <c r="D21" s="39">
        <f>D13</f>
        <v>2.382E-3</v>
      </c>
      <c r="E21" s="39">
        <f>D14</f>
        <v>5.2339999999999999E-3</v>
      </c>
      <c r="F21" s="12"/>
    </row>
    <row r="22" spans="1:8" x14ac:dyDescent="0.3">
      <c r="A22" s="102"/>
      <c r="B22" s="102"/>
      <c r="C22" s="102"/>
      <c r="D22" s="102"/>
      <c r="E22" s="102"/>
      <c r="F22" s="44"/>
    </row>
    <row r="23" spans="1:8" x14ac:dyDescent="0.3">
      <c r="A23" s="102"/>
      <c r="B23" s="102"/>
      <c r="C23" s="102"/>
      <c r="D23" s="102"/>
      <c r="E23" s="102"/>
      <c r="F23" s="44"/>
    </row>
    <row r="25" spans="1:8" ht="55.8" customHeight="1" x14ac:dyDescent="0.3">
      <c r="A25" s="103" t="s">
        <v>129</v>
      </c>
      <c r="B25" s="103"/>
      <c r="C25" s="103"/>
      <c r="E25" t="s">
        <v>104</v>
      </c>
    </row>
    <row r="26" spans="1:8" ht="15" customHeight="1" x14ac:dyDescent="0.3">
      <c r="A26" s="66" t="s">
        <v>67</v>
      </c>
      <c r="B26" s="68"/>
      <c r="C26" s="66" t="s">
        <v>68</v>
      </c>
      <c r="D26" s="68"/>
      <c r="E26" s="66" t="s">
        <v>69</v>
      </c>
      <c r="F26" s="68"/>
    </row>
    <row r="27" spans="1:8" x14ac:dyDescent="0.3">
      <c r="A27" s="12" t="s">
        <v>13</v>
      </c>
      <c r="B27" s="12" t="s">
        <v>2</v>
      </c>
      <c r="C27" s="12" t="s">
        <v>13</v>
      </c>
      <c r="D27" s="12" t="s">
        <v>2</v>
      </c>
      <c r="E27" s="12" t="s">
        <v>13</v>
      </c>
      <c r="F27" s="12" t="s">
        <v>2</v>
      </c>
    </row>
    <row r="28" spans="1:8" x14ac:dyDescent="0.3">
      <c r="A28" s="12">
        <f>'[1]Konstantna stopa prevalencije'!$C$14</f>
        <v>3.1949999999999999E-3</v>
      </c>
      <c r="B28" s="12">
        <f>'[1]Konstantna stopa prevalencije'!$C$15</f>
        <v>1.1662E-2</v>
      </c>
      <c r="C28" s="12">
        <f>'[1]Konstantna stopa prevalencije'!$D$14</f>
        <v>3.9290000000000002E-3</v>
      </c>
      <c r="D28" s="12">
        <f>'[1]Konstantna stopa prevalencije'!$D$15</f>
        <v>2.7642E-2</v>
      </c>
      <c r="E28" s="12">
        <f>'[1]Konstantna stopa prevalencije'!$B$14</f>
        <v>1.6146000000000001E-2</v>
      </c>
      <c r="F28" s="12">
        <f>'[1]Konstantna stopa prevalencije'!$B$15</f>
        <v>6.9706000000000004E-2</v>
      </c>
    </row>
    <row r="29" spans="1:8" x14ac:dyDescent="0.3">
      <c r="A29" s="44"/>
      <c r="B29" s="44"/>
      <c r="C29" s="44"/>
      <c r="D29" s="44"/>
      <c r="E29" s="44"/>
      <c r="F29" s="44"/>
    </row>
    <row r="30" spans="1:8" x14ac:dyDescent="0.3">
      <c r="A30" s="44"/>
      <c r="B30" s="44"/>
      <c r="C30" s="44"/>
      <c r="D30" s="44"/>
      <c r="E30" s="44"/>
      <c r="F30" s="44"/>
    </row>
    <row r="31" spans="1:8" ht="14.4" customHeight="1" x14ac:dyDescent="0.3">
      <c r="A31" s="90" t="s">
        <v>8</v>
      </c>
      <c r="B31" s="87" t="s">
        <v>97</v>
      </c>
      <c r="C31" s="91" t="s">
        <v>105</v>
      </c>
      <c r="D31" s="91"/>
      <c r="E31" s="91"/>
      <c r="F31" s="86" t="s">
        <v>106</v>
      </c>
      <c r="G31" s="86"/>
      <c r="H31" s="86"/>
    </row>
    <row r="32" spans="1:8" ht="32.4" customHeight="1" x14ac:dyDescent="0.3">
      <c r="A32" s="90"/>
      <c r="B32" s="88"/>
      <c r="C32" s="91"/>
      <c r="D32" s="91"/>
      <c r="E32" s="91"/>
      <c r="F32" s="86"/>
      <c r="G32" s="86"/>
      <c r="H32" s="86"/>
    </row>
    <row r="33" spans="1:8" ht="32.4" customHeight="1" x14ac:dyDescent="0.3">
      <c r="A33" s="62"/>
      <c r="B33" s="89"/>
      <c r="C33" s="61" t="s">
        <v>4</v>
      </c>
      <c r="D33" s="61" t="s">
        <v>5</v>
      </c>
      <c r="E33" s="61" t="s">
        <v>3</v>
      </c>
      <c r="F33" s="65" t="s">
        <v>4</v>
      </c>
      <c r="G33" s="65" t="s">
        <v>5</v>
      </c>
      <c r="H33" s="65" t="s">
        <v>3</v>
      </c>
    </row>
    <row r="34" spans="1:8" x14ac:dyDescent="0.3">
      <c r="A34" s="62" t="s">
        <v>13</v>
      </c>
      <c r="B34" s="62">
        <f>B5</f>
        <v>9910789.5</v>
      </c>
      <c r="C34" s="63">
        <f>'Oboljeli age group'!D3</f>
        <v>32667.5</v>
      </c>
      <c r="D34" s="12">
        <f>'Oboljeli age group'!C3</f>
        <v>19462</v>
      </c>
      <c r="E34" s="12">
        <f>'Oboljeli age group'!B3</f>
        <v>194552.5</v>
      </c>
      <c r="F34" s="30">
        <f>ROUND(C34/$B$34,6)</f>
        <v>3.2959999999999999E-3</v>
      </c>
      <c r="G34" s="30">
        <f>ROUND(D34/$B$34,6)</f>
        <v>1.964E-3</v>
      </c>
      <c r="H34" s="30">
        <f>ROUND(E34/$B$34,6)</f>
        <v>1.9630000000000002E-2</v>
      </c>
    </row>
    <row r="35" spans="1:8" x14ac:dyDescent="0.3">
      <c r="A35" s="62" t="s">
        <v>2</v>
      </c>
      <c r="B35" s="62">
        <f>B6</f>
        <v>3307556.5</v>
      </c>
      <c r="C35" s="63">
        <f>'Oboljeli age group'!D4</f>
        <v>40617.5</v>
      </c>
      <c r="D35" s="12">
        <f>'Oboljeli age group'!C4</f>
        <v>49544.5</v>
      </c>
      <c r="E35" s="12">
        <f>'Oboljeli age group'!B4</f>
        <v>294776</v>
      </c>
      <c r="F35" s="30">
        <f>ROUND(C35/$B$35,6)</f>
        <v>1.2279999999999999E-2</v>
      </c>
      <c r="G35" s="30">
        <f>ROUND(D35/$B$34,6)</f>
        <v>4.999E-3</v>
      </c>
      <c r="H35" s="30">
        <f>ROUND(E35/$B$34,6)</f>
        <v>2.9742999999999999E-2</v>
      </c>
    </row>
    <row r="36" spans="1:8" x14ac:dyDescent="0.3">
      <c r="A36" s="44"/>
      <c r="B36" s="44"/>
      <c r="C36" s="44"/>
      <c r="D36" s="44"/>
      <c r="E36" s="44"/>
      <c r="F36" s="44"/>
    </row>
    <row r="37" spans="1:8" x14ac:dyDescent="0.3">
      <c r="A37" s="44"/>
      <c r="B37" s="44"/>
      <c r="C37" s="44"/>
      <c r="D37" s="44"/>
      <c r="E37" s="44"/>
      <c r="F37" s="44"/>
    </row>
    <row r="38" spans="1:8" x14ac:dyDescent="0.3">
      <c r="A38" s="44"/>
      <c r="B38" s="44"/>
      <c r="C38" s="44"/>
      <c r="D38" s="44"/>
      <c r="E38" s="44"/>
      <c r="F38" s="44"/>
    </row>
    <row r="39" spans="1:8" x14ac:dyDescent="0.3">
      <c r="A39" s="45" t="s">
        <v>71</v>
      </c>
      <c r="B39">
        <v>0.25</v>
      </c>
    </row>
    <row r="49" spans="1:2" ht="15" thickBot="1" x14ac:dyDescent="0.35"/>
    <row r="50" spans="1:2" x14ac:dyDescent="0.3">
      <c r="A50" s="75" t="s">
        <v>8</v>
      </c>
      <c r="B50" s="81" t="s">
        <v>66</v>
      </c>
    </row>
    <row r="51" spans="1:2" ht="15" thickBot="1" x14ac:dyDescent="0.35">
      <c r="A51" s="77"/>
      <c r="B51" s="82"/>
    </row>
    <row r="52" spans="1:2" ht="15" thickBot="1" x14ac:dyDescent="0.35">
      <c r="A52" s="47" t="s">
        <v>13</v>
      </c>
      <c r="B52" s="12">
        <f>ROUND(F19/(1+B39*F34+B39*G34+B39*H34),6)</f>
        <v>2.4459999999999998E-3</v>
      </c>
    </row>
    <row r="53" spans="1:2" x14ac:dyDescent="0.3">
      <c r="A53" s="40" t="s">
        <v>2</v>
      </c>
      <c r="B53" s="12">
        <f>ROUND(F20/(1+B39*F35+B39*G35+B39*H35),6)</f>
        <v>3.5673000000000003E-2</v>
      </c>
    </row>
    <row r="54" spans="1:2" x14ac:dyDescent="0.3">
      <c r="A54" s="39" t="s">
        <v>14</v>
      </c>
      <c r="B54" s="12"/>
    </row>
  </sheetData>
  <mergeCells count="20">
    <mergeCell ref="B2:C2"/>
    <mergeCell ref="A3:A4"/>
    <mergeCell ref="E26:F26"/>
    <mergeCell ref="C26:D26"/>
    <mergeCell ref="A26:B26"/>
    <mergeCell ref="A25:C25"/>
    <mergeCell ref="D3:D4"/>
    <mergeCell ref="E3:E4"/>
    <mergeCell ref="B3:B4"/>
    <mergeCell ref="C3:C4"/>
    <mergeCell ref="A17:A18"/>
    <mergeCell ref="B17:B18"/>
    <mergeCell ref="C17:E17"/>
    <mergeCell ref="F17:F18"/>
    <mergeCell ref="F31:H32"/>
    <mergeCell ref="B31:B33"/>
    <mergeCell ref="A31:A32"/>
    <mergeCell ref="C31:E32"/>
    <mergeCell ref="A50:A51"/>
    <mergeCell ref="B50:B5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B3"/>
    </sheetView>
  </sheetViews>
  <sheetFormatPr defaultRowHeight="14.4" x14ac:dyDescent="0.3"/>
  <cols>
    <col min="1" max="1" width="8" bestFit="1" customWidth="1"/>
    <col min="2" max="2" width="10" bestFit="1" customWidth="1"/>
    <col min="3" max="3" width="12.21875" bestFit="1" customWidth="1"/>
  </cols>
  <sheetData>
    <row r="1" spans="1:3" x14ac:dyDescent="0.3">
      <c r="A1" t="s">
        <v>81</v>
      </c>
    </row>
    <row r="2" spans="1:3" x14ac:dyDescent="0.3">
      <c r="A2" t="s">
        <v>82</v>
      </c>
      <c r="B2">
        <f>SUMIFS(population_year_age_group[sum],population_year_age_group[age_group],"20-64")-0.5*SUMIFS(population_year_age_group[sum],population_year_age_group[age_group],"20-64",population_year_age_group[year],"2015")-0.5*SUMIFS(population_year_age_group[sum],population_year_age_group[age_group],"20-64",population_year_age_group[year],"2019")</f>
        <v>9910789.5</v>
      </c>
    </row>
    <row r="3" spans="1:3" x14ac:dyDescent="0.3">
      <c r="A3" t="s">
        <v>83</v>
      </c>
      <c r="B3">
        <f>SUMIFS(population_year_age_group[sum],population_year_age_group[age_group],"65+")-0.5*SUMIFS(population_year_age_group[sum],population_year_age_group[age_group],"65+",population_year_age_group[year],"2015")-0.5*SUMIFS(population_year_age_group[sum],population_year_age_group[age_group],"65+",population_year_age_group[year],"2019")</f>
        <v>3307556.5</v>
      </c>
    </row>
    <row r="6" spans="1:3" x14ac:dyDescent="0.3">
      <c r="A6" s="48" t="s">
        <v>74</v>
      </c>
      <c r="B6" s="48" t="s">
        <v>0</v>
      </c>
      <c r="C6" s="48" t="s">
        <v>75</v>
      </c>
    </row>
    <row r="7" spans="1:3" hidden="1" x14ac:dyDescent="0.3">
      <c r="A7" s="48">
        <v>285105</v>
      </c>
      <c r="B7" s="48">
        <v>2015</v>
      </c>
      <c r="C7" s="48" t="s">
        <v>37</v>
      </c>
    </row>
    <row r="8" spans="1:3" hidden="1" x14ac:dyDescent="0.3">
      <c r="A8" s="48">
        <v>562010</v>
      </c>
      <c r="B8" s="48">
        <v>2015</v>
      </c>
      <c r="C8" s="48" t="s">
        <v>39</v>
      </c>
    </row>
    <row r="9" spans="1:3" hidden="1" x14ac:dyDescent="0.3">
      <c r="A9" s="48">
        <v>2538669</v>
      </c>
      <c r="B9" s="48">
        <v>2015</v>
      </c>
      <c r="C9" s="48" t="s">
        <v>13</v>
      </c>
    </row>
    <row r="10" spans="1:3" x14ac:dyDescent="0.3">
      <c r="A10" s="48">
        <v>804885</v>
      </c>
      <c r="B10" s="48">
        <v>2015</v>
      </c>
      <c r="C10" s="48" t="s">
        <v>2</v>
      </c>
    </row>
    <row r="11" spans="1:3" hidden="1" x14ac:dyDescent="0.3">
      <c r="A11" s="48">
        <v>276895</v>
      </c>
      <c r="B11" s="48">
        <v>2016</v>
      </c>
      <c r="C11" s="48" t="s">
        <v>37</v>
      </c>
    </row>
    <row r="12" spans="1:3" hidden="1" x14ac:dyDescent="0.3">
      <c r="A12" s="48">
        <v>551336</v>
      </c>
      <c r="B12" s="48">
        <v>2016</v>
      </c>
      <c r="C12" s="48" t="s">
        <v>39</v>
      </c>
    </row>
    <row r="13" spans="1:3" hidden="1" x14ac:dyDescent="0.3">
      <c r="A13" s="48">
        <v>2511720</v>
      </c>
      <c r="B13" s="48">
        <v>2016</v>
      </c>
      <c r="C13" s="48" t="s">
        <v>13</v>
      </c>
    </row>
    <row r="14" spans="1:3" x14ac:dyDescent="0.3">
      <c r="A14" s="48">
        <v>814262</v>
      </c>
      <c r="B14" s="48">
        <v>2016</v>
      </c>
      <c r="C14" s="48" t="s">
        <v>2</v>
      </c>
    </row>
    <row r="15" spans="1:3" hidden="1" x14ac:dyDescent="0.3">
      <c r="A15" s="48">
        <v>268520</v>
      </c>
      <c r="B15" s="48">
        <v>2017</v>
      </c>
      <c r="C15" s="48" t="s">
        <v>37</v>
      </c>
    </row>
    <row r="16" spans="1:3" hidden="1" x14ac:dyDescent="0.3">
      <c r="A16" s="48">
        <v>539456</v>
      </c>
      <c r="B16" s="48">
        <v>2017</v>
      </c>
      <c r="C16" s="48" t="s">
        <v>39</v>
      </c>
    </row>
    <row r="17" spans="1:3" hidden="1" x14ac:dyDescent="0.3">
      <c r="A17" s="48">
        <v>2472156</v>
      </c>
      <c r="B17" s="48">
        <v>2017</v>
      </c>
      <c r="C17" s="48" t="s">
        <v>13</v>
      </c>
    </row>
    <row r="18" spans="1:3" x14ac:dyDescent="0.3">
      <c r="A18" s="48">
        <v>825361</v>
      </c>
      <c r="B18" s="48">
        <v>2017</v>
      </c>
      <c r="C18" s="48" t="s">
        <v>2</v>
      </c>
    </row>
    <row r="19" spans="1:3" hidden="1" x14ac:dyDescent="0.3">
      <c r="A19" s="48">
        <v>263892</v>
      </c>
      <c r="B19" s="48">
        <v>2018</v>
      </c>
      <c r="C19" s="48" t="s">
        <v>37</v>
      </c>
    </row>
    <row r="20" spans="1:3" hidden="1" x14ac:dyDescent="0.3">
      <c r="A20" s="48">
        <v>528343</v>
      </c>
      <c r="B20" s="48">
        <v>2018</v>
      </c>
      <c r="C20" s="48" t="s">
        <v>39</v>
      </c>
    </row>
    <row r="21" spans="1:3" hidden="1" x14ac:dyDescent="0.3">
      <c r="A21" s="48">
        <v>2445412</v>
      </c>
      <c r="B21" s="48">
        <v>2018</v>
      </c>
      <c r="C21" s="48" t="s">
        <v>13</v>
      </c>
    </row>
    <row r="22" spans="1:3" x14ac:dyDescent="0.3">
      <c r="A22" s="48">
        <v>838599</v>
      </c>
      <c r="B22" s="48">
        <v>2018</v>
      </c>
      <c r="C22" s="48" t="s">
        <v>2</v>
      </c>
    </row>
    <row r="23" spans="1:3" hidden="1" x14ac:dyDescent="0.3">
      <c r="A23" s="48">
        <v>258570</v>
      </c>
      <c r="B23" s="48">
        <v>2019</v>
      </c>
      <c r="C23" s="48" t="s">
        <v>37</v>
      </c>
    </row>
    <row r="24" spans="1:3" hidden="1" x14ac:dyDescent="0.3">
      <c r="A24" s="48">
        <v>521477</v>
      </c>
      <c r="B24" s="48">
        <v>2019</v>
      </c>
      <c r="C24" s="48" t="s">
        <v>39</v>
      </c>
    </row>
    <row r="25" spans="1:3" hidden="1" x14ac:dyDescent="0.3">
      <c r="A25" s="48">
        <v>2424334</v>
      </c>
      <c r="B25" s="48">
        <v>2019</v>
      </c>
      <c r="C25" s="48" t="s">
        <v>13</v>
      </c>
    </row>
    <row r="26" spans="1:3" x14ac:dyDescent="0.3">
      <c r="A26" s="48">
        <v>853784</v>
      </c>
      <c r="B26" s="48">
        <v>2019</v>
      </c>
      <c r="C26" s="48" t="s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20" sqref="E20"/>
    </sheetView>
  </sheetViews>
  <sheetFormatPr defaultRowHeight="14.4" x14ac:dyDescent="0.3"/>
  <cols>
    <col min="1" max="1" width="12.21875" bestFit="1" customWidth="1"/>
    <col min="2" max="2" width="8.109375" bestFit="1" customWidth="1"/>
    <col min="3" max="3" width="6.77734375" bestFit="1" customWidth="1"/>
  </cols>
  <sheetData>
    <row r="1" spans="1:3" x14ac:dyDescent="0.3">
      <c r="A1" t="s">
        <v>84</v>
      </c>
    </row>
    <row r="2" spans="1:3" x14ac:dyDescent="0.3">
      <c r="A2" t="s">
        <v>13</v>
      </c>
      <c r="B2">
        <f>SUMIFS(dead_year_age_group_2[sum],dead_year_age_group_2[age_group],"20-64")</f>
        <v>44493</v>
      </c>
    </row>
    <row r="3" spans="1:3" x14ac:dyDescent="0.3">
      <c r="A3" t="s">
        <v>2</v>
      </c>
      <c r="B3">
        <f>SUMIFS(dead_year_age_group_2[sum],dead_year_age_group_2[age_group],"65+")</f>
        <v>217760</v>
      </c>
    </row>
    <row r="5" spans="1:3" x14ac:dyDescent="0.3">
      <c r="A5" s="48" t="s">
        <v>75</v>
      </c>
      <c r="B5" s="48" t="s">
        <v>0</v>
      </c>
      <c r="C5" s="48" t="s">
        <v>74</v>
      </c>
    </row>
    <row r="6" spans="1:3" hidden="1" x14ac:dyDescent="0.3">
      <c r="A6" s="48" t="s">
        <v>37</v>
      </c>
      <c r="B6" s="48" t="s">
        <v>76</v>
      </c>
      <c r="C6" s="48">
        <v>196</v>
      </c>
    </row>
    <row r="7" spans="1:3" hidden="1" x14ac:dyDescent="0.3">
      <c r="A7" s="48" t="s">
        <v>39</v>
      </c>
      <c r="B7" s="48" t="s">
        <v>76</v>
      </c>
      <c r="C7" s="48">
        <v>116</v>
      </c>
    </row>
    <row r="8" spans="1:3" x14ac:dyDescent="0.3">
      <c r="A8" s="48" t="s">
        <v>13</v>
      </c>
      <c r="B8" s="48" t="s">
        <v>76</v>
      </c>
      <c r="C8" s="48">
        <v>9543</v>
      </c>
    </row>
    <row r="9" spans="1:3" x14ac:dyDescent="0.3">
      <c r="A9" s="48" t="s">
        <v>2</v>
      </c>
      <c r="B9" s="48" t="s">
        <v>76</v>
      </c>
      <c r="C9" s="48">
        <v>44350</v>
      </c>
    </row>
    <row r="10" spans="1:3" hidden="1" x14ac:dyDescent="0.3">
      <c r="A10" s="48" t="s">
        <v>37</v>
      </c>
      <c r="B10" s="48" t="s">
        <v>77</v>
      </c>
      <c r="C10" s="48">
        <v>193</v>
      </c>
    </row>
    <row r="11" spans="1:3" hidden="1" x14ac:dyDescent="0.3">
      <c r="A11" s="48" t="s">
        <v>39</v>
      </c>
      <c r="B11" s="48" t="s">
        <v>77</v>
      </c>
      <c r="C11" s="48">
        <v>104</v>
      </c>
    </row>
    <row r="12" spans="1:3" x14ac:dyDescent="0.3">
      <c r="A12" s="48" t="s">
        <v>13</v>
      </c>
      <c r="B12" s="48" t="s">
        <v>77</v>
      </c>
      <c r="C12" s="48">
        <v>8820</v>
      </c>
    </row>
    <row r="13" spans="1:3" x14ac:dyDescent="0.3">
      <c r="A13" s="48" t="s">
        <v>2</v>
      </c>
      <c r="B13" s="48" t="s">
        <v>77</v>
      </c>
      <c r="C13" s="48">
        <v>42425</v>
      </c>
    </row>
    <row r="14" spans="1:3" hidden="1" x14ac:dyDescent="0.3">
      <c r="A14" s="48" t="s">
        <v>37</v>
      </c>
      <c r="B14" s="48" t="s">
        <v>78</v>
      </c>
      <c r="C14" s="48">
        <v>197</v>
      </c>
    </row>
    <row r="15" spans="1:3" hidden="1" x14ac:dyDescent="0.3">
      <c r="A15" s="48" t="s">
        <v>39</v>
      </c>
      <c r="B15" s="48" t="s">
        <v>78</v>
      </c>
      <c r="C15" s="48">
        <v>94</v>
      </c>
    </row>
    <row r="16" spans="1:3" x14ac:dyDescent="0.3">
      <c r="A16" s="48" t="s">
        <v>13</v>
      </c>
      <c r="B16" s="48" t="s">
        <v>78</v>
      </c>
      <c r="C16" s="48">
        <v>8880</v>
      </c>
    </row>
    <row r="17" spans="1:3" x14ac:dyDescent="0.3">
      <c r="A17" s="48" t="s">
        <v>2</v>
      </c>
      <c r="B17" s="48" t="s">
        <v>78</v>
      </c>
      <c r="C17" s="48">
        <v>44301</v>
      </c>
    </row>
    <row r="18" spans="1:3" hidden="1" x14ac:dyDescent="0.3">
      <c r="A18" s="48" t="s">
        <v>37</v>
      </c>
      <c r="B18" s="48" t="s">
        <v>79</v>
      </c>
      <c r="C18" s="48">
        <v>192</v>
      </c>
    </row>
    <row r="19" spans="1:3" hidden="1" x14ac:dyDescent="0.3">
      <c r="A19" s="48" t="s">
        <v>39</v>
      </c>
      <c r="B19" s="48" t="s">
        <v>79</v>
      </c>
      <c r="C19" s="48">
        <v>95</v>
      </c>
    </row>
    <row r="20" spans="1:3" x14ac:dyDescent="0.3">
      <c r="A20" s="48" t="s">
        <v>13</v>
      </c>
      <c r="B20" s="48" t="s">
        <v>79</v>
      </c>
      <c r="C20" s="48">
        <v>8839</v>
      </c>
    </row>
    <row r="21" spans="1:3" x14ac:dyDescent="0.3">
      <c r="A21" s="48" t="s">
        <v>2</v>
      </c>
      <c r="B21" s="48" t="s">
        <v>79</v>
      </c>
      <c r="C21" s="48">
        <v>43576</v>
      </c>
    </row>
    <row r="22" spans="1:3" hidden="1" x14ac:dyDescent="0.3">
      <c r="A22" s="48" t="s">
        <v>37</v>
      </c>
      <c r="B22" s="48" t="s">
        <v>80</v>
      </c>
      <c r="C22" s="48">
        <v>167</v>
      </c>
    </row>
    <row r="23" spans="1:3" hidden="1" x14ac:dyDescent="0.3">
      <c r="A23" s="48" t="s">
        <v>39</v>
      </c>
      <c r="B23" s="48" t="s">
        <v>80</v>
      </c>
      <c r="C23" s="48">
        <v>106</v>
      </c>
    </row>
    <row r="24" spans="1:3" x14ac:dyDescent="0.3">
      <c r="A24" s="48" t="s">
        <v>13</v>
      </c>
      <c r="B24" s="48" t="s">
        <v>80</v>
      </c>
      <c r="C24" s="48">
        <v>8411</v>
      </c>
    </row>
    <row r="25" spans="1:3" x14ac:dyDescent="0.3">
      <c r="A25" s="48" t="s">
        <v>2</v>
      </c>
      <c r="B25" s="48" t="s">
        <v>80</v>
      </c>
      <c r="C25" s="48">
        <v>43108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9" sqref="H9"/>
    </sheetView>
  </sheetViews>
  <sheetFormatPr defaultRowHeight="14.4" x14ac:dyDescent="0.3"/>
  <cols>
    <col min="1" max="1" width="6.88671875" bestFit="1" customWidth="1"/>
    <col min="2" max="2" width="22.44140625" bestFit="1" customWidth="1"/>
    <col min="3" max="3" width="12.33203125" bestFit="1" customWidth="1"/>
    <col min="4" max="4" width="12" bestFit="1" customWidth="1"/>
  </cols>
  <sheetData>
    <row r="1" spans="1:4" x14ac:dyDescent="0.3">
      <c r="A1" t="s">
        <v>84</v>
      </c>
    </row>
    <row r="2" spans="1:4" x14ac:dyDescent="0.3">
      <c r="A2" t="s">
        <v>93</v>
      </c>
      <c r="B2">
        <f>SUMIFS(dead_year_code__2[sum_dead],dead_year_code__2[code_MKB],"C00-C97")</f>
        <v>69187</v>
      </c>
    </row>
    <row r="3" spans="1:4" x14ac:dyDescent="0.3">
      <c r="A3" t="s">
        <v>94</v>
      </c>
      <c r="B3">
        <f>SUMIFS(dead_year_code__2[sum_dead],dead_year_code__2[code_MKB],"I21-I22")</f>
        <v>17820</v>
      </c>
    </row>
    <row r="4" spans="1:4" x14ac:dyDescent="0.3">
      <c r="A4" t="s">
        <v>95</v>
      </c>
      <c r="B4">
        <f>SUMIFS(dead_year_code__2[sum_dead],dead_year_code__2[code_MKB],"I60-I69")</f>
        <v>31491</v>
      </c>
    </row>
    <row r="6" spans="1:4" x14ac:dyDescent="0.3">
      <c r="A6" s="48" t="s">
        <v>0</v>
      </c>
      <c r="B6" s="48" t="s">
        <v>1</v>
      </c>
      <c r="C6" s="48" t="s">
        <v>107</v>
      </c>
      <c r="D6" s="48" t="s">
        <v>128</v>
      </c>
    </row>
    <row r="7" spans="1:4" x14ac:dyDescent="0.3">
      <c r="A7" s="48">
        <v>2015</v>
      </c>
      <c r="B7" s="48" t="s">
        <v>85</v>
      </c>
      <c r="C7" s="48" t="s">
        <v>86</v>
      </c>
      <c r="D7" s="48">
        <v>14012</v>
      </c>
    </row>
    <row r="8" spans="1:4" x14ac:dyDescent="0.3">
      <c r="A8" s="48">
        <v>2015</v>
      </c>
      <c r="B8" s="48" t="s">
        <v>87</v>
      </c>
      <c r="C8" s="48" t="s">
        <v>88</v>
      </c>
      <c r="D8" s="48">
        <v>3832</v>
      </c>
    </row>
    <row r="9" spans="1:4" x14ac:dyDescent="0.3">
      <c r="A9" s="48">
        <v>2015</v>
      </c>
      <c r="B9" s="48" t="s">
        <v>89</v>
      </c>
      <c r="C9" s="48" t="s">
        <v>90</v>
      </c>
      <c r="D9" s="48">
        <v>7433</v>
      </c>
    </row>
    <row r="10" spans="1:4" x14ac:dyDescent="0.3">
      <c r="A10" s="48">
        <v>2016</v>
      </c>
      <c r="B10" s="48" t="s">
        <v>85</v>
      </c>
      <c r="C10" s="48" t="s">
        <v>86</v>
      </c>
      <c r="D10" s="48">
        <v>14065</v>
      </c>
    </row>
    <row r="11" spans="1:4" x14ac:dyDescent="0.3">
      <c r="A11" s="48">
        <v>2016</v>
      </c>
      <c r="B11" s="48" t="s">
        <v>87</v>
      </c>
      <c r="C11" s="48" t="s">
        <v>88</v>
      </c>
      <c r="D11" s="48">
        <v>3607</v>
      </c>
    </row>
    <row r="12" spans="1:4" x14ac:dyDescent="0.3">
      <c r="A12" s="48">
        <v>2016</v>
      </c>
      <c r="B12" s="48" t="s">
        <v>89</v>
      </c>
      <c r="C12" s="48" t="s">
        <v>90</v>
      </c>
      <c r="D12" s="48">
        <v>6594</v>
      </c>
    </row>
    <row r="13" spans="1:4" x14ac:dyDescent="0.3">
      <c r="A13" s="48">
        <v>2017</v>
      </c>
      <c r="B13" s="48" t="s">
        <v>85</v>
      </c>
      <c r="C13" s="48" t="s">
        <v>86</v>
      </c>
      <c r="D13" s="48">
        <v>13716</v>
      </c>
    </row>
    <row r="14" spans="1:4" x14ac:dyDescent="0.3">
      <c r="A14" s="48">
        <v>2017</v>
      </c>
      <c r="B14" s="48" t="s">
        <v>87</v>
      </c>
      <c r="C14" s="48" t="s">
        <v>88</v>
      </c>
      <c r="D14" s="48">
        <v>3723</v>
      </c>
    </row>
    <row r="15" spans="1:4" x14ac:dyDescent="0.3">
      <c r="A15" s="48">
        <v>2017</v>
      </c>
      <c r="B15" s="48" t="s">
        <v>89</v>
      </c>
      <c r="C15" s="48" t="s">
        <v>90</v>
      </c>
      <c r="D15" s="48">
        <v>6147</v>
      </c>
    </row>
    <row r="16" spans="1:4" x14ac:dyDescent="0.3">
      <c r="A16" s="48">
        <v>2018</v>
      </c>
      <c r="B16" s="48" t="s">
        <v>85</v>
      </c>
      <c r="C16" s="48" t="s">
        <v>86</v>
      </c>
      <c r="D16" s="48">
        <v>13933</v>
      </c>
    </row>
    <row r="17" spans="1:4" x14ac:dyDescent="0.3">
      <c r="A17" s="48">
        <v>2018</v>
      </c>
      <c r="B17" s="48" t="s">
        <v>87</v>
      </c>
      <c r="C17" s="48" t="s">
        <v>88</v>
      </c>
      <c r="D17" s="48">
        <v>3733</v>
      </c>
    </row>
    <row r="18" spans="1:4" x14ac:dyDescent="0.3">
      <c r="A18" s="48">
        <v>2018</v>
      </c>
      <c r="B18" s="48" t="s">
        <v>89</v>
      </c>
      <c r="C18" s="48" t="s">
        <v>90</v>
      </c>
      <c r="D18" s="48">
        <v>6137</v>
      </c>
    </row>
    <row r="19" spans="1:4" x14ac:dyDescent="0.3">
      <c r="A19" s="48">
        <v>2019</v>
      </c>
      <c r="B19" s="48" t="s">
        <v>85</v>
      </c>
      <c r="C19" s="48" t="s">
        <v>86</v>
      </c>
      <c r="D19" s="48">
        <v>13461</v>
      </c>
    </row>
    <row r="20" spans="1:4" x14ac:dyDescent="0.3">
      <c r="A20" s="48">
        <v>2019</v>
      </c>
      <c r="B20" s="48" t="s">
        <v>87</v>
      </c>
      <c r="C20" s="48" t="s">
        <v>88</v>
      </c>
      <c r="D20" s="48">
        <v>2925</v>
      </c>
    </row>
    <row r="21" spans="1:4" x14ac:dyDescent="0.3">
      <c r="A21" s="48">
        <v>2019</v>
      </c>
      <c r="B21" s="48" t="s">
        <v>89</v>
      </c>
      <c r="C21" s="48" t="s">
        <v>90</v>
      </c>
      <c r="D21" s="48">
        <v>5180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4 d 2 1 3 - 3 5 1 6 - 4 9 f 5 - 8 e 9 0 - f 8 f 5 a b b a c 2 9 3 "   x m l n s = " h t t p : / / s c h e m a s . m i c r o s o f t . c o m / D a t a M a s h u p " > A A A A A N 0 E A A B Q S w M E F A A C A A g A p Z W U W J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p Z W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V l F h k G P l 4 1 A E A A M o J A A A T A B w A R m 9 y b X V s Y X M v U 2 V j d G l v b j E u b S C i G A A o o B Q A A A A A A A A A A A A A A A A A A A A A A A A A A A D V l F 9 P w j A U x d 9 J + A 5 N e W E J m D E V I Y q J o i Z T V L A + m C B Z y n Y j j W W d 6 6 Y x x u / u C o j s j w M x 0 b C X Z b 9 t p 7 c 9 5 1 4 J d s C E i 8 j 0 X t s v F o o F O a I + O M g T X s i p w t Y r U N + i D 2 A 9 + C L 0 U A t x C I o F F F 1 E h L 4 N E S F P f O u E B n R I J c g y 7 h x 1 b 6 + 7 V d I 5 O T e u t n v 3 p N c 5 v e v e n B K C t c r 0 1 x J u + y x g N u X I 5 N w F K R F z Z e h T 1 w a s F C f S b / 0 r O o Z W 3 r e D 9 7 5 a e T D T d Y b C y q s 9 d 9 2 3 P r F H M K Y t H M n g i h n A u I W / V U s u X c J n j A e g T u 9 G v E i 1 i 1 s 6 5 L B F g E c n r F g 5 t 7 w K A m q P U L m v 8 C D 6 3 d B r u 0 j 4 a B H U k 2 A v C R p J 0 N S 0 Y o G 5 2 V U u m u 4 A d T b P 7 u y q f 2 5 0 h s 6 6 F m d I p c z F y l 0 c 8 0 q h e h r t p V E j j Z p 4 V Z t L W D L 7 c V q f L R x A Z U P D G 2 B 0 o u p 1 P I 5 L r G t v X G X u r H q Y u N H W 9 W q 7 O b N t T k 2 j V j U N I 0 n r e t W s R + Y h 6 j r z e B w c q s Y 1 J i y G t t N o J 4 U M f d U o j I U / Z A 4 L X i 0 P F s J q h a 7 H n k W w A a F Y v o O f p 2 S J 5 r q x W S L 7 7 + O / t D A C V 5 8 L u Q m o o L z D 1 z K n + K y 5 P 0 O R O 6 l / 0 8 V x l V g X W 5 c X x 9 m d P H + T 6 u a v N 3 / f 0 R 9 Q S w E C L Q A U A A I A C A C l l Z R Y m 3 m l b a c A A A D 5 A A A A E g A A A A A A A A A A A A A A A A A A A A A A Q 2 9 u Z m l n L 1 B h Y 2 t h Z 2 U u e G 1 s U E s B A i 0 A F A A C A A g A p Z W U W A / K 6 a u k A A A A 6 Q A A A B M A A A A A A A A A A A A A A A A A 8 w A A A F t D b 2 5 0 Z W 5 0 X 1 R 5 c G V z X S 5 4 b W x Q S w E C L Q A U A A I A C A C l l Z R Y Z B j 5 e N Q B A A D K C Q A A E w A A A A A A A A A A A A A A A A D k A Q A A R m 9 y b X V s Y X M v U 2 V j d G l v b j E u b V B L B Q Y A A A A A A w A D A M I A A A A F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G P Q A A A A A A A O Q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5 Z W F y X 2 F n Z V 9 n c m 9 1 c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b 3 B 1 b G F 0 a W 9 u X 3 l l Y X J f Y W d l X 2 d y b 3 V w L n t z d W 0 s M H 0 m c X V v d D s s J n F 1 b 3 Q 7 U 2 V y d m V y L k R h d G F i Y X N l X F w v M i 9 T U U w v b G F w d G 9 w L X N s Z G o y b j N x X F x c X H N x b G V 4 c H J l c 3 M 7 Q 3 J p d G l j Y W w g S W x s b m V z c y B p b n N 1 c m F u Y 2 U v Z G J v L 3 B v c H V s Y X R p b 2 5 f e W V h c l 9 h Z 2 V f Z 3 J v d X A u e 3 l l Y X I s M X 0 m c X V v d D s s J n F 1 b 3 Q 7 U 2 V y d m V y L k R h d G F i Y X N l X F w v M i 9 T U U w v b G F w d G 9 w L X N s Z G o y b j N x X F x c X H N x b G V 4 c H J l c 3 M 7 Q 3 J p d G l j Y W w g S W x s b m V z c y B p b n N 1 c m F u Y 2 U v Z G J v L 3 B v c H V s Y X R p b 2 5 f e W V h c l 9 h Z 2 V f Z 3 J v d X A u e 2 F n Z V 9 n c m 9 1 c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G 9 w d W x h d G l v b l 9 5 Z W F y X 2 F n Z V 9 n c m 9 1 c C 5 7 c 3 V t L D B 9 J n F 1 b 3 Q 7 L C Z x d W 9 0 O 1 N l c n Z l c i 5 E Y X R h Y m F z Z V x c L z I v U 1 F M L 2 x h c H R v c C 1 z b G R q M m 4 z c V x c X F x z c W x l e H B y Z X N z O 0 N y a X R p Y 2 F s I E l s b G 5 l c 3 M g a W 5 z d X J h b m N l L 2 R i b y 9 w b 3 B 1 b G F 0 a W 9 u X 3 l l Y X J f Y W d l X 2 d y b 3 V w L n t 5 Z W F y L D F 9 J n F 1 b 3 Q 7 L C Z x d W 9 0 O 1 N l c n Z l c i 5 E Y X R h Y m F z Z V x c L z I v U 1 F M L 2 x h c H R v c C 1 z b G R q M m 4 z c V x c X F x z c W x l e H B y Z X N z O 0 N y a X R p Y 2 F s I E l s b G 5 l c 3 M g a W 5 z d X J h b m N l L 2 R i b y 9 w b 3 B 1 b G F 0 a W 9 u X 3 l l Y X J f Y W d l X 2 d y b 3 V w L n t h Z 2 V f Z 3 J v d X A s M n 0 m c X V v d D t d L C Z x d W 9 0 O 1 J l b G F 0 a W 9 u c 2 h p c E l u Z m 8 m c X V v d D s 6 W 1 1 9 I i A v P j x F b n R y e S B U e X B l P S J G a W x s T G F z d F V w Z G F 0 Z W Q i I F Z h b H V l P S J k M j A y N C 0 w M y 0 y M 1 Q x N z o 0 N T o 0 M y 4 0 O T E y N T c 4 W i I g L z 4 8 R W 5 0 c n k g V H l w Z T 0 i R m l s b E V y c m 9 y Q 2 9 k Z S I g V m F s d W U 9 I n N V b m t u b 3 d u I i A v P j x F b n R y e S B U e X B l P S J G a W x s Q 2 9 s d W 1 u T m F t Z X M i I F Z h b H V l P S J z W y Z x d W 9 0 O 3 N 1 b S Z x d W 9 0 O y w m c X V v d D t 5 Z W F y J n F 1 b 3 Q 7 L C Z x d W 9 0 O 2 F n Z V 9 n c m 9 1 c C Z x d W 9 0 O 1 0 i I C 8 + P E V u d H J 5 I F R 5 c G U 9 I k Z p b G x D b 2 x 1 b W 5 U e X B l c y I g V m F s d W U 9 I n N B Z 0 l H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w b 3 B 1 b G F 0 a W 9 u X 3 l l Y X J f Y W d l X 2 d y b 3 V w I i A v P j x F b n R y e S B U e X B l P S J C d W Z m Z X J O Z X h 0 U m V m c m V z a C I g V m F s d W U 9 I m w x I i A v P j x F b n R y e S B U e X B l P S J R d W V y e U l E I i B W Y W x 1 Z T 0 i c 2 U z M z I 0 N j Q 4 L T g y M D U t N G F h N C 1 h Y z M 3 L T l m M D E 4 Z m I w Z D F i N i I g L z 4 8 L 1 N 0 Y W J s Z U V u d H J p Z X M + P C 9 J d G V t P j x J d G V t P j x J d G V t T G 9 j Y X R p b 2 4 + P E l 0 Z W 1 U e X B l P k Z v c m 1 1 b G E 8 L 0 l 0 Z W 1 U e X B l P j x J d G V t U G F 0 a D 5 T Z W N 0 a W 9 u M S 9 w b 3 B 1 b G F 0 a W 9 u X 3 l l Y X J f Y W d l X 2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e W V h c l 9 h Z 2 V f Z 3 J v d X A v Q 3 J p d G l j Y W w l M j B J b G x u Z X N z J T I w a W 5 z d X J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5 Z W F y X 2 F n Z V 9 n c m 9 1 c C 9 k Y m 9 f c G 9 w d W x h d G l v b l 9 5 Z W F y X 2 F n Z V 9 n c m 9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e W V h c l 9 h Z 2 V f Z 3 J v d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F 9 5 Z W F y X 2 F n Z V 9 n c m 9 1 c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Z G V h Z F 9 5 Z W F y X 2 F n Z V 9 n c m 9 1 c F 8 y I i A v P j x F b n R y e S B U e X B l P S J G a W x s U 3 R h d H V z I i B W Y W x 1 Z T 0 i c 0 N v b X B s Z X R l I i A v P j x F b n R y e S B U e X B l P S J G a W x s Q 2 9 1 b n Q i I F Z h b H V l P S J s M j A i I C 8 + P E V u d H J 5 I F R 5 c G U 9 I k Z p b G x F c n J v c k N v d W 5 0 I i B W Y W x 1 Z T 0 i b D A i I C 8 + P E V u d H J 5 I F R 5 c G U 9 I k Z p b G x D b 2 x 1 b W 5 U e X B l c y I g V m F s d W U 9 I n N C Z 1 l G I i A v P j x F b n R y e S B U e X B l P S J G a W x s Q 2 9 s d W 1 u T m F t Z X M i I F Z h b H V l P S J z W y Z x d W 9 0 O 2 F n Z V 9 n c m 9 1 c C Z x d W 9 0 O y w m c X V v d D t 5 Z W F y J n F 1 b 3 Q 7 L C Z x d W 9 0 O 3 N 1 b S Z x d W 9 0 O 1 0 i I C 8 + P E V u d H J 5 I F R 5 c G U 9 I k Z p b G x F c n J v c k N v Z G U i I F Z h b H V l P S J z V W 5 r b m 9 3 b i I g L z 4 8 R W 5 0 c n k g V H l w Z T 0 i R m l s b E x h c 3 R V c G R h d G V k I i B W Y W x 1 Z T 0 i Z D I w M j Q t M D M t M j N U M T g 6 M D A 6 M j I u N T U y N T M x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R l Y W R f e W V h c l 9 h Z 2 V f Z 3 J v d X A u e 2 F n Z V 9 n c m 9 1 c C w w f S Z x d W 9 0 O y w m c X V v d D t T Z X J 2 Z X I u R G F 0 Y W J h c 2 V c X C 8 y L 1 N R T C 9 s Y X B 0 b 3 A t c 2 x k a j J u M 3 F c X F x c c 3 F s Z X h w c m V z c z t D c m l 0 a W N h b C B J b G x u Z X N z I G l u c 3 V y Y W 5 j Z S 9 k Y m 8 v Z G V h Z F 9 5 Z W F y X 2 F n Z V 9 n c m 9 1 c C 5 7 e W V h c i w x f S Z x d W 9 0 O y w m c X V v d D t T Z X J 2 Z X I u R G F 0 Y W J h c 2 V c X C 8 y L 1 N R T C 9 s Y X B 0 b 3 A t c 2 x k a j J u M 3 F c X F x c c 3 F s Z X h w c m V z c z t D c m l 0 a W N h b C B J b G x u Z X N z I G l u c 3 V y Y W 5 j Z S 9 k Y m 8 v Z G V h Z F 9 5 Z W F y X 2 F n Z V 9 n c m 9 1 c C 5 7 c 3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k Z W F k X 3 l l Y X J f Y W d l X 2 d y b 3 V w L n t h Z 2 V f Z 3 J v d X A s M H 0 m c X V v d D s s J n F 1 b 3 Q 7 U 2 V y d m V y L k R h d G F i Y X N l X F w v M i 9 T U U w v b G F w d G 9 w L X N s Z G o y b j N x X F x c X H N x b G V 4 c H J l c 3 M 7 Q 3 J p d G l j Y W w g S W x s b m V z c y B p b n N 1 c m F u Y 2 U v Z G J v L 2 R l Y W R f e W V h c l 9 h Z 2 V f Z 3 J v d X A u e 3 l l Y X I s M X 0 m c X V v d D s s J n F 1 b 3 Q 7 U 2 V y d m V y L k R h d G F i Y X N l X F w v M i 9 T U U w v b G F w d G 9 w L X N s Z G o y b j N x X F x c X H N x b G V 4 c H J l c 3 M 7 Q 3 J p d G l j Y W w g S W x s b m V z c y B p b n N 1 c m F u Y 2 U v Z G J v L 2 R l Y W R f e W V h c l 9 h Z 2 V f Z 3 J v d X A u e 3 N 1 b S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V h Z F 9 5 Z W F y X 2 F n Z V 9 n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X 3 l l Y X J f Y W d l X 2 d y b 3 V w L 0 N y a X R p Y 2 F s J T I w S W x s b m V z c y U y M G l u c 3 V y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f e W V h c l 9 h Z 2 V f Z 3 J v d X A v Z G J v X 2 R l Y W R f e W V h c l 9 h Z 2 V f Z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X 3 l l Y X J f Y W d l X 2 d y b 3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Y 2 t f e W V h c l 9 j b 2 R l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3 V u d C I g V m F s d W U 9 I m w w I i A v P j x F b n R y e S B U e X B l P S J G a W x s Q 2 9 s d W 1 u V H l w Z X M i I F Z h b H V l P S J z Q l F Z R 0 J R P T 0 i I C 8 + P E V u d H J 5 I F R 5 c G U 9 I k Z p b G x D b 2 x 1 b W 5 O Y W 1 l c y I g V m F s d W U 9 I n N b J n F 1 b 3 Q 7 e W V h c i Z x d W 9 0 O y w m c X V v d D t p b G x u Z X N z J n F 1 b 3 Q 7 L C Z x d W 9 0 O 2 N v Z G U m c X V v d D s s J n F 1 b 3 Q 7 c 3 V t J n F 1 b 3 Q 7 X S I g L z 4 8 R W 5 0 c n k g V H l w Z T 0 i R m l s b E V y c m 9 y Q 2 9 k Z S I g V m F s d W U 9 I n N V b m t u b 3 d u I i A v P j x F b n R y e S B U e X B l P S J G a W x s T G F z d F V w Z G F 0 Z W Q i I F Z h b H V l P S J k M j A y N C 0 w M y 0 y M 1 Q x O D o y M D o w M y 4 2 M z Q 1 M T Q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T 2 J v b G p l b G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z a W N r X 3 l l Y X J f Y 2 9 k Z S 5 7 e W V h c i w w f S Z x d W 9 0 O y w m c X V v d D t T Z X J 2 Z X I u R G F 0 Y W J h c 2 V c X C 8 y L 1 N R T C 9 s Y X B 0 b 3 A t c 2 x k a j J u M 3 F c X F x c c 3 F s Z X h w c m V z c z t D c m l 0 a W N h b C B J b G x u Z X N z I G l u c 3 V y Y W 5 j Z S 9 k Y m 8 v c 2 l j a 1 9 5 Z W F y X 2 N v Z G U u e 2 l s b G 5 l c 3 M s M X 0 m c X V v d D s s J n F 1 b 3 Q 7 U 2 V y d m V y L k R h d G F i Y X N l X F w v M i 9 T U U w v b G F w d G 9 w L X N s Z G o y b j N x X F x c X H N x b G V 4 c H J l c 3 M 7 Q 3 J p d G l j Y W w g S W x s b m V z c y B p b n N 1 c m F u Y 2 U v Z G J v L 3 N p Y 2 t f e W V h c l 9 j b 2 R l L n t j b 2 R l L D J 9 J n F 1 b 3 Q 7 L C Z x d W 9 0 O 1 N l c n Z l c i 5 E Y X R h Y m F z Z V x c L z I v U 1 F M L 2 x h c H R v c C 1 z b G R q M m 4 z c V x c X F x z c W x l e H B y Z X N z O 0 N y a X R p Y 2 F s I E l s b G 5 l c 3 M g a W 5 z d X J h b m N l L 2 R i b y 9 z a W N r X 3 l l Y X J f Y 2 9 k Z S 5 7 c 3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z a W N r X 3 l l Y X J f Y 2 9 k Z S 5 7 e W V h c i w w f S Z x d W 9 0 O y w m c X V v d D t T Z X J 2 Z X I u R G F 0 Y W J h c 2 V c X C 8 y L 1 N R T C 9 s Y X B 0 b 3 A t c 2 x k a j J u M 3 F c X F x c c 3 F s Z X h w c m V z c z t D c m l 0 a W N h b C B J b G x u Z X N z I G l u c 3 V y Y W 5 j Z S 9 k Y m 8 v c 2 l j a 1 9 5 Z W F y X 2 N v Z G U u e 2 l s b G 5 l c 3 M s M X 0 m c X V v d D s s J n F 1 b 3 Q 7 U 2 V y d m V y L k R h d G F i Y X N l X F w v M i 9 T U U w v b G F w d G 9 w L X N s Z G o y b j N x X F x c X H N x b G V 4 c H J l c 3 M 7 Q 3 J p d G l j Y W w g S W x s b m V z c y B p b n N 1 c m F u Y 2 U v Z G J v L 3 N p Y 2 t f e W V h c l 9 j b 2 R l L n t j b 2 R l L D J 9 J n F 1 b 3 Q 7 L C Z x d W 9 0 O 1 N l c n Z l c i 5 E Y X R h Y m F z Z V x c L z I v U 1 F M L 2 x h c H R v c C 1 z b G R q M m 4 z c V x c X F x z c W x l e H B y Z X N z O 0 N y a X R p Y 2 F s I E l s b G 5 l c 3 M g a W 5 z d X J h b m N l L 2 R i b y 9 z a W N r X 3 l l Y X J f Y 2 9 k Z S 5 7 c 3 V t L D N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a W N r X 3 l l Y X J f Y 2 9 k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N r X 3 l l Y X J f Y 2 9 k Z S U y M C g y K S 9 D c m l 0 a W N h b C U y M E l s b G 5 l c 3 M l M j B p b n N 1 c m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N r X 3 l l Y X J f Y 2 9 k Z S U y M C g y K S 9 k Y m 9 f c 2 l j a 1 9 5 Z W F y X 2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N r X 3 l l Y X J f Y 2 9 k Z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i a W R p d H l f c G V y X 2 F n Z V 9 n c m 9 1 c F 9 1 b n B p d m 9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j Q t M D Q t M j B U M T Y 6 M D M 6 M j g u M j Y 4 M D A 0 M V o i I C 8 + P E V u d H J 5 I F R 5 c G U 9 I k Z p b G x F c n J v c k N v Z G U i I F Z h b H V l P S J z V W 5 r b m 9 3 b i I g L z 4 8 R W 5 0 c n k g V H l w Z T 0 i R m l s b E N v b H V t b k 5 h b W V z I i B W Y W x 1 Z T 0 i c 1 s m c X V v d D t 5 Z W F y J n F 1 b 3 Q 7 L C Z x d W 9 0 O 2 5 h b W V f b 2 Z f Z G l z Z W F z Z S Z x d W 9 0 O y w m c X V v d D t j b 2 R l X 0 1 L Q i Z x d W 9 0 O y w m c X V v d D t h Z 2 V f Z 3 J v d X A m c X V v d D s s J n F 1 b 3 Q 7 c 3 V t J n F 1 b 3 Q 7 X S I g L z 4 8 R W 5 0 c n k g V H l w Z T 0 i R m l s b E N v b H V t b l R 5 c G V z I i B W Y W x 1 Z T 0 i c 0 F n W U d C Z z g 9 I i A v P j x F b n R y e S B U e X B l P S J G a W x s R X J y b 3 J D b 3 V u d C I g V m F s d W U 9 I m w w I i A v P j x F b n R y e S B U e X B l P S J G a W x s Q 2 9 1 b n Q i I F Z h b H V l P S J s M j I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P Y m 9 s a m V s a S B h Z 2 U g Z 3 J v d X A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5 h b W V V c G R h d G V k Q W Z 0 Z X J G a W x s I i B W Y W x 1 Z T 0 i b D A i I C 8 + P E V u d H J 5 I F R 5 c G U 9 I k Z p b G x U Y X J n Z X Q i I F Z h b H V l P S J z b W 9 y Y m l k a X R 5 X 3 B l c l 9 h Z 2 V f Z 3 J v d X B f d W 5 w a X Z v d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3 l l Y X I s M H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2 5 h b W V f b 2 Z f Z G l z Z W F z Z S w x f S Z x d W 9 0 O y w m c X V v d D t T Z X J 2 Z X I u R G F 0 Y W J h c 2 V c X C 8 y L 1 N R T C 9 s Y X B 0 b 3 A t c 2 x k a j J u M 3 F c X F x c c 3 F s Z X h w c m V z c z t D c m l 0 a W N h b C B J b G x u Z X N z I G l u c 3 V y Y W 5 j Z S 9 k Y m 8 v b W 9 y Y m l k a X R 5 X 3 B l c l 9 h Z 2 V f Z 3 J v d X B f d W 5 w a X Z v d C 5 7 Y 2 9 k Z V 9 N S 0 I s M n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2 F n Z V 9 n c m 9 1 c C w z f S Z x d W 9 0 O y w m c X V v d D t T Z X J 2 Z X I u R G F 0 Y W J h c 2 V c X C 8 y L 1 N R T C 9 s Y X B 0 b 3 A t c 2 x k a j J u M 3 F c X F x c c 3 F s Z X h w c m V z c z t D c m l 0 a W N h b C B J b G x u Z X N z I G l u c 3 V y Y W 5 j Z S 9 k Y m 8 v b W 9 y Y m l k a X R 5 X 3 B l c l 9 h Z 2 V f Z 3 J v d X B f d W 5 w a X Z v d C 5 7 c 3 V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5 Z W F y L D B 9 J n F 1 b 3 Q 7 L C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u Y W 1 l X 2 9 m X 2 R p c 2 V h c 2 U s M X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2 N v Z G V f T U t C L D J 9 J n F 1 b 3 Q 7 L C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h Z 2 V f Z 3 J v d X A s M 3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3 N 1 b S w 0 f S Z x d W 9 0 O 1 0 s J n F 1 b 3 Q 7 U m V s Y X R p b 2 5 z a G l w S W 5 m b y Z x d W 9 0 O z p b X X 0 i I C 8 + P E V u d H J 5 I F R 5 c G U 9 I l F 1 Z X J 5 S U Q i I F Z h b H V l P S J z O T R m N j g 4 N T g t N j c x Y S 0 0 N m M z L T g x O G Y t N j J h M T l k N T V j Z D E 3 I i A v P j w v U 3 R h Y m x l R W 5 0 c m l l c z 4 8 L 0 l 0 Z W 0 + P E l 0 Z W 0 + P E l 0 Z W 1 M b 2 N h d G l v b j 4 8 S X R l b V R 5 c G U + R m 9 y b X V s Y T w v S X R l b V R 5 c G U + P E l 0 Z W 1 Q Y X R o P l N l Y 3 R p b 2 4 x L 2 1 v c m J p Z G l 0 e V 9 w Z X J f Y W d l X 2 d y b 3 V w X 3 V u c G l 2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Y m l k a X R 5 X 3 B l c l 9 h Z 2 V f Z 3 J v d X B f d W 5 w a X Z v d C 9 D c m l 0 a W N h b C U y M E l s b G 5 l c 3 M l M j B p b n N 1 c m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i a W R p d H l f c G V y X 2 F n Z V 9 n c m 9 1 c F 9 1 b n B p d m 9 0 L 2 R i b 1 9 t b 3 J i a W R p d H l f c G V y X 2 F n Z V 9 n c m 9 1 c F 9 1 b n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Y m l k a X R 5 X 3 B l c l 9 h Z 2 V f Z 3 J v d X B f d W 5 w a X Z v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X 3 l l Y X J f Y 2 9 k Z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k Z W F k X 3 l l Y X J f Y 2 9 k Z S 5 7 e W V h c i w w f S Z x d W 9 0 O y w m c X V v d D t T Z X J 2 Z X I u R G F 0 Y W J h c 2 V c X C 8 y L 1 N R T C 9 s Y X B 0 b 3 A t c 2 x k a j J u M 3 F c X F x c c 3 F s Z X h w c m V z c z t D c m l 0 a W N h b C B J b G x u Z X N z I G l u c 3 V y Y W 5 j Z S 9 k Y m 8 v Z G V h Z F 9 5 Z W F y X 2 N v Z G U u e 2 5 h b W V f b 2 Z f Z G l z Z W F z Z S w x f S Z x d W 9 0 O y w m c X V v d D t T Z X J 2 Z X I u R G F 0 Y W J h c 2 V c X C 8 y L 1 N R T C 9 s Y X B 0 b 3 A t c 2 x k a j J u M 3 F c X F x c c 3 F s Z X h w c m V z c z t D c m l 0 a W N h b C B J b G x u Z X N z I G l u c 3 V y Y W 5 j Z S 9 k Y m 8 v Z G V h Z F 9 5 Z W F y X 2 N v Z G U u e 2 N v Z G V f T U t C L D J 9 J n F 1 b 3 Q 7 L C Z x d W 9 0 O 1 N l c n Z l c i 5 E Y X R h Y m F z Z V x c L z I v U 1 F M L 2 x h c H R v c C 1 z b G R q M m 4 z c V x c X F x z c W x l e H B y Z X N z O 0 N y a X R p Y 2 F s I E l s b G 5 l c 3 M g a W 5 z d X J h b m N l L 2 R i b y 9 k Z W F k X 3 l l Y X J f Y 2 9 k Z S 5 7 c 3 V t X 2 R l Y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R l Y W R f e W V h c l 9 j b 2 R l L n t 5 Z W F y L D B 9 J n F 1 b 3 Q 7 L C Z x d W 9 0 O 1 N l c n Z l c i 5 E Y X R h Y m F z Z V x c L z I v U 1 F M L 2 x h c H R v c C 1 z b G R q M m 4 z c V x c X F x z c W x l e H B y Z X N z O 0 N y a X R p Y 2 F s I E l s b G 5 l c 3 M g a W 5 z d X J h b m N l L 2 R i b y 9 k Z W F k X 3 l l Y X J f Y 2 9 k Z S 5 7 b m F t Z V 9 v Z l 9 k a X N l Y X N l L D F 9 J n F 1 b 3 Q 7 L C Z x d W 9 0 O 1 N l c n Z l c i 5 E Y X R h Y m F z Z V x c L z I v U 1 F M L 2 x h c H R v c C 1 z b G R q M m 4 z c V x c X F x z c W x l e H B y Z X N z O 0 N y a X R p Y 2 F s I E l s b G 5 l c 3 M g a W 5 z d X J h b m N l L 2 R i b y 9 k Z W F k X 3 l l Y X J f Y 2 9 k Z S 5 7 Y 2 9 k Z V 9 N S 0 I s M n 0 m c X V v d D s s J n F 1 b 3 Q 7 U 2 V y d m V y L k R h d G F i Y X N l X F w v M i 9 T U U w v b G F w d G 9 w L X N s Z G o y b j N x X F x c X H N x b G V 4 c H J l c 3 M 7 Q 3 J p d G l j Y W w g S W x s b m V z c y B p b n N 1 c m F u Y 2 U v Z G J v L 2 R l Y W R f e W V h c l 9 j b 2 R l L n t z d W 1 f Z G V h Z C w z f S Z x d W 9 0 O 1 0 s J n F 1 b 3 Q 7 U m V s Y X R p b 2 5 z a G l w S W 5 m b y Z x d W 9 0 O z p b X X 0 i I C 8 + P E V u d H J 5 I F R 5 c G U 9 I k Z p b G x M Y X N 0 V X B k Y X R l Z C I g V m F s d W U 9 I m Q y M D I 0 L T A 0 L T I w V D E 2 O j I 3 O j U 2 L j A z M z M x N D h a I i A v P j x F b n R y e S B U e X B l P S J G a W x s R X J y b 3 J D b 2 R l I i B W Y W x 1 Z T 0 i c 1 V u a 2 5 v d 2 4 i I C 8 + P E V u d H J 5 I F R 5 c G U 9 I k Z p b G x D b 2 x 1 b W 5 O Y W 1 l c y I g V m F s d W U 9 I n N b J n F 1 b 3 Q 7 e W V h c i Z x d W 9 0 O y w m c X V v d D t u Y W 1 l X 2 9 m X 2 R p c 2 V h c 2 U m c X V v d D s s J n F 1 b 3 Q 7 Y 2 9 k Z V 9 N S 0 I m c X V v d D s s J n F 1 b 3 Q 7 c 3 V t X 2 R l Y W Q m c X V v d D t d I i A v P j x F b n R y e S B U e X B l P S J G a W x s Q 2 9 s d W 1 u V H l w Z X M i I F Z h b H V l P S J z Q W d Z R 0 F n P T 0 i I C 8 + P E V u d H J 5 I F R 5 c G U 9 I k Z p b G x F c n J v c k N v d W 5 0 I i B W Y W x 1 Z T 0 i b D A i I C 8 + P E V u d H J 5 I F R 5 c G U 9 I k Z p b G x D b 3 V u d C I g V m F s d W U 9 I m w x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W 1 y b G k g Q 0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Z G V h Z F 9 5 Z W F y X 2 N v Z G V f X z I i I C 8 + P E V u d H J 5 I F R 5 c G U 9 I k J 1 Z m Z l c k 5 l e H R S Z W Z y Z X N o I i B W Y W x 1 Z T 0 i b D E i I C 8 + P E V u d H J 5 I F R 5 c G U 9 I l F 1 Z X J 5 S U Q i I F Z h b H V l P S J z M m U 5 Z j E w Y j c t Z G N l N C 0 0 Y T l i L W I 1 M z M t M j c 3 N G V m Z W M 3 N j A y I i A v P j w v U 3 R h Y m x l R W 5 0 c m l l c z 4 8 L 0 l 0 Z W 0 + P E l 0 Z W 0 + P E l 0 Z W 1 M b 2 N h d G l v b j 4 8 S X R l b V R 5 c G U + R m 9 y b X V s Y T w v S X R l b V R 5 c G U + P E l 0 Z W 1 Q Y X R o P l N l Y 3 R p b 2 4 x L 2 R l Y W R f e W V h c l 9 j b 2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f e W V h c l 9 j b 2 R l J T I w K D I p L 2 R i b 1 9 k Z W F k X 3 l l Y X J f Y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f e W V h c l 9 j b 2 R l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9 Y U a Q 8 Z H R 7 A u b 4 5 W I + 1 K A A A A A A I A A A A A A B B m A A A A A Q A A I A A A A C 5 k R E b 0 k G q q l K Q q q p + F N a I T 5 2 e T Q j 2 G 4 Z o P 3 b R / R X B 5 A A A A A A 6 A A A A A A g A A I A A A A O Q N X t 7 o I d i e K n e Q c w d Z D M P z d 1 8 u R W L A q 7 g L / Z M I D q P i U A A A A A r y r 0 w E N D E h u I w z l e N q Y q A / i x i q D e x 5 5 V 7 s k P e t c N H c 1 7 v W w 1 c f g 0 8 F 0 i f C N Z j y Z q V W 2 U h F C J G B n Y 3 U Z / 5 R D r b M U M h 4 b s A M Q f U w + a X D h B M 6 Q A A A A P k r 5 N L W 7 x H L 7 r 7 + e J 7 G q q a f F Q h B i 6 4 U 4 2 K U / i U q o u M a P 5 g w W 8 q T C E 7 z 2 5 8 g r g J d y s 9 R b g 1 R x F g T 6 C t z 9 h Z J p W c = < / D a t a M a s h u p > 
</file>

<file path=customXml/itemProps1.xml><?xml version="1.0" encoding="utf-8"?>
<ds:datastoreItem xmlns:ds="http://schemas.openxmlformats.org/officeDocument/2006/customXml" ds:itemID="{67AE0D23-B52E-4164-A682-9EE76854E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Faktor baziran na 2019</vt:lpstr>
      <vt:lpstr>Faktor prema prosjeku '12-'20</vt:lpstr>
      <vt:lpstr>Faktor projekt 12-20 pond.</vt:lpstr>
      <vt:lpstr>Faktor projekt 12-20 bez obolj</vt:lpstr>
      <vt:lpstr>Aproksimacija po populaciji</vt:lpstr>
      <vt:lpstr>Izračun intenziteta smrtnosti</vt:lpstr>
      <vt:lpstr>Populacija</vt:lpstr>
      <vt:lpstr>Umrli</vt:lpstr>
      <vt:lpstr>Umrli CI</vt:lpstr>
      <vt:lpstr>Oboljeli age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2023-01-15T16:37:42Z</dcterms:created>
  <dcterms:modified xsi:type="dcterms:W3CDTF">2024-04-20T17:19:45Z</dcterms:modified>
</cp:coreProperties>
</file>