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fbasheyv_iu_edu/Documents/XenoGenome/BovGenomeShared/Paper_AllAnalyses/quast/"/>
    </mc:Choice>
  </mc:AlternateContent>
  <xr:revisionPtr revIDLastSave="0" documentId="8_{457B67AC-62E1-E841-8EBB-F830C4876832}" xr6:coauthVersionLast="47" xr6:coauthVersionMax="47" xr10:uidLastSave="{00000000-0000-0000-0000-000000000000}"/>
  <bookViews>
    <workbookView xWindow="33900" yWindow="4560" windowWidth="27640" windowHeight="14940" xr2:uid="{2AC76E15-948B-804F-8843-62EFBFCD7C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4" i="1" l="1"/>
  <c r="Y44" i="1"/>
  <c r="X44" i="1"/>
  <c r="W44" i="1"/>
  <c r="V44" i="1"/>
  <c r="U44" i="1"/>
  <c r="T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44" i="1" l="1"/>
</calcChain>
</file>

<file path=xl/sharedStrings.xml><?xml version="1.0" encoding="utf-8"?>
<sst xmlns="http://schemas.openxmlformats.org/spreadsheetml/2006/main" count="237" uniqueCount="133">
  <si>
    <t>Assembly</t>
  </si>
  <si>
    <t xml:space="preserve">NCBI accession </t>
  </si>
  <si>
    <t xml:space="preserve">Nematode host </t>
  </si>
  <si>
    <t>Collection Site</t>
  </si>
  <si>
    <t>lat_lon</t>
  </si>
  <si>
    <t># contigs (&gt;= 0 bp)</t>
  </si>
  <si>
    <t># contigs (&gt;= 1000 bp)</t>
  </si>
  <si>
    <t># contigs (&gt;= 5000 bp)</t>
  </si>
  <si>
    <t># contigs (&gt;= 10000 bp)</t>
  </si>
  <si>
    <t># contigs (&gt;= 25000 bp)</t>
  </si>
  <si>
    <t># contigs (&gt;= 50000 bp)</t>
  </si>
  <si>
    <t>Total length (&gt;= 0 bp)</t>
  </si>
  <si>
    <t>Total length (&gt;= 1000 bp)</t>
  </si>
  <si>
    <t>Total length (&gt;= 5000 bp)</t>
  </si>
  <si>
    <t>Total length (&gt;= 10000 bp)</t>
  </si>
  <si>
    <t>Total length (&gt;= 25000 bp)</t>
  </si>
  <si>
    <t>Total length (&gt;= 50000 bp)</t>
  </si>
  <si>
    <t>Largest contig</t>
  </si>
  <si>
    <t>GC (%)</t>
  </si>
  <si>
    <t>N50</t>
  </si>
  <si>
    <t>N75</t>
  </si>
  <si>
    <t>L50</t>
  </si>
  <si>
    <t>L75</t>
  </si>
  <si>
    <t>Fitted mean coverage</t>
  </si>
  <si>
    <t xml:space="preserve">Number of predicted proteins </t>
  </si>
  <si>
    <t xml:space="preserve">Number of hypothetical proteins </t>
  </si>
  <si>
    <t>MC226</t>
  </si>
  <si>
    <t>JAILSW000000000</t>
  </si>
  <si>
    <t>S. affine</t>
  </si>
  <si>
    <t>Lilly Dickey Woods IURTP</t>
  </si>
  <si>
    <t>39.23914364, -86.21652154</t>
  </si>
  <si>
    <t>MC094</t>
  </si>
  <si>
    <t>JAILTG000000000</t>
  </si>
  <si>
    <t>39.24123882, -86.21670842</t>
  </si>
  <si>
    <t>MC066</t>
  </si>
  <si>
    <t>JAILTK000000000</t>
  </si>
  <si>
    <t>39.2437454397, -86.21646993</t>
  </si>
  <si>
    <t>MC221</t>
  </si>
  <si>
    <t>JAILSX000000000</t>
  </si>
  <si>
    <t xml:space="preserve">unknown </t>
  </si>
  <si>
    <t>MC255</t>
  </si>
  <si>
    <t>JAILSP000000000</t>
  </si>
  <si>
    <t>39.243181, -86.216191</t>
  </si>
  <si>
    <t>MC211</t>
  </si>
  <si>
    <t>JAILTB000000000</t>
  </si>
  <si>
    <t>MC081</t>
  </si>
  <si>
    <t>JAILTH000000000</t>
  </si>
  <si>
    <t>MC052</t>
  </si>
  <si>
    <t>JAILTM000000000</t>
  </si>
  <si>
    <t>MC200</t>
  </si>
  <si>
    <t>JAILTD000000000</t>
  </si>
  <si>
    <t>39.2463339, -86.21669993</t>
  </si>
  <si>
    <t>MC228</t>
  </si>
  <si>
    <t>JAILSV000000000</t>
  </si>
  <si>
    <t>Moores Creek IURTP</t>
  </si>
  <si>
    <t>39.0888330830, -86.4669809678</t>
  </si>
  <si>
    <t>MC010</t>
  </si>
  <si>
    <t>JAILTR000000000</t>
  </si>
  <si>
    <t>39.0888457498, -86.4678181342</t>
  </si>
  <si>
    <t>MC216</t>
  </si>
  <si>
    <t>JAILSZ000000000</t>
  </si>
  <si>
    <t>39.088922,-86.467704</t>
  </si>
  <si>
    <t>MC202</t>
  </si>
  <si>
    <t>JAILTC000000000</t>
  </si>
  <si>
    <t>39.0863519416, -86.4690987517</t>
  </si>
  <si>
    <t>MC235</t>
  </si>
  <si>
    <t>JAILST000000000</t>
  </si>
  <si>
    <t>MM01</t>
  </si>
  <si>
    <t>JAILSN000000000</t>
  </si>
  <si>
    <t xml:space="preserve">S. intermedium </t>
  </si>
  <si>
    <t>LD28</t>
  </si>
  <si>
    <t>JAILTU000000000</t>
  </si>
  <si>
    <t>LD03</t>
  </si>
  <si>
    <t>JAILSL000000000</t>
  </si>
  <si>
    <t>MC218</t>
  </si>
  <si>
    <t>JAILSY000000000</t>
  </si>
  <si>
    <t>LD52B</t>
  </si>
  <si>
    <t>JAILTS000000000</t>
  </si>
  <si>
    <t>MC044</t>
  </si>
  <si>
    <t>JAILTO000000000</t>
  </si>
  <si>
    <t>S. kraussei</t>
  </si>
  <si>
    <t>39.0890752496, -86.4662933013</t>
  </si>
  <si>
    <t>LD08</t>
  </si>
  <si>
    <t>JAILTX000000000</t>
  </si>
  <si>
    <t>MC096</t>
  </si>
  <si>
    <t>JAILTE000000000</t>
  </si>
  <si>
    <t>MC067</t>
  </si>
  <si>
    <t>JAILTJ000000000</t>
  </si>
  <si>
    <t>MC059</t>
  </si>
  <si>
    <t>JAILTL000000000</t>
  </si>
  <si>
    <t>LD21</t>
  </si>
  <si>
    <t>JAILTW000000000</t>
  </si>
  <si>
    <t>39.08939625, -86.46467464</t>
  </si>
  <si>
    <t>MC095</t>
  </si>
  <si>
    <t>JAILTF000000000</t>
  </si>
  <si>
    <t>MC214</t>
  </si>
  <si>
    <t>JAILTA000000000</t>
  </si>
  <si>
    <t xml:space="preserve">S. texanum </t>
  </si>
  <si>
    <t>39.0894884161, -86.4650908016</t>
  </si>
  <si>
    <t>MC233</t>
  </si>
  <si>
    <t>JAILSU000000000</t>
  </si>
  <si>
    <t>39.0893070829, -86.4657509681</t>
  </si>
  <si>
    <t>MC266</t>
  </si>
  <si>
    <t>JAILSO000000000</t>
  </si>
  <si>
    <t>MC241</t>
  </si>
  <si>
    <t>JAILSR000000000</t>
  </si>
  <si>
    <t>MC239</t>
  </si>
  <si>
    <t>JAILSS000000000</t>
  </si>
  <si>
    <t>MC047</t>
  </si>
  <si>
    <t>JAILTN000000000</t>
  </si>
  <si>
    <t>MC011</t>
  </si>
  <si>
    <t>JAILTQ000000000</t>
  </si>
  <si>
    <t>MC250</t>
  </si>
  <si>
    <t>JAILSQ000000000</t>
  </si>
  <si>
    <t>LD05</t>
  </si>
  <si>
    <t>JAILTY000000000</t>
  </si>
  <si>
    <t>MC019</t>
  </si>
  <si>
    <t>JAILTP000000000</t>
  </si>
  <si>
    <t>MC078</t>
  </si>
  <si>
    <t>JAILTI000000000</t>
  </si>
  <si>
    <t>LD45B</t>
  </si>
  <si>
    <t>JAILTT000000000</t>
  </si>
  <si>
    <t>MM17A</t>
  </si>
  <si>
    <t>JAILSM000000000</t>
  </si>
  <si>
    <t>LD27A</t>
  </si>
  <si>
    <t>JAILTV000000000</t>
  </si>
  <si>
    <t>MC015</t>
  </si>
  <si>
    <t>JAILXI000000000</t>
  </si>
  <si>
    <t>Monroe-Morgan State Forest</t>
  </si>
  <si>
    <t>39.32274161, -86.41444797</t>
  </si>
  <si>
    <t>LD27B</t>
  </si>
  <si>
    <t>JAILXJ000000000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</si>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</sst>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Roboto"/>
    </font>
    <font>
      <i/>
      <sz val="12"/>
      <color rgb="FF212121"/>
      <name val="Roboto"/>
    </font>
    <font>
      <sz val="12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1" applyFont="1" applyAlignment="1">
      <alignment wrapText="1"/>
    </xf>
    <xf numFmtId="0" fontId="2" fillId="0" borderId="0" xfId="0" applyFont="1" applyAlignment="1">
      <alignment wrapText="1"/>
    </xf>
    <xf numFmtId="2" fontId="2" fillId="0" borderId="0" xfId="1" applyNumberFormat="1" applyFont="1" applyAlignment="1">
      <alignment wrapText="1"/>
    </xf>
    <xf numFmtId="10" fontId="2" fillId="0" borderId="0" xfId="1" applyNumberFormat="1" applyFont="1" applyAlignment="1">
      <alignment wrapText="1"/>
    </xf>
    <xf numFmtId="0" fontId="1" fillId="0" borderId="0" xfId="1"/>
    <xf numFmtId="0" fontId="3" fillId="0" borderId="0" xfId="0" applyFont="1"/>
    <xf numFmtId="0" fontId="4" fillId="0" borderId="0" xfId="0" applyFont="1"/>
    <xf numFmtId="3" fontId="1" fillId="0" borderId="0" xfId="1" applyNumberFormat="1"/>
    <xf numFmtId="0" fontId="5" fillId="0" borderId="0" xfId="0" applyFont="1"/>
    <xf numFmtId="1" fontId="1" fillId="0" borderId="0" xfId="1" applyNumberFormat="1"/>
    <xf numFmtId="2" fontId="1" fillId="0" borderId="0" xfId="1" applyNumberFormat="1"/>
    <xf numFmtId="0" fontId="6" fillId="0" borderId="0" xfId="0" applyFont="1"/>
    <xf numFmtId="0" fontId="1" fillId="0" borderId="0" xfId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3" fontId="1" fillId="0" borderId="0" xfId="1" applyNumberFormat="1" applyAlignment="1">
      <alignment horizontal="right"/>
    </xf>
    <xf numFmtId="1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1" fillId="0" borderId="0" xfId="1" applyNumberFormat="1" applyAlignment="1">
      <alignment horizontal="right"/>
    </xf>
    <xf numFmtId="0" fontId="7" fillId="0" borderId="0" xfId="0" applyFont="1"/>
    <xf numFmtId="0" fontId="2" fillId="0" borderId="0" xfId="1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</cellXfs>
  <cellStyles count="2">
    <cellStyle name="Normal" xfId="0" builtinId="0"/>
    <cellStyle name="Normal 3" xfId="1" xr:uid="{254F6533-D560-7444-B369-E551F0A645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B60B1-7B49-834D-A727-85E4E5C841A3}">
  <dimension ref="A1:Z44"/>
  <sheetViews>
    <sheetView tabSelected="1" workbookViewId="0">
      <selection activeCell="U10" sqref="U10"/>
    </sheetView>
  </sheetViews>
  <sheetFormatPr baseColWidth="10" defaultRowHeight="16" x14ac:dyDescent="0.2"/>
  <sheetData>
    <row r="1" spans="1:26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</row>
    <row r="2" spans="1:26" x14ac:dyDescent="0.2">
      <c r="A2" s="5" t="s">
        <v>26</v>
      </c>
      <c r="B2" s="6" t="s">
        <v>27</v>
      </c>
      <c r="C2" s="7" t="s">
        <v>28</v>
      </c>
      <c r="D2" t="s">
        <v>29</v>
      </c>
      <c r="E2" t="s">
        <v>30</v>
      </c>
      <c r="F2" s="8">
        <v>113</v>
      </c>
      <c r="G2" s="8">
        <v>65</v>
      </c>
      <c r="H2" s="8">
        <v>50</v>
      </c>
      <c r="I2" s="8">
        <v>43</v>
      </c>
      <c r="J2" s="8">
        <v>35</v>
      </c>
      <c r="K2" s="8">
        <v>26</v>
      </c>
      <c r="L2" s="9">
        <v>4562989</v>
      </c>
      <c r="M2" s="10">
        <v>4546157</v>
      </c>
      <c r="N2" s="10">
        <v>4513870</v>
      </c>
      <c r="O2" s="10">
        <v>4465771</v>
      </c>
      <c r="P2" s="10">
        <v>4322598</v>
      </c>
      <c r="Q2" s="10">
        <v>3974339</v>
      </c>
      <c r="R2" s="5">
        <v>406011</v>
      </c>
      <c r="S2" s="11">
        <f>(0.4482)*100</f>
        <v>44.82</v>
      </c>
      <c r="T2" s="5">
        <v>183901</v>
      </c>
      <c r="U2" s="5">
        <v>81301</v>
      </c>
      <c r="V2" s="8">
        <v>8</v>
      </c>
      <c r="W2" s="8">
        <v>18</v>
      </c>
      <c r="X2" s="11">
        <v>24.757100000000001</v>
      </c>
      <c r="Y2" s="9">
        <v>3865</v>
      </c>
      <c r="Z2" s="12">
        <v>1289</v>
      </c>
    </row>
    <row r="3" spans="1:26" x14ac:dyDescent="0.2">
      <c r="A3" s="5" t="s">
        <v>31</v>
      </c>
      <c r="B3" s="6" t="s">
        <v>32</v>
      </c>
      <c r="C3" s="7" t="s">
        <v>28</v>
      </c>
      <c r="D3" t="s">
        <v>29</v>
      </c>
      <c r="E3" t="s">
        <v>33</v>
      </c>
      <c r="F3" s="8">
        <v>116</v>
      </c>
      <c r="G3" s="8">
        <v>58</v>
      </c>
      <c r="H3" s="8">
        <v>40</v>
      </c>
      <c r="I3" s="8">
        <v>36</v>
      </c>
      <c r="J3" s="8">
        <v>27</v>
      </c>
      <c r="K3" s="8">
        <v>21</v>
      </c>
      <c r="L3" s="9">
        <v>4352108</v>
      </c>
      <c r="M3" s="10">
        <v>4331324</v>
      </c>
      <c r="N3" s="10">
        <v>4281215</v>
      </c>
      <c r="O3" s="10">
        <v>4256612</v>
      </c>
      <c r="P3" s="10">
        <v>4089369</v>
      </c>
      <c r="Q3" s="10">
        <v>3868541</v>
      </c>
      <c r="R3" s="5">
        <v>435672</v>
      </c>
      <c r="S3" s="11">
        <f>(0.4481)*100</f>
        <v>44.81</v>
      </c>
      <c r="T3" s="5">
        <v>241182</v>
      </c>
      <c r="U3" s="5">
        <v>111760</v>
      </c>
      <c r="V3" s="8">
        <v>7</v>
      </c>
      <c r="W3" s="8">
        <v>14</v>
      </c>
      <c r="X3" s="11">
        <v>68.481899999999996</v>
      </c>
      <c r="Y3" s="9">
        <v>3687</v>
      </c>
      <c r="Z3" s="12">
        <v>1365</v>
      </c>
    </row>
    <row r="4" spans="1:26" x14ac:dyDescent="0.2">
      <c r="A4" s="5" t="s">
        <v>34</v>
      </c>
      <c r="B4" s="6" t="s">
        <v>35</v>
      </c>
      <c r="C4" s="7" t="s">
        <v>28</v>
      </c>
      <c r="D4" t="s">
        <v>29</v>
      </c>
      <c r="E4" t="s">
        <v>36</v>
      </c>
      <c r="F4" s="8">
        <v>126</v>
      </c>
      <c r="G4" s="8">
        <v>66</v>
      </c>
      <c r="H4" s="8">
        <v>45</v>
      </c>
      <c r="I4" s="8">
        <v>39</v>
      </c>
      <c r="J4" s="8">
        <v>28</v>
      </c>
      <c r="K4" s="8">
        <v>22</v>
      </c>
      <c r="L4" s="9">
        <v>4351694</v>
      </c>
      <c r="M4" s="10">
        <v>4329379</v>
      </c>
      <c r="N4" s="10">
        <v>4272337</v>
      </c>
      <c r="O4" s="10">
        <v>4231987</v>
      </c>
      <c r="P4" s="10">
        <v>4033570</v>
      </c>
      <c r="Q4" s="10">
        <v>3831748</v>
      </c>
      <c r="R4" s="5">
        <v>788806</v>
      </c>
      <c r="S4" s="11">
        <f>(0.4481)*100</f>
        <v>44.81</v>
      </c>
      <c r="T4" s="5">
        <v>204454</v>
      </c>
      <c r="U4" s="5">
        <v>87565</v>
      </c>
      <c r="V4" s="8">
        <v>6</v>
      </c>
      <c r="W4" s="8">
        <v>14</v>
      </c>
      <c r="X4" s="11">
        <v>72.636099999999999</v>
      </c>
      <c r="Y4" s="9">
        <v>3692</v>
      </c>
      <c r="Z4" s="12">
        <v>1084</v>
      </c>
    </row>
    <row r="5" spans="1:26" x14ac:dyDescent="0.2">
      <c r="A5" s="5" t="s">
        <v>37</v>
      </c>
      <c r="B5" s="6" t="s">
        <v>38</v>
      </c>
      <c r="C5" s="7" t="s">
        <v>39</v>
      </c>
      <c r="D5" t="s">
        <v>29</v>
      </c>
      <c r="E5" t="s">
        <v>30</v>
      </c>
      <c r="F5" s="8">
        <v>130</v>
      </c>
      <c r="G5" s="8">
        <v>58</v>
      </c>
      <c r="H5" s="8">
        <v>40</v>
      </c>
      <c r="I5" s="8">
        <v>31</v>
      </c>
      <c r="J5" s="8">
        <v>27</v>
      </c>
      <c r="K5" s="8">
        <v>21</v>
      </c>
      <c r="L5" s="9">
        <v>4452774</v>
      </c>
      <c r="M5" s="10">
        <v>4426455</v>
      </c>
      <c r="N5" s="10">
        <v>4387908</v>
      </c>
      <c r="O5" s="10">
        <v>4323303</v>
      </c>
      <c r="P5" s="10">
        <v>4239657</v>
      </c>
      <c r="Q5" s="10">
        <v>4048095</v>
      </c>
      <c r="R5" s="5">
        <v>456800</v>
      </c>
      <c r="S5" s="11">
        <f>(0.4486)*100</f>
        <v>44.86</v>
      </c>
      <c r="T5" s="5">
        <v>219767</v>
      </c>
      <c r="U5" s="5">
        <v>130537</v>
      </c>
      <c r="V5" s="8">
        <v>7</v>
      </c>
      <c r="W5" s="8">
        <v>13</v>
      </c>
      <c r="X5" s="11">
        <v>30.902100000000001</v>
      </c>
      <c r="Y5" s="9">
        <v>3763</v>
      </c>
      <c r="Z5" s="12">
        <v>1100</v>
      </c>
    </row>
    <row r="6" spans="1:26" x14ac:dyDescent="0.2">
      <c r="A6" s="5" t="s">
        <v>40</v>
      </c>
      <c r="B6" s="6" t="s">
        <v>41</v>
      </c>
      <c r="C6" s="7" t="s">
        <v>28</v>
      </c>
      <c r="D6" t="s">
        <v>29</v>
      </c>
      <c r="E6" t="s">
        <v>42</v>
      </c>
      <c r="F6" s="8">
        <v>138</v>
      </c>
      <c r="G6" s="8">
        <v>71</v>
      </c>
      <c r="H6" s="8">
        <v>46</v>
      </c>
      <c r="I6" s="8">
        <v>40</v>
      </c>
      <c r="J6" s="8">
        <v>32</v>
      </c>
      <c r="K6" s="8">
        <v>24</v>
      </c>
      <c r="L6" s="9">
        <v>4486182</v>
      </c>
      <c r="M6" s="10">
        <v>4460858</v>
      </c>
      <c r="N6" s="10">
        <v>4397102</v>
      </c>
      <c r="O6" s="10">
        <v>4359965</v>
      </c>
      <c r="P6" s="10">
        <v>4218088</v>
      </c>
      <c r="Q6" s="10">
        <v>3947282</v>
      </c>
      <c r="R6" s="5">
        <v>624388</v>
      </c>
      <c r="S6" s="11">
        <f>(0.4479)*100</f>
        <v>44.79</v>
      </c>
      <c r="T6" s="5">
        <v>223098</v>
      </c>
      <c r="U6" s="5">
        <v>81883</v>
      </c>
      <c r="V6" s="8">
        <v>8</v>
      </c>
      <c r="W6" s="8">
        <v>15</v>
      </c>
      <c r="X6" s="11">
        <v>25.957799999999999</v>
      </c>
      <c r="Y6" s="9">
        <v>3771</v>
      </c>
      <c r="Z6" s="12">
        <v>1274</v>
      </c>
    </row>
    <row r="7" spans="1:26" x14ac:dyDescent="0.2">
      <c r="A7" s="5" t="s">
        <v>43</v>
      </c>
      <c r="B7" s="6" t="s">
        <v>44</v>
      </c>
      <c r="C7" s="7" t="s">
        <v>28</v>
      </c>
      <c r="D7" t="s">
        <v>29</v>
      </c>
      <c r="E7" t="s">
        <v>42</v>
      </c>
      <c r="F7" s="8">
        <v>144</v>
      </c>
      <c r="G7" s="8">
        <v>71</v>
      </c>
      <c r="H7" s="8">
        <v>43</v>
      </c>
      <c r="I7" s="8">
        <v>38</v>
      </c>
      <c r="J7" s="8">
        <v>30</v>
      </c>
      <c r="K7" s="8">
        <v>26</v>
      </c>
      <c r="L7" s="9">
        <v>4596190</v>
      </c>
      <c r="M7" s="10">
        <v>4570517</v>
      </c>
      <c r="N7" s="10">
        <v>4506531</v>
      </c>
      <c r="O7" s="10">
        <v>4469935</v>
      </c>
      <c r="P7" s="10">
        <v>4327919</v>
      </c>
      <c r="Q7" s="10">
        <v>4167779</v>
      </c>
      <c r="R7" s="5">
        <v>350889</v>
      </c>
      <c r="S7" s="11">
        <f>(0.4481)*100</f>
        <v>44.81</v>
      </c>
      <c r="T7" s="5">
        <v>165468</v>
      </c>
      <c r="U7" s="5">
        <v>110947</v>
      </c>
      <c r="V7" s="8">
        <v>9</v>
      </c>
      <c r="W7" s="8">
        <v>17</v>
      </c>
      <c r="X7" s="11">
        <v>27.0351</v>
      </c>
      <c r="Y7" s="9">
        <v>3892</v>
      </c>
      <c r="Z7" s="12">
        <v>1262</v>
      </c>
    </row>
    <row r="8" spans="1:26" x14ac:dyDescent="0.2">
      <c r="A8" s="5" t="s">
        <v>45</v>
      </c>
      <c r="B8" s="6" t="s">
        <v>46</v>
      </c>
      <c r="C8" s="7" t="s">
        <v>28</v>
      </c>
      <c r="D8" t="s">
        <v>29</v>
      </c>
      <c r="E8" t="s">
        <v>42</v>
      </c>
      <c r="F8" s="8">
        <v>166</v>
      </c>
      <c r="G8" s="8">
        <v>69</v>
      </c>
      <c r="H8" s="8">
        <v>45</v>
      </c>
      <c r="I8" s="8">
        <v>39</v>
      </c>
      <c r="J8" s="8">
        <v>30</v>
      </c>
      <c r="K8" s="8">
        <v>22</v>
      </c>
      <c r="L8" s="9">
        <v>4494896</v>
      </c>
      <c r="M8" s="10">
        <v>4457766</v>
      </c>
      <c r="N8" s="10">
        <v>4389858</v>
      </c>
      <c r="O8" s="10">
        <v>4353233</v>
      </c>
      <c r="P8" s="10">
        <v>4199805</v>
      </c>
      <c r="Q8" s="10">
        <v>3928937</v>
      </c>
      <c r="R8" s="5">
        <v>624850</v>
      </c>
      <c r="S8" s="11">
        <f>(0.448)*100</f>
        <v>44.800000000000004</v>
      </c>
      <c r="T8" s="5">
        <v>286166</v>
      </c>
      <c r="U8" s="5">
        <v>85946</v>
      </c>
      <c r="V8" s="8">
        <v>5</v>
      </c>
      <c r="W8" s="8">
        <v>13</v>
      </c>
      <c r="X8" s="11">
        <v>64.916200000000003</v>
      </c>
      <c r="Y8" s="9">
        <v>3772</v>
      </c>
      <c r="Z8" s="12">
        <v>1367</v>
      </c>
    </row>
    <row r="9" spans="1:26" x14ac:dyDescent="0.2">
      <c r="A9" s="5" t="s">
        <v>47</v>
      </c>
      <c r="B9" s="6" t="s">
        <v>48</v>
      </c>
      <c r="C9" s="7" t="s">
        <v>28</v>
      </c>
      <c r="D9" t="s">
        <v>29</v>
      </c>
      <c r="E9" t="s">
        <v>30</v>
      </c>
      <c r="F9" s="8">
        <v>167</v>
      </c>
      <c r="G9" s="8">
        <v>79</v>
      </c>
      <c r="H9" s="8">
        <v>48</v>
      </c>
      <c r="I9" s="8">
        <v>43</v>
      </c>
      <c r="J9" s="8">
        <v>33</v>
      </c>
      <c r="K9" s="8">
        <v>23</v>
      </c>
      <c r="L9" s="9">
        <v>4492917</v>
      </c>
      <c r="M9" s="10">
        <v>4460546</v>
      </c>
      <c r="N9" s="10">
        <v>4372843</v>
      </c>
      <c r="O9" s="10">
        <v>4342426</v>
      </c>
      <c r="P9" s="10">
        <v>4171144</v>
      </c>
      <c r="Q9" s="10">
        <v>3829241</v>
      </c>
      <c r="R9" s="5">
        <v>620836</v>
      </c>
      <c r="S9" s="11">
        <f>(0.448)*100</f>
        <v>44.800000000000004</v>
      </c>
      <c r="T9" s="5">
        <v>253095</v>
      </c>
      <c r="U9" s="5">
        <v>71486</v>
      </c>
      <c r="V9" s="8">
        <v>6</v>
      </c>
      <c r="W9" s="8">
        <v>18</v>
      </c>
      <c r="X9" s="11">
        <v>122.9</v>
      </c>
      <c r="Y9" s="9">
        <v>3772</v>
      </c>
      <c r="Z9" s="12">
        <v>1030</v>
      </c>
    </row>
    <row r="10" spans="1:26" x14ac:dyDescent="0.2">
      <c r="A10" s="5" t="s">
        <v>49</v>
      </c>
      <c r="B10" s="6" t="s">
        <v>50</v>
      </c>
      <c r="C10" s="7" t="s">
        <v>39</v>
      </c>
      <c r="D10" t="s">
        <v>29</v>
      </c>
      <c r="E10" t="s">
        <v>51</v>
      </c>
      <c r="F10" s="8">
        <v>170</v>
      </c>
      <c r="G10" s="8">
        <v>89</v>
      </c>
      <c r="H10" s="8">
        <v>56</v>
      </c>
      <c r="I10" s="8">
        <v>46</v>
      </c>
      <c r="J10" s="8">
        <v>33</v>
      </c>
      <c r="K10" s="8">
        <v>26</v>
      </c>
      <c r="L10" s="9">
        <v>4604914</v>
      </c>
      <c r="M10" s="10">
        <v>4571165</v>
      </c>
      <c r="N10" s="10">
        <v>4492494</v>
      </c>
      <c r="O10" s="10">
        <v>4418380</v>
      </c>
      <c r="P10" s="10">
        <v>4191966</v>
      </c>
      <c r="Q10" s="10">
        <v>3943542</v>
      </c>
      <c r="R10" s="5">
        <v>435669</v>
      </c>
      <c r="S10" s="11">
        <f>(0.4488)*100</f>
        <v>44.879999999999995</v>
      </c>
      <c r="T10" s="5">
        <v>146870</v>
      </c>
      <c r="U10" s="5">
        <v>88109</v>
      </c>
      <c r="V10" s="8">
        <v>9</v>
      </c>
      <c r="W10" s="8">
        <v>19</v>
      </c>
      <c r="X10" s="11">
        <v>24.456099999999999</v>
      </c>
      <c r="Y10" s="9">
        <v>3948</v>
      </c>
      <c r="Z10" s="12">
        <v>1168</v>
      </c>
    </row>
    <row r="11" spans="1:26" x14ac:dyDescent="0.2">
      <c r="A11" s="5" t="s">
        <v>52</v>
      </c>
      <c r="B11" s="6" t="s">
        <v>53</v>
      </c>
      <c r="C11" s="7" t="s">
        <v>28</v>
      </c>
      <c r="D11" t="s">
        <v>54</v>
      </c>
      <c r="E11" t="s">
        <v>55</v>
      </c>
      <c r="F11" s="8">
        <v>179</v>
      </c>
      <c r="G11" s="8">
        <v>92</v>
      </c>
      <c r="H11" s="8">
        <v>55</v>
      </c>
      <c r="I11" s="8">
        <v>39</v>
      </c>
      <c r="J11" s="8">
        <v>32</v>
      </c>
      <c r="K11" s="8">
        <v>24</v>
      </c>
      <c r="L11" s="9">
        <v>4487154</v>
      </c>
      <c r="M11" s="10">
        <v>4452759</v>
      </c>
      <c r="N11" s="10">
        <v>4371905</v>
      </c>
      <c r="O11" s="10">
        <v>4270752</v>
      </c>
      <c r="P11" s="10">
        <v>4152861</v>
      </c>
      <c r="Q11" s="10">
        <v>3840988</v>
      </c>
      <c r="R11" s="5">
        <v>579071</v>
      </c>
      <c r="S11" s="11">
        <f>(0.4473)*100</f>
        <v>44.73</v>
      </c>
      <c r="T11" s="5">
        <v>182722</v>
      </c>
      <c r="U11" s="5">
        <v>82580</v>
      </c>
      <c r="V11" s="8">
        <v>8</v>
      </c>
      <c r="W11" s="8">
        <v>17</v>
      </c>
      <c r="X11" s="11">
        <v>27.365500000000001</v>
      </c>
      <c r="Y11" s="9">
        <v>3823</v>
      </c>
      <c r="Z11" s="12">
        <v>1252</v>
      </c>
    </row>
    <row r="12" spans="1:26" x14ac:dyDescent="0.2">
      <c r="A12" s="5" t="s">
        <v>56</v>
      </c>
      <c r="B12" s="6" t="s">
        <v>57</v>
      </c>
      <c r="C12" s="7" t="s">
        <v>28</v>
      </c>
      <c r="D12" t="s">
        <v>54</v>
      </c>
      <c r="E12" t="s">
        <v>58</v>
      </c>
      <c r="F12" s="8">
        <v>181</v>
      </c>
      <c r="G12" s="8">
        <v>87</v>
      </c>
      <c r="H12" s="8">
        <v>59</v>
      </c>
      <c r="I12" s="8">
        <v>53</v>
      </c>
      <c r="J12" s="8">
        <v>33</v>
      </c>
      <c r="K12" s="8">
        <v>29</v>
      </c>
      <c r="L12" s="9">
        <v>4478318</v>
      </c>
      <c r="M12" s="10">
        <v>4442954</v>
      </c>
      <c r="N12" s="10">
        <v>4387879</v>
      </c>
      <c r="O12" s="10">
        <v>4345484</v>
      </c>
      <c r="P12" s="10">
        <v>4014020</v>
      </c>
      <c r="Q12" s="10">
        <v>3854206</v>
      </c>
      <c r="R12" s="5">
        <v>359056</v>
      </c>
      <c r="S12" s="11">
        <f>(0.448)*100</f>
        <v>44.800000000000004</v>
      </c>
      <c r="T12" s="5">
        <v>139432</v>
      </c>
      <c r="U12" s="5">
        <v>81783</v>
      </c>
      <c r="V12" s="8">
        <v>10</v>
      </c>
      <c r="W12" s="8">
        <v>21</v>
      </c>
      <c r="X12" s="11">
        <v>45.5852</v>
      </c>
      <c r="Y12" s="9">
        <v>3865</v>
      </c>
      <c r="Z12" s="12">
        <v>1141</v>
      </c>
    </row>
    <row r="13" spans="1:26" x14ac:dyDescent="0.2">
      <c r="A13" s="5" t="s">
        <v>59</v>
      </c>
      <c r="B13" s="6" t="s">
        <v>60</v>
      </c>
      <c r="C13" s="7" t="s">
        <v>28</v>
      </c>
      <c r="D13" t="s">
        <v>54</v>
      </c>
      <c r="E13" t="s">
        <v>61</v>
      </c>
      <c r="F13" s="8">
        <v>195</v>
      </c>
      <c r="G13" s="8">
        <v>93</v>
      </c>
      <c r="H13" s="8">
        <v>57</v>
      </c>
      <c r="I13" s="8">
        <v>46</v>
      </c>
      <c r="J13" s="8">
        <v>37</v>
      </c>
      <c r="K13" s="8">
        <v>29</v>
      </c>
      <c r="L13" s="9">
        <v>4675501</v>
      </c>
      <c r="M13" s="10">
        <v>4631114</v>
      </c>
      <c r="N13" s="10">
        <v>4550219</v>
      </c>
      <c r="O13" s="10">
        <v>4473469</v>
      </c>
      <c r="P13" s="10">
        <v>4310354</v>
      </c>
      <c r="Q13" s="10">
        <v>4012500</v>
      </c>
      <c r="R13" s="5">
        <v>454071</v>
      </c>
      <c r="S13" s="11">
        <f>(0.4474)*100</f>
        <v>44.74</v>
      </c>
      <c r="T13" s="5">
        <v>159279</v>
      </c>
      <c r="U13" s="5">
        <v>74860</v>
      </c>
      <c r="V13" s="8">
        <v>10</v>
      </c>
      <c r="W13" s="8">
        <v>21</v>
      </c>
      <c r="X13" s="11">
        <v>28.528600000000001</v>
      </c>
      <c r="Y13" s="9">
        <v>4041</v>
      </c>
      <c r="Z13" s="12">
        <v>1072</v>
      </c>
    </row>
    <row r="14" spans="1:26" x14ac:dyDescent="0.2">
      <c r="A14" s="5" t="s">
        <v>62</v>
      </c>
      <c r="B14" s="6" t="s">
        <v>63</v>
      </c>
      <c r="C14" s="7" t="s">
        <v>28</v>
      </c>
      <c r="D14" t="s">
        <v>54</v>
      </c>
      <c r="E14" t="s">
        <v>64</v>
      </c>
      <c r="F14" s="8">
        <v>199</v>
      </c>
      <c r="G14" s="8">
        <v>83</v>
      </c>
      <c r="H14" s="8">
        <v>50</v>
      </c>
      <c r="I14" s="8">
        <v>42</v>
      </c>
      <c r="J14" s="8">
        <v>28</v>
      </c>
      <c r="K14" s="8">
        <v>21</v>
      </c>
      <c r="L14" s="9">
        <v>4571295</v>
      </c>
      <c r="M14" s="10">
        <v>4528052</v>
      </c>
      <c r="N14" s="10">
        <v>4438926</v>
      </c>
      <c r="O14" s="10">
        <v>4386602</v>
      </c>
      <c r="P14" s="10">
        <v>4156694</v>
      </c>
      <c r="Q14" s="10">
        <v>3888692</v>
      </c>
      <c r="R14" s="5">
        <v>818204</v>
      </c>
      <c r="S14" s="11">
        <f>(0.4478)*100</f>
        <v>44.78</v>
      </c>
      <c r="T14" s="5">
        <v>240317</v>
      </c>
      <c r="U14" s="5">
        <v>83602</v>
      </c>
      <c r="V14" s="8">
        <v>6</v>
      </c>
      <c r="W14" s="8">
        <v>14</v>
      </c>
      <c r="X14" s="11">
        <v>24.692299999999999</v>
      </c>
      <c r="Y14" s="9">
        <v>3934</v>
      </c>
      <c r="Z14" s="12">
        <v>1345</v>
      </c>
    </row>
    <row r="15" spans="1:26" x14ac:dyDescent="0.2">
      <c r="A15" s="5" t="s">
        <v>65</v>
      </c>
      <c r="B15" s="6" t="s">
        <v>66</v>
      </c>
      <c r="C15" s="7" t="s">
        <v>28</v>
      </c>
      <c r="D15" t="s">
        <v>54</v>
      </c>
      <c r="E15" t="s">
        <v>55</v>
      </c>
      <c r="F15" s="8">
        <v>211</v>
      </c>
      <c r="G15" s="8">
        <v>92</v>
      </c>
      <c r="H15" s="8">
        <v>56</v>
      </c>
      <c r="I15" s="8">
        <v>49</v>
      </c>
      <c r="J15" s="8">
        <v>36</v>
      </c>
      <c r="K15" s="8">
        <v>24</v>
      </c>
      <c r="L15" s="9">
        <v>4699592</v>
      </c>
      <c r="M15" s="10">
        <v>4653841</v>
      </c>
      <c r="N15" s="10">
        <v>4557466</v>
      </c>
      <c r="O15" s="10">
        <v>4507612</v>
      </c>
      <c r="P15" s="10">
        <v>4292406</v>
      </c>
      <c r="Q15" s="10">
        <v>3838208</v>
      </c>
      <c r="R15" s="5">
        <v>600213</v>
      </c>
      <c r="S15" s="11">
        <f>(0.4472)*100</f>
        <v>44.72</v>
      </c>
      <c r="T15" s="5">
        <v>161322</v>
      </c>
      <c r="U15" s="5">
        <v>86187</v>
      </c>
      <c r="V15" s="8">
        <v>9</v>
      </c>
      <c r="W15" s="8">
        <v>19</v>
      </c>
      <c r="X15" s="11">
        <v>22.689499999999999</v>
      </c>
      <c r="Y15" s="9">
        <v>4052</v>
      </c>
      <c r="Z15" s="12">
        <v>1443</v>
      </c>
    </row>
    <row r="16" spans="1:26" x14ac:dyDescent="0.2">
      <c r="A16" s="5" t="s">
        <v>67</v>
      </c>
      <c r="B16" s="6" t="s">
        <v>68</v>
      </c>
      <c r="C16" s="7" t="s">
        <v>69</v>
      </c>
      <c r="D16" t="s">
        <v>54</v>
      </c>
      <c r="E16" t="s">
        <v>58</v>
      </c>
      <c r="F16" s="8">
        <v>240</v>
      </c>
      <c r="G16" s="8">
        <v>125</v>
      </c>
      <c r="H16" s="8">
        <v>78</v>
      </c>
      <c r="I16" s="8">
        <v>66</v>
      </c>
      <c r="J16" s="8">
        <v>44</v>
      </c>
      <c r="K16" s="8">
        <v>31</v>
      </c>
      <c r="L16" s="9">
        <v>4589344</v>
      </c>
      <c r="M16" s="10">
        <v>4543199</v>
      </c>
      <c r="N16" s="10">
        <v>4432805</v>
      </c>
      <c r="O16" s="10">
        <v>4342337</v>
      </c>
      <c r="P16" s="10">
        <v>3991866</v>
      </c>
      <c r="Q16" s="10">
        <v>3550240</v>
      </c>
      <c r="R16" s="5">
        <v>335717</v>
      </c>
      <c r="S16" s="11">
        <f>(0.4456)*100</f>
        <v>44.56</v>
      </c>
      <c r="T16" s="5">
        <v>99493</v>
      </c>
      <c r="U16" s="5">
        <v>54811</v>
      </c>
      <c r="V16" s="8">
        <v>13</v>
      </c>
      <c r="W16" s="8">
        <v>29</v>
      </c>
      <c r="X16" s="11">
        <v>58.030099999999997</v>
      </c>
      <c r="Y16" s="9">
        <v>4057</v>
      </c>
      <c r="Z16" s="12">
        <v>1274</v>
      </c>
    </row>
    <row r="17" spans="1:26" x14ac:dyDescent="0.2">
      <c r="A17" s="5" t="s">
        <v>70</v>
      </c>
      <c r="B17" s="6" t="s">
        <v>71</v>
      </c>
      <c r="C17" s="7" t="s">
        <v>28</v>
      </c>
      <c r="D17" t="s">
        <v>54</v>
      </c>
      <c r="E17" t="s">
        <v>55</v>
      </c>
      <c r="F17" s="8">
        <v>259</v>
      </c>
      <c r="G17" s="8">
        <v>124</v>
      </c>
      <c r="H17" s="8">
        <v>64</v>
      </c>
      <c r="I17" s="8">
        <v>51</v>
      </c>
      <c r="J17" s="8">
        <v>39</v>
      </c>
      <c r="K17" s="8">
        <v>27</v>
      </c>
      <c r="L17" s="9">
        <v>4609939</v>
      </c>
      <c r="M17" s="10">
        <v>4552760</v>
      </c>
      <c r="N17" s="10">
        <v>4407561</v>
      </c>
      <c r="O17" s="10">
        <v>4327885</v>
      </c>
      <c r="P17" s="10">
        <v>4133785</v>
      </c>
      <c r="Q17" s="10">
        <v>3700687</v>
      </c>
      <c r="R17" s="5">
        <v>392731</v>
      </c>
      <c r="S17" s="11">
        <f>(0.4468)*100</f>
        <v>44.68</v>
      </c>
      <c r="T17" s="5">
        <v>148012</v>
      </c>
      <c r="U17" s="5">
        <v>68947</v>
      </c>
      <c r="V17" s="8">
        <v>10</v>
      </c>
      <c r="W17" s="8">
        <v>23</v>
      </c>
      <c r="X17" s="11">
        <v>40.082999999999998</v>
      </c>
      <c r="Y17" s="9">
        <v>3931</v>
      </c>
      <c r="Z17" s="12">
        <v>1188</v>
      </c>
    </row>
    <row r="18" spans="1:26" x14ac:dyDescent="0.2">
      <c r="A18" s="13" t="s">
        <v>72</v>
      </c>
      <c r="B18" s="14" t="s">
        <v>73</v>
      </c>
      <c r="C18" s="15" t="s">
        <v>69</v>
      </c>
      <c r="D18" t="s">
        <v>54</v>
      </c>
      <c r="E18" t="s">
        <v>58</v>
      </c>
      <c r="F18" s="16">
        <v>298</v>
      </c>
      <c r="G18" s="16">
        <v>298</v>
      </c>
      <c r="H18" s="17">
        <v>93</v>
      </c>
      <c r="I18" s="17">
        <v>67</v>
      </c>
      <c r="J18" s="17">
        <v>52</v>
      </c>
      <c r="K18" s="17">
        <v>30</v>
      </c>
      <c r="L18" s="9">
        <v>4911709</v>
      </c>
      <c r="M18" s="18">
        <v>4911709</v>
      </c>
      <c r="N18" s="18">
        <v>4541539</v>
      </c>
      <c r="O18" s="18">
        <v>4373710</v>
      </c>
      <c r="P18" s="18">
        <v>4133403</v>
      </c>
      <c r="Q18" s="18">
        <v>3359260</v>
      </c>
      <c r="R18" s="16">
        <v>276922</v>
      </c>
      <c r="S18" s="19">
        <f>(0.4481)*100</f>
        <v>44.81</v>
      </c>
      <c r="T18" s="16">
        <v>81332</v>
      </c>
      <c r="U18" s="16">
        <v>38564</v>
      </c>
      <c r="V18" s="17">
        <v>17</v>
      </c>
      <c r="W18" s="17">
        <v>38</v>
      </c>
      <c r="X18" s="20">
        <v>24.5366</v>
      </c>
      <c r="Y18" s="9">
        <v>4312</v>
      </c>
      <c r="Z18" s="12">
        <v>1381</v>
      </c>
    </row>
    <row r="19" spans="1:26" x14ac:dyDescent="0.2">
      <c r="A19" s="5" t="s">
        <v>74</v>
      </c>
      <c r="B19" s="6" t="s">
        <v>75</v>
      </c>
      <c r="C19" s="7" t="s">
        <v>28</v>
      </c>
      <c r="D19" t="s">
        <v>54</v>
      </c>
      <c r="E19" t="s">
        <v>55</v>
      </c>
      <c r="F19" s="8">
        <v>330</v>
      </c>
      <c r="G19" s="8">
        <v>84</v>
      </c>
      <c r="H19" s="8">
        <v>49</v>
      </c>
      <c r="I19" s="8">
        <v>36</v>
      </c>
      <c r="J19" s="8">
        <v>31</v>
      </c>
      <c r="K19" s="8">
        <v>21</v>
      </c>
      <c r="L19" s="9">
        <v>4602788</v>
      </c>
      <c r="M19" s="10">
        <v>4522742</v>
      </c>
      <c r="N19" s="10">
        <v>4441921</v>
      </c>
      <c r="O19" s="10">
        <v>4352446</v>
      </c>
      <c r="P19" s="10">
        <v>4259670</v>
      </c>
      <c r="Q19" s="10">
        <v>3894549</v>
      </c>
      <c r="R19" s="5">
        <v>399425</v>
      </c>
      <c r="S19" s="11">
        <f>(0.4491)*100</f>
        <v>44.91</v>
      </c>
      <c r="T19" s="5">
        <v>201766</v>
      </c>
      <c r="U19" s="5">
        <v>128348</v>
      </c>
      <c r="V19" s="8">
        <v>8</v>
      </c>
      <c r="W19" s="8">
        <v>15</v>
      </c>
      <c r="X19" s="11">
        <v>26.677800000000001</v>
      </c>
      <c r="Y19" s="9">
        <v>3918</v>
      </c>
      <c r="Z19" s="12">
        <v>1113</v>
      </c>
    </row>
    <row r="20" spans="1:26" x14ac:dyDescent="0.2">
      <c r="A20" s="5" t="s">
        <v>76</v>
      </c>
      <c r="B20" s="6" t="s">
        <v>77</v>
      </c>
      <c r="C20" s="15" t="s">
        <v>69</v>
      </c>
      <c r="D20" t="s">
        <v>54</v>
      </c>
      <c r="E20" t="s">
        <v>55</v>
      </c>
      <c r="F20" s="8">
        <v>362</v>
      </c>
      <c r="G20" s="8">
        <v>176</v>
      </c>
      <c r="H20" s="8">
        <v>100</v>
      </c>
      <c r="I20" s="8">
        <v>72</v>
      </c>
      <c r="J20" s="8">
        <v>50</v>
      </c>
      <c r="K20" s="8">
        <v>34</v>
      </c>
      <c r="L20" s="9">
        <v>4957796</v>
      </c>
      <c r="M20" s="10">
        <v>4884888</v>
      </c>
      <c r="N20" s="10">
        <v>4713405</v>
      </c>
      <c r="O20" s="10">
        <v>4513720</v>
      </c>
      <c r="P20" s="10">
        <v>4149894</v>
      </c>
      <c r="Q20" s="10">
        <v>3587055</v>
      </c>
      <c r="R20" s="5">
        <v>237191</v>
      </c>
      <c r="S20" s="11">
        <f>(0.4464)*100</f>
        <v>44.64</v>
      </c>
      <c r="T20" s="5">
        <v>95184</v>
      </c>
      <c r="U20" s="5">
        <v>44077</v>
      </c>
      <c r="V20" s="8">
        <v>18</v>
      </c>
      <c r="W20" s="8">
        <v>37</v>
      </c>
      <c r="X20" s="11">
        <v>34.883699999999997</v>
      </c>
      <c r="Y20" s="9">
        <v>4425</v>
      </c>
      <c r="Z20" s="12">
        <v>1481</v>
      </c>
    </row>
    <row r="21" spans="1:26" x14ac:dyDescent="0.2">
      <c r="A21" s="5" t="s">
        <v>78</v>
      </c>
      <c r="B21" s="6" t="s">
        <v>79</v>
      </c>
      <c r="C21" s="7" t="s">
        <v>80</v>
      </c>
      <c r="D21" t="s">
        <v>54</v>
      </c>
      <c r="E21" t="s">
        <v>81</v>
      </c>
      <c r="F21" s="8">
        <v>363</v>
      </c>
      <c r="G21" s="8">
        <v>206</v>
      </c>
      <c r="H21" s="8">
        <v>146</v>
      </c>
      <c r="I21" s="8">
        <v>107</v>
      </c>
      <c r="J21" s="8">
        <v>58</v>
      </c>
      <c r="K21" s="8">
        <v>20</v>
      </c>
      <c r="L21" s="9">
        <v>4447478</v>
      </c>
      <c r="M21" s="10">
        <v>4380206</v>
      </c>
      <c r="N21" s="10">
        <v>4222091</v>
      </c>
      <c r="O21" s="10">
        <v>3929595</v>
      </c>
      <c r="P21" s="10">
        <v>3084131</v>
      </c>
      <c r="Q21" s="10">
        <v>1737211</v>
      </c>
      <c r="R21" s="5">
        <v>119604</v>
      </c>
      <c r="S21" s="11">
        <f>(0.4469)*100</f>
        <v>44.690000000000005</v>
      </c>
      <c r="T21" s="5">
        <v>38601</v>
      </c>
      <c r="U21" s="5">
        <v>21671</v>
      </c>
      <c r="V21" s="8">
        <v>31</v>
      </c>
      <c r="W21" s="8">
        <v>68</v>
      </c>
      <c r="X21" s="11">
        <v>46.234299999999998</v>
      </c>
      <c r="Y21" s="9">
        <v>3889</v>
      </c>
      <c r="Z21" s="12">
        <v>1088</v>
      </c>
    </row>
    <row r="22" spans="1:26" x14ac:dyDescent="0.2">
      <c r="A22" s="5" t="s">
        <v>82</v>
      </c>
      <c r="B22" s="6" t="s">
        <v>83</v>
      </c>
      <c r="C22" s="15" t="s">
        <v>69</v>
      </c>
      <c r="D22" t="s">
        <v>54</v>
      </c>
      <c r="E22" t="s">
        <v>55</v>
      </c>
      <c r="F22" s="8">
        <v>368</v>
      </c>
      <c r="G22" s="8">
        <v>173</v>
      </c>
      <c r="H22" s="8">
        <v>85</v>
      </c>
      <c r="I22" s="8">
        <v>66</v>
      </c>
      <c r="J22" s="8">
        <v>44</v>
      </c>
      <c r="K22" s="8">
        <v>25</v>
      </c>
      <c r="L22" s="9">
        <v>4740877</v>
      </c>
      <c r="M22" s="10">
        <v>4659410</v>
      </c>
      <c r="N22" s="10">
        <v>4468275</v>
      </c>
      <c r="O22" s="10">
        <v>4327867</v>
      </c>
      <c r="P22" s="10">
        <v>3961447</v>
      </c>
      <c r="Q22" s="10">
        <v>3300377</v>
      </c>
      <c r="R22" s="5">
        <v>340891</v>
      </c>
      <c r="S22" s="11">
        <f>(0.4481)*100</f>
        <v>44.81</v>
      </c>
      <c r="T22" s="5">
        <v>130467</v>
      </c>
      <c r="U22" s="5">
        <v>39522</v>
      </c>
      <c r="V22" s="8">
        <v>13</v>
      </c>
      <c r="W22" s="8">
        <v>31</v>
      </c>
      <c r="X22" s="11">
        <v>24.185600000000001</v>
      </c>
      <c r="Y22" s="9">
        <v>4205</v>
      </c>
      <c r="Z22" s="12">
        <v>1329</v>
      </c>
    </row>
    <row r="23" spans="1:26" x14ac:dyDescent="0.2">
      <c r="A23" s="5" t="s">
        <v>84</v>
      </c>
      <c r="B23" s="6" t="s">
        <v>85</v>
      </c>
      <c r="C23" s="7" t="s">
        <v>80</v>
      </c>
      <c r="D23" t="s">
        <v>54</v>
      </c>
      <c r="E23" t="s">
        <v>55</v>
      </c>
      <c r="F23" s="8">
        <v>368</v>
      </c>
      <c r="G23" s="8">
        <v>188</v>
      </c>
      <c r="H23" s="8">
        <v>110</v>
      </c>
      <c r="I23" s="8">
        <v>87</v>
      </c>
      <c r="J23" s="8">
        <v>62</v>
      </c>
      <c r="K23" s="8">
        <v>35</v>
      </c>
      <c r="L23" s="9">
        <v>4803120</v>
      </c>
      <c r="M23" s="10">
        <v>4731568</v>
      </c>
      <c r="N23" s="10">
        <v>4566891</v>
      </c>
      <c r="O23" s="10">
        <v>4405727</v>
      </c>
      <c r="P23" s="10">
        <v>4004235</v>
      </c>
      <c r="Q23" s="10">
        <v>3005470</v>
      </c>
      <c r="R23" s="5">
        <v>226700</v>
      </c>
      <c r="S23" s="11">
        <f>(0.4464)*100</f>
        <v>44.64</v>
      </c>
      <c r="T23" s="5">
        <v>59469</v>
      </c>
      <c r="U23" s="5">
        <v>39203</v>
      </c>
      <c r="V23" s="8">
        <v>24</v>
      </c>
      <c r="W23" s="8">
        <v>49</v>
      </c>
      <c r="X23" s="11">
        <v>37.613300000000002</v>
      </c>
      <c r="Y23" s="9">
        <v>4298</v>
      </c>
      <c r="Z23" s="12">
        <v>1190</v>
      </c>
    </row>
    <row r="24" spans="1:26" x14ac:dyDescent="0.2">
      <c r="A24" s="5" t="s">
        <v>86</v>
      </c>
      <c r="B24" s="6" t="s">
        <v>87</v>
      </c>
      <c r="C24" s="7" t="s">
        <v>80</v>
      </c>
      <c r="D24" t="s">
        <v>54</v>
      </c>
      <c r="E24" t="s">
        <v>58</v>
      </c>
      <c r="F24" s="8">
        <v>412</v>
      </c>
      <c r="G24" s="8">
        <v>240</v>
      </c>
      <c r="H24" s="8">
        <v>149</v>
      </c>
      <c r="I24" s="8">
        <v>118</v>
      </c>
      <c r="J24" s="8">
        <v>60</v>
      </c>
      <c r="K24" s="8">
        <v>24</v>
      </c>
      <c r="L24" s="9">
        <v>4824635</v>
      </c>
      <c r="M24" s="10">
        <v>4758506</v>
      </c>
      <c r="N24" s="10">
        <v>4514153</v>
      </c>
      <c r="O24" s="10">
        <v>4295964</v>
      </c>
      <c r="P24" s="10">
        <v>3317466</v>
      </c>
      <c r="Q24" s="10">
        <v>2029118</v>
      </c>
      <c r="R24" s="5">
        <v>179088</v>
      </c>
      <c r="S24" s="11">
        <f>(0.4463)*100</f>
        <v>44.629999999999995</v>
      </c>
      <c r="T24" s="5">
        <v>40695</v>
      </c>
      <c r="U24" s="5">
        <v>21034</v>
      </c>
      <c r="V24" s="8">
        <v>33</v>
      </c>
      <c r="W24" s="8">
        <v>73</v>
      </c>
      <c r="X24" s="11">
        <v>81.055899999999994</v>
      </c>
      <c r="Y24" s="9">
        <v>4273</v>
      </c>
      <c r="Z24" s="12">
        <v>1086</v>
      </c>
    </row>
    <row r="25" spans="1:26" x14ac:dyDescent="0.2">
      <c r="A25" s="5" t="s">
        <v>88</v>
      </c>
      <c r="B25" s="6" t="s">
        <v>89</v>
      </c>
      <c r="C25" s="7" t="s">
        <v>80</v>
      </c>
      <c r="D25" t="s">
        <v>54</v>
      </c>
      <c r="E25" t="s">
        <v>58</v>
      </c>
      <c r="F25" s="8">
        <v>426</v>
      </c>
      <c r="G25" s="8">
        <v>239</v>
      </c>
      <c r="H25" s="8">
        <v>148</v>
      </c>
      <c r="I25" s="8">
        <v>118</v>
      </c>
      <c r="J25" s="8">
        <v>61</v>
      </c>
      <c r="K25" s="8">
        <v>24</v>
      </c>
      <c r="L25" s="9">
        <v>4827123</v>
      </c>
      <c r="M25" s="10">
        <v>4758486</v>
      </c>
      <c r="N25" s="10">
        <v>4518786</v>
      </c>
      <c r="O25" s="10">
        <v>4306022</v>
      </c>
      <c r="P25" s="10">
        <v>3346410</v>
      </c>
      <c r="Q25" s="10">
        <v>2032369</v>
      </c>
      <c r="R25" s="5">
        <v>179088</v>
      </c>
      <c r="S25" s="11">
        <f>(0.4464)*100</f>
        <v>44.64</v>
      </c>
      <c r="T25" s="5">
        <v>40713</v>
      </c>
      <c r="U25" s="5">
        <v>21138</v>
      </c>
      <c r="V25" s="8">
        <v>33</v>
      </c>
      <c r="W25" s="8">
        <v>72</v>
      </c>
      <c r="X25" s="11">
        <v>67.738500000000002</v>
      </c>
      <c r="Y25" s="9">
        <v>4273</v>
      </c>
      <c r="Z25" s="12">
        <v>1372</v>
      </c>
    </row>
    <row r="26" spans="1:26" x14ac:dyDescent="0.2">
      <c r="A26" s="5" t="s">
        <v>90</v>
      </c>
      <c r="B26" s="6" t="s">
        <v>91</v>
      </c>
      <c r="C26" s="15" t="s">
        <v>69</v>
      </c>
      <c r="D26" t="s">
        <v>54</v>
      </c>
      <c r="E26" t="s">
        <v>92</v>
      </c>
      <c r="F26" s="8">
        <v>427</v>
      </c>
      <c r="G26" s="8">
        <v>150</v>
      </c>
      <c r="H26" s="8">
        <v>83</v>
      </c>
      <c r="I26" s="8">
        <v>63</v>
      </c>
      <c r="J26" s="8">
        <v>48</v>
      </c>
      <c r="K26" s="8">
        <v>29</v>
      </c>
      <c r="L26" s="9">
        <v>4924370</v>
      </c>
      <c r="M26" s="10">
        <v>4825160</v>
      </c>
      <c r="N26" s="10">
        <v>4671586</v>
      </c>
      <c r="O26" s="10">
        <v>4524178</v>
      </c>
      <c r="P26" s="10">
        <v>4293151</v>
      </c>
      <c r="Q26" s="10">
        <v>3572138</v>
      </c>
      <c r="R26" s="5">
        <v>270914</v>
      </c>
      <c r="S26" s="11">
        <f>(0.4492)*100</f>
        <v>44.92</v>
      </c>
      <c r="T26" s="5">
        <v>117835</v>
      </c>
      <c r="U26" s="5">
        <v>47874</v>
      </c>
      <c r="V26" s="8">
        <v>13</v>
      </c>
      <c r="W26" s="8">
        <v>31</v>
      </c>
      <c r="X26" s="11">
        <v>37.808599999999998</v>
      </c>
      <c r="Y26" s="9">
        <v>4355</v>
      </c>
      <c r="Z26" s="12">
        <v>1417</v>
      </c>
    </row>
    <row r="27" spans="1:26" x14ac:dyDescent="0.2">
      <c r="A27" s="5" t="s">
        <v>93</v>
      </c>
      <c r="B27" s="6" t="s">
        <v>94</v>
      </c>
      <c r="C27" s="7" t="s">
        <v>80</v>
      </c>
      <c r="D27" t="s">
        <v>54</v>
      </c>
      <c r="E27" t="s">
        <v>92</v>
      </c>
      <c r="F27" s="8">
        <v>439</v>
      </c>
      <c r="G27" s="8">
        <v>185</v>
      </c>
      <c r="H27" s="8">
        <v>107</v>
      </c>
      <c r="I27" s="8">
        <v>85</v>
      </c>
      <c r="J27" s="8">
        <v>60</v>
      </c>
      <c r="K27" s="8">
        <v>34</v>
      </c>
      <c r="L27" s="9">
        <v>4827041</v>
      </c>
      <c r="M27" s="10">
        <v>4735530</v>
      </c>
      <c r="N27" s="10">
        <v>4568429</v>
      </c>
      <c r="O27" s="10">
        <v>4416589</v>
      </c>
      <c r="P27" s="10">
        <v>4004720</v>
      </c>
      <c r="Q27" s="10">
        <v>3059549</v>
      </c>
      <c r="R27" s="5">
        <v>226700</v>
      </c>
      <c r="S27" s="11">
        <f>(0.4464)*100</f>
        <v>44.64</v>
      </c>
      <c r="T27" s="5">
        <v>65401</v>
      </c>
      <c r="U27" s="5">
        <v>39203</v>
      </c>
      <c r="V27" s="8">
        <v>22</v>
      </c>
      <c r="W27" s="8">
        <v>47</v>
      </c>
      <c r="X27" s="11">
        <v>43.624600000000001</v>
      </c>
      <c r="Y27" s="9">
        <v>4303</v>
      </c>
      <c r="Z27" s="12">
        <v>1191</v>
      </c>
    </row>
    <row r="28" spans="1:26" x14ac:dyDescent="0.2">
      <c r="A28" s="5" t="s">
        <v>95</v>
      </c>
      <c r="B28" s="6" t="s">
        <v>96</v>
      </c>
      <c r="C28" s="7" t="s">
        <v>97</v>
      </c>
      <c r="D28" t="s">
        <v>54</v>
      </c>
      <c r="E28" t="s">
        <v>98</v>
      </c>
      <c r="F28" s="8">
        <v>440</v>
      </c>
      <c r="G28" s="8">
        <v>258</v>
      </c>
      <c r="H28" s="8">
        <v>159</v>
      </c>
      <c r="I28" s="8">
        <v>122</v>
      </c>
      <c r="J28" s="8">
        <v>64</v>
      </c>
      <c r="K28" s="8">
        <v>25</v>
      </c>
      <c r="L28" s="9">
        <v>4898773</v>
      </c>
      <c r="M28" s="10">
        <v>4828278</v>
      </c>
      <c r="N28" s="10">
        <v>4587507</v>
      </c>
      <c r="O28" s="10">
        <v>4327207</v>
      </c>
      <c r="P28" s="10">
        <v>3353333</v>
      </c>
      <c r="Q28" s="10">
        <v>1937279</v>
      </c>
      <c r="R28" s="5">
        <v>135003</v>
      </c>
      <c r="S28" s="11">
        <f>(0.4477)*100</f>
        <v>44.769999999999996</v>
      </c>
      <c r="T28" s="5">
        <v>43741</v>
      </c>
      <c r="U28" s="5">
        <v>21132</v>
      </c>
      <c r="V28" s="8">
        <v>36</v>
      </c>
      <c r="W28" s="8">
        <v>78</v>
      </c>
      <c r="X28" s="11">
        <v>25.6617</v>
      </c>
      <c r="Y28" s="9">
        <v>4256</v>
      </c>
      <c r="Z28" s="12">
        <v>1183</v>
      </c>
    </row>
    <row r="29" spans="1:26" x14ac:dyDescent="0.2">
      <c r="A29" s="5" t="s">
        <v>99</v>
      </c>
      <c r="B29" s="6" t="s">
        <v>100</v>
      </c>
      <c r="C29" s="7" t="s">
        <v>97</v>
      </c>
      <c r="D29" t="s">
        <v>54</v>
      </c>
      <c r="E29" t="s">
        <v>101</v>
      </c>
      <c r="F29" s="8">
        <v>440</v>
      </c>
      <c r="G29" s="8">
        <v>249</v>
      </c>
      <c r="H29" s="8">
        <v>159</v>
      </c>
      <c r="I29" s="8">
        <v>126</v>
      </c>
      <c r="J29" s="8">
        <v>65</v>
      </c>
      <c r="K29" s="8">
        <v>21</v>
      </c>
      <c r="L29" s="9">
        <v>4848180</v>
      </c>
      <c r="M29" s="10">
        <v>4776165</v>
      </c>
      <c r="N29" s="10">
        <v>4558466</v>
      </c>
      <c r="O29" s="10">
        <v>4331714</v>
      </c>
      <c r="P29" s="10">
        <v>3285049</v>
      </c>
      <c r="Q29" s="10">
        <v>1645295</v>
      </c>
      <c r="R29" s="5">
        <v>137116</v>
      </c>
      <c r="S29" s="11">
        <f>(0.4474)*100</f>
        <v>44.74</v>
      </c>
      <c r="T29" s="5">
        <v>42890</v>
      </c>
      <c r="U29" s="5">
        <v>21228</v>
      </c>
      <c r="V29" s="8">
        <v>38</v>
      </c>
      <c r="W29" s="8">
        <v>80</v>
      </c>
      <c r="X29" s="11">
        <v>25.186299999999999</v>
      </c>
      <c r="Y29" s="9">
        <v>4209</v>
      </c>
      <c r="Z29" s="12">
        <v>1288</v>
      </c>
    </row>
    <row r="30" spans="1:26" x14ac:dyDescent="0.2">
      <c r="A30" s="5" t="s">
        <v>102</v>
      </c>
      <c r="B30" s="6" t="s">
        <v>103</v>
      </c>
      <c r="C30" s="7" t="s">
        <v>80</v>
      </c>
      <c r="D30" t="s">
        <v>54</v>
      </c>
      <c r="E30" t="s">
        <v>101</v>
      </c>
      <c r="F30" s="8">
        <v>448</v>
      </c>
      <c r="G30" s="8">
        <v>230</v>
      </c>
      <c r="H30" s="8">
        <v>146</v>
      </c>
      <c r="I30" s="8">
        <v>116</v>
      </c>
      <c r="J30" s="8">
        <v>61</v>
      </c>
      <c r="K30" s="8">
        <v>26</v>
      </c>
      <c r="L30" s="9">
        <v>4841598</v>
      </c>
      <c r="M30" s="10">
        <v>4766220</v>
      </c>
      <c r="N30" s="10">
        <v>4543565</v>
      </c>
      <c r="O30" s="10">
        <v>4329371</v>
      </c>
      <c r="P30" s="10">
        <v>3394932</v>
      </c>
      <c r="Q30" s="10">
        <v>2158341</v>
      </c>
      <c r="R30" s="5">
        <v>179088</v>
      </c>
      <c r="S30" s="11">
        <f>(0.4463)*100</f>
        <v>44.629999999999995</v>
      </c>
      <c r="T30" s="5">
        <v>43752</v>
      </c>
      <c r="U30" s="5">
        <v>22358</v>
      </c>
      <c r="V30" s="8">
        <v>32</v>
      </c>
      <c r="W30" s="8">
        <v>70</v>
      </c>
      <c r="X30" s="11">
        <v>26.043099999999999</v>
      </c>
      <c r="Y30" s="9">
        <v>4277</v>
      </c>
      <c r="Z30" s="12">
        <v>1370</v>
      </c>
    </row>
    <row r="31" spans="1:26" x14ac:dyDescent="0.2">
      <c r="A31" s="5" t="s">
        <v>104</v>
      </c>
      <c r="B31" s="6" t="s">
        <v>105</v>
      </c>
      <c r="C31" s="7" t="s">
        <v>97</v>
      </c>
      <c r="D31" t="s">
        <v>54</v>
      </c>
      <c r="E31" t="s">
        <v>81</v>
      </c>
      <c r="F31" s="8">
        <v>465</v>
      </c>
      <c r="G31" s="8">
        <v>280</v>
      </c>
      <c r="H31" s="8">
        <v>175</v>
      </c>
      <c r="I31" s="8">
        <v>130</v>
      </c>
      <c r="J31" s="8">
        <v>63</v>
      </c>
      <c r="K31" s="8">
        <v>23</v>
      </c>
      <c r="L31" s="9">
        <v>5103443</v>
      </c>
      <c r="M31" s="10">
        <v>5032382</v>
      </c>
      <c r="N31" s="10">
        <v>4745469</v>
      </c>
      <c r="O31" s="10">
        <v>4401859</v>
      </c>
      <c r="P31" s="10">
        <v>3273490</v>
      </c>
      <c r="Q31" s="10">
        <v>1852782</v>
      </c>
      <c r="R31" s="5">
        <v>146465</v>
      </c>
      <c r="S31" s="11">
        <f>(0.4472)*100</f>
        <v>44.72</v>
      </c>
      <c r="T31" s="5">
        <v>38454</v>
      </c>
      <c r="U31" s="5">
        <v>18462</v>
      </c>
      <c r="V31" s="8">
        <v>39</v>
      </c>
      <c r="W31" s="8">
        <v>88</v>
      </c>
      <c r="X31" s="11">
        <v>22.976299999999998</v>
      </c>
      <c r="Y31" s="12">
        <v>4463</v>
      </c>
      <c r="Z31" s="12">
        <v>1090</v>
      </c>
    </row>
    <row r="32" spans="1:26" x14ac:dyDescent="0.2">
      <c r="A32" s="5" t="s">
        <v>106</v>
      </c>
      <c r="B32" s="6" t="s">
        <v>107</v>
      </c>
      <c r="C32" s="7" t="s">
        <v>80</v>
      </c>
      <c r="D32" t="s">
        <v>54</v>
      </c>
      <c r="E32" t="s">
        <v>81</v>
      </c>
      <c r="F32" s="8">
        <v>468</v>
      </c>
      <c r="G32" s="8">
        <v>258</v>
      </c>
      <c r="H32" s="8">
        <v>158</v>
      </c>
      <c r="I32" s="8">
        <v>119</v>
      </c>
      <c r="J32" s="8">
        <v>60</v>
      </c>
      <c r="K32" s="8">
        <v>22</v>
      </c>
      <c r="L32" s="9">
        <v>4769775</v>
      </c>
      <c r="M32" s="10">
        <v>4683553</v>
      </c>
      <c r="N32" s="10">
        <v>4430970</v>
      </c>
      <c r="O32" s="10">
        <v>4145945</v>
      </c>
      <c r="P32" s="10">
        <v>3108875</v>
      </c>
      <c r="Q32" s="10">
        <v>1710678</v>
      </c>
      <c r="R32" s="5">
        <v>130654</v>
      </c>
      <c r="S32" s="11">
        <f>(0.4479)*100</f>
        <v>44.79</v>
      </c>
      <c r="T32" s="5">
        <v>37599</v>
      </c>
      <c r="U32" s="5">
        <v>20757</v>
      </c>
      <c r="V32" s="8">
        <v>38</v>
      </c>
      <c r="W32" s="8">
        <v>80</v>
      </c>
      <c r="X32" s="11">
        <v>23.499300000000002</v>
      </c>
      <c r="Y32" s="9">
        <v>4216</v>
      </c>
      <c r="Z32" s="12">
        <v>1515</v>
      </c>
    </row>
    <row r="33" spans="1:26" x14ac:dyDescent="0.2">
      <c r="A33" s="5" t="s">
        <v>108</v>
      </c>
      <c r="B33" s="6" t="s">
        <v>109</v>
      </c>
      <c r="C33" s="7" t="s">
        <v>80</v>
      </c>
      <c r="D33" t="s">
        <v>54</v>
      </c>
      <c r="E33" t="s">
        <v>55</v>
      </c>
      <c r="F33" s="8">
        <v>469</v>
      </c>
      <c r="G33" s="8">
        <v>193</v>
      </c>
      <c r="H33" s="8">
        <v>110</v>
      </c>
      <c r="I33" s="8">
        <v>82</v>
      </c>
      <c r="J33" s="8">
        <v>59</v>
      </c>
      <c r="K33" s="8">
        <v>30</v>
      </c>
      <c r="L33" s="9">
        <v>4792414</v>
      </c>
      <c r="M33" s="10">
        <v>4698484</v>
      </c>
      <c r="N33" s="10">
        <v>4527446</v>
      </c>
      <c r="O33" s="10">
        <v>4335341</v>
      </c>
      <c r="P33" s="10">
        <v>3923866</v>
      </c>
      <c r="Q33" s="10">
        <v>2834824</v>
      </c>
      <c r="R33" s="5">
        <v>226707</v>
      </c>
      <c r="S33" s="11">
        <f>(0.4461)*100</f>
        <v>44.61</v>
      </c>
      <c r="T33" s="5">
        <v>65727</v>
      </c>
      <c r="U33" s="5">
        <v>39203</v>
      </c>
      <c r="V33" s="8">
        <v>22</v>
      </c>
      <c r="W33" s="8">
        <v>47</v>
      </c>
      <c r="X33" s="11">
        <v>45.364199999999997</v>
      </c>
      <c r="Y33" s="9">
        <v>4259</v>
      </c>
      <c r="Z33" s="12">
        <v>1373</v>
      </c>
    </row>
    <row r="34" spans="1:26" x14ac:dyDescent="0.2">
      <c r="A34" s="5" t="s">
        <v>110</v>
      </c>
      <c r="B34" s="6" t="s">
        <v>111</v>
      </c>
      <c r="C34" s="7" t="s">
        <v>97</v>
      </c>
      <c r="D34" t="s">
        <v>54</v>
      </c>
      <c r="E34" t="s">
        <v>55</v>
      </c>
      <c r="F34" s="8">
        <v>524</v>
      </c>
      <c r="G34" s="8">
        <v>301</v>
      </c>
      <c r="H34" s="8">
        <v>183</v>
      </c>
      <c r="I34" s="8">
        <v>128</v>
      </c>
      <c r="J34" s="8">
        <v>66</v>
      </c>
      <c r="K34" s="8">
        <v>24</v>
      </c>
      <c r="L34" s="9">
        <v>5231424</v>
      </c>
      <c r="M34" s="10">
        <v>5146103</v>
      </c>
      <c r="N34" s="10">
        <v>4841697</v>
      </c>
      <c r="O34" s="10">
        <v>4421491</v>
      </c>
      <c r="P34" s="10">
        <v>3379357</v>
      </c>
      <c r="Q34" s="10">
        <v>1902848</v>
      </c>
      <c r="R34" s="5">
        <v>146439</v>
      </c>
      <c r="S34" s="11">
        <f>(0.4469)*100</f>
        <v>44.690000000000005</v>
      </c>
      <c r="T34" s="5">
        <v>38124</v>
      </c>
      <c r="U34" s="5">
        <v>18096</v>
      </c>
      <c r="V34" s="8">
        <v>41</v>
      </c>
      <c r="W34" s="8">
        <v>90</v>
      </c>
      <c r="X34" s="11">
        <v>35.464700000000001</v>
      </c>
      <c r="Y34" s="9">
        <v>4631</v>
      </c>
      <c r="Z34" s="12">
        <v>1514</v>
      </c>
    </row>
    <row r="35" spans="1:26" x14ac:dyDescent="0.2">
      <c r="A35" s="5" t="s">
        <v>112</v>
      </c>
      <c r="B35" s="6" t="s">
        <v>113</v>
      </c>
      <c r="C35" s="7" t="s">
        <v>97</v>
      </c>
      <c r="D35" t="s">
        <v>54</v>
      </c>
      <c r="E35" t="s">
        <v>55</v>
      </c>
      <c r="F35" s="8">
        <v>525</v>
      </c>
      <c r="G35" s="8">
        <v>289</v>
      </c>
      <c r="H35" s="8">
        <v>178</v>
      </c>
      <c r="I35" s="8">
        <v>132</v>
      </c>
      <c r="J35" s="8">
        <v>66</v>
      </c>
      <c r="K35" s="8">
        <v>23</v>
      </c>
      <c r="L35" s="9">
        <v>5209686</v>
      </c>
      <c r="M35" s="10">
        <v>5120243</v>
      </c>
      <c r="N35" s="10">
        <v>4831842</v>
      </c>
      <c r="O35" s="10">
        <v>4492598</v>
      </c>
      <c r="P35" s="10">
        <v>3368614</v>
      </c>
      <c r="Q35" s="10">
        <v>1830197</v>
      </c>
      <c r="R35" s="5">
        <v>146466</v>
      </c>
      <c r="S35" s="11">
        <f>(0.4473)*100</f>
        <v>44.73</v>
      </c>
      <c r="T35" s="5">
        <v>38431</v>
      </c>
      <c r="U35" s="5">
        <v>19167</v>
      </c>
      <c r="V35" s="8">
        <v>41</v>
      </c>
      <c r="W35" s="8">
        <v>89</v>
      </c>
      <c r="X35" s="11">
        <v>19.311399999999999</v>
      </c>
      <c r="Y35" s="9">
        <v>4595</v>
      </c>
      <c r="Z35" s="12">
        <v>1370</v>
      </c>
    </row>
    <row r="36" spans="1:26" x14ac:dyDescent="0.2">
      <c r="A36" s="5" t="s">
        <v>114</v>
      </c>
      <c r="B36" s="6" t="s">
        <v>115</v>
      </c>
      <c r="C36" s="7" t="s">
        <v>80</v>
      </c>
      <c r="D36" t="s">
        <v>54</v>
      </c>
      <c r="E36" t="s">
        <v>58</v>
      </c>
      <c r="F36" s="9">
        <v>651</v>
      </c>
      <c r="G36" s="8">
        <v>172</v>
      </c>
      <c r="H36" s="8">
        <v>99</v>
      </c>
      <c r="I36" s="8">
        <v>79</v>
      </c>
      <c r="J36" s="8">
        <v>56</v>
      </c>
      <c r="K36" s="8">
        <v>30</v>
      </c>
      <c r="L36" s="9">
        <v>4746855</v>
      </c>
      <c r="M36" s="10">
        <v>4580235</v>
      </c>
      <c r="N36" s="10">
        <v>4435748</v>
      </c>
      <c r="O36" s="10">
        <v>4300207</v>
      </c>
      <c r="P36" s="10">
        <v>3890985</v>
      </c>
      <c r="Q36" s="10">
        <v>2955250</v>
      </c>
      <c r="R36" s="5">
        <v>226714</v>
      </c>
      <c r="S36" s="11">
        <f>(0.4466)*100</f>
        <v>44.66</v>
      </c>
      <c r="T36" s="5">
        <v>72728</v>
      </c>
      <c r="U36" s="5">
        <v>35291</v>
      </c>
      <c r="V36" s="8">
        <v>20</v>
      </c>
      <c r="W36" s="8">
        <v>43</v>
      </c>
      <c r="X36" s="11">
        <v>37.958599999999997</v>
      </c>
      <c r="Y36" s="9">
        <v>4169</v>
      </c>
      <c r="Z36" s="12">
        <v>1331</v>
      </c>
    </row>
    <row r="37" spans="1:26" x14ac:dyDescent="0.2">
      <c r="A37" s="5" t="s">
        <v>116</v>
      </c>
      <c r="B37" s="6" t="s">
        <v>117</v>
      </c>
      <c r="C37" s="7" t="s">
        <v>97</v>
      </c>
      <c r="D37" t="s">
        <v>54</v>
      </c>
      <c r="E37" t="s">
        <v>58</v>
      </c>
      <c r="F37" s="8">
        <v>676</v>
      </c>
      <c r="G37" s="8">
        <v>228</v>
      </c>
      <c r="H37" s="8">
        <v>126</v>
      </c>
      <c r="I37" s="8">
        <v>94</v>
      </c>
      <c r="J37" s="8">
        <v>56</v>
      </c>
      <c r="K37" s="8">
        <v>29</v>
      </c>
      <c r="L37" s="9">
        <v>4866996</v>
      </c>
      <c r="M37" s="10">
        <v>4718564</v>
      </c>
      <c r="N37" s="10">
        <v>4481694</v>
      </c>
      <c r="O37" s="10">
        <v>4257713</v>
      </c>
      <c r="P37" s="10">
        <v>3604708</v>
      </c>
      <c r="Q37" s="10">
        <v>2597991</v>
      </c>
      <c r="R37" s="5">
        <v>253277</v>
      </c>
      <c r="S37" s="11">
        <f>(0.45)*100</f>
        <v>45</v>
      </c>
      <c r="T37" s="5">
        <v>57625</v>
      </c>
      <c r="U37" s="5">
        <v>28332</v>
      </c>
      <c r="V37" s="8">
        <v>25</v>
      </c>
      <c r="W37" s="8">
        <v>55</v>
      </c>
      <c r="X37" s="11">
        <v>58.694400000000002</v>
      </c>
      <c r="Y37" s="9">
        <v>4288</v>
      </c>
      <c r="Z37" s="12">
        <v>1365</v>
      </c>
    </row>
    <row r="38" spans="1:26" x14ac:dyDescent="0.2">
      <c r="A38" s="5" t="s">
        <v>118</v>
      </c>
      <c r="B38" s="6" t="s">
        <v>119</v>
      </c>
      <c r="C38" s="7" t="s">
        <v>28</v>
      </c>
      <c r="D38" t="s">
        <v>54</v>
      </c>
      <c r="E38" t="s">
        <v>58</v>
      </c>
      <c r="F38" s="8">
        <v>740</v>
      </c>
      <c r="G38" s="8">
        <v>94</v>
      </c>
      <c r="H38" s="8">
        <v>57</v>
      </c>
      <c r="I38" s="8">
        <v>43</v>
      </c>
      <c r="J38" s="8">
        <v>36</v>
      </c>
      <c r="K38" s="8">
        <v>24</v>
      </c>
      <c r="L38" s="9">
        <v>4585050</v>
      </c>
      <c r="M38" s="10">
        <v>4383296</v>
      </c>
      <c r="N38" s="10">
        <v>4299373</v>
      </c>
      <c r="O38" s="10">
        <v>4207767</v>
      </c>
      <c r="P38" s="10">
        <v>4091422</v>
      </c>
      <c r="Q38" s="10">
        <v>3656330</v>
      </c>
      <c r="R38" s="5">
        <v>625711</v>
      </c>
      <c r="S38" s="11">
        <f>(0.4468)*100</f>
        <v>44.68</v>
      </c>
      <c r="T38" s="5">
        <v>199139</v>
      </c>
      <c r="U38" s="5">
        <v>73221</v>
      </c>
      <c r="V38" s="8">
        <v>8</v>
      </c>
      <c r="W38" s="8">
        <v>19</v>
      </c>
      <c r="X38" s="11">
        <v>109.967</v>
      </c>
      <c r="Y38" s="9">
        <v>3788</v>
      </c>
      <c r="Z38" s="12">
        <v>1027</v>
      </c>
    </row>
    <row r="39" spans="1:26" x14ac:dyDescent="0.2">
      <c r="A39" s="5" t="s">
        <v>120</v>
      </c>
      <c r="B39" s="6" t="s">
        <v>121</v>
      </c>
      <c r="C39" s="15" t="s">
        <v>69</v>
      </c>
      <c r="D39" t="s">
        <v>54</v>
      </c>
      <c r="E39" t="s">
        <v>81</v>
      </c>
      <c r="F39" s="8">
        <v>978</v>
      </c>
      <c r="G39" s="8">
        <v>242</v>
      </c>
      <c r="H39" s="8">
        <v>126</v>
      </c>
      <c r="I39" s="8">
        <v>90</v>
      </c>
      <c r="J39" s="8">
        <v>58</v>
      </c>
      <c r="K39" s="8">
        <v>30</v>
      </c>
      <c r="L39" s="9">
        <v>5192901</v>
      </c>
      <c r="M39" s="10">
        <v>4944314</v>
      </c>
      <c r="N39" s="10">
        <v>4687988</v>
      </c>
      <c r="O39" s="10">
        <v>4434619</v>
      </c>
      <c r="P39" s="10">
        <v>3896839</v>
      </c>
      <c r="Q39" s="10">
        <v>2882300</v>
      </c>
      <c r="R39" s="5">
        <v>155114</v>
      </c>
      <c r="S39" s="11">
        <f>(0.4474)*100</f>
        <v>44.74</v>
      </c>
      <c r="T39" s="5">
        <v>72220</v>
      </c>
      <c r="U39" s="5">
        <v>28237</v>
      </c>
      <c r="V39" s="8">
        <v>25</v>
      </c>
      <c r="W39" s="8">
        <v>53</v>
      </c>
      <c r="X39" s="11">
        <v>32.239800000000002</v>
      </c>
      <c r="Y39" s="9">
        <v>4509</v>
      </c>
      <c r="Z39" s="12">
        <v>1507</v>
      </c>
    </row>
    <row r="40" spans="1:26" x14ac:dyDescent="0.2">
      <c r="A40" s="5" t="s">
        <v>122</v>
      </c>
      <c r="B40" s="6" t="s">
        <v>123</v>
      </c>
      <c r="C40" s="7" t="s">
        <v>97</v>
      </c>
      <c r="D40" t="s">
        <v>54</v>
      </c>
      <c r="E40" t="s">
        <v>55</v>
      </c>
      <c r="F40" s="8">
        <v>1304</v>
      </c>
      <c r="G40" s="8">
        <v>272</v>
      </c>
      <c r="H40" s="8">
        <v>147</v>
      </c>
      <c r="I40" s="8">
        <v>102</v>
      </c>
      <c r="J40" s="8">
        <v>62</v>
      </c>
      <c r="K40" s="8">
        <v>28</v>
      </c>
      <c r="L40" s="9">
        <v>5039869</v>
      </c>
      <c r="M40" s="10">
        <v>4708082</v>
      </c>
      <c r="N40" s="10">
        <v>4421005</v>
      </c>
      <c r="O40" s="10">
        <v>4092777</v>
      </c>
      <c r="P40" s="10">
        <v>3416656</v>
      </c>
      <c r="Q40" s="10">
        <v>2245815</v>
      </c>
      <c r="R40" s="5">
        <v>114338</v>
      </c>
      <c r="S40" s="11">
        <f>(0.4467)*100</f>
        <v>44.67</v>
      </c>
      <c r="T40" s="5">
        <v>45457</v>
      </c>
      <c r="U40" s="5">
        <v>21721</v>
      </c>
      <c r="V40" s="8">
        <v>31</v>
      </c>
      <c r="W40" s="8">
        <v>69</v>
      </c>
      <c r="X40" s="11">
        <v>86.020700000000005</v>
      </c>
      <c r="Y40" s="9">
        <v>4276</v>
      </c>
      <c r="Z40" s="12">
        <v>1370</v>
      </c>
    </row>
    <row r="41" spans="1:26" x14ac:dyDescent="0.2">
      <c r="A41" s="5" t="s">
        <v>124</v>
      </c>
      <c r="B41" s="6" t="s">
        <v>125</v>
      </c>
      <c r="C41" s="7" t="s">
        <v>97</v>
      </c>
      <c r="D41" t="s">
        <v>54</v>
      </c>
      <c r="E41" t="s">
        <v>58</v>
      </c>
      <c r="F41" s="8">
        <v>1427</v>
      </c>
      <c r="G41" s="8">
        <v>252</v>
      </c>
      <c r="H41" s="8">
        <v>133</v>
      </c>
      <c r="I41" s="8">
        <v>104</v>
      </c>
      <c r="J41" s="8">
        <v>61</v>
      </c>
      <c r="K41" s="8">
        <v>26</v>
      </c>
      <c r="L41" s="9">
        <v>5176308</v>
      </c>
      <c r="M41" s="10">
        <v>4788193</v>
      </c>
      <c r="N41" s="10">
        <v>4521057</v>
      </c>
      <c r="O41" s="10">
        <v>4304291</v>
      </c>
      <c r="P41" s="10">
        <v>3593741</v>
      </c>
      <c r="Q41" s="10">
        <v>2337442</v>
      </c>
      <c r="R41" s="5">
        <v>198935</v>
      </c>
      <c r="S41" s="11">
        <f>(0.4496)*100</f>
        <v>44.96</v>
      </c>
      <c r="T41" s="5">
        <v>46380</v>
      </c>
      <c r="U41" s="5">
        <v>23077</v>
      </c>
      <c r="V41" s="8">
        <v>29</v>
      </c>
      <c r="W41" s="8">
        <v>64</v>
      </c>
      <c r="X41" s="11">
        <v>34.340699999999998</v>
      </c>
      <c r="Y41" s="9">
        <v>4441</v>
      </c>
      <c r="Z41" s="12">
        <v>1425</v>
      </c>
    </row>
    <row r="42" spans="1:26" x14ac:dyDescent="0.2">
      <c r="A42" s="5" t="s">
        <v>126</v>
      </c>
      <c r="B42" s="21" t="s">
        <v>127</v>
      </c>
      <c r="C42" s="7" t="s">
        <v>97</v>
      </c>
      <c r="D42" t="s">
        <v>128</v>
      </c>
      <c r="E42" t="s">
        <v>129</v>
      </c>
      <c r="F42" s="8">
        <v>2908</v>
      </c>
      <c r="G42" s="8">
        <v>293</v>
      </c>
      <c r="H42" s="8">
        <v>173</v>
      </c>
      <c r="I42" s="8">
        <v>129</v>
      </c>
      <c r="J42" s="8">
        <v>60</v>
      </c>
      <c r="K42" s="8">
        <v>25</v>
      </c>
      <c r="L42" s="9">
        <v>5980291</v>
      </c>
      <c r="M42" s="10">
        <v>5052917</v>
      </c>
      <c r="N42" s="10">
        <v>4750305</v>
      </c>
      <c r="O42" s="10">
        <v>4416688</v>
      </c>
      <c r="P42" s="10">
        <v>3228342</v>
      </c>
      <c r="Q42" s="10">
        <v>1997685</v>
      </c>
      <c r="R42" s="5">
        <v>146466</v>
      </c>
      <c r="S42" s="11">
        <f>(0.4473)*100</f>
        <v>44.73</v>
      </c>
      <c r="T42" s="5">
        <v>34275</v>
      </c>
      <c r="U42" s="5">
        <v>17370</v>
      </c>
      <c r="V42" s="8">
        <v>41</v>
      </c>
      <c r="W42" s="8">
        <v>94</v>
      </c>
      <c r="X42" s="11">
        <v>21.328499999999998</v>
      </c>
      <c r="Y42" s="9">
        <v>4828</v>
      </c>
      <c r="Z42" s="12">
        <v>1620</v>
      </c>
    </row>
    <row r="43" spans="1:26" x14ac:dyDescent="0.2">
      <c r="A43" s="5" t="s">
        <v>130</v>
      </c>
      <c r="B43" s="21" t="s">
        <v>131</v>
      </c>
      <c r="C43" s="7" t="s">
        <v>97</v>
      </c>
      <c r="D43" t="s">
        <v>128</v>
      </c>
      <c r="E43" t="s">
        <v>129</v>
      </c>
      <c r="F43" s="8">
        <v>4329</v>
      </c>
      <c r="G43" s="8">
        <v>300</v>
      </c>
      <c r="H43" s="8">
        <v>132</v>
      </c>
      <c r="I43" s="8">
        <v>104</v>
      </c>
      <c r="J43" s="8">
        <v>60</v>
      </c>
      <c r="K43" s="8">
        <v>25</v>
      </c>
      <c r="L43" s="9">
        <v>6344792</v>
      </c>
      <c r="M43" s="10">
        <v>4852974</v>
      </c>
      <c r="N43" s="10">
        <v>4524348</v>
      </c>
      <c r="O43" s="10">
        <v>4314890</v>
      </c>
      <c r="P43" s="10">
        <v>3594339</v>
      </c>
      <c r="Q43" s="10">
        <v>2343858</v>
      </c>
      <c r="R43" s="5">
        <v>198935</v>
      </c>
      <c r="S43" s="11">
        <f>(0.4491)*100</f>
        <v>44.91</v>
      </c>
      <c r="T43" s="5">
        <v>42376</v>
      </c>
      <c r="U43" s="5">
        <v>7628</v>
      </c>
      <c r="V43" s="8">
        <v>32</v>
      </c>
      <c r="W43" s="8">
        <v>78</v>
      </c>
      <c r="X43" s="11">
        <v>36.5749</v>
      </c>
      <c r="Y43" s="9">
        <v>5014</v>
      </c>
      <c r="Z43" s="12">
        <v>1660</v>
      </c>
    </row>
    <row r="44" spans="1:26" x14ac:dyDescent="0.2">
      <c r="A44" s="22" t="s">
        <v>132</v>
      </c>
      <c r="B44" s="23"/>
      <c r="C44" s="23"/>
      <c r="D44" s="23"/>
      <c r="E44" s="23"/>
      <c r="F44" s="24">
        <f>AVERAGE(F2:F43)</f>
        <v>555.21428571428567</v>
      </c>
      <c r="G44" s="24">
        <f t="shared" ref="G44:Z44" si="0">AVERAGE(G2:G43)</f>
        <v>170.76190476190476</v>
      </c>
      <c r="H44" s="24">
        <f t="shared" si="0"/>
        <v>99.11904761904762</v>
      </c>
      <c r="I44" s="24">
        <f t="shared" si="0"/>
        <v>76.666666666666671</v>
      </c>
      <c r="J44" s="24">
        <f t="shared" si="0"/>
        <v>47.69047619047619</v>
      </c>
      <c r="K44" s="24">
        <f t="shared" si="0"/>
        <v>25.785714285714285</v>
      </c>
      <c r="L44" s="24">
        <f t="shared" si="0"/>
        <v>4809549.9761904757</v>
      </c>
      <c r="M44" s="24">
        <f t="shared" si="0"/>
        <v>4671596.5238095243</v>
      </c>
      <c r="N44" s="24">
        <f t="shared" si="0"/>
        <v>4504201.7857142854</v>
      </c>
      <c r="O44" s="24">
        <f t="shared" si="0"/>
        <v>4343715.4523809524</v>
      </c>
      <c r="P44" s="24">
        <f t="shared" si="0"/>
        <v>3852504.2142857141</v>
      </c>
      <c r="Q44" s="24">
        <f t="shared" si="0"/>
        <v>3064072.2857142859</v>
      </c>
      <c r="R44" s="24">
        <f t="shared" si="0"/>
        <v>331117.5</v>
      </c>
      <c r="S44" s="25">
        <f t="shared" si="0"/>
        <v>44.755952380952394</v>
      </c>
      <c r="T44" s="24">
        <f t="shared" si="0"/>
        <v>115356.16666666667</v>
      </c>
      <c r="U44" s="24">
        <f t="shared" si="0"/>
        <v>53290.904761904763</v>
      </c>
      <c r="V44" s="24">
        <f t="shared" si="0"/>
        <v>20.023809523809526</v>
      </c>
      <c r="W44" s="24">
        <f t="shared" si="0"/>
        <v>43.88095238095238</v>
      </c>
      <c r="X44" s="24">
        <f t="shared" si="0"/>
        <v>42.238264285714294</v>
      </c>
      <c r="Y44" s="24">
        <f t="shared" si="0"/>
        <v>4150.833333333333</v>
      </c>
      <c r="Z44" s="24">
        <f t="shared" si="0"/>
        <v>1293.0952380952381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2023-01-31T00:55:22Z</dcterms:created>
  <dcterms:modified xsi:type="dcterms:W3CDTF">2023-01-31T00:56:39Z</dcterms:modified>
</cp:coreProperties>
</file>