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tavudhpowdthavee/Dropbox/Value statistical life/SIR/Resubmission/Resubmission 2/"/>
    </mc:Choice>
  </mc:AlternateContent>
  <xr:revisionPtr revIDLastSave="0" documentId="13_ncr:1_{BAB72E06-9980-A949-BFB7-9B89446ADFE5}" xr6:coauthVersionLast="45" xr6:coauthVersionMax="45" xr10:uidLastSave="{00000000-0000-0000-0000-000000000000}"/>
  <bookViews>
    <workbookView xWindow="18220" yWindow="1040" windowWidth="20820" windowHeight="16940" xr2:uid="{00000000-000D-0000-FFFF-FFFF00000000}"/>
  </bookViews>
  <sheets>
    <sheet name="Sheet1" sheetId="1" r:id="rId1"/>
    <sheet name="Final t-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61" i="1" l="1"/>
  <c r="P161" i="1"/>
  <c r="L161" i="1"/>
  <c r="M161" i="1"/>
  <c r="K9" i="3" l="1"/>
  <c r="L10" i="3"/>
  <c r="L11" i="3"/>
  <c r="L12" i="3"/>
  <c r="L13" i="3"/>
  <c r="L14" i="3"/>
  <c r="L15" i="3"/>
  <c r="L9" i="3"/>
  <c r="K10" i="3"/>
  <c r="K11" i="3"/>
  <c r="K12" i="3"/>
  <c r="K13" i="3"/>
  <c r="K14" i="3"/>
  <c r="K15" i="3"/>
  <c r="E74" i="3"/>
  <c r="K35" i="3"/>
  <c r="K36" i="3"/>
  <c r="K37" i="3"/>
  <c r="K38" i="3"/>
  <c r="K39" i="3"/>
  <c r="K40" i="3"/>
  <c r="K41" i="3"/>
  <c r="L35" i="3"/>
  <c r="L36" i="3"/>
  <c r="L37" i="3"/>
  <c r="L38" i="3"/>
  <c r="L39" i="3"/>
  <c r="L40" i="3"/>
  <c r="L41" i="3"/>
  <c r="K61" i="3"/>
  <c r="K62" i="3"/>
  <c r="M48" i="3" s="1"/>
  <c r="K63" i="3"/>
  <c r="K64" i="3"/>
  <c r="K65" i="3"/>
  <c r="K66" i="3"/>
  <c r="K67" i="3"/>
  <c r="L49" i="3"/>
  <c r="L48" i="3"/>
  <c r="L24" i="3"/>
  <c r="M23" i="3"/>
  <c r="O23" i="3" s="1"/>
  <c r="M22" i="3"/>
  <c r="O22" i="3" s="1"/>
  <c r="L23" i="3"/>
  <c r="L22" i="3"/>
  <c r="E48" i="3"/>
  <c r="M49" i="3" l="1"/>
  <c r="M24" i="3"/>
  <c r="O24" i="3" s="1"/>
  <c r="O49" i="3"/>
  <c r="O48" i="3"/>
  <c r="E80" i="3"/>
  <c r="E79" i="3"/>
  <c r="E78" i="3"/>
  <c r="E77" i="3"/>
  <c r="E76" i="3"/>
  <c r="E75" i="3"/>
  <c r="L67" i="3"/>
  <c r="F80" i="3" s="1"/>
  <c r="L66" i="3"/>
  <c r="F79" i="3" s="1"/>
  <c r="H79" i="3" s="1"/>
  <c r="L65" i="3"/>
  <c r="F78" i="3" s="1"/>
  <c r="L64" i="3"/>
  <c r="L63" i="3"/>
  <c r="F76" i="3"/>
  <c r="L62" i="3"/>
  <c r="F75" i="3"/>
  <c r="L61" i="3"/>
  <c r="F74" i="3" s="1"/>
  <c r="E53" i="3"/>
  <c r="E51" i="3"/>
  <c r="F48" i="3"/>
  <c r="H48" i="3" s="1"/>
  <c r="E54" i="3"/>
  <c r="E52" i="3"/>
  <c r="E50" i="3"/>
  <c r="E49" i="3"/>
  <c r="F54" i="3"/>
  <c r="F50" i="3"/>
  <c r="F49" i="3"/>
  <c r="F26" i="3"/>
  <c r="H26" i="3" s="1"/>
  <c r="F25" i="3"/>
  <c r="F22" i="3"/>
  <c r="H22" i="3" s="1"/>
  <c r="E28" i="3"/>
  <c r="E27" i="3"/>
  <c r="E26" i="3"/>
  <c r="E25" i="3"/>
  <c r="E24" i="3"/>
  <c r="E23" i="3"/>
  <c r="E22" i="3"/>
  <c r="F28" i="3"/>
  <c r="F24" i="3"/>
  <c r="H49" i="3" l="1"/>
  <c r="F77" i="3"/>
  <c r="H74" i="3"/>
  <c r="H78" i="3"/>
  <c r="H75" i="3"/>
  <c r="H76" i="3"/>
  <c r="H77" i="3"/>
  <c r="H80" i="3"/>
  <c r="F52" i="3"/>
  <c r="H52" i="3" s="1"/>
  <c r="F53" i="3"/>
  <c r="H53" i="3"/>
  <c r="F51" i="3"/>
  <c r="H51" i="3" s="1"/>
  <c r="H50" i="3"/>
  <c r="H54" i="3"/>
  <c r="F23" i="3"/>
  <c r="H23" i="3" s="1"/>
  <c r="F27" i="3"/>
  <c r="H27" i="3" s="1"/>
  <c r="H24" i="3"/>
  <c r="H25" i="3"/>
  <c r="H28" i="3"/>
  <c r="K6" i="1"/>
  <c r="J17" i="1"/>
  <c r="J23" i="1"/>
  <c r="J13" i="1"/>
  <c r="J12" i="1"/>
  <c r="D75" i="1"/>
  <c r="J67" i="1" s="1"/>
  <c r="M12" i="1"/>
  <c r="K12" i="1"/>
  <c r="M163" i="1" l="1"/>
  <c r="T163" i="1"/>
  <c r="Q160" i="1"/>
  <c r="T160" i="1"/>
  <c r="P160" i="1"/>
  <c r="L160" i="1"/>
  <c r="R164" i="1"/>
  <c r="S164" i="1" s="1"/>
  <c r="R163" i="1"/>
  <c r="S163" i="1" s="1"/>
  <c r="N164" i="1"/>
  <c r="O164" i="1" s="1"/>
  <c r="N163" i="1"/>
  <c r="O163" i="1" s="1"/>
  <c r="J164" i="1"/>
  <c r="K164" i="1" s="1"/>
  <c r="J163" i="1"/>
  <c r="K163" i="1" s="1"/>
  <c r="F185" i="1"/>
  <c r="T164" i="1" s="1"/>
  <c r="F183" i="1"/>
  <c r="E185" i="1"/>
  <c r="P164" i="1" s="1"/>
  <c r="E183" i="1"/>
  <c r="P163" i="1" s="1"/>
  <c r="D185" i="1"/>
  <c r="L164" i="1" s="1"/>
  <c r="D183" i="1"/>
  <c r="L163" i="1" s="1"/>
  <c r="F174" i="1"/>
  <c r="U164" i="1" s="1"/>
  <c r="F172" i="1"/>
  <c r="U163" i="1" s="1"/>
  <c r="E174" i="1"/>
  <c r="Q164" i="1" s="1"/>
  <c r="E172" i="1"/>
  <c r="D174" i="1"/>
  <c r="M164" i="1" s="1"/>
  <c r="D172" i="1"/>
  <c r="M160" i="1" s="1"/>
  <c r="R161" i="1"/>
  <c r="S161" i="1" s="1"/>
  <c r="R160" i="1"/>
  <c r="S160" i="1" s="1"/>
  <c r="N161" i="1"/>
  <c r="O161" i="1" s="1"/>
  <c r="N160" i="1"/>
  <c r="O160" i="1" s="1"/>
  <c r="J161" i="1"/>
  <c r="K161" i="1" s="1"/>
  <c r="J160" i="1"/>
  <c r="K160" i="1" s="1"/>
  <c r="J145" i="1"/>
  <c r="F147" i="1"/>
  <c r="R149" i="1" s="1"/>
  <c r="E147" i="1"/>
  <c r="N145" i="1" s="1"/>
  <c r="F145" i="1"/>
  <c r="R144" i="1" s="1"/>
  <c r="E145" i="1"/>
  <c r="N148" i="1" s="1"/>
  <c r="F143" i="1"/>
  <c r="R143" i="1" s="1"/>
  <c r="E143" i="1"/>
  <c r="N147" i="1" s="1"/>
  <c r="D147" i="1"/>
  <c r="J149" i="1" s="1"/>
  <c r="D145" i="1"/>
  <c r="J144" i="1" s="1"/>
  <c r="D143" i="1"/>
  <c r="J147" i="1" s="1"/>
  <c r="F135" i="1"/>
  <c r="R133" i="1" s="1"/>
  <c r="E135" i="1"/>
  <c r="N137" i="1" s="1"/>
  <c r="D135" i="1"/>
  <c r="J137" i="1" s="1"/>
  <c r="F133" i="1"/>
  <c r="R136" i="1" s="1"/>
  <c r="E133" i="1"/>
  <c r="N132" i="1" s="1"/>
  <c r="D133" i="1"/>
  <c r="J136" i="1" s="1"/>
  <c r="F131" i="1"/>
  <c r="R131" i="1" s="1"/>
  <c r="E131" i="1"/>
  <c r="N135" i="1" s="1"/>
  <c r="D131" i="1"/>
  <c r="J131" i="1" s="1"/>
  <c r="S124" i="1"/>
  <c r="K119" i="1"/>
  <c r="R124" i="1"/>
  <c r="R123" i="1"/>
  <c r="S123" i="1" s="1"/>
  <c r="R122" i="1"/>
  <c r="S122" i="1" s="1"/>
  <c r="N124" i="1"/>
  <c r="O124" i="1" s="1"/>
  <c r="N123" i="1"/>
  <c r="O123" i="1" s="1"/>
  <c r="N122" i="1"/>
  <c r="O122" i="1" s="1"/>
  <c r="J124" i="1"/>
  <c r="K124" i="1" s="1"/>
  <c r="J123" i="1"/>
  <c r="K123" i="1" s="1"/>
  <c r="J122" i="1"/>
  <c r="K122" i="1" s="1"/>
  <c r="R120" i="1"/>
  <c r="S120" i="1" s="1"/>
  <c r="R119" i="1"/>
  <c r="S119" i="1" s="1"/>
  <c r="R118" i="1"/>
  <c r="S118" i="1" s="1"/>
  <c r="N120" i="1"/>
  <c r="O120" i="1" s="1"/>
  <c r="N119" i="1"/>
  <c r="O119" i="1" s="1"/>
  <c r="N118" i="1"/>
  <c r="O118" i="1" s="1"/>
  <c r="J120" i="1"/>
  <c r="K120" i="1" s="1"/>
  <c r="J119" i="1"/>
  <c r="J118" i="1"/>
  <c r="K118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P23" i="1"/>
  <c r="M29" i="1"/>
  <c r="N29" i="1" s="1"/>
  <c r="M28" i="1"/>
  <c r="N28" i="1" s="1"/>
  <c r="M27" i="1"/>
  <c r="N27" i="1" s="1"/>
  <c r="M26" i="1"/>
  <c r="N26" i="1" s="1"/>
  <c r="M25" i="1"/>
  <c r="N25" i="1" s="1"/>
  <c r="M24" i="1"/>
  <c r="M23" i="1"/>
  <c r="J29" i="1"/>
  <c r="K29" i="1" s="1"/>
  <c r="J28" i="1"/>
  <c r="K28" i="1" s="1"/>
  <c r="J27" i="1"/>
  <c r="K27" i="1" s="1"/>
  <c r="J26" i="1"/>
  <c r="K26" i="1" s="1"/>
  <c r="J25" i="1"/>
  <c r="J24" i="1"/>
  <c r="K23" i="1"/>
  <c r="P18" i="1"/>
  <c r="Q18" i="1" s="1"/>
  <c r="M18" i="1"/>
  <c r="N18" i="1" s="1"/>
  <c r="J18" i="1"/>
  <c r="K18" i="1" s="1"/>
  <c r="P17" i="1"/>
  <c r="Q17" i="1" s="1"/>
  <c r="M17" i="1"/>
  <c r="N17" i="1" s="1"/>
  <c r="K17" i="1"/>
  <c r="P16" i="1"/>
  <c r="Q16" i="1" s="1"/>
  <c r="M16" i="1"/>
  <c r="N16" i="1" s="1"/>
  <c r="J16" i="1"/>
  <c r="K16" i="1" s="1"/>
  <c r="P15" i="1"/>
  <c r="Q15" i="1" s="1"/>
  <c r="M15" i="1"/>
  <c r="N15" i="1" s="1"/>
  <c r="J15" i="1"/>
  <c r="K15" i="1" s="1"/>
  <c r="Q161" i="1" l="1"/>
  <c r="Q163" i="1"/>
  <c r="U160" i="1"/>
  <c r="R132" i="1"/>
  <c r="J135" i="1"/>
  <c r="N131" i="1"/>
  <c r="N136" i="1"/>
  <c r="N144" i="1"/>
  <c r="R145" i="1"/>
  <c r="N133" i="1"/>
  <c r="R137" i="1"/>
  <c r="U161" i="1"/>
  <c r="N143" i="1"/>
  <c r="J132" i="1"/>
  <c r="N149" i="1"/>
  <c r="R147" i="1"/>
  <c r="J133" i="1"/>
  <c r="R135" i="1"/>
  <c r="J143" i="1"/>
  <c r="J148" i="1"/>
  <c r="R148" i="1"/>
  <c r="F89" i="1"/>
  <c r="E89" i="1"/>
  <c r="D89" i="1"/>
  <c r="F87" i="1"/>
  <c r="E87" i="1"/>
  <c r="D87" i="1"/>
  <c r="F84" i="1"/>
  <c r="E84" i="1"/>
  <c r="D84" i="1"/>
  <c r="F82" i="1"/>
  <c r="E82" i="1"/>
  <c r="D82" i="1"/>
  <c r="F80" i="1"/>
  <c r="E80" i="1"/>
  <c r="D80" i="1"/>
  <c r="F77" i="1"/>
  <c r="P79" i="1" s="1"/>
  <c r="E77" i="1"/>
  <c r="M79" i="1" s="1"/>
  <c r="D77" i="1"/>
  <c r="J79" i="1" s="1"/>
  <c r="F75" i="1"/>
  <c r="P78" i="1" s="1"/>
  <c r="E75" i="1"/>
  <c r="M78" i="1" s="1"/>
  <c r="J78" i="1"/>
  <c r="F60" i="1"/>
  <c r="E60" i="1"/>
  <c r="D60" i="1"/>
  <c r="F58" i="1"/>
  <c r="E58" i="1"/>
  <c r="D58" i="1"/>
  <c r="F55" i="1"/>
  <c r="E55" i="1"/>
  <c r="D55" i="1"/>
  <c r="F53" i="1"/>
  <c r="E53" i="1"/>
  <c r="D53" i="1"/>
  <c r="F51" i="1"/>
  <c r="P44" i="1" s="1"/>
  <c r="E51" i="1"/>
  <c r="D51" i="1"/>
  <c r="F48" i="1"/>
  <c r="P54" i="1" s="1"/>
  <c r="E48" i="1"/>
  <c r="M54" i="1" s="1"/>
  <c r="D48" i="1"/>
  <c r="J54" i="1" s="1"/>
  <c r="F46" i="1"/>
  <c r="P53" i="1" s="1"/>
  <c r="E46" i="1"/>
  <c r="M53" i="1" s="1"/>
  <c r="D46" i="1"/>
  <c r="M67" i="1" l="1"/>
  <c r="M57" i="1"/>
  <c r="M46" i="1"/>
  <c r="P58" i="1"/>
  <c r="P47" i="1"/>
  <c r="J82" i="1"/>
  <c r="J71" i="1"/>
  <c r="M72" i="1"/>
  <c r="M83" i="1"/>
  <c r="P43" i="1"/>
  <c r="J44" i="1"/>
  <c r="J55" i="1"/>
  <c r="M56" i="1"/>
  <c r="M45" i="1"/>
  <c r="P57" i="1"/>
  <c r="P46" i="1"/>
  <c r="J48" i="1"/>
  <c r="J59" i="1"/>
  <c r="J70" i="1"/>
  <c r="J81" i="1"/>
  <c r="M71" i="1"/>
  <c r="M82" i="1"/>
  <c r="P72" i="1"/>
  <c r="P83" i="1"/>
  <c r="M42" i="1"/>
  <c r="P67" i="1"/>
  <c r="J68" i="1"/>
  <c r="P45" i="1"/>
  <c r="P56" i="1"/>
  <c r="M48" i="1"/>
  <c r="M59" i="1"/>
  <c r="P71" i="1"/>
  <c r="P82" i="1"/>
  <c r="P42" i="1"/>
  <c r="J43" i="1"/>
  <c r="M68" i="1"/>
  <c r="J56" i="1"/>
  <c r="J45" i="1"/>
  <c r="P80" i="1"/>
  <c r="P69" i="1"/>
  <c r="P84" i="1"/>
  <c r="P73" i="1"/>
  <c r="M44" i="1"/>
  <c r="P55" i="1"/>
  <c r="M55" i="1"/>
  <c r="J58" i="1"/>
  <c r="J47" i="1"/>
  <c r="J69" i="1"/>
  <c r="J80" i="1"/>
  <c r="M81" i="1"/>
  <c r="M70" i="1"/>
  <c r="J73" i="1"/>
  <c r="J84" i="1"/>
  <c r="J53" i="1"/>
  <c r="J42" i="1"/>
  <c r="J57" i="1"/>
  <c r="J46" i="1"/>
  <c r="M58" i="1"/>
  <c r="M47" i="1"/>
  <c r="P59" i="1"/>
  <c r="P48" i="1"/>
  <c r="M80" i="1"/>
  <c r="M69" i="1"/>
  <c r="P81" i="1"/>
  <c r="P70" i="1"/>
  <c r="J83" i="1"/>
  <c r="J72" i="1"/>
  <c r="M84" i="1"/>
  <c r="M73" i="1"/>
  <c r="M43" i="1"/>
  <c r="P68" i="1"/>
  <c r="P14" i="1"/>
  <c r="Q14" i="1" s="1"/>
  <c r="M14" i="1"/>
  <c r="N14" i="1" s="1"/>
  <c r="K25" i="1"/>
  <c r="J14" i="1"/>
  <c r="K14" i="1" s="1"/>
  <c r="P13" i="1"/>
  <c r="Q13" i="1" s="1"/>
  <c r="M13" i="1"/>
  <c r="N13" i="1" s="1"/>
  <c r="K13" i="1"/>
  <c r="P12" i="1"/>
  <c r="Q12" i="1" s="1"/>
  <c r="N12" i="1"/>
</calcChain>
</file>

<file path=xl/sharedStrings.xml><?xml version="1.0" encoding="utf-8"?>
<sst xmlns="http://schemas.openxmlformats.org/spreadsheetml/2006/main" count="309" uniqueCount="68">
  <si>
    <t>Panel A: First-Stage FE Regression</t>
  </si>
  <si>
    <t>Informal caring</t>
  </si>
  <si>
    <t>Caring for other member who did not have an accident within last year</t>
  </si>
  <si>
    <t>Caring for other member who had an accident within last year</t>
  </si>
  <si>
    <t xml:space="preserve">Widowhood and own experience of accident </t>
  </si>
  <si>
    <t>Widow/widower</t>
  </si>
  <si>
    <t xml:space="preserve">Had serious accident within last year and being cared for </t>
  </si>
  <si>
    <t xml:space="preserve"> </t>
  </si>
  <si>
    <t>No accident within last year and being cared for by another member</t>
  </si>
  <si>
    <t>Number of other household members who had a serious accident within last year</t>
  </si>
  <si>
    <t>One other person</t>
  </si>
  <si>
    <t>From 2 up to 4 other people</t>
  </si>
  <si>
    <t>Log of real equivalent household income</t>
  </si>
  <si>
    <t>Panel B: Second-Stage FEF Regression</t>
  </si>
  <si>
    <t>Within-person average of log of real equivalent household income</t>
  </si>
  <si>
    <t>Compensating surplus</t>
  </si>
  <si>
    <t>Equation = m0(1-exp(b1/b2))</t>
  </si>
  <si>
    <t>CS</t>
  </si>
  <si>
    <t>%</t>
  </si>
  <si>
    <t>CS-M</t>
  </si>
  <si>
    <t>CS-W</t>
  </si>
  <si>
    <t>Mean income (£)</t>
  </si>
  <si>
    <t>LB</t>
  </si>
  <si>
    <t>UB</t>
  </si>
  <si>
    <t>Table 3: different caring hours</t>
  </si>
  <si>
    <t>Caring for other member who had an accident within last year less than 20 hrs/wk</t>
  </si>
  <si>
    <t>Caring for other member who had an accident within last year 20-99 hrs/wk</t>
  </si>
  <si>
    <t>Caring for other member who had an accident within last year 100+ hrs/wk</t>
  </si>
  <si>
    <t>Caring for another member who had an accident 20-99 hours per week</t>
  </si>
  <si>
    <t>Caring for another member who had an accident 100+ hours per week</t>
  </si>
  <si>
    <t>Table 4: Different severity</t>
  </si>
  <si>
    <t>Caring for another member who had an accident within last year + cannot do daily activities</t>
  </si>
  <si>
    <t>Caring for another member who had an accident within last year + can still do daily activities</t>
  </si>
  <si>
    <t>CS for caring for another member who had an accident within last year + cannot do daily activities</t>
  </si>
  <si>
    <t>CS for caring for another member who had an accident within last year + can still do daily activities</t>
  </si>
  <si>
    <t>Mean (1)</t>
  </si>
  <si>
    <t>Mean (2)</t>
  </si>
  <si>
    <t>C.I. (1)</t>
  </si>
  <si>
    <t>C.I. (2)</t>
  </si>
  <si>
    <t>S.E. (1)</t>
  </si>
  <si>
    <t>S.E. (2)</t>
  </si>
  <si>
    <t>C.I. 95% = M + 1.96*S.E.</t>
  </si>
  <si>
    <t>S.E. = (C.I.95% - M)/1.96</t>
  </si>
  <si>
    <t>t-test of two means</t>
  </si>
  <si>
    <t>t = (M1-M2)/(square-root(S.E.(1)+S.E.(2))</t>
  </si>
  <si>
    <t>M1-M2</t>
  </si>
  <si>
    <t>(SE1^2 + SE2^2)^.5</t>
  </si>
  <si>
    <t>t-statistic</t>
  </si>
  <si>
    <t>positive 95%</t>
  </si>
  <si>
    <t>negative 95%</t>
  </si>
  <si>
    <t>1) ALL</t>
  </si>
  <si>
    <t>2) MEN</t>
  </si>
  <si>
    <t>3) WOMEN</t>
  </si>
  <si>
    <t>All</t>
  </si>
  <si>
    <t>Men</t>
  </si>
  <si>
    <t>Women</t>
  </si>
  <si>
    <t>Difference between two means (t-values)</t>
  </si>
  <si>
    <t>SIG</t>
  </si>
  <si>
    <t>NS</t>
  </si>
  <si>
    <t>Nearly SIG</t>
  </si>
  <si>
    <t>NoAcc</t>
  </si>
  <si>
    <t>Acc</t>
  </si>
  <si>
    <t>ALL</t>
  </si>
  <si>
    <t>MEN</t>
  </si>
  <si>
    <t>WOMEN</t>
  </si>
  <si>
    <t>NonAcc</t>
  </si>
  <si>
    <t>Men vs Women</t>
  </si>
  <si>
    <t>NOT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</si>
</sst>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_);[Red]\(&quot;£&quot;#,##0\)"/>
    <numFmt numFmtId="164" formatCode="&quot;£&quot;#,##0"/>
    <numFmt numFmtId="165" formatCode="0.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b/>
      <sz val="12"/>
      <color theme="1"/>
      <name val="Calibri"/>
      <family val="2"/>
      <scheme val="minor"/>
    </font>
    <font>
      <sz val="11"/>
      <color theme="1"/>
      <name val="Times"/>
      <family val="1"/>
    </font>
    <font>
      <b/>
      <sz val="11"/>
      <color theme="1"/>
      <name val="Times"/>
      <family val="1"/>
    </font>
    <font>
      <b/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6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0" fontId="4" fillId="0" borderId="0" xfId="0" applyFont="1"/>
    <xf numFmtId="6" fontId="5" fillId="0" borderId="1" xfId="0" applyNumberFormat="1" applyFont="1" applyBorder="1" applyAlignment="1">
      <alignment horizontal="center" vertical="center"/>
    </xf>
    <xf numFmtId="9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/>
    <xf numFmtId="0" fontId="2" fillId="0" borderId="4" xfId="0" applyFont="1" applyBorder="1" applyAlignment="1">
      <alignment vertical="center"/>
    </xf>
    <xf numFmtId="2" fontId="0" fillId="0" borderId="4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122</xdr:row>
      <xdr:rowOff>0</xdr:rowOff>
    </xdr:from>
    <xdr:to>
      <xdr:col>2</xdr:col>
      <xdr:colOff>127000</xdr:colOff>
      <xdr:row>122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7B2A47-1D4D-3049-92E0-2EF95C23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26123900"/>
          <a:ext cx="127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135</xdr:row>
      <xdr:rowOff>0</xdr:rowOff>
    </xdr:from>
    <xdr:to>
      <xdr:col>2</xdr:col>
      <xdr:colOff>127000</xdr:colOff>
      <xdr:row>135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E2717B-AB27-7B40-94A0-5679ECAF7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24917400"/>
          <a:ext cx="127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147</xdr:row>
      <xdr:rowOff>0</xdr:rowOff>
    </xdr:from>
    <xdr:to>
      <xdr:col>2</xdr:col>
      <xdr:colOff>127000</xdr:colOff>
      <xdr:row>147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F68325-921E-934A-ACFB-061B20C63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27597100"/>
          <a:ext cx="127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U191"/>
  <sheetViews>
    <sheetView tabSelected="1" topLeftCell="I157" workbookViewId="0">
      <selection activeCell="T162" sqref="T162"/>
    </sheetView>
  </sheetViews>
  <sheetFormatPr baseColWidth="10" defaultColWidth="11" defaultRowHeight="16" x14ac:dyDescent="0.2"/>
  <cols>
    <col min="2" max="2" width="30.83203125" customWidth="1"/>
    <col min="3" max="3" width="58.33203125" customWidth="1"/>
    <col min="4" max="6" width="9.5" customWidth="1"/>
    <col min="9" max="9" width="72.33203125" customWidth="1"/>
    <col min="10" max="10" width="10.83203125" style="8"/>
    <col min="11" max="11" width="11.1640625" style="9" bestFit="1" customWidth="1"/>
    <col min="12" max="12" width="10.83203125" style="9"/>
    <col min="13" max="13" width="10.83203125" style="8"/>
    <col min="14" max="15" width="10.6640625" style="9" customWidth="1"/>
    <col min="16" max="16" width="13.6640625" style="8" customWidth="1"/>
    <col min="17" max="17" width="10.83203125" style="9"/>
  </cols>
  <sheetData>
    <row r="4" spans="3:17" ht="17" thickBot="1" x14ac:dyDescent="0.25"/>
    <row r="5" spans="3:17" x14ac:dyDescent="0.2">
      <c r="C5" s="1" t="s">
        <v>0</v>
      </c>
      <c r="D5" s="2"/>
      <c r="E5" s="2"/>
      <c r="F5" s="2"/>
      <c r="G5" t="s">
        <v>15</v>
      </c>
    </row>
    <row r="6" spans="3:17" x14ac:dyDescent="0.2">
      <c r="C6" s="3" t="s">
        <v>1</v>
      </c>
      <c r="K6" s="24">
        <f>9075/12</f>
        <v>756.25</v>
      </c>
    </row>
    <row r="7" spans="3:17" x14ac:dyDescent="0.2">
      <c r="C7" s="4" t="s">
        <v>2</v>
      </c>
      <c r="D7" s="5">
        <v>-8.6999999999999994E-2</v>
      </c>
      <c r="E7" s="5">
        <v>-8.9999999999999993E-3</v>
      </c>
      <c r="F7" s="5">
        <v>-0.14799999999999999</v>
      </c>
      <c r="G7" t="s">
        <v>16</v>
      </c>
    </row>
    <row r="8" spans="3:17" x14ac:dyDescent="0.2">
      <c r="D8" s="5">
        <v>-2.3E-2</v>
      </c>
      <c r="E8" s="5">
        <v>-3.4000000000000002E-2</v>
      </c>
      <c r="F8" s="5">
        <v>-3.1E-2</v>
      </c>
    </row>
    <row r="9" spans="3:17" x14ac:dyDescent="0.2">
      <c r="C9" s="4" t="s">
        <v>3</v>
      </c>
      <c r="D9" s="5">
        <v>-0.192</v>
      </c>
      <c r="E9" s="5">
        <v>-0.14399999999999999</v>
      </c>
      <c r="F9" s="5">
        <v>-0.23200000000000001</v>
      </c>
      <c r="I9" t="s">
        <v>21</v>
      </c>
      <c r="J9" s="8">
        <v>15228</v>
      </c>
      <c r="M9" s="8">
        <v>15832.62</v>
      </c>
      <c r="P9" s="8">
        <v>14711.56</v>
      </c>
    </row>
    <row r="10" spans="3:17" x14ac:dyDescent="0.2">
      <c r="D10" s="5">
        <v>-0.05</v>
      </c>
      <c r="E10" s="5">
        <v>-7.0999999999999994E-2</v>
      </c>
      <c r="F10" s="5">
        <v>-7.1999999999999995E-2</v>
      </c>
    </row>
    <row r="11" spans="3:17" x14ac:dyDescent="0.2">
      <c r="C11" s="3" t="s">
        <v>4</v>
      </c>
      <c r="J11" s="8" t="s">
        <v>17</v>
      </c>
      <c r="K11" s="9" t="s">
        <v>18</v>
      </c>
      <c r="M11" s="8" t="s">
        <v>19</v>
      </c>
      <c r="N11" s="9" t="s">
        <v>18</v>
      </c>
      <c r="P11" s="8" t="s">
        <v>20</v>
      </c>
      <c r="Q11" s="9" t="s">
        <v>18</v>
      </c>
    </row>
    <row r="12" spans="3:17" x14ac:dyDescent="0.2">
      <c r="C12" s="4" t="s">
        <v>5</v>
      </c>
      <c r="D12" s="5">
        <v>-0.221</v>
      </c>
      <c r="E12" s="5">
        <v>-0.11</v>
      </c>
      <c r="F12" s="5">
        <v>-0.26700000000000002</v>
      </c>
      <c r="I12" s="4" t="s">
        <v>2</v>
      </c>
      <c r="J12" s="8">
        <f>J9*(1-EXP(D7/D27))</f>
        <v>9075.3318176546272</v>
      </c>
      <c r="K12" s="9">
        <f>(J12/J9)</f>
        <v>0.59596347633665792</v>
      </c>
      <c r="M12" s="8">
        <f>M9*(1-EXP(E7/E27))</f>
        <v>1117.1159241375808</v>
      </c>
      <c r="N12" s="9">
        <f>(M12/M9)</f>
        <v>7.0557868763197806E-2</v>
      </c>
      <c r="P12" s="8">
        <f>P9*(1-EXP(F7/F27))</f>
        <v>11412.34657385741</v>
      </c>
      <c r="Q12" s="9">
        <f>(P12/P9)</f>
        <v>0.77574006929634998</v>
      </c>
    </row>
    <row r="13" spans="3:17" x14ac:dyDescent="0.2">
      <c r="D13" s="5">
        <v>-6.9000000000000006E-2</v>
      </c>
      <c r="E13" s="5">
        <v>-0.13</v>
      </c>
      <c r="F13" s="5">
        <v>-8.2000000000000003E-2</v>
      </c>
      <c r="I13" s="4" t="s">
        <v>3</v>
      </c>
      <c r="J13" s="8">
        <f>J9*(1-EXP(D9/D27))</f>
        <v>13167.114306872862</v>
      </c>
      <c r="K13" s="9">
        <f>(J13/J9)</f>
        <v>0.8646647167633873</v>
      </c>
      <c r="M13" s="8">
        <f>M9*(1-EXP(E9/E27))</f>
        <v>10922.292395823015</v>
      </c>
      <c r="N13" s="9">
        <f>(M13/M9)</f>
        <v>0.68986007343213029</v>
      </c>
      <c r="P13" s="8">
        <f>P9*(1-EXP(F9/F27))</f>
        <v>13299.288733277306</v>
      </c>
      <c r="Q13" s="9">
        <f>(P13/P9)</f>
        <v>0.90400261653266589</v>
      </c>
    </row>
    <row r="14" spans="3:17" x14ac:dyDescent="0.2">
      <c r="C14" s="4" t="s">
        <v>6</v>
      </c>
      <c r="D14" s="5">
        <v>-0.20200000000000001</v>
      </c>
      <c r="E14" s="5">
        <v>-0.19400000000000001</v>
      </c>
      <c r="F14" s="5">
        <v>-0.20699999999999999</v>
      </c>
      <c r="I14" s="4" t="s">
        <v>5</v>
      </c>
      <c r="J14" s="8">
        <f>J9*(1-EXP(D12/D27))</f>
        <v>13704.435728664439</v>
      </c>
      <c r="K14" s="9">
        <f>J14/J9</f>
        <v>0.89994981144368524</v>
      </c>
      <c r="M14" s="8">
        <f>M9*(1-EXP(E12/E27))</f>
        <v>9358.8189421052975</v>
      </c>
      <c r="N14" s="9">
        <f>M14/M9</f>
        <v>0.59110993266466938</v>
      </c>
      <c r="P14" s="8">
        <f>P9*(1-EXP(F12/F27))</f>
        <v>13719.861468590896</v>
      </c>
      <c r="Q14" s="9">
        <f>P14/P9</f>
        <v>0.93259052531416764</v>
      </c>
    </row>
    <row r="15" spans="3:17" x14ac:dyDescent="0.2">
      <c r="C15" s="4" t="s">
        <v>7</v>
      </c>
      <c r="D15" s="5">
        <v>-7.2999999999999995E-2</v>
      </c>
      <c r="E15" s="5">
        <v>-0.11799999999999999</v>
      </c>
      <c r="F15" s="5">
        <v>-9.1999999999999998E-2</v>
      </c>
      <c r="I15" s="4" t="s">
        <v>6</v>
      </c>
      <c r="J15" s="8">
        <f>J9*(1-EXP(D14/D27))</f>
        <v>13370.98720618597</v>
      </c>
      <c r="K15" s="9">
        <f>J15/J9</f>
        <v>0.87805274534974842</v>
      </c>
      <c r="M15" s="8">
        <f>M9*(1-EXP(E14/E27))</f>
        <v>12562.467576976373</v>
      </c>
      <c r="N15" s="9">
        <f>M15/M9</f>
        <v>0.79345475208628591</v>
      </c>
      <c r="P15" s="8">
        <f>P9*(1-EXP(F14/F27))</f>
        <v>12893.582738252922</v>
      </c>
      <c r="Q15" s="9">
        <f>P15/P9</f>
        <v>0.87642525593838605</v>
      </c>
    </row>
    <row r="16" spans="3:17" x14ac:dyDescent="0.2">
      <c r="C16" s="4" t="s">
        <v>8</v>
      </c>
      <c r="D16" s="5">
        <v>-0.129</v>
      </c>
      <c r="E16" s="5">
        <v>-0.13400000000000001</v>
      </c>
      <c r="F16" s="5">
        <v>-0.11799999999999999</v>
      </c>
      <c r="I16" s="4" t="s">
        <v>8</v>
      </c>
      <c r="J16" s="8">
        <f>J9*(1-EXP(D16/D27))</f>
        <v>11255.538854468932</v>
      </c>
      <c r="K16" s="9">
        <f>J16/J9</f>
        <v>0.73913441387371503</v>
      </c>
      <c r="M16" s="8">
        <f>M9*(1-EXP(E16/E27))</f>
        <v>10506.401698629401</v>
      </c>
      <c r="N16" s="9">
        <f>M16/M9</f>
        <v>0.66359210911582545</v>
      </c>
      <c r="P16" s="8">
        <f>P9*(1-EXP(F16/F27))</f>
        <v>10244.571859837313</v>
      </c>
      <c r="Q16" s="9">
        <f>P16/P9</f>
        <v>0.69636203501445892</v>
      </c>
    </row>
    <row r="17" spans="3:17" x14ac:dyDescent="0.2">
      <c r="D17" s="5">
        <v>-3.7999999999999999E-2</v>
      </c>
      <c r="E17" s="5">
        <v>-6.0999999999999999E-2</v>
      </c>
      <c r="F17" s="5">
        <v>-4.7E-2</v>
      </c>
      <c r="I17" s="4" t="s">
        <v>10</v>
      </c>
      <c r="J17" s="8">
        <f>J9*(1-EXP(D19/D27))</f>
        <v>5797.3108756078555</v>
      </c>
      <c r="K17" s="9">
        <f>J17/J9</f>
        <v>0.38070074045231517</v>
      </c>
      <c r="M17" s="8">
        <f>M9*(1-EXP(E19/E27))</f>
        <v>4671.0249452726557</v>
      </c>
      <c r="N17" s="9">
        <f>M17/M9</f>
        <v>0.29502539347705281</v>
      </c>
      <c r="P17" s="8">
        <f>P9*(1-EXP(F19/F27))</f>
        <v>5922.7258946562642</v>
      </c>
      <c r="Q17" s="9">
        <f>P17/P9</f>
        <v>0.40258992891686973</v>
      </c>
    </row>
    <row r="18" spans="3:17" x14ac:dyDescent="0.2">
      <c r="C18" s="3" t="s">
        <v>9</v>
      </c>
      <c r="D18" s="5"/>
      <c r="E18" s="5"/>
      <c r="F18" s="5"/>
      <c r="I18" s="4" t="s">
        <v>11</v>
      </c>
      <c r="J18" s="8">
        <f>J9*(1-EXP(D21/D27))</f>
        <v>8945.8066952553036</v>
      </c>
      <c r="K18" s="9">
        <f>J18/J9</f>
        <v>0.58745775513890885</v>
      </c>
      <c r="M18" s="8">
        <f>M9*(1-EXP(E21/E27))</f>
        <v>2700.2457435933616</v>
      </c>
      <c r="N18" s="9">
        <f>M18/M9</f>
        <v>0.17054952014217239</v>
      </c>
      <c r="P18" s="8">
        <f>P9*(1-EXP(F21/F27))</f>
        <v>11606.360316136108</v>
      </c>
      <c r="Q18" s="9">
        <f>P18/P9</f>
        <v>0.78892791220890979</v>
      </c>
    </row>
    <row r="19" spans="3:17" x14ac:dyDescent="0.2">
      <c r="C19" s="4" t="s">
        <v>10</v>
      </c>
      <c r="D19" s="5">
        <v>-4.5999999999999999E-2</v>
      </c>
      <c r="E19" s="5">
        <v>-4.2999999999999997E-2</v>
      </c>
      <c r="F19" s="5">
        <v>-5.0999999999999997E-2</v>
      </c>
    </row>
    <row r="20" spans="3:17" x14ac:dyDescent="0.2">
      <c r="C20" s="5"/>
      <c r="D20" s="5">
        <v>-2.3E-2</v>
      </c>
      <c r="E20" s="5">
        <v>-0.03</v>
      </c>
      <c r="F20" s="5">
        <v>-3.5999999999999997E-2</v>
      </c>
    </row>
    <row r="21" spans="3:17" x14ac:dyDescent="0.2">
      <c r="C21" s="4" t="s">
        <v>11</v>
      </c>
      <c r="D21" s="5">
        <v>-8.5000000000000006E-2</v>
      </c>
      <c r="E21" s="5">
        <v>-2.3E-2</v>
      </c>
      <c r="F21" s="5">
        <v>-0.154</v>
      </c>
    </row>
    <row r="22" spans="3:17" x14ac:dyDescent="0.2">
      <c r="C22" s="4"/>
      <c r="D22" s="5">
        <v>-7.9000000000000001E-2</v>
      </c>
      <c r="E22" s="5">
        <v>-0.107</v>
      </c>
      <c r="F22" s="5">
        <v>-0.11600000000000001</v>
      </c>
      <c r="N22" s="24"/>
    </row>
    <row r="23" spans="3:17" x14ac:dyDescent="0.2">
      <c r="I23" t="s">
        <v>2</v>
      </c>
      <c r="J23" s="8">
        <f>J9*(1-EXP(D7/D24))</f>
        <v>13960.024476232864</v>
      </c>
      <c r="K23" s="9">
        <f>J23/J9</f>
        <v>0.9167339424896811</v>
      </c>
      <c r="M23" s="8">
        <f>M9*(1-EXP(E7/E24))</f>
        <v>3053.8314164075337</v>
      </c>
      <c r="N23" s="9">
        <v>0.1928822529946107</v>
      </c>
      <c r="P23" s="8">
        <f>P9*(1-EXP(F7/F24))</f>
        <v>14622.176099469019</v>
      </c>
      <c r="Q23" s="9">
        <v>0.99392424049312378</v>
      </c>
    </row>
    <row r="24" spans="3:17" x14ac:dyDescent="0.2">
      <c r="C24" s="4" t="s">
        <v>12</v>
      </c>
      <c r="D24" s="5">
        <v>3.5000000000000003E-2</v>
      </c>
      <c r="E24" s="5">
        <v>4.2000000000000003E-2</v>
      </c>
      <c r="F24" s="5">
        <v>2.9000000000000001E-2</v>
      </c>
      <c r="I24" t="s">
        <v>3</v>
      </c>
      <c r="J24" s="8">
        <f>J9*(1-EXP(D9/D24))</f>
        <v>15164.871215909427</v>
      </c>
      <c r="K24" s="9">
        <v>0.99585442710201122</v>
      </c>
      <c r="M24" s="8">
        <f>M9*(1-EXP(E9/E24))</f>
        <v>15319.116821544243</v>
      </c>
      <c r="N24" s="9">
        <v>0.96756675910520451</v>
      </c>
      <c r="P24" s="8">
        <f>P9*(1-EXP(F9/F24))</f>
        <v>14706.624821421854</v>
      </c>
      <c r="Q24" s="9">
        <v>0.99966453737209748</v>
      </c>
    </row>
    <row r="25" spans="3:17" ht="17" thickBot="1" x14ac:dyDescent="0.25">
      <c r="D25" s="5">
        <v>-6.0000000000000001E-3</v>
      </c>
      <c r="E25" s="5">
        <v>-8.9999999999999993E-3</v>
      </c>
      <c r="F25" s="5">
        <v>-8.9999999999999993E-3</v>
      </c>
      <c r="I25" t="s">
        <v>5</v>
      </c>
      <c r="J25" s="8">
        <f>J9*(1-EXP(D12/D24))</f>
        <v>15200.433385989611</v>
      </c>
      <c r="K25" s="9">
        <f>J25/J9</f>
        <v>0.99818974165941754</v>
      </c>
      <c r="M25" s="8">
        <f>M9*(1-EXP(E12/E24))</f>
        <v>14678.861643539092</v>
      </c>
      <c r="N25" s="9">
        <f>M25/M9</f>
        <v>0.92712776808507324</v>
      </c>
      <c r="P25" s="8">
        <f>P9*(1-EXP(F12/F24))</f>
        <v>14710.08376886927</v>
      </c>
      <c r="Q25" s="9">
        <f>P25/P9</f>
        <v>0.99989965502429856</v>
      </c>
    </row>
    <row r="26" spans="3:17" x14ac:dyDescent="0.2">
      <c r="C26" s="1" t="s">
        <v>13</v>
      </c>
      <c r="D26" s="2"/>
      <c r="E26" s="2"/>
      <c r="F26" s="2"/>
      <c r="I26" t="s">
        <v>6</v>
      </c>
      <c r="J26" s="8">
        <f>J9*(1-EXP(D14/D24))</f>
        <v>15180.560152216482</v>
      </c>
      <c r="K26" s="9">
        <f>J26/J9</f>
        <v>0.99688469610037311</v>
      </c>
      <c r="L26" s="8"/>
      <c r="M26" s="8">
        <f>M9*(1-EXP(E14/E24))</f>
        <v>15676.475786041756</v>
      </c>
      <c r="N26" s="9">
        <f>M26/M9</f>
        <v>0.9901378158537093</v>
      </c>
      <c r="O26" s="8"/>
      <c r="P26" s="8">
        <f>P9*(1-EXP(F14/F24))</f>
        <v>14699.873225430183</v>
      </c>
      <c r="Q26" s="9">
        <f>P26/P9</f>
        <v>0.99920560602887687</v>
      </c>
    </row>
    <row r="27" spans="3:17" x14ac:dyDescent="0.2">
      <c r="C27" s="4" t="s">
        <v>14</v>
      </c>
      <c r="D27" s="5">
        <v>9.6000000000000002E-2</v>
      </c>
      <c r="E27" s="5">
        <v>0.123</v>
      </c>
      <c r="F27" s="5">
        <v>9.9000000000000005E-2</v>
      </c>
      <c r="I27" t="s">
        <v>8</v>
      </c>
      <c r="J27" s="8">
        <f>J9*(1-EXP(D16/D24))</f>
        <v>14846.093111394996</v>
      </c>
      <c r="K27" s="9">
        <f>J27/J9</f>
        <v>0.97492074542914342</v>
      </c>
      <c r="L27" s="8"/>
      <c r="M27" s="8">
        <f>M9*(1-EXP(E16/E24))</f>
        <v>15181.071747688638</v>
      </c>
      <c r="N27" s="9">
        <f>M27/M9</f>
        <v>0.95884773004648871</v>
      </c>
      <c r="O27" s="8"/>
      <c r="P27" s="8">
        <f>P9*(1-EXP(F16/F24))</f>
        <v>14460.064941549883</v>
      </c>
      <c r="Q27" s="9">
        <f>P27/P9</f>
        <v>0.98290493608766738</v>
      </c>
    </row>
    <row r="28" spans="3:17" ht="17" thickBot="1" x14ac:dyDescent="0.25">
      <c r="C28" s="6"/>
      <c r="D28" s="7">
        <v>-2.4E-2</v>
      </c>
      <c r="E28" s="7">
        <v>-3.4000000000000002E-2</v>
      </c>
      <c r="F28" s="7">
        <v>-2.5999999999999999E-2</v>
      </c>
      <c r="I28" t="s">
        <v>10</v>
      </c>
      <c r="J28" s="8">
        <f>J9*(1-EXP(D19/D24))</f>
        <v>11136.751728956631</v>
      </c>
      <c r="K28" s="9">
        <f>J28/J9</f>
        <v>0.73133384088236353</v>
      </c>
      <c r="L28" s="8"/>
      <c r="M28" s="8">
        <f>M9*(1-EXP(E19/E24))</f>
        <v>10145.16515493408</v>
      </c>
      <c r="N28" s="9">
        <f>M28/M9</f>
        <v>0.64077614159463692</v>
      </c>
      <c r="O28" s="8"/>
      <c r="P28" s="8">
        <f>P9*(1-EXP(F19/F24))</f>
        <v>12177.018153257803</v>
      </c>
      <c r="Q28" s="9">
        <f>P28/P9</f>
        <v>0.82771766918381207</v>
      </c>
    </row>
    <row r="29" spans="3:17" x14ac:dyDescent="0.2">
      <c r="I29" t="s">
        <v>11</v>
      </c>
      <c r="J29" s="8">
        <f>J9*(1-EXP(D21/D24))</f>
        <v>13885.45856639002</v>
      </c>
      <c r="K29" s="9">
        <f>J29/J9</f>
        <v>0.91183731063764251</v>
      </c>
      <c r="L29" s="8"/>
      <c r="M29" s="8">
        <f>M9*(1-EXP(E21/E24))</f>
        <v>6676.2178686531133</v>
      </c>
      <c r="N29" s="9">
        <f>M29/M9</f>
        <v>0.42167486295086432</v>
      </c>
      <c r="O29" s="8"/>
      <c r="P29" s="8">
        <f>P9*(1-EXP(F21/F24))</f>
        <v>14638.881614410968</v>
      </c>
      <c r="Q29" s="9">
        <f>P29/P9</f>
        <v>0.99505977710120264</v>
      </c>
    </row>
    <row r="39" spans="3:16" x14ac:dyDescent="0.2">
      <c r="I39" t="s">
        <v>21</v>
      </c>
      <c r="J39" s="8">
        <v>15228</v>
      </c>
      <c r="M39" s="8">
        <v>15832.62</v>
      </c>
      <c r="P39" s="8">
        <v>14711.56</v>
      </c>
    </row>
    <row r="42" spans="3:16" x14ac:dyDescent="0.2">
      <c r="I42" s="4" t="s">
        <v>2</v>
      </c>
      <c r="J42" s="8">
        <f>J9*(1-EXP(D46/D27))</f>
        <v>11417.65715043091</v>
      </c>
      <c r="M42" s="8">
        <f>M9*(1-EXP(E46/E27))</f>
        <v>7366.6372158925742</v>
      </c>
      <c r="P42" s="8">
        <f>P9*(1-EXP(F46/F27))</f>
        <v>12947.846625829792</v>
      </c>
    </row>
    <row r="43" spans="3:16" ht="17" thickBot="1" x14ac:dyDescent="0.25">
      <c r="I43" s="4" t="s">
        <v>3</v>
      </c>
      <c r="J43" s="8">
        <f>J9*(1-EXP(D48/D27))</f>
        <v>14500.783341131622</v>
      </c>
      <c r="M43" s="8">
        <f>M9*(1-EXP(E48/E27))</f>
        <v>14284.766524382832</v>
      </c>
      <c r="P43" s="8">
        <f>P9*(1-EXP(F48/F27))</f>
        <v>14381.785508986319</v>
      </c>
    </row>
    <row r="44" spans="3:16" x14ac:dyDescent="0.2">
      <c r="C44" s="1" t="s">
        <v>0</v>
      </c>
      <c r="D44" s="2"/>
      <c r="E44" s="2"/>
      <c r="F44" s="2"/>
      <c r="I44" s="4" t="s">
        <v>5</v>
      </c>
      <c r="J44" s="8">
        <f>J39*(1-EXP(D51/D66))</f>
        <v>14866.121766327804</v>
      </c>
      <c r="K44" s="8"/>
      <c r="L44" s="8"/>
      <c r="M44" s="8">
        <f>M39*(1-EXP(E51/E66))</f>
        <v>15050.742900517258</v>
      </c>
      <c r="N44" s="8"/>
      <c r="O44" s="8"/>
      <c r="P44" s="8">
        <f>P39*(1-EXP(F51/F66))</f>
        <v>14522.350757708955</v>
      </c>
    </row>
    <row r="45" spans="3:16" x14ac:dyDescent="0.2">
      <c r="C45" s="3" t="s">
        <v>1</v>
      </c>
      <c r="I45" s="4" t="s">
        <v>6</v>
      </c>
      <c r="J45" s="8">
        <f>J39*(1-EXP(D53/D66))</f>
        <v>14822.187545761979</v>
      </c>
      <c r="K45" s="8"/>
      <c r="L45" s="8"/>
      <c r="M45" s="8">
        <f>M39*(1-EXP(E53/E66))</f>
        <v>15352.56883673427</v>
      </c>
      <c r="N45" s="8"/>
      <c r="O45" s="8"/>
      <c r="P45" s="8">
        <f>P39*(1-EXP(F53/F66))</f>
        <v>14428.150199425809</v>
      </c>
    </row>
    <row r="46" spans="3:16" x14ac:dyDescent="0.2">
      <c r="C46" s="4" t="s">
        <v>2</v>
      </c>
      <c r="D46" s="5">
        <f>D7+(2*D8)</f>
        <v>-0.13300000000000001</v>
      </c>
      <c r="E46" s="5">
        <f t="shared" ref="E46:F46" si="0">E7+(2*E8)</f>
        <v>-7.6999999999999999E-2</v>
      </c>
      <c r="F46" s="5">
        <f t="shared" si="0"/>
        <v>-0.21</v>
      </c>
      <c r="I46" s="4" t="s">
        <v>8</v>
      </c>
      <c r="J46" s="8">
        <f>J39*(1-EXP(D55/D66))</f>
        <v>13428.121483387675</v>
      </c>
      <c r="K46" s="8"/>
      <c r="L46" s="8"/>
      <c r="M46" s="8">
        <f>M39*(1-EXP(E55/E66))</f>
        <v>13857.218723444776</v>
      </c>
      <c r="N46" s="8"/>
      <c r="O46" s="8"/>
      <c r="P46" s="8">
        <f>P39*(1-EXP(F55/F66))</f>
        <v>12983.119705675488</v>
      </c>
    </row>
    <row r="47" spans="3:16" x14ac:dyDescent="0.2">
      <c r="I47" s="4" t="s">
        <v>10</v>
      </c>
      <c r="J47" s="8">
        <f>J39*(1-EXP(D58/D66))</f>
        <v>9387.5812082395405</v>
      </c>
      <c r="K47" s="8"/>
      <c r="L47" s="8"/>
      <c r="M47" s="8">
        <f>M39*(1-EXP(E58/E66))</f>
        <v>8979.7057843673902</v>
      </c>
      <c r="N47" s="8"/>
      <c r="O47" s="8"/>
      <c r="P47" s="8">
        <f>P39*(1-EXP(F58/F66))</f>
        <v>10464.574925881365</v>
      </c>
    </row>
    <row r="48" spans="3:16" x14ac:dyDescent="0.2">
      <c r="C48" s="4" t="s">
        <v>3</v>
      </c>
      <c r="D48" s="5">
        <f t="shared" ref="D48:F48" si="1">D9+(2*D10)</f>
        <v>-0.29200000000000004</v>
      </c>
      <c r="E48" s="5">
        <f t="shared" si="1"/>
        <v>-0.28599999999999998</v>
      </c>
      <c r="F48" s="5">
        <f t="shared" si="1"/>
        <v>-0.376</v>
      </c>
      <c r="I48" s="4" t="s">
        <v>11</v>
      </c>
      <c r="J48" s="8">
        <f>J39*(1-EXP(D60/D66))</f>
        <v>14016.467801238829</v>
      </c>
      <c r="K48" s="8"/>
      <c r="L48" s="8"/>
      <c r="M48" s="8">
        <f>M39*(1-EXP(E60/E66))</f>
        <v>13527.245582308855</v>
      </c>
      <c r="N48" s="8"/>
      <c r="O48" s="8"/>
      <c r="P48" s="8">
        <f>P39*(1-EXP(F60/F66))</f>
        <v>14413.468955205473</v>
      </c>
    </row>
    <row r="50" spans="3:16" x14ac:dyDescent="0.2">
      <c r="C50" s="3" t="s">
        <v>4</v>
      </c>
    </row>
    <row r="51" spans="3:16" x14ac:dyDescent="0.2">
      <c r="C51" s="4" t="s">
        <v>5</v>
      </c>
      <c r="D51" s="5">
        <f t="shared" ref="D51:F51" si="2">D12+(2*D13)</f>
        <v>-0.35899999999999999</v>
      </c>
      <c r="E51" s="5">
        <f t="shared" si="2"/>
        <v>-0.37</v>
      </c>
      <c r="F51" s="5">
        <f t="shared" si="2"/>
        <v>-0.43100000000000005</v>
      </c>
    </row>
    <row r="53" spans="3:16" x14ac:dyDescent="0.2">
      <c r="C53" s="4" t="s">
        <v>6</v>
      </c>
      <c r="D53" s="5">
        <f t="shared" ref="D53:F53" si="3">D14+(2*D15)</f>
        <v>-0.34799999999999998</v>
      </c>
      <c r="E53" s="5">
        <f t="shared" si="3"/>
        <v>-0.43</v>
      </c>
      <c r="F53" s="5">
        <f t="shared" si="3"/>
        <v>-0.39100000000000001</v>
      </c>
      <c r="I53" t="s">
        <v>2</v>
      </c>
      <c r="J53" s="8">
        <f>J39*(1-EXP(D46/D63))</f>
        <v>14887.337886174309</v>
      </c>
      <c r="K53" s="8"/>
      <c r="L53" s="8"/>
      <c r="M53" s="8">
        <f>M39*(1-EXP(E46/E63))</f>
        <v>13301.304734623718</v>
      </c>
      <c r="N53" s="8"/>
      <c r="O53" s="8"/>
      <c r="P53" s="8">
        <f>P39*(1-EXP(F46/F63))</f>
        <v>14701.021770520469</v>
      </c>
    </row>
    <row r="54" spans="3:16" x14ac:dyDescent="0.2">
      <c r="C54" s="4" t="s">
        <v>7</v>
      </c>
      <c r="I54" t="s">
        <v>3</v>
      </c>
      <c r="J54" s="8">
        <f>J39*(1-EXP(D48/D63))</f>
        <v>15224.374348578498</v>
      </c>
      <c r="K54" s="8"/>
      <c r="L54" s="8"/>
      <c r="M54" s="8">
        <f>M39*(1-EXP(E48/E63))</f>
        <v>15815.153166778695</v>
      </c>
      <c r="N54" s="8"/>
      <c r="O54" s="8"/>
      <c r="P54" s="8">
        <f>P39*(1-EXP(F48/F63))</f>
        <v>14711.525580375001</v>
      </c>
    </row>
    <row r="55" spans="3:16" x14ac:dyDescent="0.2">
      <c r="C55" s="4" t="s">
        <v>8</v>
      </c>
      <c r="D55" s="5">
        <f t="shared" ref="D55:F55" si="4">D16+(2*D17)</f>
        <v>-0.20500000000000002</v>
      </c>
      <c r="E55" s="5">
        <f t="shared" si="4"/>
        <v>-0.25600000000000001</v>
      </c>
      <c r="F55" s="5">
        <f t="shared" si="4"/>
        <v>-0.21199999999999999</v>
      </c>
      <c r="I55" t="s">
        <v>5</v>
      </c>
      <c r="J55" s="8">
        <f>J39*(1-EXP(D51/D63))</f>
        <v>15227.465408160268</v>
      </c>
      <c r="K55" s="8"/>
      <c r="L55" s="8"/>
      <c r="M55" s="8">
        <f>M39*(1-EXP(E51/E63))</f>
        <v>15830.256121178749</v>
      </c>
      <c r="N55" s="8"/>
      <c r="O55" s="8"/>
      <c r="P55" s="8">
        <f>P39*(1-EXP(E51/E63))</f>
        <v>14709.363500298019</v>
      </c>
    </row>
    <row r="56" spans="3:16" x14ac:dyDescent="0.2">
      <c r="I56" t="s">
        <v>6</v>
      </c>
      <c r="J56" s="8">
        <f>J39*(1-EXP(D53/D63))</f>
        <v>15227.267993602536</v>
      </c>
      <c r="K56" s="8"/>
      <c r="L56" s="8"/>
      <c r="M56" s="8">
        <f>M39*(1-EXP(E53/E63))</f>
        <v>15832.053493990465</v>
      </c>
      <c r="N56" s="8"/>
      <c r="O56" s="8"/>
      <c r="P56" s="8">
        <f>P39*(1-EXP(F53/F63))</f>
        <v>14711.539480297613</v>
      </c>
    </row>
    <row r="57" spans="3:16" x14ac:dyDescent="0.2">
      <c r="C57" s="3" t="s">
        <v>9</v>
      </c>
      <c r="I57" t="s">
        <v>8</v>
      </c>
      <c r="J57" s="8">
        <f>J39*(1-EXP(D55/D63))</f>
        <v>15184.457030272484</v>
      </c>
      <c r="K57" s="8"/>
      <c r="L57" s="8"/>
      <c r="M57" s="8">
        <f>M39*(1-EXP(E55/E63))</f>
        <v>15796.940026947017</v>
      </c>
      <c r="N57" s="8"/>
      <c r="O57" s="8"/>
      <c r="P57" s="8">
        <f>P39*(1-EXP(F55/F63))</f>
        <v>14701.724050101129</v>
      </c>
    </row>
    <row r="58" spans="3:16" x14ac:dyDescent="0.2">
      <c r="C58" s="4" t="s">
        <v>10</v>
      </c>
      <c r="D58" s="5">
        <f t="shared" ref="D58:F58" si="5">D19+(2*D20)</f>
        <v>-9.1999999999999998E-2</v>
      </c>
      <c r="E58" s="5">
        <f t="shared" si="5"/>
        <v>-0.10299999999999999</v>
      </c>
      <c r="F58" s="5">
        <f t="shared" si="5"/>
        <v>-0.123</v>
      </c>
      <c r="I58" t="s">
        <v>10</v>
      </c>
      <c r="J58" s="8">
        <f>J39*(1-EXP(D58/D63))</f>
        <v>14128.820041022109</v>
      </c>
      <c r="K58" s="8"/>
      <c r="L58" s="8"/>
      <c r="M58" s="8">
        <f>M39*(1-EXP(E58/E63))</f>
        <v>14469.615551664154</v>
      </c>
      <c r="N58" s="8"/>
      <c r="O58" s="8"/>
      <c r="P58" s="8">
        <f>P39*(1-EXP(F58/F63))</f>
        <v>14499.894002683857</v>
      </c>
    </row>
    <row r="59" spans="3:16" x14ac:dyDescent="0.2">
      <c r="C59" s="5"/>
      <c r="I59" t="s">
        <v>11</v>
      </c>
      <c r="J59" s="8">
        <f>J39*(1-EXP(D60/D63))</f>
        <v>15213.297258475737</v>
      </c>
      <c r="K59" s="8"/>
      <c r="L59" s="8"/>
      <c r="M59" s="8">
        <f>M39*(1-EXP(E60/E63))</f>
        <v>15776.529272994247</v>
      </c>
      <c r="N59" s="8"/>
      <c r="O59" s="8"/>
      <c r="P59" s="8">
        <f>P39*(1-EXP(F60/F63))</f>
        <v>14711.535619117778</v>
      </c>
    </row>
    <row r="60" spans="3:16" x14ac:dyDescent="0.2">
      <c r="C60" s="4" t="s">
        <v>11</v>
      </c>
      <c r="D60" s="5">
        <f t="shared" ref="D60:F60" si="6">D21+(2*D22)</f>
        <v>-0.24299999999999999</v>
      </c>
      <c r="E60" s="5">
        <f t="shared" si="6"/>
        <v>-0.23699999999999999</v>
      </c>
      <c r="F60" s="5">
        <f t="shared" si="6"/>
        <v>-0.38600000000000001</v>
      </c>
    </row>
    <row r="61" spans="3:16" x14ac:dyDescent="0.2">
      <c r="C61" s="4"/>
    </row>
    <row r="63" spans="3:16" x14ac:dyDescent="0.2">
      <c r="C63" s="4" t="s">
        <v>12</v>
      </c>
      <c r="D63" s="5">
        <v>3.5000000000000003E-2</v>
      </c>
      <c r="E63" s="5">
        <v>4.2000000000000003E-2</v>
      </c>
      <c r="F63" s="5">
        <v>2.9000000000000001E-2</v>
      </c>
    </row>
    <row r="64" spans="3:16" ht="17" thickBot="1" x14ac:dyDescent="0.25">
      <c r="I64" t="s">
        <v>21</v>
      </c>
      <c r="J64" s="8">
        <v>15228</v>
      </c>
      <c r="M64" s="8">
        <v>15832.62</v>
      </c>
      <c r="P64" s="8">
        <v>14711.56</v>
      </c>
    </row>
    <row r="65" spans="3:16" x14ac:dyDescent="0.2">
      <c r="C65" s="1" t="s">
        <v>13</v>
      </c>
      <c r="D65" s="2"/>
      <c r="E65" s="2"/>
      <c r="F65" s="2"/>
    </row>
    <row r="66" spans="3:16" x14ac:dyDescent="0.2">
      <c r="C66" s="4" t="s">
        <v>14</v>
      </c>
      <c r="D66" s="5">
        <v>9.6000000000000002E-2</v>
      </c>
      <c r="E66" s="5">
        <v>0.123</v>
      </c>
      <c r="F66" s="5">
        <v>9.9000000000000005E-2</v>
      </c>
    </row>
    <row r="67" spans="3:16" ht="17" thickBot="1" x14ac:dyDescent="0.25">
      <c r="C67" s="6"/>
      <c r="I67" s="4" t="s">
        <v>2</v>
      </c>
      <c r="J67" s="8">
        <f>J9*(1-EXP(D75/D27))</f>
        <v>5293.1129684232556</v>
      </c>
      <c r="M67" s="8">
        <f>M9*(1-EXP(E75/E27))</f>
        <v>-9745.7523790733012</v>
      </c>
      <c r="P67" s="8">
        <f>P9*(1-EXP(F75/F27))</f>
        <v>8540.0304359286256</v>
      </c>
    </row>
    <row r="68" spans="3:16" x14ac:dyDescent="0.2">
      <c r="I68" s="4" t="s">
        <v>3</v>
      </c>
      <c r="J68" s="8">
        <f>J9*(1-EXP(D77/D27))</f>
        <v>9387.5812082395405</v>
      </c>
      <c r="M68" s="8">
        <f>M9*(1-EXP(E77/E27))</f>
        <v>255.35925784306801</v>
      </c>
      <c r="P68" s="8">
        <f>P9*(1-EXP(F77/F27))</f>
        <v>8663.4568714660836</v>
      </c>
    </row>
    <row r="69" spans="3:16" x14ac:dyDescent="0.2">
      <c r="I69" s="4" t="s">
        <v>5</v>
      </c>
      <c r="J69" s="8">
        <f>J64*(1-EXP(D80/D95))</f>
        <v>8813.5548278349015</v>
      </c>
      <c r="M69" s="8">
        <f>M64*(1-EXP(E80/E95))</f>
        <v>-37769.282607103465</v>
      </c>
      <c r="P69" s="8">
        <f>P64*(1-EXP(F80/F95))</f>
        <v>9513.7907721829506</v>
      </c>
    </row>
    <row r="70" spans="3:16" x14ac:dyDescent="0.2">
      <c r="I70" s="4" t="s">
        <v>6</v>
      </c>
      <c r="J70" s="8">
        <f>J64*(1-EXP(D82/D95))</f>
        <v>6730.2408002137245</v>
      </c>
      <c r="M70" s="8">
        <f>M64*(1-EXP(E82/E95))</f>
        <v>-6443.9573486684321</v>
      </c>
      <c r="P70" s="8">
        <f>P64*(1-EXP(F82/F95))</f>
        <v>3049.8555792871157</v>
      </c>
    </row>
    <row r="71" spans="3:16" x14ac:dyDescent="0.2">
      <c r="I71" s="4" t="s">
        <v>8</v>
      </c>
      <c r="J71" s="8">
        <f>J64*(1-EXP(D84/D95))</f>
        <v>6460.492967105658</v>
      </c>
      <c r="M71" s="8">
        <f>M64*(1-EXP(E84/E95))</f>
        <v>1471.6890182577533</v>
      </c>
      <c r="P71" s="8">
        <f>P64*(1-EXP(F84/F95))</f>
        <v>3167.0576472865268</v>
      </c>
    </row>
    <row r="72" spans="3:16" ht="17" thickBot="1" x14ac:dyDescent="0.25">
      <c r="I72" s="4" t="s">
        <v>10</v>
      </c>
      <c r="J72" s="8">
        <f>J64*(1-EXP(D87/D95))</f>
        <v>0</v>
      </c>
      <c r="M72" s="8">
        <f>M64*(1-EXP(E87/E95))</f>
        <v>-2346.6830301654682</v>
      </c>
      <c r="P72" s="8">
        <f>P64*(1-EXP(F87/F95))</f>
        <v>-3476.3082366886806</v>
      </c>
    </row>
    <row r="73" spans="3:16" x14ac:dyDescent="0.2">
      <c r="C73" s="1" t="s">
        <v>0</v>
      </c>
      <c r="D73" s="2"/>
      <c r="E73" s="2"/>
      <c r="F73" s="2"/>
      <c r="I73" s="4" t="s">
        <v>11</v>
      </c>
      <c r="J73" s="8">
        <f>J64*(1-EXP(D89/D95))</f>
        <v>-17347.240475271101</v>
      </c>
      <c r="M73" s="8">
        <f>M64*(1-EXP(E89/E95))</f>
        <v>-58974.861286728054</v>
      </c>
      <c r="P73" s="8">
        <f>P64*(1-EXP(F89/F95))</f>
        <v>-17635.151667620881</v>
      </c>
    </row>
    <row r="74" spans="3:16" x14ac:dyDescent="0.2">
      <c r="C74" s="3" t="s">
        <v>1</v>
      </c>
    </row>
    <row r="75" spans="3:16" x14ac:dyDescent="0.2">
      <c r="C75" s="4" t="s">
        <v>2</v>
      </c>
      <c r="D75" s="5">
        <f>D7-(2*D8)</f>
        <v>-4.0999999999999995E-2</v>
      </c>
      <c r="E75" s="5">
        <f t="shared" ref="E75:F75" si="7">E7-(2*E8)</f>
        <v>5.9000000000000004E-2</v>
      </c>
      <c r="F75" s="5">
        <f t="shared" si="7"/>
        <v>-8.5999999999999993E-2</v>
      </c>
    </row>
    <row r="77" spans="3:16" x14ac:dyDescent="0.2">
      <c r="C77" s="4" t="s">
        <v>3</v>
      </c>
      <c r="D77" s="5">
        <f t="shared" ref="D77:F77" si="8">D9-(2*D10)</f>
        <v>-9.1999999999999998E-2</v>
      </c>
      <c r="E77" s="5">
        <f t="shared" si="8"/>
        <v>-2.0000000000000018E-3</v>
      </c>
      <c r="F77" s="5">
        <f t="shared" si="8"/>
        <v>-8.8000000000000023E-2</v>
      </c>
    </row>
    <row r="78" spans="3:16" x14ac:dyDescent="0.2">
      <c r="I78" t="s">
        <v>2</v>
      </c>
      <c r="J78" s="8">
        <f>J64*(1-EXP(D75/D92))</f>
        <v>10508.479209099241</v>
      </c>
      <c r="M78" s="8">
        <f>M64*(1-EXP(E75/E92))</f>
        <v>-48678.284626444765</v>
      </c>
      <c r="P78" s="8">
        <f>P64*(1-EXP(F75/F92))</f>
        <v>13953.417307278167</v>
      </c>
    </row>
    <row r="79" spans="3:16" x14ac:dyDescent="0.2">
      <c r="C79" s="3" t="s">
        <v>4</v>
      </c>
      <c r="I79" t="s">
        <v>3</v>
      </c>
      <c r="J79" s="8">
        <f>J64*(1-EXP(D77/D92))</f>
        <v>14128.820041022109</v>
      </c>
      <c r="M79" s="8">
        <f>M64*(1-EXP(E77/E92))</f>
        <v>736.26504296440135</v>
      </c>
      <c r="P79" s="8">
        <f>P64*(1-EXP(F77/F92))</f>
        <v>14003.940797334919</v>
      </c>
    </row>
    <row r="80" spans="3:16" x14ac:dyDescent="0.2">
      <c r="C80" s="4" t="s">
        <v>5</v>
      </c>
      <c r="D80" s="5">
        <f t="shared" ref="D80:F80" si="9">D12-(2*D13)</f>
        <v>-8.299999999999999E-2</v>
      </c>
      <c r="E80" s="5">
        <f t="shared" si="9"/>
        <v>0.15000000000000002</v>
      </c>
      <c r="F80" s="5">
        <f t="shared" si="9"/>
        <v>-0.10300000000000001</v>
      </c>
      <c r="I80" t="s">
        <v>5</v>
      </c>
      <c r="J80" s="8">
        <f>J64*(1-EXP(D80/D92))</f>
        <v>13806.507654781393</v>
      </c>
      <c r="M80" s="8">
        <f>M64*(1-EXP(E80/E92))</f>
        <v>-547291.9924529898</v>
      </c>
      <c r="P80" s="8">
        <f>P64*(1-EXP(F80/F92))</f>
        <v>14289.703706062504</v>
      </c>
    </row>
    <row r="81" spans="3:16" x14ac:dyDescent="0.2">
      <c r="I81" t="s">
        <v>6</v>
      </c>
      <c r="J81" s="8">
        <f>J64*(1-EXP(D82/D92))</f>
        <v>12153.519823977391</v>
      </c>
      <c r="M81" s="8">
        <f>M64*(1-EXP(E82/E92))</f>
        <v>-27204.903242897235</v>
      </c>
      <c r="P81" s="8">
        <f>P64*(1-EXP(F82/F92))</f>
        <v>8055.4839381150514</v>
      </c>
    </row>
    <row r="82" spans="3:16" x14ac:dyDescent="0.2">
      <c r="C82" s="4" t="s">
        <v>6</v>
      </c>
      <c r="D82" s="5">
        <f t="shared" ref="D82:F82" si="10">D14-(2*D15)</f>
        <v>-5.6000000000000022E-2</v>
      </c>
      <c r="E82" s="5">
        <f t="shared" si="10"/>
        <v>4.1999999999999982E-2</v>
      </c>
      <c r="F82" s="5">
        <f t="shared" si="10"/>
        <v>-2.2999999999999993E-2</v>
      </c>
      <c r="I82" t="s">
        <v>8</v>
      </c>
      <c r="J82" s="8">
        <f>J64*(1-EXP(D84/D92))</f>
        <v>11878.369222019674</v>
      </c>
      <c r="M82" s="8">
        <f>M64*(1-EXP(E84/E92))</f>
        <v>3934.7655801103692</v>
      </c>
      <c r="P82" s="8">
        <f>P64*(1-EXP(F84/F92))</f>
        <v>8281.0916593585371</v>
      </c>
    </row>
    <row r="83" spans="3:16" x14ac:dyDescent="0.2">
      <c r="C83" s="4" t="s">
        <v>7</v>
      </c>
      <c r="I83" t="s">
        <v>10</v>
      </c>
      <c r="J83" s="8">
        <f>J64*(1-EXP(D87/D92))</f>
        <v>0</v>
      </c>
      <c r="M83" s="8">
        <f>M64*(1-EXP(E87/E92))</f>
        <v>-7899.6155434407174</v>
      </c>
      <c r="P83" s="8">
        <f>P64*(1-EXP(F87/F92))</f>
        <v>-15637.681041737584</v>
      </c>
    </row>
    <row r="84" spans="3:16" x14ac:dyDescent="0.2">
      <c r="C84" s="4" t="s">
        <v>8</v>
      </c>
      <c r="D84" s="5">
        <f t="shared" ref="D84:F84" si="11">D16-(2*D17)</f>
        <v>-5.3000000000000005E-2</v>
      </c>
      <c r="E84" s="5">
        <f t="shared" si="11"/>
        <v>-1.2000000000000011E-2</v>
      </c>
      <c r="F84" s="5">
        <f t="shared" si="11"/>
        <v>-2.3999999999999994E-2</v>
      </c>
      <c r="I84" t="s">
        <v>11</v>
      </c>
      <c r="J84" s="8">
        <f>J64*(1-EXP(D89/D92))</f>
        <v>-107362.57251228344</v>
      </c>
      <c r="M84" s="8">
        <f>M64*(1-EXP(E89/E92))</f>
        <v>-1478883.253130578</v>
      </c>
      <c r="P84" s="8">
        <f>P64*(1-EXP(F89/F92))</f>
        <v>-201939.65400691918</v>
      </c>
    </row>
    <row r="86" spans="3:16" x14ac:dyDescent="0.2">
      <c r="C86" s="3" t="s">
        <v>9</v>
      </c>
    </row>
    <row r="87" spans="3:16" x14ac:dyDescent="0.2">
      <c r="C87" s="4" t="s">
        <v>10</v>
      </c>
      <c r="D87" s="5">
        <f t="shared" ref="D87:F87" si="12">D19-(2*D20)</f>
        <v>0</v>
      </c>
      <c r="E87" s="5">
        <f t="shared" si="12"/>
        <v>1.7000000000000001E-2</v>
      </c>
      <c r="F87" s="5">
        <f t="shared" si="12"/>
        <v>2.0999999999999998E-2</v>
      </c>
    </row>
    <row r="88" spans="3:16" x14ac:dyDescent="0.2">
      <c r="C88" s="5"/>
    </row>
    <row r="89" spans="3:16" x14ac:dyDescent="0.2">
      <c r="C89" s="4" t="s">
        <v>11</v>
      </c>
      <c r="D89" s="5">
        <f t="shared" ref="D89:F89" si="13">D21-(2*D22)</f>
        <v>7.2999999999999995E-2</v>
      </c>
      <c r="E89" s="5">
        <f t="shared" si="13"/>
        <v>0.191</v>
      </c>
      <c r="F89" s="5">
        <f t="shared" si="13"/>
        <v>7.8000000000000014E-2</v>
      </c>
    </row>
    <row r="90" spans="3:16" x14ac:dyDescent="0.2">
      <c r="C90" s="4"/>
      <c r="I90" t="s">
        <v>21</v>
      </c>
      <c r="J90" s="8" t="s">
        <v>22</v>
      </c>
      <c r="K90" s="8" t="s">
        <v>23</v>
      </c>
      <c r="L90" s="8" t="s">
        <v>22</v>
      </c>
      <c r="M90" s="8" t="s">
        <v>23</v>
      </c>
      <c r="N90" s="8" t="s">
        <v>22</v>
      </c>
      <c r="O90" s="8" t="s">
        <v>23</v>
      </c>
    </row>
    <row r="91" spans="3:16" x14ac:dyDescent="0.2">
      <c r="K91" s="8"/>
      <c r="O91" s="8"/>
    </row>
    <row r="92" spans="3:16" x14ac:dyDescent="0.2">
      <c r="C92" s="4" t="s">
        <v>12</v>
      </c>
      <c r="D92" s="5">
        <v>3.5000000000000003E-2</v>
      </c>
      <c r="E92" s="5">
        <v>4.2000000000000003E-2</v>
      </c>
      <c r="F92" s="5">
        <v>2.9000000000000001E-2</v>
      </c>
      <c r="K92" s="8"/>
      <c r="O92" s="8"/>
    </row>
    <row r="93" spans="3:16" ht="17" thickBot="1" x14ac:dyDescent="0.25">
      <c r="I93" t="s">
        <v>2</v>
      </c>
      <c r="J93" s="8">
        <v>5293.1129684232556</v>
      </c>
      <c r="K93" s="8">
        <v>11417.65715043091</v>
      </c>
      <c r="L93" s="8">
        <v>-9745.7523790733012</v>
      </c>
      <c r="M93" s="8">
        <v>7366.6372158925742</v>
      </c>
      <c r="N93" s="8">
        <v>8540.0304359286256</v>
      </c>
      <c r="O93" s="8">
        <v>12947.846625829792</v>
      </c>
    </row>
    <row r="94" spans="3:16" x14ac:dyDescent="0.2">
      <c r="C94" s="1" t="s">
        <v>13</v>
      </c>
      <c r="D94" s="2"/>
      <c r="E94" s="2"/>
      <c r="F94" s="2"/>
      <c r="I94" t="s">
        <v>3</v>
      </c>
      <c r="J94" s="8">
        <v>9387.5812082395405</v>
      </c>
      <c r="K94" s="8">
        <v>14500.783341131622</v>
      </c>
      <c r="L94" s="8">
        <v>255.35925784306801</v>
      </c>
      <c r="M94" s="8">
        <v>14284.766524382832</v>
      </c>
      <c r="N94" s="8">
        <v>8663.4568714660836</v>
      </c>
      <c r="O94" s="8">
        <v>14381.785508986319</v>
      </c>
    </row>
    <row r="95" spans="3:16" x14ac:dyDescent="0.2">
      <c r="C95" s="4" t="s">
        <v>14</v>
      </c>
      <c r="D95" s="5">
        <v>9.6000000000000002E-2</v>
      </c>
      <c r="E95" s="5">
        <v>0.123</v>
      </c>
      <c r="F95" s="5">
        <v>9.9000000000000005E-2</v>
      </c>
      <c r="I95" t="s">
        <v>5</v>
      </c>
      <c r="J95" s="8">
        <v>8813.5548278349015</v>
      </c>
      <c r="K95" s="8">
        <v>14866.121766327804</v>
      </c>
      <c r="L95" s="8">
        <v>-37769.282607103465</v>
      </c>
      <c r="M95" s="8">
        <v>15050.742900517258</v>
      </c>
      <c r="N95" s="8">
        <v>9513.7907721829506</v>
      </c>
      <c r="O95" s="8">
        <v>14522.350757708955</v>
      </c>
    </row>
    <row r="96" spans="3:16" ht="17" thickBot="1" x14ac:dyDescent="0.25">
      <c r="C96" s="6"/>
      <c r="I96" t="s">
        <v>6</v>
      </c>
      <c r="J96" s="8">
        <v>6730.2408002137245</v>
      </c>
      <c r="K96" s="8">
        <v>14822.187545761979</v>
      </c>
      <c r="L96" s="8">
        <v>-6443.9573486684321</v>
      </c>
      <c r="M96" s="8">
        <v>15352.56883673427</v>
      </c>
      <c r="N96" s="8">
        <v>3049.8555792871157</v>
      </c>
      <c r="O96" s="8">
        <v>14428.150199425809</v>
      </c>
    </row>
    <row r="97" spans="9:15" x14ac:dyDescent="0.2">
      <c r="I97" t="s">
        <v>8</v>
      </c>
      <c r="J97" s="8">
        <v>6460.492967105658</v>
      </c>
      <c r="K97" s="8">
        <v>13428.121483387675</v>
      </c>
      <c r="L97" s="8">
        <v>1471.6890182577533</v>
      </c>
      <c r="M97" s="8">
        <v>13857.218723444776</v>
      </c>
      <c r="N97" s="8">
        <v>3167.0576472865268</v>
      </c>
      <c r="O97" s="8">
        <v>12983.119705675488</v>
      </c>
    </row>
    <row r="98" spans="9:15" x14ac:dyDescent="0.2">
      <c r="I98" t="s">
        <v>10</v>
      </c>
      <c r="J98" s="8">
        <v>0</v>
      </c>
      <c r="K98" s="8">
        <v>9387.5812082395405</v>
      </c>
      <c r="L98" s="8">
        <v>-2346.6830301654682</v>
      </c>
      <c r="M98" s="8">
        <v>8979.7057843673902</v>
      </c>
      <c r="N98" s="8">
        <v>-3476.3082366886806</v>
      </c>
      <c r="O98" s="8">
        <v>10464.574925881365</v>
      </c>
    </row>
    <row r="99" spans="9:15" x14ac:dyDescent="0.2">
      <c r="I99" t="s">
        <v>11</v>
      </c>
      <c r="J99" s="8">
        <v>-17347.240475271101</v>
      </c>
      <c r="K99" s="8">
        <v>14016.467801238829</v>
      </c>
      <c r="L99" s="8">
        <v>-58974.861286728054</v>
      </c>
      <c r="M99" s="8">
        <v>13527.245582308855</v>
      </c>
      <c r="N99" s="8">
        <v>-17635.151667620881</v>
      </c>
      <c r="O99" s="8">
        <v>14413.468955205473</v>
      </c>
    </row>
    <row r="100" spans="9:15" x14ac:dyDescent="0.2">
      <c r="K100" s="8"/>
      <c r="L100" s="8"/>
      <c r="N100" s="8"/>
      <c r="O100" s="8"/>
    </row>
    <row r="101" spans="9:15" x14ac:dyDescent="0.2">
      <c r="K101" s="8"/>
      <c r="L101" s="8"/>
      <c r="N101" s="8"/>
      <c r="O101" s="8"/>
    </row>
    <row r="102" spans="9:15" x14ac:dyDescent="0.2">
      <c r="K102" s="8"/>
      <c r="L102" s="8"/>
      <c r="N102" s="8"/>
      <c r="O102" s="8"/>
    </row>
    <row r="103" spans="9:15" x14ac:dyDescent="0.2">
      <c r="K103" s="8"/>
      <c r="L103" s="8"/>
      <c r="N103" s="8"/>
      <c r="O103" s="8"/>
    </row>
    <row r="104" spans="9:15" x14ac:dyDescent="0.2">
      <c r="I104" t="s">
        <v>2</v>
      </c>
      <c r="J104" s="8">
        <v>10508.479209099241</v>
      </c>
      <c r="K104" s="8">
        <v>14887.337886174309</v>
      </c>
      <c r="L104" s="8">
        <v>-48678.284626444765</v>
      </c>
      <c r="M104" s="8">
        <v>13301.304734623718</v>
      </c>
      <c r="N104" s="8">
        <v>13953.417307278167</v>
      </c>
      <c r="O104" s="8">
        <v>14701.021770520469</v>
      </c>
    </row>
    <row r="105" spans="9:15" x14ac:dyDescent="0.2">
      <c r="I105" t="s">
        <v>3</v>
      </c>
      <c r="J105" s="8">
        <v>14128.820041022109</v>
      </c>
      <c r="K105" s="8">
        <v>15224.374348578498</v>
      </c>
      <c r="L105" s="8">
        <v>736.26504296440135</v>
      </c>
      <c r="M105" s="8">
        <v>15815.153166778695</v>
      </c>
      <c r="N105" s="8">
        <v>14003.940797334919</v>
      </c>
      <c r="O105" s="8">
        <v>14711.525580375001</v>
      </c>
    </row>
    <row r="106" spans="9:15" x14ac:dyDescent="0.2">
      <c r="I106" t="s">
        <v>5</v>
      </c>
      <c r="J106" s="8">
        <v>13806.507654781393</v>
      </c>
      <c r="K106" s="8">
        <v>15227.465408160268</v>
      </c>
      <c r="L106" s="8">
        <v>-547291.9924529898</v>
      </c>
      <c r="M106" s="8">
        <v>15830.256121178749</v>
      </c>
      <c r="N106" s="8">
        <v>14289.703706062504</v>
      </c>
      <c r="O106" s="8">
        <v>14709.363500298019</v>
      </c>
    </row>
    <row r="107" spans="9:15" x14ac:dyDescent="0.2">
      <c r="I107" t="s">
        <v>6</v>
      </c>
      <c r="J107" s="8">
        <v>12153.519823977391</v>
      </c>
      <c r="K107" s="8">
        <v>15227.267993602536</v>
      </c>
      <c r="L107" s="8">
        <v>-27204.903242897235</v>
      </c>
      <c r="M107" s="8">
        <v>15832.053493990465</v>
      </c>
      <c r="N107" s="8">
        <v>8055.4839381150514</v>
      </c>
      <c r="O107" s="8">
        <v>14711.539480297613</v>
      </c>
    </row>
    <row r="108" spans="9:15" x14ac:dyDescent="0.2">
      <c r="I108" t="s">
        <v>8</v>
      </c>
      <c r="J108" s="8">
        <v>11878.369222019674</v>
      </c>
      <c r="K108" s="8">
        <v>15184.457030272484</v>
      </c>
      <c r="L108" s="8">
        <v>3934.7655801103692</v>
      </c>
      <c r="M108" s="8">
        <v>15796.940026947017</v>
      </c>
      <c r="N108" s="8">
        <v>8281.0916593585371</v>
      </c>
      <c r="O108" s="8">
        <v>14701.724050101129</v>
      </c>
    </row>
    <row r="109" spans="9:15" x14ac:dyDescent="0.2">
      <c r="I109" t="s">
        <v>10</v>
      </c>
      <c r="J109" s="8">
        <v>0</v>
      </c>
      <c r="K109" s="8">
        <v>14128.820041022109</v>
      </c>
      <c r="L109" s="8">
        <v>-7899.6155434407174</v>
      </c>
      <c r="M109" s="8">
        <v>14469.615551664154</v>
      </c>
      <c r="N109" s="8">
        <v>-15637.681041737584</v>
      </c>
      <c r="O109" s="8">
        <v>14499.894002683857</v>
      </c>
    </row>
    <row r="110" spans="9:15" x14ac:dyDescent="0.2">
      <c r="I110" t="s">
        <v>11</v>
      </c>
      <c r="J110" s="8">
        <v>-107362.57251228344</v>
      </c>
      <c r="K110" s="8">
        <v>15213.297258475737</v>
      </c>
      <c r="L110" s="8">
        <v>-1478883.253130578</v>
      </c>
      <c r="M110" s="8">
        <v>15776.529272994247</v>
      </c>
      <c r="N110" s="8">
        <v>-201939.65400691918</v>
      </c>
      <c r="O110" s="8">
        <v>14711.535619117778</v>
      </c>
    </row>
    <row r="115" spans="3:21" ht="17" thickBot="1" x14ac:dyDescent="0.25"/>
    <row r="116" spans="3:21" x14ac:dyDescent="0.2">
      <c r="J116" s="17">
        <v>15228</v>
      </c>
      <c r="N116" s="17">
        <v>15833</v>
      </c>
      <c r="R116" s="17">
        <v>14712</v>
      </c>
    </row>
    <row r="117" spans="3:21" x14ac:dyDescent="0.2">
      <c r="I117" s="11" t="s">
        <v>24</v>
      </c>
    </row>
    <row r="118" spans="3:21" x14ac:dyDescent="0.2">
      <c r="C118" s="12" t="s">
        <v>3</v>
      </c>
      <c r="D118" s="13">
        <v>-0.159</v>
      </c>
      <c r="E118" s="13">
        <v>-0.123</v>
      </c>
      <c r="F118" s="13">
        <v>-0.188</v>
      </c>
      <c r="I118" t="s">
        <v>25</v>
      </c>
      <c r="J118" s="8">
        <f>J116*(1-EXP(D118/D127))</f>
        <v>12371.915508226823</v>
      </c>
      <c r="K118" s="10">
        <f>J118/J116</f>
        <v>0.81244520017249955</v>
      </c>
      <c r="L118" s="20">
        <v>5337.6761415323754</v>
      </c>
      <c r="M118" s="20">
        <v>14403.232404835417</v>
      </c>
      <c r="N118" s="8">
        <f>N116*(1-EXP(E118/E127))</f>
        <v>9821.9921348754669</v>
      </c>
      <c r="O118" s="10">
        <f>N118/N116</f>
        <v>0.62034940534803684</v>
      </c>
      <c r="P118" s="8">
        <v>-6380.0298456104574</v>
      </c>
      <c r="Q118" s="8">
        <v>14206.377436319022</v>
      </c>
      <c r="R118" s="8">
        <f>R116*(1-EXP(F118/F127))</f>
        <v>12593.900641811109</v>
      </c>
      <c r="S118" s="10">
        <f>R118/R116</f>
        <v>0.85602913552277793</v>
      </c>
      <c r="T118" s="8">
        <v>2237.1448082585648</v>
      </c>
      <c r="U118" s="8">
        <v>14352.36898046478</v>
      </c>
    </row>
    <row r="119" spans="3:21" x14ac:dyDescent="0.2">
      <c r="C119" s="14"/>
      <c r="D119" s="13">
        <v>-5.8999999999999997E-2</v>
      </c>
      <c r="E119" s="13">
        <v>-8.3000000000000004E-2</v>
      </c>
      <c r="F119" s="13">
        <v>-8.5999999999999993E-2</v>
      </c>
      <c r="I119" t="s">
        <v>26</v>
      </c>
      <c r="J119" s="8">
        <f>J116*(1-EXP(D120/D127))</f>
        <v>14120.524382447002</v>
      </c>
      <c r="K119" s="10">
        <f>J119/J116</f>
        <v>0.92727373144516689</v>
      </c>
      <c r="L119" s="20">
        <v>6870.6964055601666</v>
      </c>
      <c r="M119" s="20">
        <v>15081.241870465206</v>
      </c>
      <c r="N119" s="8">
        <f>N116*(1-EXP(E120/E127))</f>
        <v>12803.028957840064</v>
      </c>
      <c r="O119" s="10">
        <f>N119/N116</f>
        <v>0.80862937900840426</v>
      </c>
      <c r="P119" s="8">
        <v>-12078.129145036804</v>
      </c>
      <c r="Q119" s="8">
        <v>15504.072980651508</v>
      </c>
      <c r="R119" s="8">
        <f>R116*(1-EXP(F120/F127))</f>
        <v>13932.794791763879</v>
      </c>
      <c r="S119" s="10">
        <f>R119/R116</f>
        <v>0.94703607883115004</v>
      </c>
      <c r="T119" s="8">
        <v>3574.553693299486</v>
      </c>
      <c r="U119" s="8">
        <v>14657.484742209081</v>
      </c>
    </row>
    <row r="120" spans="3:21" x14ac:dyDescent="0.2">
      <c r="C120" s="12" t="s">
        <v>28</v>
      </c>
      <c r="D120" s="13">
        <v>-0.249</v>
      </c>
      <c r="E120" s="13">
        <v>-0.21</v>
      </c>
      <c r="F120" s="13">
        <v>-0.28499999999999998</v>
      </c>
      <c r="I120" t="s">
        <v>27</v>
      </c>
      <c r="J120" s="8">
        <f>J116*(1-EXP(D122/D127))</f>
        <v>14730.379127979832</v>
      </c>
      <c r="K120" s="10">
        <f>J120/J116</f>
        <v>0.96732198108614598</v>
      </c>
      <c r="L120" s="20">
        <v>10876.571162432914</v>
      </c>
      <c r="M120" s="20">
        <v>15171.093052532013</v>
      </c>
      <c r="N120" s="8">
        <f>N116*(1-EXP(E122/E127))</f>
        <v>14269.173441931476</v>
      </c>
      <c r="O120" s="10">
        <f>N120/N116</f>
        <v>0.90122992748888242</v>
      </c>
      <c r="P120" s="8">
        <v>-9561.6193355609757</v>
      </c>
      <c r="Q120" s="8">
        <v>15736.697965643618</v>
      </c>
      <c r="R120" s="8">
        <f>R116*(1-EXP(F122/F127))</f>
        <v>14274.553309206571</v>
      </c>
      <c r="S120" s="10">
        <f>R120/R116</f>
        <v>0.97026599437238792</v>
      </c>
      <c r="T120" s="8">
        <v>8712.0191904945932</v>
      </c>
      <c r="U120" s="8">
        <v>14680.106630110722</v>
      </c>
    </row>
    <row r="121" spans="3:21" x14ac:dyDescent="0.2">
      <c r="C121" s="12"/>
      <c r="D121" s="13">
        <v>-9.6000000000000002E-2</v>
      </c>
      <c r="E121" s="13">
        <v>-0.14099999999999999</v>
      </c>
      <c r="F121" s="13">
        <v>-0.129</v>
      </c>
      <c r="K121" s="10"/>
      <c r="L121" s="20"/>
      <c r="M121" s="20"/>
      <c r="O121" s="10"/>
      <c r="Q121" s="8"/>
      <c r="R121" s="19"/>
      <c r="S121" s="10"/>
      <c r="T121" s="8"/>
      <c r="U121" s="8"/>
    </row>
    <row r="122" spans="3:21" x14ac:dyDescent="0.2">
      <c r="C122" s="12" t="s">
        <v>29</v>
      </c>
      <c r="D122" s="13">
        <v>-0.32500000000000001</v>
      </c>
      <c r="E122" s="13">
        <v>-0.29399999999999998</v>
      </c>
      <c r="F122" s="13">
        <v>-0.34100000000000003</v>
      </c>
      <c r="I122" t="s">
        <v>25</v>
      </c>
      <c r="J122" s="8">
        <f>J116*(1-EXP(D118/D124))</f>
        <v>15122.137496267853</v>
      </c>
      <c r="K122" s="10">
        <f>J122/J116</f>
        <v>0.99304816760361525</v>
      </c>
      <c r="L122" s="20">
        <v>10999.337122315688</v>
      </c>
      <c r="M122" s="20">
        <v>15225.349784075817</v>
      </c>
      <c r="N122" s="8">
        <f>N116*(1-EXP(E118/E124))</f>
        <v>15101.679613832857</v>
      </c>
      <c r="O122" s="10">
        <f>N122/N116</f>
        <v>0.95381037161831983</v>
      </c>
      <c r="P122" s="8">
        <v>-30557.577594150109</v>
      </c>
      <c r="Q122" s="8">
        <v>15821.471160848598</v>
      </c>
      <c r="R122" s="8">
        <f>R116*(1-EXP(F118/F124))</f>
        <v>14698.078202137971</v>
      </c>
      <c r="S122" s="10">
        <f>R122/R116</f>
        <v>0.99905371140143906</v>
      </c>
      <c r="T122" s="8">
        <v>6577.852877186262</v>
      </c>
      <c r="U122" s="8">
        <v>14711.976172491992</v>
      </c>
    </row>
    <row r="123" spans="3:21" ht="17" thickBot="1" x14ac:dyDescent="0.25">
      <c r="C123" s="15"/>
      <c r="D123" s="16">
        <v>-0.10299999999999999</v>
      </c>
      <c r="E123" s="16">
        <v>-0.17699999999999999</v>
      </c>
      <c r="F123" s="16">
        <v>-0.127</v>
      </c>
      <c r="I123" t="s">
        <v>26</v>
      </c>
      <c r="J123" s="8">
        <f>J116*(1-EXP(D120/D124))</f>
        <v>15221.6424624958</v>
      </c>
      <c r="K123" s="10">
        <f>J123/J116</f>
        <v>0.99958251001417131</v>
      </c>
      <c r="L123" s="20">
        <v>12663.186315095809</v>
      </c>
      <c r="M123" s="20">
        <v>15227.984241240074</v>
      </c>
      <c r="N123" s="8">
        <f>N116*(1-EXP(E120/E124))</f>
        <v>15749.916041185761</v>
      </c>
      <c r="O123" s="10">
        <f>N123/N116</f>
        <v>0.99475248160081864</v>
      </c>
      <c r="P123" s="8">
        <v>-79951.068304050117</v>
      </c>
      <c r="Q123" s="8">
        <v>15832.927932229915</v>
      </c>
      <c r="R123" s="8">
        <f>R116*(1-EXP(F120/F124))</f>
        <v>14711.616776454084</v>
      </c>
      <c r="S123" s="10">
        <f>R123/R116</f>
        <v>0.99997395163499758</v>
      </c>
      <c r="T123" s="8">
        <v>9299.7576614857335</v>
      </c>
      <c r="U123" s="8">
        <v>14711.999972865167</v>
      </c>
    </row>
    <row r="124" spans="3:21" x14ac:dyDescent="0.2">
      <c r="C124" s="12" t="s">
        <v>12</v>
      </c>
      <c r="D124" s="13">
        <v>3.2000000000000001E-2</v>
      </c>
      <c r="E124" s="13">
        <v>0.04</v>
      </c>
      <c r="F124" s="13">
        <v>2.7E-2</v>
      </c>
      <c r="I124" t="s">
        <v>27</v>
      </c>
      <c r="J124" s="8">
        <f>J116*(1-EXP(D122/D124))</f>
        <v>15227.408656896409</v>
      </c>
      <c r="K124" s="10">
        <f>J124/J116</f>
        <v>0.99996116738221752</v>
      </c>
      <c r="L124" s="20">
        <v>14858.503555639221</v>
      </c>
      <c r="M124" s="20">
        <v>15227.999053612906</v>
      </c>
      <c r="N124" s="8">
        <f>N116*(1-EXP(E122/E124))</f>
        <v>15822.82583515849</v>
      </c>
      <c r="O124" s="10">
        <f>N124/N116</f>
        <v>0.99935740763964442</v>
      </c>
      <c r="P124" s="8">
        <v>-55125.583050662579</v>
      </c>
      <c r="Q124" s="8">
        <v>15832.99854121058</v>
      </c>
      <c r="R124" s="8">
        <f>R116*(1-EXP(F122/F124))</f>
        <v>14711.951839247993</v>
      </c>
      <c r="S124" s="10">
        <f>R124/R116</f>
        <v>0.99999672643066839</v>
      </c>
      <c r="T124" s="8">
        <v>14125.485996577359</v>
      </c>
      <c r="U124" s="8">
        <v>14711.99999604535</v>
      </c>
    </row>
    <row r="125" spans="3:21" ht="17" thickBot="1" x14ac:dyDescent="0.25">
      <c r="C125" s="15"/>
      <c r="D125" s="16">
        <v>-6.0000000000000001E-3</v>
      </c>
      <c r="E125" s="16">
        <v>-8.9999999999999993E-3</v>
      </c>
      <c r="F125" s="16">
        <v>-8.9999999999999993E-3</v>
      </c>
    </row>
    <row r="126" spans="3:21" x14ac:dyDescent="0.2">
      <c r="C126" s="14" t="s">
        <v>13</v>
      </c>
      <c r="D126" s="13"/>
      <c r="E126" s="13"/>
      <c r="F126" s="13"/>
    </row>
    <row r="127" spans="3:21" x14ac:dyDescent="0.2">
      <c r="C127" s="12" t="s">
        <v>14</v>
      </c>
      <c r="D127" s="13">
        <v>9.5000000000000001E-2</v>
      </c>
      <c r="E127" s="13">
        <v>0.127</v>
      </c>
      <c r="F127" s="13">
        <v>9.7000000000000003E-2</v>
      </c>
    </row>
    <row r="128" spans="3:21" ht="17" thickBot="1" x14ac:dyDescent="0.25">
      <c r="C128" s="15"/>
      <c r="D128" s="16">
        <v>-2.4E-2</v>
      </c>
      <c r="E128" s="16">
        <v>-3.4000000000000002E-2</v>
      </c>
      <c r="F128" s="16">
        <v>-2.5000000000000001E-2</v>
      </c>
    </row>
    <row r="129" spans="3:18" x14ac:dyDescent="0.2">
      <c r="J129" s="17">
        <v>15228</v>
      </c>
      <c r="N129" s="17">
        <v>15833</v>
      </c>
      <c r="R129" s="17">
        <v>14712</v>
      </c>
    </row>
    <row r="130" spans="3:18" x14ac:dyDescent="0.2">
      <c r="I130" t="s">
        <v>23</v>
      </c>
    </row>
    <row r="131" spans="3:18" x14ac:dyDescent="0.2">
      <c r="C131" s="12" t="s">
        <v>3</v>
      </c>
      <c r="D131">
        <f>D118+(2*D119)</f>
        <v>-0.27700000000000002</v>
      </c>
      <c r="E131">
        <f>E118+(2*E119)</f>
        <v>-0.28900000000000003</v>
      </c>
      <c r="F131">
        <f>F118+(2*F119)</f>
        <v>-0.36</v>
      </c>
      <c r="I131" t="s">
        <v>25</v>
      </c>
      <c r="J131" s="8">
        <f>J129*(1-EXP(D131/D140))</f>
        <v>14403.232404835417</v>
      </c>
      <c r="N131" s="8">
        <f>N129*(1-EXP(E131/E140))</f>
        <v>14206.377436319022</v>
      </c>
      <c r="R131" s="8">
        <f>R129*(1-EXP(F131/F140))</f>
        <v>14352.36898046478</v>
      </c>
    </row>
    <row r="132" spans="3:18" x14ac:dyDescent="0.2">
      <c r="C132" s="14"/>
      <c r="I132" t="s">
        <v>26</v>
      </c>
      <c r="J132" s="8">
        <f>J129*(1-EXP(D133/D140))</f>
        <v>15081.241870465206</v>
      </c>
      <c r="N132" s="8">
        <f>N129*(1-EXP(E133/E140))</f>
        <v>15504.072980651508</v>
      </c>
      <c r="R132" s="8">
        <f>R129*(1-EXP(F133/F140))</f>
        <v>14657.484742209081</v>
      </c>
    </row>
    <row r="133" spans="3:18" x14ac:dyDescent="0.2">
      <c r="C133" s="12" t="s">
        <v>28</v>
      </c>
      <c r="D133">
        <f t="shared" ref="D133:F133" si="14">D120+(2*D121)</f>
        <v>-0.441</v>
      </c>
      <c r="E133">
        <f t="shared" si="14"/>
        <v>-0.49199999999999999</v>
      </c>
      <c r="F133">
        <f t="shared" si="14"/>
        <v>-0.54299999999999993</v>
      </c>
      <c r="I133" t="s">
        <v>27</v>
      </c>
      <c r="J133" s="8">
        <f>J129*(1-EXP(D135/D140))</f>
        <v>15171.093052532013</v>
      </c>
      <c r="N133" s="8">
        <f>N129*(1-EXP(E135/E140))</f>
        <v>15736.697965643618</v>
      </c>
      <c r="R133" s="8">
        <f>R129*(1-EXP(F135/F140))</f>
        <v>14680.106630110722</v>
      </c>
    </row>
    <row r="134" spans="3:18" x14ac:dyDescent="0.2">
      <c r="C134" s="12"/>
      <c r="N134" s="8"/>
      <c r="R134" s="18"/>
    </row>
    <row r="135" spans="3:18" x14ac:dyDescent="0.2">
      <c r="C135" s="12" t="s">
        <v>29</v>
      </c>
      <c r="D135">
        <f t="shared" ref="D135:F135" si="15">D122+(2*D123)</f>
        <v>-0.53100000000000003</v>
      </c>
      <c r="E135">
        <f t="shared" si="15"/>
        <v>-0.64799999999999991</v>
      </c>
      <c r="F135">
        <f t="shared" si="15"/>
        <v>-0.59499999999999997</v>
      </c>
      <c r="I135" t="s">
        <v>25</v>
      </c>
      <c r="J135" s="8">
        <f>J129*(1-EXP(D131/D137))</f>
        <v>15225.349784075817</v>
      </c>
      <c r="N135" s="8">
        <f>N129*(1-EXP(E131/E137))</f>
        <v>15821.471160848598</v>
      </c>
      <c r="R135" s="8">
        <f>R129*(1-EXP(F131/F137))</f>
        <v>14711.976172491992</v>
      </c>
    </row>
    <row r="136" spans="3:18" ht="17" thickBot="1" x14ac:dyDescent="0.25">
      <c r="C136" s="15"/>
      <c r="I136" t="s">
        <v>26</v>
      </c>
      <c r="J136" s="8">
        <f>J129*(1-EXP(D133/D137))</f>
        <v>15227.984241240074</v>
      </c>
      <c r="N136" s="8">
        <f>N129*(1-EXP(E133/E137))</f>
        <v>15832.927932229915</v>
      </c>
      <c r="R136" s="8">
        <f>R129*(1-EXP(F133/F137))</f>
        <v>14711.999972865167</v>
      </c>
    </row>
    <row r="137" spans="3:18" x14ac:dyDescent="0.2">
      <c r="C137" s="12" t="s">
        <v>12</v>
      </c>
      <c r="D137" s="13">
        <v>3.2000000000000001E-2</v>
      </c>
      <c r="E137" s="13">
        <v>0.04</v>
      </c>
      <c r="F137" s="13">
        <v>2.7E-2</v>
      </c>
      <c r="I137" t="s">
        <v>27</v>
      </c>
      <c r="J137" s="8">
        <f>J129*(1-EXP(D135/D137))</f>
        <v>15227.999053612906</v>
      </c>
      <c r="N137" s="8">
        <f>N129*(1-EXP(E135/E137))</f>
        <v>15832.99854121058</v>
      </c>
      <c r="R137" s="8">
        <f>R129*(1-EXP(F135/F137))</f>
        <v>14711.99999604535</v>
      </c>
    </row>
    <row r="138" spans="3:18" ht="17" thickBot="1" x14ac:dyDescent="0.25">
      <c r="C138" s="15"/>
      <c r="D138" s="16">
        <v>-6.0000000000000001E-3</v>
      </c>
      <c r="E138" s="16">
        <v>-8.9999999999999993E-3</v>
      </c>
      <c r="F138" s="16">
        <v>-8.9999999999999993E-3</v>
      </c>
    </row>
    <row r="139" spans="3:18" x14ac:dyDescent="0.2">
      <c r="C139" s="14" t="s">
        <v>13</v>
      </c>
      <c r="D139" s="13"/>
      <c r="E139" s="13"/>
      <c r="F139" s="13"/>
    </row>
    <row r="140" spans="3:18" ht="17" thickBot="1" x14ac:dyDescent="0.25">
      <c r="C140" s="12" t="s">
        <v>14</v>
      </c>
      <c r="D140" s="13">
        <v>9.5000000000000001E-2</v>
      </c>
      <c r="E140" s="13">
        <v>0.127</v>
      </c>
      <c r="F140" s="13">
        <v>9.7000000000000003E-2</v>
      </c>
    </row>
    <row r="141" spans="3:18" ht="17" thickBot="1" x14ac:dyDescent="0.25">
      <c r="C141" s="15"/>
      <c r="D141" s="16">
        <v>-2.4E-2</v>
      </c>
      <c r="E141" s="16">
        <v>-3.4000000000000002E-2</v>
      </c>
      <c r="F141" s="16">
        <v>-2.5000000000000001E-2</v>
      </c>
      <c r="J141" s="17">
        <v>15228</v>
      </c>
      <c r="N141" s="17">
        <v>15833</v>
      </c>
      <c r="R141" s="17">
        <v>14712</v>
      </c>
    </row>
    <row r="142" spans="3:18" x14ac:dyDescent="0.2">
      <c r="I142" t="s">
        <v>22</v>
      </c>
    </row>
    <row r="143" spans="3:18" x14ac:dyDescent="0.2">
      <c r="C143" s="12" t="s">
        <v>3</v>
      </c>
      <c r="D143">
        <f>D118-(2*D119)</f>
        <v>-4.1000000000000009E-2</v>
      </c>
      <c r="E143">
        <f t="shared" ref="E143:F143" si="16">E118-(2*E119)</f>
        <v>4.300000000000001E-2</v>
      </c>
      <c r="F143">
        <f t="shared" si="16"/>
        <v>-1.6000000000000014E-2</v>
      </c>
      <c r="I143" t="s">
        <v>25</v>
      </c>
      <c r="J143" s="8">
        <f>J141*(1-EXP(D143/D152))</f>
        <v>5337.6761415323754</v>
      </c>
      <c r="N143" s="8">
        <f>N141*(1-EXP(E143/E152))</f>
        <v>-6380.0298456104574</v>
      </c>
      <c r="R143" s="8">
        <f>R141*(1-EXP(F143/F152))</f>
        <v>2237.1448082585648</v>
      </c>
    </row>
    <row r="144" spans="3:18" x14ac:dyDescent="0.2">
      <c r="C144" s="14"/>
      <c r="I144" t="s">
        <v>26</v>
      </c>
      <c r="J144" s="8">
        <f>J141*(1-EXP(D145/D152))</f>
        <v>6870.6964055601666</v>
      </c>
      <c r="N144" s="8">
        <f>N141*(1-EXP(E145/E152))</f>
        <v>-12078.129145036804</v>
      </c>
      <c r="R144" s="8">
        <f>R141*(1-EXP(F145/F152))</f>
        <v>3574.553693299486</v>
      </c>
    </row>
    <row r="145" spans="3:21" x14ac:dyDescent="0.2">
      <c r="C145" s="12" t="s">
        <v>28</v>
      </c>
      <c r="D145">
        <f>D120-(2*D121)</f>
        <v>-5.6999999999999995E-2</v>
      </c>
      <c r="E145">
        <f t="shared" ref="E145:F145" si="17">E120-(2*E121)</f>
        <v>7.1999999999999981E-2</v>
      </c>
      <c r="F145">
        <f t="shared" si="17"/>
        <v>-2.6999999999999968E-2</v>
      </c>
      <c r="I145" t="s">
        <v>27</v>
      </c>
      <c r="J145" s="8">
        <f>J141*(1-EXP(D147/D152))</f>
        <v>10876.571162432914</v>
      </c>
      <c r="N145" s="8">
        <f>N141*(1-EXP(E147/E152))</f>
        <v>-9561.6193355609757</v>
      </c>
      <c r="R145" s="8">
        <f>R141*(1-EXP(F147/F152))</f>
        <v>8712.0191904945932</v>
      </c>
    </row>
    <row r="146" spans="3:21" x14ac:dyDescent="0.2">
      <c r="C146" s="12"/>
      <c r="N146" s="8"/>
      <c r="R146" s="8"/>
    </row>
    <row r="147" spans="3:21" x14ac:dyDescent="0.2">
      <c r="C147" s="12" t="s">
        <v>29</v>
      </c>
      <c r="D147">
        <f>D122-(2*D123)</f>
        <v>-0.11900000000000002</v>
      </c>
      <c r="E147">
        <f t="shared" ref="E147:F147" si="18">E122-(2*E123)</f>
        <v>0.06</v>
      </c>
      <c r="F147">
        <f t="shared" si="18"/>
        <v>-8.7000000000000022E-2</v>
      </c>
      <c r="I147" t="s">
        <v>25</v>
      </c>
      <c r="J147" s="8">
        <f>J141*(1-EXP(D143/D149))</f>
        <v>10999.337122315688</v>
      </c>
      <c r="N147" s="8">
        <f>N141*(1-EXP(E143/E149))</f>
        <v>-30557.577594150109</v>
      </c>
      <c r="R147" s="8">
        <f>R141*(1-EXP(F143/F149))</f>
        <v>6577.852877186262</v>
      </c>
    </row>
    <row r="148" spans="3:21" ht="17" thickBot="1" x14ac:dyDescent="0.25">
      <c r="C148" s="15"/>
      <c r="I148" t="s">
        <v>26</v>
      </c>
      <c r="J148" s="8">
        <f>J141*(1-EXP(D145/D149))</f>
        <v>12663.186315095809</v>
      </c>
      <c r="N148" s="8">
        <f>N141*(1-EXP(E145/E149))</f>
        <v>-79951.068304050117</v>
      </c>
      <c r="R148" s="8">
        <f>R141*(1-EXP(F145/F149))</f>
        <v>9299.7576614857335</v>
      </c>
    </row>
    <row r="149" spans="3:21" x14ac:dyDescent="0.2">
      <c r="C149" s="12" t="s">
        <v>12</v>
      </c>
      <c r="D149" s="13">
        <v>3.2000000000000001E-2</v>
      </c>
      <c r="E149" s="13">
        <v>0.04</v>
      </c>
      <c r="F149" s="13">
        <v>2.7E-2</v>
      </c>
      <c r="I149" t="s">
        <v>27</v>
      </c>
      <c r="J149" s="8">
        <f>J141*(1-EXP(D147/D149))</f>
        <v>14858.503555639221</v>
      </c>
      <c r="N149" s="8">
        <f>N141*(1-EXP(E147/E149))</f>
        <v>-55125.583050662579</v>
      </c>
      <c r="R149" s="8">
        <f>R141*(1-EXP(F147/F149))</f>
        <v>14125.485996577359</v>
      </c>
    </row>
    <row r="150" spans="3:21" ht="17" thickBot="1" x14ac:dyDescent="0.25">
      <c r="C150" s="15"/>
      <c r="D150" s="16">
        <v>-6.0000000000000001E-3</v>
      </c>
      <c r="E150" s="16">
        <v>-8.9999999999999993E-3</v>
      </c>
      <c r="F150" s="16">
        <v>-8.9999999999999993E-3</v>
      </c>
    </row>
    <row r="151" spans="3:21" x14ac:dyDescent="0.2">
      <c r="C151" s="14" t="s">
        <v>13</v>
      </c>
      <c r="D151" s="13"/>
      <c r="E151" s="13"/>
      <c r="F151" s="13"/>
    </row>
    <row r="152" spans="3:21" x14ac:dyDescent="0.2">
      <c r="C152" s="12" t="s">
        <v>14</v>
      </c>
      <c r="D152" s="13">
        <v>9.5000000000000001E-2</v>
      </c>
      <c r="E152" s="13">
        <v>0.127</v>
      </c>
      <c r="F152" s="13">
        <v>9.7000000000000003E-2</v>
      </c>
    </row>
    <row r="153" spans="3:21" ht="17" thickBot="1" x14ac:dyDescent="0.25">
      <c r="C153" s="15"/>
      <c r="D153" s="16">
        <v>-2.4E-2</v>
      </c>
      <c r="E153" s="16">
        <v>-3.4000000000000002E-2</v>
      </c>
      <c r="F153" s="16">
        <v>-2.5000000000000001E-2</v>
      </c>
    </row>
    <row r="158" spans="3:21" ht="17" thickBot="1" x14ac:dyDescent="0.25"/>
    <row r="159" spans="3:21" x14ac:dyDescent="0.2">
      <c r="I159" s="11" t="s">
        <v>30</v>
      </c>
      <c r="J159" s="22">
        <v>16017</v>
      </c>
      <c r="N159" s="22">
        <v>16666</v>
      </c>
      <c r="R159" s="22">
        <v>15461</v>
      </c>
    </row>
    <row r="160" spans="3:21" x14ac:dyDescent="0.2">
      <c r="C160" s="12" t="s">
        <v>31</v>
      </c>
      <c r="D160" s="13">
        <v>-0.191</v>
      </c>
      <c r="E160" s="13">
        <v>-0.14799999999999999</v>
      </c>
      <c r="F160" s="13">
        <v>-0.22600000000000001</v>
      </c>
      <c r="I160" s="12" t="s">
        <v>33</v>
      </c>
      <c r="J160" s="8">
        <f>J159*(1-EXP(D160/D167))</f>
        <v>13872.032625166054</v>
      </c>
      <c r="K160" s="10">
        <f>J160/J159</f>
        <v>0.86608182713155102</v>
      </c>
      <c r="L160" s="8">
        <f>J159*(1-EXP(D183/D190))</f>
        <v>8589.2008350726173</v>
      </c>
      <c r="M160" s="8">
        <f>J159*(1-EXP(D172/D179))</f>
        <v>15397.585697466549</v>
      </c>
      <c r="N160" s="8">
        <f>N159*(1-EXP(E160/E167))</f>
        <v>11860.922184575598</v>
      </c>
      <c r="O160" s="10">
        <f>N160/N159</f>
        <v>0.711683798426473</v>
      </c>
      <c r="P160" s="8">
        <f>N159*(1-EXP(E183/E190))</f>
        <v>-3384.3110137469271</v>
      </c>
      <c r="Q160" s="8">
        <f>N159*(1-EXP(E172/E179))</f>
        <v>15514.458121350159</v>
      </c>
      <c r="R160" s="8">
        <f>R159*(1-EXP(F160/F167))</f>
        <v>14028.568491784839</v>
      </c>
      <c r="S160" s="10">
        <f>R160/R159</f>
        <v>0.90735194953656551</v>
      </c>
      <c r="T160" s="8">
        <f>R159*(1-EXP(F183/F190))</f>
        <v>7410.8627162013345</v>
      </c>
      <c r="U160" s="8">
        <f>R159*(1-EXP(F172/F179))</f>
        <v>15206.114902592153</v>
      </c>
    </row>
    <row r="161" spans="3:21" x14ac:dyDescent="0.2">
      <c r="C161" s="14"/>
      <c r="D161" s="13">
        <v>-5.8999999999999997E-2</v>
      </c>
      <c r="E161" s="13">
        <v>-8.5000000000000006E-2</v>
      </c>
      <c r="F161" s="13">
        <v>-8.2000000000000003E-2</v>
      </c>
      <c r="I161" s="21" t="s">
        <v>34</v>
      </c>
      <c r="J161" s="8">
        <f>J159*(1-EXP(D162/D167))</f>
        <v>13982.006217821567</v>
      </c>
      <c r="K161" s="10">
        <f>J161/J159</f>
        <v>0.87294788148976499</v>
      </c>
      <c r="L161" s="8">
        <f>J159*(1-EXP(D185/D190))</f>
        <v>2482.6674960608943</v>
      </c>
      <c r="M161" s="8">
        <f>J159*(1-EXP(D174/D179))</f>
        <v>15711.022613062034</v>
      </c>
      <c r="N161" s="8">
        <f>N159*(1-EXP(E162/E167))</f>
        <v>12019.753024889238</v>
      </c>
      <c r="O161" s="10">
        <f>N161/N159</f>
        <v>0.72121403005455642</v>
      </c>
      <c r="P161" s="8">
        <f>N159*(1-EXP(E185/E190))</f>
        <v>-23948.576061953332</v>
      </c>
      <c r="Q161" s="8">
        <f>N159*(1-EXP(E174/E179))</f>
        <v>16134.476270174624</v>
      </c>
      <c r="R161" s="8">
        <f>R159*(1-EXP(F162/F167))</f>
        <v>14043.567636822481</v>
      </c>
      <c r="S161" s="10">
        <f>R161/R159</f>
        <v>0.90832207727976721</v>
      </c>
      <c r="T161" s="8">
        <f>R159*(1-EXP(F185/F190))</f>
        <v>-3029.7035050474833</v>
      </c>
      <c r="U161" s="8">
        <f>R159*(1-EXP(F174/F179))</f>
        <v>15352.344615220585</v>
      </c>
    </row>
    <row r="162" spans="3:21" x14ac:dyDescent="0.2">
      <c r="C162" s="12" t="s">
        <v>32</v>
      </c>
      <c r="D162" s="13">
        <v>-0.19600000000000001</v>
      </c>
      <c r="E162" s="13">
        <v>-0.152</v>
      </c>
      <c r="F162" s="13">
        <v>-0.22700000000000001</v>
      </c>
      <c r="K162" s="10"/>
      <c r="L162" s="8"/>
      <c r="O162" s="10"/>
      <c r="Q162" s="8"/>
      <c r="S162" s="23"/>
      <c r="T162" s="18"/>
      <c r="U162" s="18"/>
    </row>
    <row r="163" spans="3:21" x14ac:dyDescent="0.2">
      <c r="C163" s="14"/>
      <c r="D163" s="13">
        <v>-0.09</v>
      </c>
      <c r="E163" s="13">
        <v>-0.129</v>
      </c>
      <c r="F163" s="13">
        <v>-0.122</v>
      </c>
      <c r="I163" s="12" t="s">
        <v>33</v>
      </c>
      <c r="J163" s="8">
        <f>J159*(1-EXP(D160/D164))</f>
        <v>15967.916292874756</v>
      </c>
      <c r="K163" s="10">
        <f>J163/J159</f>
        <v>0.9969355243100928</v>
      </c>
      <c r="L163" s="8">
        <f>J159*(1-EXP(D183/D187))</f>
        <v>14263.647891901854</v>
      </c>
      <c r="M163" s="8">
        <f>J159*(1-EXP(D172/D176))</f>
        <v>16015.625940394955</v>
      </c>
      <c r="N163" s="8">
        <f>N159*(1-EXP(E160/E164))</f>
        <v>16174.57149254535</v>
      </c>
      <c r="O163" s="10">
        <f>N163/N159</f>
        <v>0.97051311007712415</v>
      </c>
      <c r="P163" s="8">
        <f>N159*(1-EXP(E183/E187))</f>
        <v>-11473.667614627015</v>
      </c>
      <c r="Q163" s="8">
        <f>N159*(1-EXP(E172/E176))</f>
        <v>16657.417738786171</v>
      </c>
      <c r="R163" s="8">
        <f>R159*(1-EXP(F160/F164))</f>
        <v>15457.418772449886</v>
      </c>
      <c r="S163" s="10">
        <f>R163/R159</f>
        <v>0.99976837025094667</v>
      </c>
      <c r="T163" s="8">
        <f>R159*(1-EXP(F183/F187))</f>
        <v>13905.146253908362</v>
      </c>
      <c r="U163" s="8">
        <f>R159*(1-EXP(F172/F176))</f>
        <v>15460.991756814676</v>
      </c>
    </row>
    <row r="164" spans="3:21" x14ac:dyDescent="0.2">
      <c r="C164" s="12" t="s">
        <v>12</v>
      </c>
      <c r="D164" s="13">
        <v>3.3000000000000002E-2</v>
      </c>
      <c r="E164" s="13">
        <v>4.2000000000000003E-2</v>
      </c>
      <c r="F164" s="13">
        <v>2.7E-2</v>
      </c>
      <c r="I164" s="21" t="s">
        <v>34</v>
      </c>
      <c r="J164" s="8">
        <f>J159*(1-EXP(D162/D164))</f>
        <v>15974.817223506136</v>
      </c>
      <c r="K164" s="10">
        <f>J164/J159</f>
        <v>0.99736637469601896</v>
      </c>
      <c r="L164" s="8">
        <f>J159*(1-EXP(D185/D187))</f>
        <v>6153.8837010732859</v>
      </c>
      <c r="M164" s="8">
        <f>J159*(1-EXP(D174/D176))</f>
        <v>16016.819591843105</v>
      </c>
      <c r="N164" s="8">
        <f>N159*(1-EXP(E162/E164))</f>
        <v>16219.214606234318</v>
      </c>
      <c r="O164" s="10">
        <f>N164/N159</f>
        <v>0.97319180404622097</v>
      </c>
      <c r="P164" s="8">
        <f>N159*(1-EXP(E185/E187))</f>
        <v>-191259.58260974093</v>
      </c>
      <c r="Q164" s="8">
        <f>N159*(1-EXP(E174/E176))</f>
        <v>16665.039958500645</v>
      </c>
      <c r="R164" s="8">
        <f>R159*(1-EXP(F162/F164))</f>
        <v>15457.548984292464</v>
      </c>
      <c r="S164" s="10">
        <f>R164/R159</f>
        <v>0.99977679220570881</v>
      </c>
      <c r="T164" s="8">
        <f>R159*(1-EXP(F185/F187))</f>
        <v>-13557.987402319932</v>
      </c>
      <c r="U164" s="8">
        <f>R159*(1-EXP(F174/F176))</f>
        <v>15460.999589595969</v>
      </c>
    </row>
    <row r="165" spans="3:21" x14ac:dyDescent="0.2">
      <c r="C165" s="14"/>
      <c r="D165" s="13">
        <v>-6.0000000000000001E-3</v>
      </c>
      <c r="E165" s="13">
        <v>-8.9999999999999993E-3</v>
      </c>
      <c r="F165" s="13">
        <v>-8.9999999999999993E-3</v>
      </c>
    </row>
    <row r="166" spans="3:21" x14ac:dyDescent="0.2">
      <c r="C166" s="14" t="s">
        <v>13</v>
      </c>
      <c r="D166" s="13"/>
      <c r="E166" s="13"/>
      <c r="F166" s="13"/>
    </row>
    <row r="167" spans="3:21" x14ac:dyDescent="0.2">
      <c r="C167" s="12" t="s">
        <v>14</v>
      </c>
      <c r="D167" s="13">
        <v>9.5000000000000001E-2</v>
      </c>
      <c r="E167" s="13">
        <v>0.11899999999999999</v>
      </c>
      <c r="F167" s="13">
        <v>9.5000000000000001E-2</v>
      </c>
    </row>
    <row r="168" spans="3:21" x14ac:dyDescent="0.2">
      <c r="C168" s="14"/>
      <c r="D168" s="13">
        <v>-2.3E-2</v>
      </c>
      <c r="E168" s="13">
        <v>-3.3000000000000002E-2</v>
      </c>
      <c r="F168" s="13">
        <v>-2.5000000000000001E-2</v>
      </c>
    </row>
    <row r="172" spans="3:21" x14ac:dyDescent="0.2">
      <c r="C172" s="12" t="s">
        <v>31</v>
      </c>
      <c r="D172">
        <f>D160+(2*D161)</f>
        <v>-0.309</v>
      </c>
      <c r="E172">
        <f>E160+(2*E161)</f>
        <v>-0.318</v>
      </c>
      <c r="F172">
        <f>F160+(2*F161)</f>
        <v>-0.39</v>
      </c>
    </row>
    <row r="173" spans="3:21" x14ac:dyDescent="0.2">
      <c r="C173" s="14"/>
    </row>
    <row r="174" spans="3:21" x14ac:dyDescent="0.2">
      <c r="C174" s="12" t="s">
        <v>32</v>
      </c>
      <c r="D174">
        <f>D162+(2*D163)</f>
        <v>-0.376</v>
      </c>
      <c r="E174">
        <f>E162+(2*E163)</f>
        <v>-0.41000000000000003</v>
      </c>
      <c r="F174">
        <f>F162+(2*F163)</f>
        <v>-0.47099999999999997</v>
      </c>
    </row>
    <row r="175" spans="3:21" x14ac:dyDescent="0.2">
      <c r="C175" s="14"/>
    </row>
    <row r="176" spans="3:21" x14ac:dyDescent="0.2">
      <c r="C176" s="12" t="s">
        <v>12</v>
      </c>
      <c r="D176" s="13">
        <v>3.3000000000000002E-2</v>
      </c>
      <c r="E176" s="13">
        <v>4.2000000000000003E-2</v>
      </c>
      <c r="F176" s="13">
        <v>2.7E-2</v>
      </c>
    </row>
    <row r="177" spans="3:6" x14ac:dyDescent="0.2">
      <c r="C177" s="14"/>
      <c r="D177" s="13">
        <v>-6.0000000000000001E-3</v>
      </c>
      <c r="E177" s="13">
        <v>-8.9999999999999993E-3</v>
      </c>
      <c r="F177" s="13">
        <v>-8.9999999999999993E-3</v>
      </c>
    </row>
    <row r="178" spans="3:6" x14ac:dyDescent="0.2">
      <c r="C178" s="14" t="s">
        <v>13</v>
      </c>
      <c r="D178" s="13"/>
      <c r="E178" s="13"/>
      <c r="F178" s="13"/>
    </row>
    <row r="179" spans="3:6" x14ac:dyDescent="0.2">
      <c r="C179" s="12" t="s">
        <v>14</v>
      </c>
      <c r="D179" s="13">
        <v>9.5000000000000001E-2</v>
      </c>
      <c r="E179" s="13">
        <v>0.11899999999999999</v>
      </c>
      <c r="F179" s="13">
        <v>9.5000000000000001E-2</v>
      </c>
    </row>
    <row r="180" spans="3:6" x14ac:dyDescent="0.2">
      <c r="C180" s="14"/>
      <c r="D180" s="13">
        <v>-2.3E-2</v>
      </c>
      <c r="E180" s="13">
        <v>-3.3000000000000002E-2</v>
      </c>
      <c r="F180" s="13">
        <v>-2.5000000000000001E-2</v>
      </c>
    </row>
    <row r="183" spans="3:6" x14ac:dyDescent="0.2">
      <c r="C183" s="12" t="s">
        <v>31</v>
      </c>
      <c r="D183">
        <f>D160-(2*D161)</f>
        <v>-7.3000000000000009E-2</v>
      </c>
      <c r="E183">
        <f>E160-(2*E161)</f>
        <v>2.200000000000002E-2</v>
      </c>
      <c r="F183">
        <f>F160-(2*F161)</f>
        <v>-6.2E-2</v>
      </c>
    </row>
    <row r="184" spans="3:6" x14ac:dyDescent="0.2">
      <c r="C184" s="14"/>
    </row>
    <row r="185" spans="3:6" x14ac:dyDescent="0.2">
      <c r="C185" s="12" t="s">
        <v>32</v>
      </c>
      <c r="D185">
        <f>D162-(2*D163)</f>
        <v>-1.6000000000000014E-2</v>
      </c>
      <c r="E185">
        <f>E162-(2*E163)</f>
        <v>0.10600000000000001</v>
      </c>
      <c r="F185">
        <f>F162-(2*F163)</f>
        <v>1.6999999999999987E-2</v>
      </c>
    </row>
    <row r="186" spans="3:6" x14ac:dyDescent="0.2">
      <c r="C186" s="14"/>
    </row>
    <row r="187" spans="3:6" x14ac:dyDescent="0.2">
      <c r="C187" s="12" t="s">
        <v>12</v>
      </c>
      <c r="D187" s="13">
        <v>3.3000000000000002E-2</v>
      </c>
      <c r="E187" s="13">
        <v>4.2000000000000003E-2</v>
      </c>
      <c r="F187" s="13">
        <v>2.7E-2</v>
      </c>
    </row>
    <row r="188" spans="3:6" x14ac:dyDescent="0.2">
      <c r="C188" s="14"/>
      <c r="D188" s="13">
        <v>-6.0000000000000001E-3</v>
      </c>
      <c r="E188" s="13">
        <v>-8.9999999999999993E-3</v>
      </c>
      <c r="F188" s="13">
        <v>-8.9999999999999993E-3</v>
      </c>
    </row>
    <row r="189" spans="3:6" x14ac:dyDescent="0.2">
      <c r="C189" s="14" t="s">
        <v>13</v>
      </c>
      <c r="D189" s="13"/>
      <c r="E189" s="13"/>
      <c r="F189" s="13"/>
    </row>
    <row r="190" spans="3:6" x14ac:dyDescent="0.2">
      <c r="C190" s="12" t="s">
        <v>14</v>
      </c>
      <c r="D190" s="13">
        <v>9.5000000000000001E-2</v>
      </c>
      <c r="E190" s="13">
        <v>0.11899999999999999</v>
      </c>
      <c r="F190" s="13">
        <v>9.5000000000000001E-2</v>
      </c>
    </row>
    <row r="191" spans="3:6" x14ac:dyDescent="0.2">
      <c r="D191" s="13">
        <v>-2.3E-2</v>
      </c>
      <c r="E191" s="13">
        <v>-3.3000000000000002E-2</v>
      </c>
      <c r="F191" s="13">
        <v>-2.5000000000000001E-2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P100"/>
  <sheetViews>
    <sheetView topLeftCell="B76" workbookViewId="0">
      <selection activeCell="N15" sqref="N15"/>
    </sheetView>
  </sheetViews>
  <sheetFormatPr baseColWidth="10" defaultColWidth="11" defaultRowHeight="16" x14ac:dyDescent="0.2"/>
  <cols>
    <col min="4" max="4" width="59.5" customWidth="1"/>
  </cols>
  <sheetData>
    <row r="4" spans="3:12" x14ac:dyDescent="0.2">
      <c r="D4" t="s">
        <v>41</v>
      </c>
    </row>
    <row r="5" spans="3:12" x14ac:dyDescent="0.2">
      <c r="D5" t="s">
        <v>42</v>
      </c>
    </row>
    <row r="6" spans="3:12" x14ac:dyDescent="0.2">
      <c r="H6" s="23" t="s">
        <v>48</v>
      </c>
      <c r="I6" t="s">
        <v>49</v>
      </c>
    </row>
    <row r="7" spans="3:12" x14ac:dyDescent="0.2">
      <c r="C7" s="11" t="s">
        <v>50</v>
      </c>
      <c r="E7" t="s">
        <v>35</v>
      </c>
      <c r="F7" t="s">
        <v>36</v>
      </c>
      <c r="H7" t="s">
        <v>37</v>
      </c>
      <c r="I7" t="s">
        <v>38</v>
      </c>
      <c r="K7" t="s">
        <v>39</v>
      </c>
      <c r="L7" t="s">
        <v>40</v>
      </c>
    </row>
    <row r="9" spans="3:12" x14ac:dyDescent="0.2">
      <c r="D9" s="4" t="s">
        <v>2</v>
      </c>
      <c r="E9">
        <v>9075.3318176546272</v>
      </c>
      <c r="F9">
        <v>13960.024476232864</v>
      </c>
      <c r="H9">
        <v>11417.65715043091</v>
      </c>
      <c r="I9">
        <v>10508.4792090992</v>
      </c>
      <c r="K9">
        <f>(H9-E9)/2</f>
        <v>1171.1626663881416</v>
      </c>
      <c r="L9">
        <f>(I9-F9)/2</f>
        <v>-1725.7726335668322</v>
      </c>
    </row>
    <row r="10" spans="3:12" x14ac:dyDescent="0.2">
      <c r="D10" s="4" t="s">
        <v>3</v>
      </c>
      <c r="E10">
        <v>13167.114306872862</v>
      </c>
      <c r="F10">
        <v>15164.871215909427</v>
      </c>
      <c r="H10">
        <v>14500.783341131622</v>
      </c>
      <c r="I10">
        <v>14128.820041022109</v>
      </c>
      <c r="K10">
        <f t="shared" ref="K10:K15" si="0">(H10-E10)/2</f>
        <v>666.8345171293804</v>
      </c>
      <c r="L10">
        <f t="shared" ref="L10:L15" si="1">(I10-F10)/2</f>
        <v>-518.02558744365888</v>
      </c>
    </row>
    <row r="11" spans="3:12" x14ac:dyDescent="0.2">
      <c r="D11" s="4" t="s">
        <v>5</v>
      </c>
      <c r="E11">
        <v>13704.435728664439</v>
      </c>
      <c r="F11">
        <v>15200.433385989611</v>
      </c>
      <c r="H11">
        <v>14866.121766327804</v>
      </c>
      <c r="I11">
        <v>13806.507654781393</v>
      </c>
      <c r="K11">
        <f t="shared" si="0"/>
        <v>580.84301883168246</v>
      </c>
      <c r="L11">
        <f t="shared" si="1"/>
        <v>-696.96286560410863</v>
      </c>
    </row>
    <row r="12" spans="3:12" x14ac:dyDescent="0.2">
      <c r="D12" s="4" t="s">
        <v>6</v>
      </c>
      <c r="E12">
        <v>13370.98720618597</v>
      </c>
      <c r="F12">
        <v>15180.560152216482</v>
      </c>
      <c r="H12">
        <v>14822.187545761979</v>
      </c>
      <c r="I12">
        <v>12153.519823977391</v>
      </c>
      <c r="K12">
        <f t="shared" si="0"/>
        <v>725.60016978800468</v>
      </c>
      <c r="L12">
        <f t="shared" si="1"/>
        <v>-1513.5201641195454</v>
      </c>
    </row>
    <row r="13" spans="3:12" x14ac:dyDescent="0.2">
      <c r="D13" s="4" t="s">
        <v>8</v>
      </c>
      <c r="E13">
        <v>11255.538854468932</v>
      </c>
      <c r="F13">
        <v>14846.093111394996</v>
      </c>
      <c r="H13">
        <v>13428.121483387675</v>
      </c>
      <c r="I13">
        <v>11878.369222019674</v>
      </c>
      <c r="K13">
        <f t="shared" si="0"/>
        <v>1086.2913144593713</v>
      </c>
      <c r="L13">
        <f t="shared" si="1"/>
        <v>-1483.861944687661</v>
      </c>
    </row>
    <row r="14" spans="3:12" x14ac:dyDescent="0.2">
      <c r="D14" s="4" t="s">
        <v>10</v>
      </c>
      <c r="E14">
        <v>5797.3108756078555</v>
      </c>
      <c r="F14">
        <v>11136.751728956631</v>
      </c>
      <c r="H14">
        <v>9387.5812082395405</v>
      </c>
      <c r="I14">
        <v>0</v>
      </c>
      <c r="K14">
        <f t="shared" si="0"/>
        <v>1795.1351663158425</v>
      </c>
      <c r="L14">
        <f t="shared" si="1"/>
        <v>-5568.3758644783156</v>
      </c>
    </row>
    <row r="15" spans="3:12" x14ac:dyDescent="0.2">
      <c r="D15" s="4" t="s">
        <v>11</v>
      </c>
      <c r="E15">
        <v>8945.8066952553036</v>
      </c>
      <c r="F15">
        <v>13885.45856639002</v>
      </c>
      <c r="H15">
        <v>14016.467801238829</v>
      </c>
      <c r="I15">
        <v>-107362.57251228344</v>
      </c>
      <c r="K15">
        <f t="shared" si="0"/>
        <v>2535.3305529917625</v>
      </c>
      <c r="L15">
        <f t="shared" si="1"/>
        <v>-60624.015539336731</v>
      </c>
    </row>
    <row r="18" spans="3:16" x14ac:dyDescent="0.2">
      <c r="D18" s="4" t="s">
        <v>43</v>
      </c>
    </row>
    <row r="20" spans="3:16" x14ac:dyDescent="0.2">
      <c r="D20" t="s">
        <v>44</v>
      </c>
      <c r="E20" t="s">
        <v>45</v>
      </c>
      <c r="F20" t="s">
        <v>46</v>
      </c>
      <c r="H20" t="s">
        <v>47</v>
      </c>
    </row>
    <row r="21" spans="3:16" x14ac:dyDescent="0.2">
      <c r="L21" t="s">
        <v>60</v>
      </c>
      <c r="M21" t="s">
        <v>61</v>
      </c>
    </row>
    <row r="22" spans="3:16" x14ac:dyDescent="0.2">
      <c r="D22" s="4" t="s">
        <v>2</v>
      </c>
      <c r="E22">
        <f>E9-F9</f>
        <v>-4884.6926585782367</v>
      </c>
      <c r="F22">
        <f>((K9^2)+(L9^2))^0.5</f>
        <v>2085.6445463955697</v>
      </c>
      <c r="H22" s="11">
        <f>E22/F22</f>
        <v>-2.3420542426656583</v>
      </c>
      <c r="I22" t="s">
        <v>57</v>
      </c>
      <c r="K22" t="s">
        <v>62</v>
      </c>
      <c r="L22">
        <f>E9-E10</f>
        <v>-4091.7824892182343</v>
      </c>
      <c r="M22">
        <f>((K9^2)-K10^2)^0.5</f>
        <v>962.78435690771767</v>
      </c>
      <c r="O22" s="11">
        <f>L22/M22</f>
        <v>-4.2499469999286967</v>
      </c>
      <c r="P22" t="s">
        <v>57</v>
      </c>
    </row>
    <row r="23" spans="3:16" x14ac:dyDescent="0.2">
      <c r="D23" s="4" t="s">
        <v>3</v>
      </c>
      <c r="E23">
        <f t="shared" ref="E23:E28" si="2">E10-F10</f>
        <v>-1997.756909036565</v>
      </c>
      <c r="F23">
        <f t="shared" ref="F23:F28" si="3">((K10^2)+(L10^2))^0.5</f>
        <v>844.40439511025863</v>
      </c>
      <c r="H23" s="11">
        <f t="shared" ref="H23:H28" si="4">E23/F23</f>
        <v>-2.3658769667769275</v>
      </c>
      <c r="I23" t="s">
        <v>57</v>
      </c>
      <c r="K23" t="s">
        <v>63</v>
      </c>
      <c r="L23" s="18">
        <f>E35-E36</f>
        <v>-9805.1764716854341</v>
      </c>
      <c r="M23">
        <f>(K35^2-K36^2)^0.5</f>
        <v>2633.9269214836281</v>
      </c>
      <c r="O23" s="11">
        <f>L23/M23</f>
        <v>-3.7226456025448162</v>
      </c>
      <c r="P23" t="s">
        <v>57</v>
      </c>
    </row>
    <row r="24" spans="3:16" x14ac:dyDescent="0.2">
      <c r="D24" s="4" t="s">
        <v>5</v>
      </c>
      <c r="E24">
        <f t="shared" si="2"/>
        <v>-1495.9976573251715</v>
      </c>
      <c r="F24">
        <f t="shared" si="3"/>
        <v>907.26834429323776</v>
      </c>
      <c r="H24" s="11">
        <f t="shared" si="4"/>
        <v>-1.6489031792358566</v>
      </c>
      <c r="I24" t="s">
        <v>58</v>
      </c>
      <c r="K24" t="s">
        <v>64</v>
      </c>
      <c r="L24" s="18">
        <f>E61-E62</f>
        <v>-1886.9421594198957</v>
      </c>
      <c r="M24">
        <f>(K61^2-K62^2)^0.5</f>
        <v>544.50921484093794</v>
      </c>
      <c r="O24" s="11">
        <f>L24/M24</f>
        <v>-3.4653998646673214</v>
      </c>
      <c r="P24" t="s">
        <v>57</v>
      </c>
    </row>
    <row r="25" spans="3:16" x14ac:dyDescent="0.2">
      <c r="D25" s="4" t="s">
        <v>6</v>
      </c>
      <c r="E25">
        <f t="shared" si="2"/>
        <v>-1809.572946030512</v>
      </c>
      <c r="F25">
        <f t="shared" si="3"/>
        <v>1678.463253572397</v>
      </c>
      <c r="H25" s="11">
        <f t="shared" si="4"/>
        <v>-1.0781129358531172</v>
      </c>
      <c r="I25" t="s">
        <v>58</v>
      </c>
    </row>
    <row r="26" spans="3:16" x14ac:dyDescent="0.2">
      <c r="D26" s="4" t="s">
        <v>8</v>
      </c>
      <c r="E26">
        <f t="shared" si="2"/>
        <v>-3590.5542569260633</v>
      </c>
      <c r="F26">
        <f t="shared" si="3"/>
        <v>1838.9875178374964</v>
      </c>
      <c r="H26" s="11">
        <f t="shared" si="4"/>
        <v>-1.9524625491467558</v>
      </c>
      <c r="I26" t="s">
        <v>59</v>
      </c>
    </row>
    <row r="27" spans="3:16" x14ac:dyDescent="0.2">
      <c r="D27" s="4" t="s">
        <v>10</v>
      </c>
      <c r="E27">
        <f t="shared" si="2"/>
        <v>-5339.4408533487758</v>
      </c>
      <c r="F27">
        <f t="shared" si="3"/>
        <v>5850.5828798033817</v>
      </c>
      <c r="H27" s="11">
        <f t="shared" si="4"/>
        <v>-0.91263399955941082</v>
      </c>
      <c r="I27" t="s">
        <v>58</v>
      </c>
    </row>
    <row r="28" spans="3:16" x14ac:dyDescent="0.2">
      <c r="D28" s="4" t="s">
        <v>11</v>
      </c>
      <c r="E28">
        <f t="shared" si="2"/>
        <v>-4939.6518711347162</v>
      </c>
      <c r="F28">
        <f t="shared" si="3"/>
        <v>60677.006857018539</v>
      </c>
      <c r="H28" s="11">
        <f t="shared" si="4"/>
        <v>-8.1408957478319388E-2</v>
      </c>
      <c r="I28" t="s">
        <v>58</v>
      </c>
    </row>
    <row r="32" spans="3:16" x14ac:dyDescent="0.2">
      <c r="C32" s="11" t="s">
        <v>51</v>
      </c>
      <c r="H32" s="23" t="s">
        <v>48</v>
      </c>
      <c r="I32" t="s">
        <v>49</v>
      </c>
    </row>
    <row r="33" spans="4:16" x14ac:dyDescent="0.2">
      <c r="E33" t="s">
        <v>35</v>
      </c>
      <c r="F33" t="s">
        <v>36</v>
      </c>
      <c r="H33" t="s">
        <v>37</v>
      </c>
      <c r="I33" t="s">
        <v>38</v>
      </c>
      <c r="K33" t="s">
        <v>39</v>
      </c>
      <c r="L33" t="s">
        <v>40</v>
      </c>
    </row>
    <row r="35" spans="4:16" x14ac:dyDescent="0.2">
      <c r="D35" t="s">
        <v>2</v>
      </c>
      <c r="E35" s="8">
        <v>1117.1159241375808</v>
      </c>
      <c r="F35">
        <v>3053.8314164075337</v>
      </c>
      <c r="H35">
        <v>7366.6372158925742</v>
      </c>
      <c r="I35">
        <v>-48678.284626444765</v>
      </c>
      <c r="K35">
        <f>(H35-E35)/2</f>
        <v>3124.7606458774967</v>
      </c>
      <c r="L35">
        <f>(I35-F35)/2</f>
        <v>-25866.05802142615</v>
      </c>
    </row>
    <row r="36" spans="4:16" x14ac:dyDescent="0.2">
      <c r="D36" t="s">
        <v>3</v>
      </c>
      <c r="E36" s="8">
        <v>10922.292395823015</v>
      </c>
      <c r="F36">
        <v>15319.116821544243</v>
      </c>
      <c r="H36">
        <v>14284.766524382832</v>
      </c>
      <c r="I36">
        <v>736.26504296440135</v>
      </c>
      <c r="K36">
        <f t="shared" ref="K36:K41" si="5">(H36-E36)/2</f>
        <v>1681.2370642799087</v>
      </c>
      <c r="L36">
        <f t="shared" ref="L36:L41" si="6">(I36-F36)/2</f>
        <v>-7291.4258892899206</v>
      </c>
    </row>
    <row r="37" spans="4:16" x14ac:dyDescent="0.2">
      <c r="D37" t="s">
        <v>5</v>
      </c>
      <c r="E37" s="8">
        <v>9358.8189421052975</v>
      </c>
      <c r="F37">
        <v>14678.861643539092</v>
      </c>
      <c r="H37">
        <v>15050.742900517258</v>
      </c>
      <c r="I37">
        <v>-547291.9924529898</v>
      </c>
      <c r="K37">
        <f t="shared" si="5"/>
        <v>2845.9619792059802</v>
      </c>
      <c r="L37">
        <f t="shared" si="6"/>
        <v>-280985.42704826442</v>
      </c>
    </row>
    <row r="38" spans="4:16" x14ac:dyDescent="0.2">
      <c r="D38" t="s">
        <v>6</v>
      </c>
      <c r="E38" s="8">
        <v>12562.467576976373</v>
      </c>
      <c r="F38">
        <v>15676.475786041756</v>
      </c>
      <c r="H38">
        <v>15352.56883673427</v>
      </c>
      <c r="I38">
        <v>-27204.903242897235</v>
      </c>
      <c r="K38">
        <f t="shared" si="5"/>
        <v>1395.0506298789487</v>
      </c>
      <c r="L38">
        <f t="shared" si="6"/>
        <v>-21440.689514469494</v>
      </c>
    </row>
    <row r="39" spans="4:16" x14ac:dyDescent="0.2">
      <c r="D39" t="s">
        <v>8</v>
      </c>
      <c r="E39" s="8">
        <v>10506.401698629401</v>
      </c>
      <c r="F39">
        <v>15181.071747688638</v>
      </c>
      <c r="H39">
        <v>13857.218723444776</v>
      </c>
      <c r="I39">
        <v>3934.7655801103692</v>
      </c>
      <c r="K39">
        <f t="shared" si="5"/>
        <v>1675.4085124076873</v>
      </c>
      <c r="L39">
        <f t="shared" si="6"/>
        <v>-5623.1530837891351</v>
      </c>
    </row>
    <row r="40" spans="4:16" x14ac:dyDescent="0.2">
      <c r="D40" t="s">
        <v>10</v>
      </c>
      <c r="E40" s="8">
        <v>4671.0249452726557</v>
      </c>
      <c r="F40">
        <v>10145.16515493408</v>
      </c>
      <c r="H40">
        <v>8979.7057843673902</v>
      </c>
      <c r="I40">
        <v>-7899.6155434407174</v>
      </c>
      <c r="K40">
        <f t="shared" si="5"/>
        <v>2154.3404195473672</v>
      </c>
      <c r="L40">
        <f t="shared" si="6"/>
        <v>-9022.3903491873989</v>
      </c>
    </row>
    <row r="41" spans="4:16" x14ac:dyDescent="0.2">
      <c r="D41" t="s">
        <v>11</v>
      </c>
      <c r="E41" s="8">
        <v>2700.2457435933616</v>
      </c>
      <c r="F41">
        <v>6676.2178686531133</v>
      </c>
      <c r="H41">
        <v>13527.245582308855</v>
      </c>
      <c r="I41">
        <v>-1478883.253130578</v>
      </c>
      <c r="K41">
        <f t="shared" si="5"/>
        <v>5413.4999193577469</v>
      </c>
      <c r="L41">
        <f t="shared" si="6"/>
        <v>-742779.73549961555</v>
      </c>
    </row>
    <row r="44" spans="4:16" x14ac:dyDescent="0.2">
      <c r="D44" t="s">
        <v>43</v>
      </c>
    </row>
    <row r="46" spans="4:16" x14ac:dyDescent="0.2">
      <c r="D46" t="s">
        <v>44</v>
      </c>
      <c r="E46" t="s">
        <v>45</v>
      </c>
      <c r="F46" t="s">
        <v>46</v>
      </c>
      <c r="H46" t="s">
        <v>47</v>
      </c>
    </row>
    <row r="47" spans="4:16" x14ac:dyDescent="0.2">
      <c r="L47" t="s">
        <v>66</v>
      </c>
    </row>
    <row r="48" spans="4:16" x14ac:dyDescent="0.2">
      <c r="D48" t="s">
        <v>2</v>
      </c>
      <c r="E48" s="18">
        <f>E35-F35</f>
        <v>-1936.7154922699528</v>
      </c>
      <c r="F48">
        <f>((K35^2)+(L35^2))^0.5</f>
        <v>26054.118420353603</v>
      </c>
      <c r="H48" s="11">
        <f>E48/F48</f>
        <v>-7.4334332139865511E-2</v>
      </c>
      <c r="I48" t="s">
        <v>58</v>
      </c>
      <c r="K48" t="s">
        <v>61</v>
      </c>
      <c r="L48" s="18">
        <f>E36-E62</f>
        <v>-2376.9963374542913</v>
      </c>
      <c r="M48">
        <f>((K36^2)-K62^2)^0.5</f>
        <v>1591.7312112770246</v>
      </c>
      <c r="O48" s="11">
        <f>L48/M48</f>
        <v>-1.4933402829660285</v>
      </c>
      <c r="P48" t="s">
        <v>67</v>
      </c>
    </row>
    <row r="49" spans="3:16" x14ac:dyDescent="0.2">
      <c r="D49" t="s">
        <v>3</v>
      </c>
      <c r="E49">
        <f t="shared" ref="E49:E54" si="7">E36-F36</f>
        <v>-4396.8244257212282</v>
      </c>
      <c r="F49">
        <f t="shared" ref="F49:F54" si="8">((K36^2)+(L36^2))^0.5</f>
        <v>7482.7434517906486</v>
      </c>
      <c r="H49" s="11">
        <f t="shared" ref="H49:H54" si="9">E49/F49</f>
        <v>-0.58759523883837705</v>
      </c>
      <c r="I49" t="s">
        <v>58</v>
      </c>
      <c r="K49" t="s">
        <v>65</v>
      </c>
      <c r="L49" s="18">
        <f>E61-E35</f>
        <v>10295.23064971983</v>
      </c>
      <c r="M49">
        <f>(K35^2-K61^2)^0.5</f>
        <v>3028.9749077242209</v>
      </c>
      <c r="O49" s="11">
        <f>L49/M49</f>
        <v>3.3989157927541274</v>
      </c>
      <c r="P49" t="s">
        <v>57</v>
      </c>
    </row>
    <row r="50" spans="3:16" x14ac:dyDescent="0.2">
      <c r="D50" t="s">
        <v>5</v>
      </c>
      <c r="E50">
        <f t="shared" si="7"/>
        <v>-5320.0427014337947</v>
      </c>
      <c r="F50">
        <f t="shared" si="8"/>
        <v>280999.83934707614</v>
      </c>
      <c r="H50" s="11">
        <f t="shared" si="9"/>
        <v>-1.8932547128124012E-2</v>
      </c>
      <c r="I50" t="s">
        <v>58</v>
      </c>
      <c r="L50" s="18"/>
      <c r="O50" s="11"/>
    </row>
    <row r="51" spans="3:16" x14ac:dyDescent="0.2">
      <c r="D51" t="s">
        <v>6</v>
      </c>
      <c r="E51">
        <f t="shared" si="7"/>
        <v>-3114.0082090653832</v>
      </c>
      <c r="F51">
        <f t="shared" si="8"/>
        <v>21486.026461768302</v>
      </c>
      <c r="H51" s="11">
        <f t="shared" si="9"/>
        <v>-0.14493178692702308</v>
      </c>
      <c r="I51" t="s">
        <v>58</v>
      </c>
    </row>
    <row r="52" spans="3:16" x14ac:dyDescent="0.2">
      <c r="D52" t="s">
        <v>8</v>
      </c>
      <c r="E52">
        <f t="shared" si="7"/>
        <v>-4674.6700490592375</v>
      </c>
      <c r="F52">
        <f t="shared" si="8"/>
        <v>5867.4393296544113</v>
      </c>
      <c r="H52" s="11">
        <f t="shared" si="9"/>
        <v>-0.79671382802940249</v>
      </c>
      <c r="I52" t="s">
        <v>58</v>
      </c>
    </row>
    <row r="53" spans="3:16" x14ac:dyDescent="0.2">
      <c r="D53" t="s">
        <v>10</v>
      </c>
      <c r="E53">
        <f t="shared" si="7"/>
        <v>-5474.1402096614247</v>
      </c>
      <c r="F53">
        <f t="shared" si="8"/>
        <v>9276.0287977348071</v>
      </c>
      <c r="H53" s="11">
        <f t="shared" si="9"/>
        <v>-0.59013833710803076</v>
      </c>
      <c r="I53" t="s">
        <v>58</v>
      </c>
    </row>
    <row r="54" spans="3:16" x14ac:dyDescent="0.2">
      <c r="D54" t="s">
        <v>11</v>
      </c>
      <c r="E54">
        <f t="shared" si="7"/>
        <v>-3975.9721250597518</v>
      </c>
      <c r="F54">
        <f t="shared" si="8"/>
        <v>742799.46247305244</v>
      </c>
      <c r="H54" s="11">
        <f t="shared" si="9"/>
        <v>-5.3526857865813194E-3</v>
      </c>
      <c r="I54" t="s">
        <v>58</v>
      </c>
    </row>
    <row r="58" spans="3:16" x14ac:dyDescent="0.2">
      <c r="C58" s="11" t="s">
        <v>52</v>
      </c>
      <c r="H58" s="23" t="s">
        <v>48</v>
      </c>
      <c r="I58" t="s">
        <v>49</v>
      </c>
    </row>
    <row r="59" spans="3:16" x14ac:dyDescent="0.2">
      <c r="E59" t="s">
        <v>35</v>
      </c>
      <c r="F59" t="s">
        <v>36</v>
      </c>
      <c r="H59" t="s">
        <v>37</v>
      </c>
      <c r="I59" t="s">
        <v>38</v>
      </c>
      <c r="K59" t="s">
        <v>39</v>
      </c>
      <c r="L59" t="s">
        <v>40</v>
      </c>
    </row>
    <row r="61" spans="3:16" x14ac:dyDescent="0.2">
      <c r="D61" t="s">
        <v>2</v>
      </c>
      <c r="E61" s="18">
        <v>11412.34657385741</v>
      </c>
      <c r="F61">
        <v>14622.176099469019</v>
      </c>
      <c r="H61">
        <v>12947.846625829792</v>
      </c>
      <c r="I61">
        <v>13953.417307278167</v>
      </c>
      <c r="K61">
        <f>(H61-E61)/2</f>
        <v>767.75002598619085</v>
      </c>
      <c r="L61">
        <f>(I61-F61)/2</f>
        <v>-334.37939609542627</v>
      </c>
    </row>
    <row r="62" spans="3:16" x14ac:dyDescent="0.2">
      <c r="D62" t="s">
        <v>3</v>
      </c>
      <c r="E62" s="18">
        <v>13299.288733277306</v>
      </c>
      <c r="F62">
        <v>14706.624821421854</v>
      </c>
      <c r="H62">
        <v>14381.785508986319</v>
      </c>
      <c r="I62">
        <v>14003.940797334919</v>
      </c>
      <c r="K62">
        <f>(H62-E62)/2</f>
        <v>541.24838785450629</v>
      </c>
      <c r="L62">
        <f t="shared" ref="L62:L67" si="10">(I62-F62)/2</f>
        <v>-351.34201204346755</v>
      </c>
    </row>
    <row r="63" spans="3:16" x14ac:dyDescent="0.2">
      <c r="D63" t="s">
        <v>5</v>
      </c>
      <c r="E63" s="18">
        <v>13719.861468590896</v>
      </c>
      <c r="F63">
        <v>14710.08376886927</v>
      </c>
      <c r="H63">
        <v>14522.350757708955</v>
      </c>
      <c r="I63">
        <v>14289.703706062504</v>
      </c>
      <c r="K63">
        <f t="shared" ref="K63:K67" si="11">(H63-E63)/2</f>
        <v>401.24464455902944</v>
      </c>
      <c r="L63">
        <f t="shared" si="10"/>
        <v>-210.19003140338282</v>
      </c>
    </row>
    <row r="64" spans="3:16" x14ac:dyDescent="0.2">
      <c r="D64" t="s">
        <v>6</v>
      </c>
      <c r="E64" s="18">
        <v>12893.582738252922</v>
      </c>
      <c r="F64">
        <v>14699.873225430183</v>
      </c>
      <c r="H64">
        <v>14428.150199425809</v>
      </c>
      <c r="I64">
        <v>8055.4839381150514</v>
      </c>
      <c r="K64">
        <f t="shared" si="11"/>
        <v>767.2837305864432</v>
      </c>
      <c r="L64">
        <f t="shared" si="10"/>
        <v>-3322.1946436575658</v>
      </c>
    </row>
    <row r="65" spans="4:12" x14ac:dyDescent="0.2">
      <c r="D65" t="s">
        <v>8</v>
      </c>
      <c r="E65" s="18">
        <v>10244.571859837313</v>
      </c>
      <c r="F65">
        <v>14460.064941549883</v>
      </c>
      <c r="H65">
        <v>12983.119705675488</v>
      </c>
      <c r="I65">
        <v>8281.0916593585371</v>
      </c>
      <c r="K65">
        <f t="shared" si="11"/>
        <v>1369.2739229190875</v>
      </c>
      <c r="L65">
        <f t="shared" si="10"/>
        <v>-3089.4866410956729</v>
      </c>
    </row>
    <row r="66" spans="4:12" x14ac:dyDescent="0.2">
      <c r="D66" t="s">
        <v>10</v>
      </c>
      <c r="E66" s="18">
        <v>5922.7258946562642</v>
      </c>
      <c r="F66">
        <v>12177.018153257803</v>
      </c>
      <c r="H66">
        <v>10464.574925881365</v>
      </c>
      <c r="I66">
        <v>-15637.681041737584</v>
      </c>
      <c r="K66">
        <f t="shared" si="11"/>
        <v>2270.9245156125503</v>
      </c>
      <c r="L66">
        <f t="shared" si="10"/>
        <v>-13907.349597497694</v>
      </c>
    </row>
    <row r="67" spans="4:12" x14ac:dyDescent="0.2">
      <c r="D67" t="s">
        <v>11</v>
      </c>
      <c r="E67" s="18">
        <v>11606.360316136108</v>
      </c>
      <c r="F67">
        <v>14638.881614410968</v>
      </c>
      <c r="H67">
        <v>14413.468955205473</v>
      </c>
      <c r="I67">
        <v>-201939.65400691918</v>
      </c>
      <c r="K67">
        <f t="shared" si="11"/>
        <v>1403.5543195346827</v>
      </c>
      <c r="L67">
        <f t="shared" si="10"/>
        <v>-108289.26781066507</v>
      </c>
    </row>
    <row r="70" spans="4:12" x14ac:dyDescent="0.2">
      <c r="D70" t="s">
        <v>43</v>
      </c>
    </row>
    <row r="72" spans="4:12" x14ac:dyDescent="0.2">
      <c r="D72" t="s">
        <v>44</v>
      </c>
      <c r="E72" t="s">
        <v>45</v>
      </c>
      <c r="F72" t="s">
        <v>46</v>
      </c>
      <c r="H72" t="s">
        <v>47</v>
      </c>
    </row>
    <row r="74" spans="4:12" x14ac:dyDescent="0.2">
      <c r="D74" t="s">
        <v>2</v>
      </c>
      <c r="E74">
        <f>E61-F61</f>
        <v>-3209.8295256116089</v>
      </c>
      <c r="F74">
        <f>((K61^2)+(L61^2))^0.5</f>
        <v>837.40652190852848</v>
      </c>
      <c r="H74" s="11">
        <f>E74/F74</f>
        <v>-3.8330600988109151</v>
      </c>
      <c r="I74" t="s">
        <v>57</v>
      </c>
    </row>
    <row r="75" spans="4:12" x14ac:dyDescent="0.2">
      <c r="D75" t="s">
        <v>3</v>
      </c>
      <c r="E75">
        <f t="shared" ref="E75:E80" si="12">E62-F62</f>
        <v>-1407.3360881445478</v>
      </c>
      <c r="F75">
        <f t="shared" ref="F75:F80" si="13">((K62^2)+(L62^2))^0.5</f>
        <v>645.28367930845286</v>
      </c>
      <c r="H75" s="11">
        <f t="shared" ref="H75:H80" si="14">E75/F75</f>
        <v>-2.1809572026566402</v>
      </c>
      <c r="I75" t="s">
        <v>57</v>
      </c>
    </row>
    <row r="76" spans="4:12" x14ac:dyDescent="0.2">
      <c r="D76" t="s">
        <v>5</v>
      </c>
      <c r="E76">
        <f t="shared" si="12"/>
        <v>-990.22230027837395</v>
      </c>
      <c r="F76">
        <f t="shared" si="13"/>
        <v>452.96480447012317</v>
      </c>
      <c r="H76" s="11">
        <f t="shared" si="14"/>
        <v>-2.1860910395383431</v>
      </c>
      <c r="I76" t="s">
        <v>57</v>
      </c>
    </row>
    <row r="77" spans="4:12" x14ac:dyDescent="0.2">
      <c r="D77" t="s">
        <v>6</v>
      </c>
      <c r="E77">
        <f t="shared" si="12"/>
        <v>-1806.2904871772607</v>
      </c>
      <c r="F77">
        <f t="shared" si="13"/>
        <v>3409.6483064342092</v>
      </c>
      <c r="H77" s="11">
        <f t="shared" si="14"/>
        <v>-0.52975859233595535</v>
      </c>
      <c r="I77" t="s">
        <v>58</v>
      </c>
    </row>
    <row r="78" spans="4:12" x14ac:dyDescent="0.2">
      <c r="D78" t="s">
        <v>8</v>
      </c>
      <c r="E78">
        <f t="shared" si="12"/>
        <v>-4215.4930817125696</v>
      </c>
      <c r="F78">
        <f t="shared" si="13"/>
        <v>3379.3251961737642</v>
      </c>
      <c r="H78" s="11">
        <f t="shared" si="14"/>
        <v>-1.2474363480867587</v>
      </c>
      <c r="I78" t="s">
        <v>58</v>
      </c>
    </row>
    <row r="79" spans="4:12" x14ac:dyDescent="0.2">
      <c r="D79" t="s">
        <v>10</v>
      </c>
      <c r="E79">
        <f t="shared" si="12"/>
        <v>-6254.2922586015384</v>
      </c>
      <c r="F79">
        <f t="shared" si="13"/>
        <v>14091.538985598037</v>
      </c>
      <c r="H79" s="11">
        <f t="shared" si="14"/>
        <v>-0.44383315867724649</v>
      </c>
      <c r="I79" t="s">
        <v>58</v>
      </c>
    </row>
    <row r="80" spans="4:12" x14ac:dyDescent="0.2">
      <c r="D80" t="s">
        <v>11</v>
      </c>
      <c r="E80">
        <f t="shared" si="12"/>
        <v>-3032.5212982748599</v>
      </c>
      <c r="F80">
        <f t="shared" si="13"/>
        <v>108298.36327340237</v>
      </c>
      <c r="H80" s="11">
        <f t="shared" si="14"/>
        <v>-2.8001543205405346E-2</v>
      </c>
      <c r="I80" t="s">
        <v>58</v>
      </c>
    </row>
    <row r="92" spans="4:7" x14ac:dyDescent="0.2">
      <c r="E92" s="11"/>
      <c r="F92" s="11" t="s">
        <v>56</v>
      </c>
      <c r="G92" s="11"/>
    </row>
    <row r="93" spans="4:7" x14ac:dyDescent="0.2">
      <c r="D93" s="26"/>
      <c r="E93" s="29" t="s">
        <v>53</v>
      </c>
      <c r="F93" s="29" t="s">
        <v>54</v>
      </c>
      <c r="G93" s="29" t="s">
        <v>55</v>
      </c>
    </row>
    <row r="94" spans="4:7" x14ac:dyDescent="0.2">
      <c r="D94" s="4" t="s">
        <v>2</v>
      </c>
      <c r="E94" s="25">
        <v>-2.3420542426656783</v>
      </c>
      <c r="F94" s="25">
        <v>-7.4334332139865511E-2</v>
      </c>
      <c r="G94" s="25">
        <v>-3.8330600988109151</v>
      </c>
    </row>
    <row r="95" spans="4:7" x14ac:dyDescent="0.2">
      <c r="D95" s="4" t="s">
        <v>3</v>
      </c>
      <c r="E95" s="25">
        <v>-2.3658769667769275</v>
      </c>
      <c r="F95" s="25">
        <v>-0.58759523883837705</v>
      </c>
      <c r="G95" s="25">
        <v>-2.1809572026566402</v>
      </c>
    </row>
    <row r="96" spans="4:7" x14ac:dyDescent="0.2">
      <c r="D96" s="4" t="s">
        <v>5</v>
      </c>
      <c r="E96" s="25">
        <v>-1.6489031792358566</v>
      </c>
      <c r="F96" s="25">
        <v>-1.8932547128124012E-2</v>
      </c>
      <c r="G96" s="25">
        <v>-2.1860910395383431</v>
      </c>
    </row>
    <row r="97" spans="4:7" x14ac:dyDescent="0.2">
      <c r="D97" s="4" t="s">
        <v>6</v>
      </c>
      <c r="E97" s="25">
        <v>-1.0781129358531172</v>
      </c>
      <c r="F97" s="25">
        <v>-0.14493178692702308</v>
      </c>
      <c r="G97" s="25">
        <v>-0.52975859233595535</v>
      </c>
    </row>
    <row r="98" spans="4:7" x14ac:dyDescent="0.2">
      <c r="D98" s="4" t="s">
        <v>8</v>
      </c>
      <c r="E98" s="25">
        <v>-1.9524625491467558</v>
      </c>
      <c r="F98" s="25">
        <v>-0.79671382802940249</v>
      </c>
      <c r="G98" s="25">
        <v>-1.2474363480867587</v>
      </c>
    </row>
    <row r="99" spans="4:7" x14ac:dyDescent="0.2">
      <c r="D99" s="4" t="s">
        <v>10</v>
      </c>
      <c r="E99" s="25">
        <v>-0.91263399955941082</v>
      </c>
      <c r="F99" s="25">
        <v>-0.59013833710803076</v>
      </c>
      <c r="G99" s="25">
        <v>-0.44383315867724649</v>
      </c>
    </row>
    <row r="100" spans="4:7" x14ac:dyDescent="0.2">
      <c r="D100" s="27" t="s">
        <v>11</v>
      </c>
      <c r="E100" s="28">
        <v>-8.1408957478319388E-2</v>
      </c>
      <c r="F100" s="28">
        <v>-5.3526857865813194E-3</v>
      </c>
      <c r="G100" s="28">
        <v>-2.8001543205405346E-2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Powdthavee, Nattavudh</dc:creator>
  <cp:lastModifiedBy>Powdthavee, Nattavudh</cp:lastModifiedBy>
  <dcterms:created xsi:type="dcterms:W3CDTF">2020-05-29T19:52:04Z</dcterms:created>
  <dcterms:modified xsi:type="dcterms:W3CDTF">2020-07-23T18:11:26Z</dcterms:modified>
</cp:coreProperties>
</file>