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Tennp\git\TM1829\refs\"/>
    </mc:Choice>
  </mc:AlternateContent>
  <xr:revisionPtr revIDLastSave="0" documentId="13_ncr:1_{66123833-B8A8-4022-9C39-7D7F54234789}" xr6:coauthVersionLast="36" xr6:coauthVersionMax="36" xr10:uidLastSave="{00000000-0000-0000-0000-000000000000}"/>
  <bookViews>
    <workbookView xWindow="0" yWindow="0" windowWidth="11120" windowHeight="2850" xr2:uid="{1EE567A0-B925-432D-9883-DEEF17E70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I15" i="1" l="1"/>
  <c r="I16" i="1" s="1"/>
  <c r="L4" i="1"/>
  <c r="L5" i="1" s="1"/>
  <c r="L6" i="1" s="1"/>
  <c r="K4" i="1"/>
  <c r="K5" i="1" s="1"/>
  <c r="K6" i="1" s="1"/>
  <c r="H15" i="1"/>
  <c r="H16" i="1" s="1"/>
  <c r="P15" i="1"/>
  <c r="P16" i="1" s="1"/>
  <c r="O15" i="1"/>
  <c r="O16" i="1" s="1"/>
  <c r="M15" i="1"/>
  <c r="M16" i="1" s="1"/>
  <c r="L15" i="1"/>
  <c r="L16" i="1" s="1"/>
  <c r="J15" i="1"/>
  <c r="J16" i="1" s="1"/>
  <c r="P4" i="1"/>
  <c r="P5" i="1" s="1"/>
  <c r="P6" i="1" s="1"/>
  <c r="O4" i="1"/>
  <c r="O5" i="1" s="1"/>
  <c r="O6" i="1" s="1"/>
  <c r="N4" i="1"/>
  <c r="N5" i="1" s="1"/>
  <c r="N6" i="1" s="1"/>
  <c r="M4" i="1"/>
  <c r="M5" i="1" s="1"/>
  <c r="M6" i="1" s="1"/>
  <c r="J4" i="1"/>
  <c r="J5" i="1" s="1"/>
  <c r="J6" i="1" s="1"/>
  <c r="I4" i="1"/>
  <c r="I5" i="1" s="1"/>
  <c r="I6" i="1" s="1"/>
  <c r="H4" i="1"/>
  <c r="H8" i="1" s="1"/>
  <c r="B3" i="1"/>
  <c r="A5" i="1" s="1"/>
  <c r="H5" i="1" l="1"/>
  <c r="H6" i="1" s="1"/>
  <c r="J18" i="1"/>
  <c r="I18" i="1"/>
  <c r="H18" i="1"/>
  <c r="N15" i="1"/>
  <c r="N16" i="1" s="1"/>
  <c r="K15" i="1"/>
  <c r="K16" i="1" s="1"/>
  <c r="J8" i="1"/>
  <c r="I8" i="1"/>
</calcChain>
</file>

<file path=xl/sharedStrings.xml><?xml version="1.0" encoding="utf-8"?>
<sst xmlns="http://schemas.openxmlformats.org/spreadsheetml/2006/main" count="17" uniqueCount="11">
  <si>
    <t>sysclk</t>
  </si>
  <si>
    <t>spi0ckr</t>
  </si>
  <si>
    <t>fsck</t>
  </si>
  <si>
    <t>Hz</t>
  </si>
  <si>
    <t>Bits per bit</t>
  </si>
  <si>
    <t>bin</t>
  </si>
  <si>
    <t>hex</t>
  </si>
  <si>
    <t>dec</t>
  </si>
  <si>
    <t>OneWire</t>
  </si>
  <si>
    <t>CURRENT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</si>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</sst>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A96A-0587-4052-9FDB-6FFB1AC1E16E}">
  <dimension ref="A1:P18"/>
  <sheetViews>
    <sheetView tabSelected="1" workbookViewId="0">
      <selection activeCell="H12" sqref="H12"/>
    </sheetView>
  </sheetViews>
  <sheetFormatPr defaultRowHeight="14.5" x14ac:dyDescent="0.35"/>
  <cols>
    <col min="2" max="2" width="12.36328125" bestFit="1" customWidth="1"/>
    <col min="4" max="4" width="11.7265625" customWidth="1"/>
    <col min="5" max="5" width="10.08984375" customWidth="1"/>
    <col min="6" max="6" width="2.81640625" customWidth="1"/>
  </cols>
  <sheetData>
    <row r="1" spans="1:16" x14ac:dyDescent="0.35">
      <c r="A1" t="s">
        <v>0</v>
      </c>
      <c r="B1" s="2">
        <v>24500000</v>
      </c>
      <c r="C1" t="s">
        <v>3</v>
      </c>
      <c r="E1" s="3" t="s">
        <v>4</v>
      </c>
      <c r="F1" s="4">
        <v>3</v>
      </c>
      <c r="G1" s="3" t="s">
        <v>9</v>
      </c>
      <c r="H1" s="5">
        <v>28</v>
      </c>
      <c r="I1" s="5">
        <v>21</v>
      </c>
      <c r="J1" s="6">
        <v>15</v>
      </c>
    </row>
    <row r="2" spans="1:16" x14ac:dyDescent="0.35">
      <c r="A2" t="s">
        <v>1</v>
      </c>
      <c r="B2">
        <v>4</v>
      </c>
    </row>
    <row r="3" spans="1:16" x14ac:dyDescent="0.35">
      <c r="A3" t="s">
        <v>2</v>
      </c>
      <c r="B3" s="2">
        <f>B1/(2*(B2+1))</f>
        <v>2450000</v>
      </c>
      <c r="C3" t="s">
        <v>3</v>
      </c>
      <c r="G3" s="7"/>
      <c r="H3" s="8">
        <v>0</v>
      </c>
      <c r="I3" s="8">
        <v>1</v>
      </c>
      <c r="J3" s="8">
        <v>2</v>
      </c>
      <c r="K3" s="8">
        <v>3</v>
      </c>
      <c r="L3" s="8">
        <v>4</v>
      </c>
      <c r="M3" s="8">
        <v>5</v>
      </c>
      <c r="N3" s="8">
        <v>6</v>
      </c>
      <c r="O3" s="8">
        <v>7</v>
      </c>
      <c r="P3" s="9">
        <v>8</v>
      </c>
    </row>
    <row r="4" spans="1:16" x14ac:dyDescent="0.35">
      <c r="E4" s="1"/>
      <c r="G4" s="10" t="s">
        <v>5</v>
      </c>
      <c r="H4" s="11" t="str">
        <f>HEX2BIN("24",8)</f>
        <v>00100100</v>
      </c>
      <c r="I4" s="11" t="str">
        <f>HEX2BIN("92",8)</f>
        <v>10010010</v>
      </c>
      <c r="J4" s="11" t="str">
        <f>HEX2BIN("49",8)</f>
        <v>01001001</v>
      </c>
      <c r="K4" s="11" t="str">
        <f>DEC2BIN(_xlfn.BITLSHIFT(_xlfn.BITAND(RIGHT(_xlfn.BITXOR(H1,255),8),16),2)+_xlfn.BITAND(_xlfn.BITXOR(H1,255),8)+_xlfn.BITRSHIFT(_xlfn.BITAND(_xlfn.BITXOR(H1,255),4),2)+36,8)</f>
        <v>00100100</v>
      </c>
      <c r="L4" s="11" t="str">
        <f>DEC2BIN(_xlfn.BITLSHIFT(_xlfn.BITAND(_xlfn.BITXOR(H1,255),2),4)+_xlfn.BITLSHIFT(_xlfn.BITAND(_xlfn.BITXOR(H1,255),1),2)+146,8)</f>
        <v>10110110</v>
      </c>
      <c r="M4" s="11" t="str">
        <f>DEC2BIN(_xlfn.BITLSHIFT(_xlfn.BITAND(_xlfn.BITXOR($I$1,255),16),3)+_xlfn.BITLSHIFT(_xlfn.BITAND(_xlfn.BITXOR($I$1,255),8),1)+_xlfn.BITRSHIFT(_xlfn.BITAND(_xlfn.BITXOR($I$1,255),4),1)+73,8)</f>
        <v>01011001</v>
      </c>
      <c r="N4" s="11" t="str">
        <f>DEC2BIN(_xlfn.BITLSHIFT(_xlfn.BITAND(_xlfn.BITXOR($I$1,255),2),5)+_xlfn.BITLSHIFT(_xlfn.BITAND(_xlfn.BITXOR($I$1,255),1),3)+_xlfn.BITRSHIFT(_xlfn.BITAND(_xlfn.BITXOR($J$1,255),16),4)+36,8)</f>
        <v>01100101</v>
      </c>
      <c r="O4" s="11" t="str">
        <f>DEC2BIN(_xlfn.BITLSHIFT(_xlfn.BITAND(_xlfn.BITXOR($J$1,255),8),2)+_xlfn.BITAND(_xlfn.BITXOR($J$1,255),4)+146,8)</f>
        <v>10010010</v>
      </c>
      <c r="P4" s="12" t="str">
        <f>DEC2BIN(_xlfn.BITLSHIFT(_xlfn.BITAND(_xlfn.BITXOR($J$1,255),2),6)+_xlfn.BITLSHIFT(_xlfn.BITAND(_xlfn.BITXOR($J$1,255),1),4)+75,8)</f>
        <v>01001011</v>
      </c>
    </row>
    <row r="5" spans="1:16" x14ac:dyDescent="0.35">
      <c r="A5" s="2">
        <f>B3/F1</f>
        <v>816666.66666666663</v>
      </c>
      <c r="B5" t="s">
        <v>3</v>
      </c>
      <c r="G5" s="10" t="s">
        <v>6</v>
      </c>
      <c r="H5" s="13" t="str">
        <f>BIN2HEX(H4,2)</f>
        <v>24</v>
      </c>
      <c r="I5" s="13" t="str">
        <f t="shared" ref="I5:P5" si="0">BIN2HEX(I4,2)</f>
        <v>92</v>
      </c>
      <c r="J5" s="13" t="str">
        <f t="shared" si="0"/>
        <v>49</v>
      </c>
      <c r="K5" s="13" t="str">
        <f t="shared" si="0"/>
        <v>24</v>
      </c>
      <c r="L5" s="13" t="str">
        <f t="shared" si="0"/>
        <v>B6</v>
      </c>
      <c r="M5" s="13" t="str">
        <f t="shared" si="0"/>
        <v>59</v>
      </c>
      <c r="N5" s="13" t="str">
        <f t="shared" si="0"/>
        <v>65</v>
      </c>
      <c r="O5" s="13" t="str">
        <f t="shared" si="0"/>
        <v>92</v>
      </c>
      <c r="P5" s="14" t="str">
        <f t="shared" si="0"/>
        <v>4B</v>
      </c>
    </row>
    <row r="6" spans="1:16" x14ac:dyDescent="0.35">
      <c r="G6" s="15" t="s">
        <v>7</v>
      </c>
      <c r="H6" s="16">
        <f>HEX2DEC(H5)</f>
        <v>36</v>
      </c>
      <c r="I6" s="16">
        <f t="shared" ref="I6:P6" si="1">HEX2DEC(I5)</f>
        <v>146</v>
      </c>
      <c r="J6" s="16">
        <f t="shared" si="1"/>
        <v>73</v>
      </c>
      <c r="K6" s="16">
        <f t="shared" si="1"/>
        <v>36</v>
      </c>
      <c r="L6" s="16">
        <f t="shared" si="1"/>
        <v>182</v>
      </c>
      <c r="M6" s="16">
        <f t="shared" si="1"/>
        <v>89</v>
      </c>
      <c r="N6" s="16">
        <f t="shared" si="1"/>
        <v>101</v>
      </c>
      <c r="O6" s="16">
        <f t="shared" si="1"/>
        <v>146</v>
      </c>
      <c r="P6" s="17">
        <f t="shared" si="1"/>
        <v>75</v>
      </c>
    </row>
    <row r="8" spans="1:16" x14ac:dyDescent="0.35">
      <c r="G8" s="3" t="s">
        <v>8</v>
      </c>
      <c r="H8" s="18" t="str">
        <f>IF(LEFT(H4,3)="001",1,0) &amp; IF(MID(H4,4,3)="001",1,0) &amp; IF(MID(H4,7,2)="00",1,0) &amp; IF(MID(I4,2,3)="001",1,0) &amp; IF(MID(I4,5,3)="001",1,0) &amp; IF(MID(J4,1,2)="01",1,0) &amp; IF(MID(J4,3,3)="001",1,0)  &amp; IF(MID(J4,6,3)="001",1,0)</f>
        <v>11111111</v>
      </c>
      <c r="I8" s="18" t="str">
        <f>IF(LEFT(K4,3)="001",1,0) &amp; IF(MID(K4,4,3)="001",1,0) &amp; IF(MID(K4,7,2)="00",1,0) &amp; IF(MID(L4,2,3)="001",1,0) &amp; IF(MID(L4,5,3)="001",1,0) &amp; IF(MID(M4,1,2)="01",1,0) &amp; IF(MID(M4,3,3)="001",1,0)  &amp; IF(MID(M4,6,3)="001",1,0)</f>
        <v>11100101</v>
      </c>
      <c r="J8" s="4" t="str">
        <f>IF(LEFT(N4,3)="001",1,0) &amp; IF(MID(N4,4,3)="001",1,0) &amp; IF(MID(N4,7,2)="00",1,0) &amp; IF(MID(O4,2,3)="001",1,0) &amp; IF(MID(O4,5,3)="001",1,0) &amp; IF(MID(P4,1,2)="01",1,0) &amp; IF(MID(P4,3,3)="001",1,0)  &amp; IF(MID(P4,6,3)="001",1,0)</f>
        <v>01011110</v>
      </c>
    </row>
    <row r="11" spans="1:16" x14ac:dyDescent="0.35">
      <c r="E11" s="19"/>
      <c r="G11" s="3" t="s">
        <v>10</v>
      </c>
      <c r="H11" s="5">
        <v>254</v>
      </c>
      <c r="I11" s="5">
        <v>255</v>
      </c>
      <c r="J11" s="6">
        <v>255</v>
      </c>
    </row>
    <row r="12" spans="1:16" x14ac:dyDescent="0.35">
      <c r="E12" s="19"/>
    </row>
    <row r="13" spans="1:16" x14ac:dyDescent="0.35">
      <c r="E13" s="19"/>
      <c r="G13" s="7"/>
      <c r="H13" s="8">
        <v>0</v>
      </c>
      <c r="I13" s="8">
        <v>1</v>
      </c>
      <c r="J13" s="8">
        <v>2</v>
      </c>
      <c r="K13" s="8">
        <v>3</v>
      </c>
      <c r="L13" s="8">
        <v>4</v>
      </c>
      <c r="M13" s="8">
        <v>5</v>
      </c>
      <c r="N13" s="8">
        <v>6</v>
      </c>
      <c r="O13" s="8">
        <v>7</v>
      </c>
      <c r="P13" s="9">
        <v>8</v>
      </c>
    </row>
    <row r="14" spans="1:16" x14ac:dyDescent="0.35">
      <c r="E14" s="19"/>
      <c r="G14" s="10" t="s">
        <v>5</v>
      </c>
      <c r="H14" s="11" t="str">
        <f>DEC2BIN(_xlfn.BITRSHIFT(_xlfn.BITAND(_xlfn.BITXOR(H11,255),128),1)+_xlfn.BITRSHIFT(_xlfn.BITAND(_xlfn.BITXOR(H11,255),64),3)+_xlfn.BITRSHIFT(_xlfn.BITAND(_xlfn.BITXOR(H11,255),32),5)+36,8)</f>
        <v>00100100</v>
      </c>
      <c r="I14" s="11" t="str">
        <f>DEC2BIN(_xlfn.BITLSHIFT(_xlfn.BITAND(_xlfn.BITXOR(H11,255),16),1)+_xlfn.BITRSHIFT(_xlfn.BITAND(_xlfn.BITXOR(H11,255),8),1)+146,8)</f>
        <v>10010010</v>
      </c>
      <c r="J14" s="11" t="str">
        <f>DEC2BIN(_xlfn.BITLSHIFT(_xlfn.BITAND(_xlfn.BITXOR(H11,255),4),5)+_xlfn.BITLSHIFT(_xlfn.BITAND(_xlfn.BITXOR(H11,255),2),3)+_xlfn.BITLSHIFT(_xlfn.BITAND(_xlfn.BITXOR(H11,255),1),1)+73,8)</f>
        <v>01001011</v>
      </c>
      <c r="K14" s="11" t="str">
        <f>DEC2BIN(_xlfn.BITRSHIFT(_xlfn.BITAND(_xlfn.BITXOR(I11,255),128),1)+_xlfn.BITRSHIFT(_xlfn.BITAND(_xlfn.BITXOR(I11,255),64),3)+_xlfn.BITRSHIFT(_xlfn.BITAND(_xlfn.BITXOR(I11,255),32),5)+36,8)</f>
        <v>00100100</v>
      </c>
      <c r="L14" s="11" t="str">
        <f>DEC2BIN(_xlfn.BITLSHIFT(_xlfn.BITAND(_xlfn.BITXOR(I11,255),16),1)+_xlfn.BITRSHIFT(_xlfn.BITAND(_xlfn.BITXOR(I11,255),8),1)+146,8)</f>
        <v>10010010</v>
      </c>
      <c r="M14" s="11" t="str">
        <f>DEC2BIN(_xlfn.BITLSHIFT(_xlfn.BITAND(_xlfn.BITXOR(I11,255),4),5)+_xlfn.BITLSHIFT(_xlfn.BITAND(_xlfn.BITXOR(I11,255),2),3)+_xlfn.BITLSHIFT(_xlfn.BITAND(_xlfn.BITXOR(I11,255),1),1)+73,8)</f>
        <v>01001001</v>
      </c>
      <c r="N14" s="11" t="str">
        <f>DEC2BIN(_xlfn.BITRSHIFT(_xlfn.BITAND(_xlfn.BITXOR(J11,255),128),1)+_xlfn.BITRSHIFT(_xlfn.BITAND(_xlfn.BITXOR(J11,255),64),3)+_xlfn.BITRSHIFT(_xlfn.BITAND(_xlfn.BITXOR(J11,255),32),5)+36,8)</f>
        <v>00100100</v>
      </c>
      <c r="O14" s="11" t="str">
        <f>DEC2BIN(_xlfn.BITLSHIFT(_xlfn.BITAND(_xlfn.BITXOR(J11,255),16),1)+_xlfn.BITRSHIFT(_xlfn.BITAND(_xlfn.BITXOR(J11,255),8),1)+146,8)</f>
        <v>10010010</v>
      </c>
      <c r="P14" s="12" t="str">
        <f>DEC2BIN(_xlfn.BITLSHIFT(_xlfn.BITAND(_xlfn.BITXOR(J11,255),4),5)+_xlfn.BITLSHIFT(_xlfn.BITAND(_xlfn.BITXOR(J11,255),2),3)+_xlfn.BITLSHIFT(_xlfn.BITAND(_xlfn.BITXOR(J11,255),1),1)+73,8)</f>
        <v>01001001</v>
      </c>
    </row>
    <row r="15" spans="1:16" x14ac:dyDescent="0.35">
      <c r="E15" s="19"/>
      <c r="G15" s="10" t="s">
        <v>6</v>
      </c>
      <c r="H15" s="13" t="str">
        <f>BIN2HEX(H14,2)</f>
        <v>24</v>
      </c>
      <c r="I15" s="13" t="str">
        <f t="shared" ref="I15" si="2">BIN2HEX(I14,2)</f>
        <v>92</v>
      </c>
      <c r="J15" s="13" t="str">
        <f t="shared" ref="J15" si="3">BIN2HEX(J14,2)</f>
        <v>4B</v>
      </c>
      <c r="K15" s="13" t="str">
        <f t="shared" ref="K15" si="4">BIN2HEX(K14,2)</f>
        <v>24</v>
      </c>
      <c r="L15" s="13" t="str">
        <f t="shared" ref="L15" si="5">BIN2HEX(L14,2)</f>
        <v>92</v>
      </c>
      <c r="M15" s="13" t="str">
        <f t="shared" ref="M15" si="6">BIN2HEX(M14,2)</f>
        <v>49</v>
      </c>
      <c r="N15" s="13" t="str">
        <f t="shared" ref="N15" si="7">BIN2HEX(N14,2)</f>
        <v>24</v>
      </c>
      <c r="O15" s="13" t="str">
        <f t="shared" ref="O15" si="8">BIN2HEX(O14,2)</f>
        <v>92</v>
      </c>
      <c r="P15" s="14" t="str">
        <f t="shared" ref="P15" si="9">BIN2HEX(P14,2)</f>
        <v>49</v>
      </c>
    </row>
    <row r="16" spans="1:16" x14ac:dyDescent="0.35">
      <c r="E16" s="19"/>
      <c r="G16" s="15" t="s">
        <v>7</v>
      </c>
      <c r="H16" s="16">
        <f>HEX2DEC(H15)</f>
        <v>36</v>
      </c>
      <c r="I16" s="16">
        <f t="shared" ref="I16" si="10">HEX2DEC(I15)</f>
        <v>146</v>
      </c>
      <c r="J16" s="16">
        <f t="shared" ref="J16" si="11">HEX2DEC(J15)</f>
        <v>75</v>
      </c>
      <c r="K16" s="16">
        <f t="shared" ref="K16" si="12">HEX2DEC(K15)</f>
        <v>36</v>
      </c>
      <c r="L16" s="16">
        <f t="shared" ref="L16" si="13">HEX2DEC(L15)</f>
        <v>146</v>
      </c>
      <c r="M16" s="16">
        <f t="shared" ref="M16" si="14">HEX2DEC(M15)</f>
        <v>73</v>
      </c>
      <c r="N16" s="16">
        <f t="shared" ref="N16" si="15">HEX2DEC(N15)</f>
        <v>36</v>
      </c>
      <c r="O16" s="16">
        <f t="shared" ref="O16" si="16">HEX2DEC(O15)</f>
        <v>146</v>
      </c>
      <c r="P16" s="17">
        <f t="shared" ref="P16" si="17">HEX2DEC(P15)</f>
        <v>73</v>
      </c>
    </row>
    <row r="17" spans="5:10" x14ac:dyDescent="0.35">
      <c r="E17" s="19"/>
    </row>
    <row r="18" spans="5:10" x14ac:dyDescent="0.35">
      <c r="E18" s="19"/>
      <c r="G18" s="3" t="s">
        <v>8</v>
      </c>
      <c r="H18" s="18" t="str">
        <f>IF(LEFT(H14,3)="001",1,0) &amp; IF(MID(H14,4,3)="001",1,0) &amp; IF(MID(H14,7,2)="00",1,0) &amp; IF(MID(I14,2,3)="001",1,0) &amp; IF(MID(I14,5,3)="001",1,0) &amp; IF(MID(J14,1,2)="01",1,0) &amp; IF(MID(J14,3,3)="001",1,0)  &amp; IF(MID(J14,6,3)="001",1,0)</f>
        <v>11111110</v>
      </c>
      <c r="I18" s="18" t="str">
        <f>IF(LEFT(K14,3)="001",1,0) &amp; IF(MID(K14,4,3)="001",1,0) &amp; IF(MID(K14,7,2)="00",1,0) &amp; IF(MID(L14,2,3)="001",1,0) &amp; IF(MID(L14,5,3)="001",1,0) &amp; IF(MID(M14,1,2)="01",1,0) &amp; IF(MID(M14,3,3)="001",1,0)  &amp; IF(MID(M14,6,3)="001",1,0)</f>
        <v>11111111</v>
      </c>
      <c r="J18" s="4" t="str">
        <f>IF(LEFT(N14,3)="001",1,0) &amp; IF(MID(N14,4,3)="001",1,0) &amp; IF(MID(N14,7,2)="00",1,0) &amp; IF(MID(O14,2,3)="001",1,0) &amp; IF(MID(O14,5,3)="001",1,0) &amp; IF(MID(P14,1,2)="01",1,0) &amp; IF(MID(P14,3,3)="001",1,0)  &amp; IF(MID(P14,6,3)="001",1,0)</f>
        <v>11111111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Watchtower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Palonen, Pavel</dc:creator>
  <cp:lastModifiedBy>Palonen, Pavel</cp:lastModifiedBy>
  <dcterms:created xsi:type="dcterms:W3CDTF">2021-12-27T14:02:24Z</dcterms:created>
  <dcterms:modified xsi:type="dcterms:W3CDTF">2021-12-29T07:59:56Z</dcterms:modified>
</cp:coreProperties>
</file>