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АГСВ\"/>
    </mc:Choice>
  </mc:AlternateContent>
  <bookViews>
    <workbookView xWindow="-105" yWindow="-105" windowWidth="19425" windowHeight="10425"/>
  </bookViews>
  <sheets>
    <sheet name="атм1" sheetId="1" r:id="rId1"/>
  </sheets>
  <definedNames>
    <definedName name="_xlnm.Print_Area" localSheetId="0">атм1!$A$1:$U$40,атм1!$A$42:$U$82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8" i="1" l="1"/>
  <c r="T38" i="1"/>
  <c r="S38" i="1"/>
  <c r="R38" i="1"/>
  <c r="Q38" i="1"/>
  <c r="P38" i="1"/>
  <c r="O38" i="1"/>
  <c r="N38" i="1"/>
  <c r="M38" i="1"/>
  <c r="L38" i="1"/>
  <c r="E56" i="1" s="1"/>
  <c r="K38" i="1"/>
  <c r="E55" i="1" s="1"/>
  <c r="J38" i="1"/>
  <c r="E54" i="1" s="1"/>
  <c r="I38" i="1"/>
  <c r="I40" i="1" s="1"/>
  <c r="H38" i="1"/>
  <c r="G38" i="1"/>
  <c r="F38" i="1"/>
  <c r="E38" i="1"/>
  <c r="D38" i="1"/>
  <c r="C38" i="1"/>
  <c r="U40" i="1" l="1"/>
  <c r="O40" i="1"/>
  <c r="L40" i="1"/>
  <c r="G40" i="1"/>
  <c r="R40" i="1"/>
  <c r="J66" i="1" s="1"/>
  <c r="D40" i="1"/>
  <c r="D67" i="1" l="1"/>
  <c r="J67" i="1"/>
  <c r="D69" i="1" s="1"/>
  <c r="D65" i="1"/>
  <c r="J65" i="1"/>
  <c r="J68" i="1" s="1"/>
  <c r="D66" i="1"/>
  <c r="E53" i="1"/>
  <c r="D58" i="1" s="1"/>
  <c r="I60" i="1" s="1"/>
  <c r="J61" i="1" s="1"/>
  <c r="J69" i="1" l="1"/>
  <c r="J75" i="1" s="1"/>
  <c r="E81" i="1"/>
  <c r="J62" i="1"/>
  <c r="F75" i="1" s="1"/>
  <c r="D68" i="1"/>
  <c r="E80" i="1"/>
  <c r="H75" i="1"/>
  <c r="J70" i="1" l="1"/>
  <c r="F77" i="1"/>
  <c r="E82" i="1" s="1"/>
  <c r="D73" i="1"/>
  <c r="D75" i="1"/>
  <c r="D77" i="1"/>
</calcChain>
</file>

<file path=xl/sharedStrings.xml><?xml version="1.0" encoding="utf-8"?>
<sst xmlns="http://schemas.openxmlformats.org/spreadsheetml/2006/main" count="163" uniqueCount="131">
  <si>
    <t>№ поз.</t>
  </si>
  <si>
    <t>Для расчета сметных норм</t>
  </si>
  <si>
    <t>Распределение каналов по принадлежности</t>
  </si>
  <si>
    <t>поз. по ФСА</t>
  </si>
  <si>
    <t>Описание сигнала</t>
  </si>
  <si>
    <t>КПТС-ТОУ</t>
  </si>
  <si>
    <t>ТОУ-КПТС</t>
  </si>
  <si>
    <t>Оп-КПТС</t>
  </si>
  <si>
    <t xml:space="preserve"> к подсистемам I,II,III категории техн. сложности</t>
  </si>
  <si>
    <t>Метрологическая сложность</t>
  </si>
  <si>
    <t>Развитость информац. функций</t>
  </si>
  <si>
    <t>Развитость функций управления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</si>
  <si>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</si>
  <si>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</si>
  <si>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</si>
  <si>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и</t>
    </r>
  </si>
  <si>
    <t>СмС</t>
  </si>
  <si>
    <t>I</t>
  </si>
  <si>
    <t>II</t>
  </si>
  <si>
    <t>III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</si>
  <si>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</si>
  <si>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</si>
  <si>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</si>
  <si>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</si>
  <si>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</si>
  <si>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</si>
  <si>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</si>
  <si>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</si>
  <si>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</si>
  <si>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</si>
  <si>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</si>
  <si>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III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</si>
  <si>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</si>
  <si>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</si>
  <si>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</si>
  <si>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</si>
  <si>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</si>
  <si>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</si>
  <si>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</si>
  <si>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</si>
  <si>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</si>
  <si>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</si>
  <si>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t>Исчисление объемов работ.</t>
  </si>
  <si>
    <t xml:space="preserve">1. В соответствии с п. 2.2.2 (ТЕРп 81-05-2001-И1) Базовая норма для сложной системы, имеющие в своем составе подсистемы с разной категорией технической сложности, определяется  применением к соответствующей базовой норме для системы I категории технической сложности коэффициента сложности (С) расчиываемого по формуле: </t>
  </si>
  <si>
    <t>С=(1+0,313хК2общ/Кобщ)*(1+0,566*К3общ/Кобщ)</t>
  </si>
  <si>
    <t>где:</t>
  </si>
  <si>
    <t>К1общ, К2общ, К3общ - общее количество аналоговых и дискретных каналов информационных и управления относимых к подсистемам соответственноI, II и III категории технической сложности</t>
  </si>
  <si>
    <t>Кобщ = К1общ + К2общ + К3общ</t>
  </si>
  <si>
    <t>В этом случае базовая норма для сложной системы расчитывается по формуле:</t>
  </si>
  <si>
    <t>Нбсл=Нб1 х С;               при условии  1 &lt; C &lt; 1,313           (УСЛОВИЕ №1)</t>
  </si>
  <si>
    <t>Нбсл=Нб2 х С:1,313;     при условии  1,313 &lt; C &lt; 1,566    (УСЛОВИЕ №2)</t>
  </si>
  <si>
    <t>По результатам расчета количества каналов имеем</t>
  </si>
  <si>
    <t>Кобщ =</t>
  </si>
  <si>
    <t>К1общ =</t>
  </si>
  <si>
    <t>К2общ =</t>
  </si>
  <si>
    <t>К3общ =</t>
  </si>
  <si>
    <t>Таким образом:</t>
  </si>
  <si>
    <t xml:space="preserve">С=(1+0,313хК2общ/Кобщ)*(1+0,566*К3общ/Кобщ) = </t>
  </si>
  <si>
    <t>На основании расчета величина получившегося коэффициента С удовлетворяет условию №</t>
  </si>
  <si>
    <t>Принимая это во внимание базовая норма сложной системы Нбсл будет расчитываться исходя из</t>
  </si>
  <si>
    <t>категории</t>
  </si>
  <si>
    <t>технической сложности системы управления с применением к ней результирующего коэффициента С=</t>
  </si>
  <si>
    <t>Расчет коэфициентов</t>
  </si>
  <si>
    <r>
      <rPr>
        <sz val="12"/>
        <color rgb="FF000000"/>
        <rFont val="Times New Roman"/>
        <family val="1"/>
        <charset val="204"/>
      </rPr>
      <t>М = (1+0,14*К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(1+0,51*К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</si>
  <si>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И = (1+0,51*К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(1+1,03*К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</si>
  <si>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У = (1+0,61*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уУ2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)*( 1+1,39*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уУ3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</si>
  <si>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= 0,5+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* М * И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</si>
  <si>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>= 1,0+(1,3*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+ 0,95* 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)/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АСУ </t>
    </r>
    <r>
      <rPr>
        <sz val="12"/>
        <color rgb="FF000000"/>
        <rFont val="Times New Roman"/>
        <family val="1"/>
        <charset val="204"/>
      </rPr>
      <t xml:space="preserve">* У = </t>
    </r>
  </si>
  <si>
    <r>
      <rPr>
        <sz val="12"/>
        <color rgb="FF000000"/>
        <rFont val="Times New Roman"/>
        <family val="1"/>
        <charset val="204"/>
      </rPr>
      <t>(Ф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vertAlign val="superscript"/>
        <sz val="12"/>
        <color rgb="FF000000"/>
        <rFont val="Times New Roman"/>
        <family val="1"/>
        <charset val="204"/>
      </rPr>
      <t xml:space="preserve">м </t>
    </r>
    <r>
      <rPr>
        <sz val="12"/>
        <color rgb="FF000000"/>
        <rFont val="Times New Roman"/>
        <family val="1"/>
        <charset val="204"/>
      </rPr>
      <t>x Ф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 =</t>
    </r>
  </si>
  <si>
    <t>Таким образом по результатам расчета общий коэффициент для расчета базовой нормы сложной системы будет иметь вид:</t>
  </si>
  <si>
    <r>
      <rPr>
        <sz val="12"/>
        <color rgb="FF000000"/>
        <rFont val="Times New Roman"/>
        <family val="1"/>
        <charset val="204"/>
      </rPr>
      <t>Н</t>
    </r>
    <r>
      <rPr>
        <vertAlign val="superscript"/>
        <sz val="12"/>
        <color rgb="FF000000"/>
        <rFont val="Times New Roman"/>
        <family val="1"/>
        <charset val="204"/>
      </rPr>
      <t>сл</t>
    </r>
    <r>
      <rPr>
        <vertAlign val="subscript"/>
        <sz val="12"/>
        <color rgb="FF000000"/>
        <rFont val="Times New Roman"/>
        <family val="1"/>
        <charset val="204"/>
      </rPr>
      <t>б</t>
    </r>
  </si>
  <si>
    <r>
      <rPr>
        <sz val="12"/>
        <color rgb="FF000000"/>
        <rFont val="Times New Roman"/>
        <family val="1"/>
        <charset val="204"/>
      </rPr>
      <t xml:space="preserve"> = Н</t>
    </r>
    <r>
      <rPr>
        <vertAlign val="subscript"/>
        <sz val="12"/>
        <color rgb="FF000000"/>
        <rFont val="Times New Roman"/>
        <family val="1"/>
        <charset val="204"/>
      </rPr>
      <t>б</t>
    </r>
  </si>
  <si>
    <t>х</t>
  </si>
  <si>
    <t>С</t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</si>
  <si>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</si>
  <si>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>у</t>
    </r>
  </si>
  <si>
    <t>или</t>
  </si>
  <si>
    <t>Для расчета сметных норм:</t>
  </si>
  <si>
    <t>Количество сигналов системы управления</t>
  </si>
  <si>
    <t>Категория сложности системы</t>
  </si>
  <si>
    <t>катег. т.с. =</t>
  </si>
  <si>
    <t>Коэффициент к заработной плате</t>
  </si>
  <si>
    <t>Козп =</t>
  </si>
  <si>
    <t>Список каналов на ПНР по объекту 357-22 "Котельная при РХТУ, г.Москва. АГСВ"</t>
  </si>
  <si>
    <t>Открыть/закрыть отсечной клапан</t>
  </si>
  <si>
    <t>ШОА/HL2SB1</t>
  </si>
  <si>
    <t>ШОА/SB2</t>
  </si>
  <si>
    <t>Сброс звукового сигнала</t>
  </si>
  <si>
    <t>ШОА/SB1</t>
  </si>
  <si>
    <t>Аварийный останов котельной</t>
  </si>
  <si>
    <t>0g0Mv1</t>
  </si>
  <si>
    <t>0x0CO1</t>
  </si>
  <si>
    <t>0x0CH1</t>
  </si>
  <si>
    <t>0x0CH2</t>
  </si>
  <si>
    <t>Загазованность CO 1..2 уровни</t>
  </si>
  <si>
    <t>Загазованность СН4 (котельная)</t>
  </si>
  <si>
    <t>Загазованность СН4 (ГРП)</t>
  </si>
  <si>
    <t>Отсечной клапан</t>
  </si>
  <si>
    <t>ШОА/HA1</t>
  </si>
  <si>
    <t>Звуковая сигнализация</t>
  </si>
  <si>
    <t>ШОА/HL2</t>
  </si>
  <si>
    <t>Светодиод "Авария"</t>
  </si>
  <si>
    <t>Светодиод "Работа"</t>
  </si>
  <si>
    <t>ШОА/HL3</t>
  </si>
  <si>
    <t>Контроль аварий общекотельного оборудования</t>
  </si>
  <si>
    <t>ШУПЧв/1SB</t>
  </si>
  <si>
    <t>Аварийный стоп ПЧ №1</t>
  </si>
  <si>
    <t>ШУПЧв/2SB</t>
  </si>
  <si>
    <t>Аварийный стоп ПЧ №2</t>
  </si>
  <si>
    <t>ШУПЧв/1HL1</t>
  </si>
  <si>
    <t>ШУПЧв/1HL2</t>
  </si>
  <si>
    <t>ШУПЧв/1HL3</t>
  </si>
  <si>
    <t>Контроль работы ПЧ №1</t>
  </si>
  <si>
    <t>Контроль аварии ПЧ №1</t>
  </si>
  <si>
    <t>Контроль наличия питания ПЧ №1</t>
  </si>
  <si>
    <t>ШУПЧв/2HL1</t>
  </si>
  <si>
    <t>ШУПЧв/2HL2</t>
  </si>
  <si>
    <t>ШУПЧв/2HL3</t>
  </si>
  <si>
    <t>Контроль наличия питания ПЧ №2</t>
  </si>
  <si>
    <t>Контроль работы ПЧ №2</t>
  </si>
  <si>
    <t>Контроль аварии ПЧ №2</t>
  </si>
  <si>
    <t>ШУПЧд/1HL1</t>
  </si>
  <si>
    <t>ШУПЧд/2HL1</t>
  </si>
  <si>
    <t>ШУПЧд/1HL2</t>
  </si>
  <si>
    <t>ШУПЧд/2HL2</t>
  </si>
  <si>
    <t>ШУПЧд/1HL3</t>
  </si>
  <si>
    <t>ШУПЧд/2HL3</t>
  </si>
  <si>
    <t>ШОА/HL1</t>
  </si>
  <si>
    <t>Светодиод "Питание 220В"</t>
  </si>
  <si>
    <t>ШОА/HL4</t>
  </si>
  <si>
    <t>Светодиод "Предупреждение"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</si>
</sst>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0.000"/>
  </numFmts>
  <fonts count="21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 Cyr"/>
      <charset val="204"/>
    </font>
    <font>
      <sz val="9"/>
      <color rgb="FF000000"/>
      <name val="Arial Cyr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i/>
      <sz val="11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20" fillId="0" borderId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3" fillId="0" borderId="8" xfId="1" applyFont="1" applyBorder="1" applyAlignment="1">
      <alignment horizontal="center" vertical="center" wrapText="1"/>
    </xf>
    <xf numFmtId="0" fontId="2" fillId="0" borderId="20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13" fillId="0" borderId="23" xfId="0" applyFont="1" applyBorder="1" applyAlignment="1">
      <alignment wrapText="1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0" xfId="0"/>
    <xf numFmtId="0" fontId="0" fillId="0" borderId="8" xfId="0" applyBorder="1"/>
    <xf numFmtId="0" fontId="2" fillId="0" borderId="23" xfId="0" applyFont="1" applyBorder="1" applyAlignment="1">
      <alignment wrapText="1"/>
    </xf>
    <xf numFmtId="0" fontId="5" fillId="0" borderId="2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0" fillId="0" borderId="28" xfId="0" applyFont="1" applyBorder="1"/>
    <xf numFmtId="0" fontId="10" fillId="0" borderId="10" xfId="0" applyFont="1" applyBorder="1"/>
    <xf numFmtId="0" fontId="10" fillId="0" borderId="29" xfId="0" applyFont="1" applyBorder="1"/>
    <xf numFmtId="0" fontId="10" fillId="0" borderId="30" xfId="0" applyFont="1" applyBorder="1"/>
    <xf numFmtId="0" fontId="15" fillId="0" borderId="18" xfId="0" applyFont="1" applyBorder="1"/>
    <xf numFmtId="0" fontId="2" fillId="0" borderId="19" xfId="0" applyFont="1" applyBorder="1"/>
    <xf numFmtId="0" fontId="10" fillId="0" borderId="30" xfId="0" applyFont="1" applyBorder="1" applyAlignment="1">
      <alignment horizontal="right"/>
    </xf>
    <xf numFmtId="0" fontId="7" fillId="0" borderId="28" xfId="0" applyFont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66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right"/>
    </xf>
    <xf numFmtId="0" fontId="7" fillId="0" borderId="0" xfId="0" applyFont="1"/>
    <xf numFmtId="0" fontId="7" fillId="0" borderId="8" xfId="0" applyFont="1" applyBorder="1"/>
    <xf numFmtId="0" fontId="2" fillId="0" borderId="20" xfId="0" applyFont="1" applyBorder="1" applyAlignment="1">
      <alignment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23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165" fontId="18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Процент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23"/>
  <sheetViews>
    <sheetView tabSelected="1" zoomScale="115" zoomScaleNormal="115" zoomScaleSheetLayoutView="115" zoomScalePageLayoutView="70" workbookViewId="0">
      <selection activeCell="B11" sqref="B11"/>
    </sheetView>
  </sheetViews>
  <sheetFormatPr defaultColWidth="9.140625" defaultRowHeight="12.75" x14ac:dyDescent="0.2"/>
  <cols>
    <col min="1" max="1" width="13.140625" style="1" customWidth="1"/>
    <col min="2" max="2" width="67.7109375" style="1" customWidth="1"/>
    <col min="3" max="3" width="4.5703125" style="1" customWidth="1"/>
    <col min="4" max="4" width="5.42578125" style="1" customWidth="1"/>
    <col min="5" max="5" width="4.85546875" style="1" customWidth="1"/>
    <col min="6" max="6" width="5" style="1" customWidth="1"/>
    <col min="7" max="7" width="6.140625" style="1" customWidth="1"/>
    <col min="8" max="8" width="6.7109375" style="1" customWidth="1"/>
    <col min="9" max="9" width="5.5703125" style="1" customWidth="1"/>
    <col min="10" max="11" width="6.5703125" style="1" customWidth="1"/>
    <col min="12" max="12" width="7.140625" style="1" customWidth="1"/>
    <col min="13" max="15" width="6.42578125" style="1" customWidth="1"/>
    <col min="16" max="21" width="8.28515625" style="1" customWidth="1"/>
    <col min="22" max="257" width="9.140625" style="1"/>
  </cols>
  <sheetData>
    <row r="1" spans="1:257" s="2" customFormat="1" ht="18" customHeight="1" thickBot="1" x14ac:dyDescent="0.25">
      <c r="A1" s="108" t="s">
        <v>83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</row>
    <row r="2" spans="1:257" s="37" customFormat="1" ht="20.25" customHeight="1" thickBot="1" x14ac:dyDescent="0.25">
      <c r="A2" s="3" t="s">
        <v>0</v>
      </c>
      <c r="B2" s="4"/>
      <c r="C2" s="110" t="s">
        <v>1</v>
      </c>
      <c r="D2" s="110"/>
      <c r="E2" s="110"/>
      <c r="F2" s="110"/>
      <c r="G2" s="110"/>
      <c r="H2" s="110"/>
      <c r="I2" s="110"/>
      <c r="J2" s="111" t="s">
        <v>2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38.25" customHeight="1" thickBot="1" x14ac:dyDescent="0.25">
      <c r="A3" s="112" t="s">
        <v>3</v>
      </c>
      <c r="B3" s="113" t="s">
        <v>4</v>
      </c>
      <c r="C3" s="114" t="s">
        <v>5</v>
      </c>
      <c r="D3" s="114"/>
      <c r="E3" s="115" t="s">
        <v>6</v>
      </c>
      <c r="F3" s="115"/>
      <c r="G3" s="115" t="s">
        <v>7</v>
      </c>
      <c r="H3" s="115"/>
      <c r="I3" s="5"/>
      <c r="J3" s="109" t="s">
        <v>8</v>
      </c>
      <c r="K3" s="109"/>
      <c r="L3" s="109"/>
      <c r="M3" s="109" t="s">
        <v>9</v>
      </c>
      <c r="N3" s="109"/>
      <c r="O3" s="109"/>
      <c r="P3" s="109" t="s">
        <v>10</v>
      </c>
      <c r="Q3" s="109"/>
      <c r="R3" s="109"/>
      <c r="S3" s="109" t="s">
        <v>11</v>
      </c>
      <c r="T3" s="109"/>
      <c r="U3" s="109"/>
    </row>
    <row r="4" spans="1:257" ht="20.25" x14ac:dyDescent="0.35">
      <c r="A4" s="112"/>
      <c r="B4" s="113"/>
      <c r="C4" s="86" t="s">
        <v>12</v>
      </c>
      <c r="D4" s="87" t="s">
        <v>13</v>
      </c>
      <c r="E4" s="87" t="s">
        <v>14</v>
      </c>
      <c r="F4" s="87" t="s">
        <v>15</v>
      </c>
      <c r="G4" s="87" t="s">
        <v>14</v>
      </c>
      <c r="H4" s="87" t="s">
        <v>15</v>
      </c>
      <c r="I4" s="6" t="s">
        <v>16</v>
      </c>
      <c r="J4" s="7" t="s">
        <v>17</v>
      </c>
      <c r="K4" s="8" t="s">
        <v>18</v>
      </c>
      <c r="L4" s="9" t="s">
        <v>19</v>
      </c>
      <c r="M4" s="10" t="s">
        <v>20</v>
      </c>
      <c r="N4" s="11" t="s">
        <v>21</v>
      </c>
      <c r="O4" s="12" t="s">
        <v>22</v>
      </c>
      <c r="P4" s="13" t="s">
        <v>23</v>
      </c>
      <c r="Q4" s="10" t="s">
        <v>24</v>
      </c>
      <c r="R4" s="14" t="s">
        <v>25</v>
      </c>
      <c r="S4" s="15" t="s">
        <v>26</v>
      </c>
      <c r="T4" s="11" t="s">
        <v>27</v>
      </c>
      <c r="U4" s="16" t="s">
        <v>28</v>
      </c>
    </row>
    <row r="5" spans="1:257" s="27" customFormat="1" ht="15" customHeight="1" x14ac:dyDescent="0.2">
      <c r="A5" s="84" t="s">
        <v>85</v>
      </c>
      <c r="B5" s="18" t="s">
        <v>84</v>
      </c>
      <c r="C5" s="19"/>
      <c r="D5" s="20">
        <v>1</v>
      </c>
      <c r="E5" s="20"/>
      <c r="F5" s="20"/>
      <c r="G5" s="20"/>
      <c r="H5" s="20">
        <v>2</v>
      </c>
      <c r="I5" s="21"/>
      <c r="J5" s="22"/>
      <c r="K5" s="23"/>
      <c r="L5" s="24">
        <v>3</v>
      </c>
      <c r="M5" s="25"/>
      <c r="N5" s="23"/>
      <c r="O5" s="21"/>
      <c r="P5" s="25"/>
      <c r="Q5" s="20">
        <v>2</v>
      </c>
      <c r="R5" s="26"/>
      <c r="S5" s="25"/>
      <c r="T5" s="23">
        <v>1</v>
      </c>
      <c r="U5" s="21"/>
    </row>
    <row r="6" spans="1:257" s="27" customFormat="1" ht="15" customHeight="1" x14ac:dyDescent="0.2">
      <c r="A6" s="84" t="s">
        <v>86</v>
      </c>
      <c r="B6" s="18" t="s">
        <v>87</v>
      </c>
      <c r="C6" s="19"/>
      <c r="D6" s="20"/>
      <c r="E6" s="20"/>
      <c r="F6" s="20"/>
      <c r="G6" s="20"/>
      <c r="H6" s="20">
        <v>1</v>
      </c>
      <c r="I6" s="21"/>
      <c r="J6" s="22"/>
      <c r="K6" s="23"/>
      <c r="L6" s="24">
        <v>1</v>
      </c>
      <c r="M6" s="25"/>
      <c r="N6" s="25"/>
      <c r="O6" s="21"/>
      <c r="P6" s="25"/>
      <c r="Q6" s="20">
        <v>1</v>
      </c>
      <c r="R6" s="26"/>
      <c r="S6" s="25"/>
      <c r="T6" s="23"/>
      <c r="U6" s="21"/>
    </row>
    <row r="7" spans="1:257" s="27" customFormat="1" ht="15" customHeight="1" x14ac:dyDescent="0.2">
      <c r="A7" s="84" t="s">
        <v>88</v>
      </c>
      <c r="B7" s="83" t="s">
        <v>89</v>
      </c>
      <c r="C7" s="19"/>
      <c r="D7" s="20"/>
      <c r="E7" s="20"/>
      <c r="F7" s="23"/>
      <c r="G7" s="20"/>
      <c r="H7" s="20">
        <v>1</v>
      </c>
      <c r="I7" s="21"/>
      <c r="J7" s="22"/>
      <c r="K7" s="23"/>
      <c r="L7" s="24">
        <v>1</v>
      </c>
      <c r="M7" s="25"/>
      <c r="N7" s="25"/>
      <c r="O7" s="21"/>
      <c r="P7" s="25"/>
      <c r="Q7" s="23">
        <v>1</v>
      </c>
      <c r="R7" s="26"/>
      <c r="S7" s="25"/>
      <c r="T7" s="23"/>
      <c r="U7" s="21"/>
    </row>
    <row r="8" spans="1:257" s="27" customFormat="1" ht="15" customHeight="1" x14ac:dyDescent="0.2">
      <c r="A8" s="84" t="s">
        <v>98</v>
      </c>
      <c r="B8" s="18" t="s">
        <v>99</v>
      </c>
      <c r="C8" s="19"/>
      <c r="D8" s="20">
        <v>1</v>
      </c>
      <c r="E8" s="20"/>
      <c r="F8" s="20"/>
      <c r="G8" s="20"/>
      <c r="H8" s="20"/>
      <c r="I8" s="21"/>
      <c r="J8" s="22"/>
      <c r="K8" s="23"/>
      <c r="L8" s="24">
        <v>1</v>
      </c>
      <c r="M8" s="28"/>
      <c r="N8" s="25"/>
      <c r="O8" s="21"/>
      <c r="P8" s="25"/>
      <c r="Q8" s="20"/>
      <c r="R8" s="26"/>
      <c r="S8" s="25"/>
      <c r="T8" s="23">
        <v>1</v>
      </c>
      <c r="U8" s="21"/>
    </row>
    <row r="9" spans="1:257" s="27" customFormat="1" ht="15" customHeight="1" x14ac:dyDescent="0.2">
      <c r="A9" s="84" t="s">
        <v>127</v>
      </c>
      <c r="B9" s="18" t="s">
        <v>128</v>
      </c>
      <c r="C9" s="19"/>
      <c r="D9" s="20">
        <v>1</v>
      </c>
      <c r="E9" s="20"/>
      <c r="F9" s="20"/>
      <c r="G9" s="20"/>
      <c r="H9" s="20"/>
      <c r="I9" s="21"/>
      <c r="J9" s="22"/>
      <c r="K9" s="23"/>
      <c r="L9" s="24">
        <v>1</v>
      </c>
      <c r="M9" s="28"/>
      <c r="N9" s="25"/>
      <c r="O9" s="21"/>
      <c r="P9" s="25"/>
      <c r="Q9" s="20"/>
      <c r="R9" s="26"/>
      <c r="S9" s="25"/>
      <c r="T9" s="23">
        <v>1</v>
      </c>
      <c r="U9" s="21"/>
    </row>
    <row r="10" spans="1:257" s="27" customFormat="1" ht="15" customHeight="1" x14ac:dyDescent="0.2">
      <c r="A10" s="84" t="s">
        <v>100</v>
      </c>
      <c r="B10" s="18" t="s">
        <v>130</v>
      </c>
      <c r="C10" s="19"/>
      <c r="D10" s="20">
        <v>1</v>
      </c>
      <c r="E10" s="20"/>
      <c r="F10" s="20"/>
      <c r="G10" s="20"/>
      <c r="H10" s="20"/>
      <c r="I10" s="21"/>
      <c r="J10" s="22"/>
      <c r="K10" s="23"/>
      <c r="L10" s="24">
        <v>1</v>
      </c>
      <c r="M10" s="28"/>
      <c r="N10" s="25"/>
      <c r="O10" s="21"/>
      <c r="P10" s="25"/>
      <c r="Q10" s="20"/>
      <c r="R10" s="26"/>
      <c r="S10" s="25"/>
      <c r="T10" s="23">
        <v>1</v>
      </c>
      <c r="U10" s="21"/>
    </row>
    <row r="11" spans="1:257" s="27" customFormat="1" ht="15" customHeight="1" x14ac:dyDescent="0.2">
      <c r="A11" s="84" t="s">
        <v>103</v>
      </c>
      <c r="B11" s="18" t="s">
        <v>101</v>
      </c>
      <c r="C11" s="19"/>
      <c r="D11" s="20">
        <v>1</v>
      </c>
      <c r="E11" s="20"/>
      <c r="F11" s="20"/>
      <c r="G11" s="20"/>
      <c r="H11" s="20"/>
      <c r="I11" s="21"/>
      <c r="J11" s="22"/>
      <c r="K11" s="23"/>
      <c r="L11" s="24">
        <v>1</v>
      </c>
      <c r="M11" s="28"/>
      <c r="N11" s="25"/>
      <c r="O11" s="21"/>
      <c r="P11" s="25"/>
      <c r="Q11" s="20"/>
      <c r="R11" s="26"/>
      <c r="S11" s="25"/>
      <c r="T11" s="23">
        <v>1</v>
      </c>
      <c r="U11" s="21"/>
    </row>
    <row r="12" spans="1:257" s="37" customFormat="1" ht="15" customHeight="1" x14ac:dyDescent="0.2">
      <c r="A12" s="84" t="s">
        <v>129</v>
      </c>
      <c r="B12" s="18" t="s">
        <v>102</v>
      </c>
      <c r="C12" s="19"/>
      <c r="D12" s="20">
        <v>1</v>
      </c>
      <c r="E12" s="20"/>
      <c r="F12" s="20"/>
      <c r="G12" s="20"/>
      <c r="H12" s="20"/>
      <c r="I12" s="21"/>
      <c r="J12" s="22"/>
      <c r="K12" s="23"/>
      <c r="L12" s="24">
        <v>1</v>
      </c>
      <c r="M12" s="28"/>
      <c r="N12" s="25"/>
      <c r="O12" s="21"/>
      <c r="P12" s="25"/>
      <c r="Q12" s="20"/>
      <c r="R12" s="26"/>
      <c r="S12" s="25"/>
      <c r="T12" s="23">
        <v>1</v>
      </c>
      <c r="U12" s="21"/>
    </row>
    <row r="13" spans="1:257" s="37" customFormat="1" ht="15" customHeight="1" x14ac:dyDescent="0.2">
      <c r="A13" s="84" t="s">
        <v>105</v>
      </c>
      <c r="B13" s="85" t="s">
        <v>106</v>
      </c>
      <c r="C13" s="30"/>
      <c r="D13" s="31"/>
      <c r="E13" s="31"/>
      <c r="F13" s="31"/>
      <c r="G13" s="31"/>
      <c r="H13" s="31">
        <v>1</v>
      </c>
      <c r="I13" s="32"/>
      <c r="J13" s="33"/>
      <c r="K13" s="34"/>
      <c r="L13" s="35">
        <v>1</v>
      </c>
      <c r="M13" s="36"/>
      <c r="N13" s="34"/>
      <c r="O13" s="32"/>
      <c r="P13" s="36"/>
      <c r="Q13" s="36">
        <v>1</v>
      </c>
      <c r="R13" s="32"/>
      <c r="S13" s="36"/>
      <c r="T13" s="34"/>
      <c r="U13" s="32"/>
    </row>
    <row r="14" spans="1:257" s="37" customFormat="1" ht="15" customHeight="1" x14ac:dyDescent="0.2">
      <c r="A14" s="84" t="s">
        <v>107</v>
      </c>
      <c r="B14" s="85" t="s">
        <v>108</v>
      </c>
      <c r="C14" s="30"/>
      <c r="D14" s="31"/>
      <c r="E14" s="31"/>
      <c r="F14" s="31"/>
      <c r="G14" s="31"/>
      <c r="H14" s="31">
        <v>1</v>
      </c>
      <c r="I14" s="32"/>
      <c r="J14" s="33"/>
      <c r="K14" s="34"/>
      <c r="L14" s="35">
        <v>1</v>
      </c>
      <c r="M14" s="36"/>
      <c r="N14" s="34"/>
      <c r="O14" s="32"/>
      <c r="P14" s="36"/>
      <c r="Q14" s="36">
        <v>1</v>
      </c>
      <c r="R14" s="32"/>
      <c r="S14" s="36"/>
      <c r="T14" s="34"/>
      <c r="U14" s="32"/>
    </row>
    <row r="15" spans="1:257" s="37" customFormat="1" ht="15" customHeight="1" x14ac:dyDescent="0.2">
      <c r="A15" s="84" t="s">
        <v>109</v>
      </c>
      <c r="B15" s="85" t="s">
        <v>114</v>
      </c>
      <c r="C15" s="30"/>
      <c r="D15" s="31">
        <v>1</v>
      </c>
      <c r="E15" s="31"/>
      <c r="F15" s="31"/>
      <c r="G15" s="31"/>
      <c r="H15" s="31"/>
      <c r="I15" s="32"/>
      <c r="J15" s="33"/>
      <c r="K15" s="34"/>
      <c r="L15" s="35">
        <v>1</v>
      </c>
      <c r="M15" s="36"/>
      <c r="N15" s="34"/>
      <c r="O15" s="32"/>
      <c r="P15" s="36"/>
      <c r="Q15" s="36"/>
      <c r="R15" s="32"/>
      <c r="S15" s="36"/>
      <c r="T15" s="34">
        <v>1</v>
      </c>
      <c r="U15" s="32"/>
    </row>
    <row r="16" spans="1:257" s="37" customFormat="1" ht="15" customHeight="1" x14ac:dyDescent="0.2">
      <c r="A16" s="84" t="s">
        <v>115</v>
      </c>
      <c r="B16" s="85" t="s">
        <v>118</v>
      </c>
      <c r="C16" s="30"/>
      <c r="D16" s="31">
        <v>1</v>
      </c>
      <c r="E16" s="31"/>
      <c r="F16" s="31"/>
      <c r="G16" s="31"/>
      <c r="H16" s="31"/>
      <c r="I16" s="32"/>
      <c r="J16" s="33"/>
      <c r="K16" s="34"/>
      <c r="L16" s="35">
        <v>1</v>
      </c>
      <c r="M16" s="36"/>
      <c r="N16" s="34"/>
      <c r="O16" s="32"/>
      <c r="P16" s="36"/>
      <c r="Q16" s="36"/>
      <c r="R16" s="32"/>
      <c r="S16" s="36"/>
      <c r="T16" s="34">
        <v>1</v>
      </c>
      <c r="U16" s="32"/>
    </row>
    <row r="17" spans="1:21" s="37" customFormat="1" ht="15" customHeight="1" x14ac:dyDescent="0.2">
      <c r="A17" s="84" t="s">
        <v>110</v>
      </c>
      <c r="B17" s="85" t="s">
        <v>112</v>
      </c>
      <c r="C17" s="30"/>
      <c r="D17" s="31">
        <v>1</v>
      </c>
      <c r="E17" s="31"/>
      <c r="F17" s="31"/>
      <c r="G17" s="31"/>
      <c r="H17" s="31"/>
      <c r="I17" s="32"/>
      <c r="J17" s="33"/>
      <c r="K17" s="34"/>
      <c r="L17" s="35">
        <v>1</v>
      </c>
      <c r="M17" s="36"/>
      <c r="N17" s="34"/>
      <c r="O17" s="32"/>
      <c r="P17" s="36"/>
      <c r="Q17" s="36"/>
      <c r="R17" s="32"/>
      <c r="S17" s="36"/>
      <c r="T17" s="34">
        <v>1</v>
      </c>
      <c r="U17" s="32"/>
    </row>
    <row r="18" spans="1:21" s="37" customFormat="1" ht="15" customHeight="1" x14ac:dyDescent="0.2">
      <c r="A18" s="84" t="s">
        <v>116</v>
      </c>
      <c r="B18" s="85" t="s">
        <v>119</v>
      </c>
      <c r="C18" s="30"/>
      <c r="D18" s="31">
        <v>1</v>
      </c>
      <c r="E18" s="31"/>
      <c r="F18" s="31"/>
      <c r="G18" s="31"/>
      <c r="H18" s="31"/>
      <c r="I18" s="32"/>
      <c r="J18" s="33"/>
      <c r="K18" s="34"/>
      <c r="L18" s="35">
        <v>1</v>
      </c>
      <c r="M18" s="36"/>
      <c r="N18" s="34"/>
      <c r="O18" s="32"/>
      <c r="P18" s="36"/>
      <c r="Q18" s="36"/>
      <c r="R18" s="32"/>
      <c r="S18" s="36"/>
      <c r="T18" s="34">
        <v>1</v>
      </c>
      <c r="U18" s="32"/>
    </row>
    <row r="19" spans="1:21" s="37" customFormat="1" ht="15" customHeight="1" x14ac:dyDescent="0.2">
      <c r="A19" s="84" t="s">
        <v>111</v>
      </c>
      <c r="B19" s="85" t="s">
        <v>113</v>
      </c>
      <c r="C19" s="30"/>
      <c r="D19" s="31">
        <v>1</v>
      </c>
      <c r="E19" s="31"/>
      <c r="F19" s="31"/>
      <c r="G19" s="31"/>
      <c r="H19" s="31"/>
      <c r="I19" s="32"/>
      <c r="J19" s="33"/>
      <c r="K19" s="34"/>
      <c r="L19" s="35">
        <v>1</v>
      </c>
      <c r="M19" s="36"/>
      <c r="N19" s="34"/>
      <c r="O19" s="32"/>
      <c r="P19" s="36"/>
      <c r="Q19" s="36"/>
      <c r="R19" s="32"/>
      <c r="S19" s="36"/>
      <c r="T19" s="34">
        <v>1</v>
      </c>
      <c r="U19" s="32"/>
    </row>
    <row r="20" spans="1:21" s="37" customFormat="1" ht="15" customHeight="1" x14ac:dyDescent="0.2">
      <c r="A20" s="84" t="s">
        <v>117</v>
      </c>
      <c r="B20" s="85" t="s">
        <v>120</v>
      </c>
      <c r="C20" s="30"/>
      <c r="D20" s="31">
        <v>1</v>
      </c>
      <c r="E20" s="31"/>
      <c r="F20" s="31"/>
      <c r="G20" s="31"/>
      <c r="H20" s="31"/>
      <c r="I20" s="32"/>
      <c r="J20" s="33"/>
      <c r="K20" s="34"/>
      <c r="L20" s="35">
        <v>1</v>
      </c>
      <c r="M20" s="36"/>
      <c r="N20" s="34"/>
      <c r="O20" s="32"/>
      <c r="P20" s="36"/>
      <c r="Q20" s="36"/>
      <c r="R20" s="32"/>
      <c r="S20" s="36"/>
      <c r="T20" s="34">
        <v>1</v>
      </c>
      <c r="U20" s="32"/>
    </row>
    <row r="21" spans="1:21" s="37" customFormat="1" ht="15" customHeight="1" x14ac:dyDescent="0.2">
      <c r="A21" s="84" t="s">
        <v>121</v>
      </c>
      <c r="B21" s="85" t="s">
        <v>114</v>
      </c>
      <c r="C21" s="30"/>
      <c r="D21" s="31">
        <v>1</v>
      </c>
      <c r="E21" s="31"/>
      <c r="F21" s="31"/>
      <c r="G21" s="31"/>
      <c r="H21" s="31"/>
      <c r="I21" s="32"/>
      <c r="J21" s="33"/>
      <c r="K21" s="34"/>
      <c r="L21" s="35">
        <v>1</v>
      </c>
      <c r="M21" s="36"/>
      <c r="N21" s="34"/>
      <c r="O21" s="32"/>
      <c r="P21" s="36"/>
      <c r="Q21" s="36"/>
      <c r="R21" s="32"/>
      <c r="S21" s="36"/>
      <c r="T21" s="34">
        <v>1</v>
      </c>
      <c r="U21" s="32"/>
    </row>
    <row r="22" spans="1:21" s="37" customFormat="1" ht="15" customHeight="1" x14ac:dyDescent="0.2">
      <c r="A22" s="84" t="s">
        <v>122</v>
      </c>
      <c r="B22" s="85" t="s">
        <v>118</v>
      </c>
      <c r="C22" s="30"/>
      <c r="D22" s="31">
        <v>1</v>
      </c>
      <c r="E22" s="31"/>
      <c r="F22" s="31"/>
      <c r="G22" s="31"/>
      <c r="H22" s="31"/>
      <c r="I22" s="32"/>
      <c r="J22" s="33"/>
      <c r="K22" s="34"/>
      <c r="L22" s="35">
        <v>1</v>
      </c>
      <c r="M22" s="36"/>
      <c r="N22" s="34"/>
      <c r="O22" s="32"/>
      <c r="P22" s="36"/>
      <c r="Q22" s="36"/>
      <c r="R22" s="32"/>
      <c r="S22" s="36"/>
      <c r="T22" s="34">
        <v>1</v>
      </c>
      <c r="U22" s="32"/>
    </row>
    <row r="23" spans="1:21" s="37" customFormat="1" ht="15" customHeight="1" x14ac:dyDescent="0.2">
      <c r="A23" s="84" t="s">
        <v>123</v>
      </c>
      <c r="B23" s="85" t="s">
        <v>112</v>
      </c>
      <c r="C23" s="30"/>
      <c r="D23" s="31">
        <v>1</v>
      </c>
      <c r="E23" s="31"/>
      <c r="F23" s="31"/>
      <c r="G23" s="31"/>
      <c r="H23" s="31"/>
      <c r="I23" s="32"/>
      <c r="J23" s="33"/>
      <c r="K23" s="34"/>
      <c r="L23" s="35">
        <v>1</v>
      </c>
      <c r="M23" s="36"/>
      <c r="N23" s="34"/>
      <c r="O23" s="32"/>
      <c r="P23" s="36"/>
      <c r="Q23" s="36"/>
      <c r="R23" s="32"/>
      <c r="S23" s="36"/>
      <c r="T23" s="34">
        <v>1</v>
      </c>
      <c r="U23" s="32"/>
    </row>
    <row r="24" spans="1:21" s="37" customFormat="1" ht="15" customHeight="1" x14ac:dyDescent="0.2">
      <c r="A24" s="84" t="s">
        <v>124</v>
      </c>
      <c r="B24" s="85" t="s">
        <v>119</v>
      </c>
      <c r="C24" s="30"/>
      <c r="D24" s="31">
        <v>1</v>
      </c>
      <c r="E24" s="31"/>
      <c r="F24" s="31"/>
      <c r="G24" s="31"/>
      <c r="H24" s="31"/>
      <c r="I24" s="32"/>
      <c r="J24" s="33"/>
      <c r="K24" s="34"/>
      <c r="L24" s="35">
        <v>1</v>
      </c>
      <c r="M24" s="36"/>
      <c r="N24" s="34"/>
      <c r="O24" s="32"/>
      <c r="P24" s="36"/>
      <c r="Q24" s="36"/>
      <c r="R24" s="32"/>
      <c r="S24" s="36"/>
      <c r="T24" s="34">
        <v>1</v>
      </c>
      <c r="U24" s="32"/>
    </row>
    <row r="25" spans="1:21" s="37" customFormat="1" ht="15" customHeight="1" x14ac:dyDescent="0.2">
      <c r="A25" s="84" t="s">
        <v>125</v>
      </c>
      <c r="B25" s="85" t="s">
        <v>113</v>
      </c>
      <c r="C25" s="30"/>
      <c r="D25" s="31">
        <v>1</v>
      </c>
      <c r="E25" s="31"/>
      <c r="F25" s="31"/>
      <c r="G25" s="31"/>
      <c r="H25" s="31"/>
      <c r="I25" s="32"/>
      <c r="J25" s="33"/>
      <c r="K25" s="34"/>
      <c r="L25" s="35">
        <v>1</v>
      </c>
      <c r="M25" s="36"/>
      <c r="N25" s="34"/>
      <c r="O25" s="32"/>
      <c r="P25" s="36"/>
      <c r="Q25" s="36"/>
      <c r="R25" s="32"/>
      <c r="S25" s="36"/>
      <c r="T25" s="34">
        <v>1</v>
      </c>
      <c r="U25" s="32"/>
    </row>
    <row r="26" spans="1:21" s="37" customFormat="1" ht="15" customHeight="1" x14ac:dyDescent="0.2">
      <c r="A26" s="84" t="s">
        <v>126</v>
      </c>
      <c r="B26" s="85" t="s">
        <v>120</v>
      </c>
      <c r="C26" s="30"/>
      <c r="D26" s="31">
        <v>1</v>
      </c>
      <c r="E26" s="31"/>
      <c r="F26" s="31"/>
      <c r="G26" s="31"/>
      <c r="H26" s="31"/>
      <c r="I26" s="32"/>
      <c r="J26" s="33"/>
      <c r="K26" s="34"/>
      <c r="L26" s="35">
        <v>1</v>
      </c>
      <c r="M26" s="36"/>
      <c r="N26" s="34"/>
      <c r="O26" s="32"/>
      <c r="P26" s="36"/>
      <c r="Q26" s="36"/>
      <c r="R26" s="32"/>
      <c r="S26" s="36"/>
      <c r="T26" s="34">
        <v>1</v>
      </c>
      <c r="U26" s="32"/>
    </row>
    <row r="27" spans="1:21" s="27" customFormat="1" ht="15" customHeight="1" x14ac:dyDescent="0.2">
      <c r="A27" s="84" t="s">
        <v>90</v>
      </c>
      <c r="B27" s="18" t="s">
        <v>97</v>
      </c>
      <c r="C27" s="19"/>
      <c r="D27" s="20">
        <v>1</v>
      </c>
      <c r="E27" s="20"/>
      <c r="F27" s="20">
        <v>1</v>
      </c>
      <c r="G27" s="20"/>
      <c r="H27" s="20"/>
      <c r="I27" s="21"/>
      <c r="J27" s="22"/>
      <c r="K27" s="23"/>
      <c r="L27" s="24">
        <v>2</v>
      </c>
      <c r="M27" s="25"/>
      <c r="N27" s="23"/>
      <c r="O27" s="21"/>
      <c r="P27" s="25"/>
      <c r="Q27" s="20">
        <v>1</v>
      </c>
      <c r="R27" s="26"/>
      <c r="S27" s="25"/>
      <c r="T27" s="23">
        <v>1</v>
      </c>
      <c r="U27" s="21"/>
    </row>
    <row r="28" spans="1:21" s="27" customFormat="1" ht="15" customHeight="1" x14ac:dyDescent="0.2">
      <c r="A28" s="84" t="s">
        <v>91</v>
      </c>
      <c r="B28" s="18" t="s">
        <v>94</v>
      </c>
      <c r="C28" s="19"/>
      <c r="D28" s="20"/>
      <c r="E28" s="20"/>
      <c r="F28" s="20">
        <v>2</v>
      </c>
      <c r="G28" s="20"/>
      <c r="H28" s="20"/>
      <c r="I28" s="21"/>
      <c r="J28" s="22"/>
      <c r="K28" s="23"/>
      <c r="L28" s="24">
        <v>2</v>
      </c>
      <c r="M28" s="28"/>
      <c r="N28" s="25"/>
      <c r="O28" s="21"/>
      <c r="P28" s="25"/>
      <c r="Q28" s="20">
        <v>2</v>
      </c>
      <c r="R28" s="26"/>
      <c r="S28" s="25"/>
      <c r="T28" s="23"/>
      <c r="U28" s="21"/>
    </row>
    <row r="29" spans="1:21" s="27" customFormat="1" ht="15" customHeight="1" x14ac:dyDescent="0.2">
      <c r="A29" s="84" t="s">
        <v>92</v>
      </c>
      <c r="B29" s="18" t="s">
        <v>95</v>
      </c>
      <c r="C29" s="19"/>
      <c r="D29" s="20"/>
      <c r="E29" s="20"/>
      <c r="F29" s="20">
        <v>1</v>
      </c>
      <c r="G29" s="20"/>
      <c r="H29" s="20"/>
      <c r="I29" s="21"/>
      <c r="J29" s="22"/>
      <c r="K29" s="23"/>
      <c r="L29" s="24">
        <v>1</v>
      </c>
      <c r="M29" s="25"/>
      <c r="N29" s="25"/>
      <c r="O29" s="21"/>
      <c r="P29" s="25"/>
      <c r="Q29" s="20">
        <v>1</v>
      </c>
      <c r="R29" s="26"/>
      <c r="S29" s="25"/>
      <c r="T29" s="23"/>
      <c r="U29" s="21"/>
    </row>
    <row r="30" spans="1:21" s="27" customFormat="1" ht="15" customHeight="1" x14ac:dyDescent="0.2">
      <c r="A30" s="84" t="s">
        <v>93</v>
      </c>
      <c r="B30" s="18" t="s">
        <v>96</v>
      </c>
      <c r="C30" s="19"/>
      <c r="D30" s="20"/>
      <c r="E30" s="20"/>
      <c r="F30" s="20">
        <v>1</v>
      </c>
      <c r="G30" s="20"/>
      <c r="H30" s="20"/>
      <c r="I30" s="21"/>
      <c r="J30" s="22"/>
      <c r="K30" s="23"/>
      <c r="L30" s="24">
        <v>1</v>
      </c>
      <c r="M30" s="28"/>
      <c r="N30" s="25"/>
      <c r="O30" s="21"/>
      <c r="P30" s="25"/>
      <c r="Q30" s="20">
        <v>1</v>
      </c>
      <c r="R30" s="26"/>
      <c r="S30" s="25"/>
      <c r="T30" s="23"/>
      <c r="U30" s="21"/>
    </row>
    <row r="31" spans="1:21" s="37" customFormat="1" ht="15" customHeight="1" x14ac:dyDescent="0.2">
      <c r="A31" s="17"/>
      <c r="B31" s="85" t="s">
        <v>104</v>
      </c>
      <c r="C31" s="30"/>
      <c r="D31" s="31"/>
      <c r="E31" s="31"/>
      <c r="F31" s="31">
        <v>4</v>
      </c>
      <c r="G31" s="31"/>
      <c r="H31" s="31"/>
      <c r="I31" s="32"/>
      <c r="J31" s="33"/>
      <c r="K31" s="34"/>
      <c r="L31" s="35">
        <v>4</v>
      </c>
      <c r="M31" s="36"/>
      <c r="N31" s="34"/>
      <c r="O31" s="32"/>
      <c r="P31" s="36"/>
      <c r="Q31" s="36">
        <v>4</v>
      </c>
      <c r="R31" s="32"/>
      <c r="S31" s="36"/>
      <c r="T31" s="34"/>
      <c r="U31" s="32"/>
    </row>
    <row r="32" spans="1:21" s="37" customFormat="1" ht="15" customHeight="1" x14ac:dyDescent="0.2">
      <c r="A32" s="17"/>
      <c r="B32" s="29"/>
      <c r="C32" s="30"/>
      <c r="D32" s="31"/>
      <c r="E32" s="31"/>
      <c r="F32" s="31"/>
      <c r="G32" s="31"/>
      <c r="H32" s="31"/>
      <c r="I32" s="32"/>
      <c r="J32" s="33"/>
      <c r="K32" s="38"/>
      <c r="L32" s="35"/>
      <c r="M32" s="36"/>
      <c r="N32" s="34"/>
      <c r="O32" s="32"/>
      <c r="P32" s="36"/>
      <c r="Q32" s="36"/>
      <c r="R32" s="32"/>
      <c r="S32" s="36"/>
      <c r="T32" s="34"/>
      <c r="U32" s="32"/>
    </row>
    <row r="33" spans="1:21" s="37" customFormat="1" ht="15" customHeight="1" x14ac:dyDescent="0.2">
      <c r="A33" s="17"/>
      <c r="B33" s="29"/>
      <c r="C33" s="30"/>
      <c r="D33" s="31"/>
      <c r="E33" s="31"/>
      <c r="F33" s="31"/>
      <c r="G33" s="31"/>
      <c r="H33" s="31"/>
      <c r="I33" s="32"/>
      <c r="J33" s="33"/>
      <c r="K33" s="34"/>
      <c r="L33" s="35"/>
      <c r="M33" s="36"/>
      <c r="N33" s="34"/>
      <c r="O33" s="32"/>
      <c r="P33" s="36"/>
      <c r="Q33" s="34"/>
      <c r="R33" s="32"/>
      <c r="S33" s="36"/>
      <c r="T33" s="34"/>
      <c r="U33" s="32"/>
    </row>
    <row r="34" spans="1:21" s="37" customFormat="1" ht="15" customHeight="1" x14ac:dyDescent="0.2">
      <c r="A34" s="17"/>
      <c r="B34" s="29"/>
      <c r="C34" s="30"/>
      <c r="D34" s="31"/>
      <c r="E34" s="31"/>
      <c r="F34" s="31"/>
      <c r="G34" s="31"/>
      <c r="H34" s="31"/>
      <c r="I34" s="32"/>
      <c r="J34" s="33"/>
      <c r="K34" s="34"/>
      <c r="L34" s="35"/>
      <c r="M34" s="36"/>
      <c r="N34" s="34"/>
      <c r="O34" s="32"/>
      <c r="P34" s="36"/>
      <c r="Q34" s="34"/>
      <c r="R34" s="32"/>
      <c r="S34" s="36"/>
      <c r="T34" s="34"/>
      <c r="U34" s="32"/>
    </row>
    <row r="35" spans="1:21" s="37" customFormat="1" ht="15" customHeight="1" x14ac:dyDescent="0.2">
      <c r="A35" s="17"/>
      <c r="B35" s="29"/>
      <c r="C35" s="30"/>
      <c r="D35" s="31"/>
      <c r="E35" s="31"/>
      <c r="F35" s="31"/>
      <c r="G35" s="31"/>
      <c r="H35" s="31"/>
      <c r="I35" s="32"/>
      <c r="J35" s="33"/>
      <c r="K35" s="34"/>
      <c r="L35" s="35"/>
      <c r="M35" s="36"/>
      <c r="N35" s="34"/>
      <c r="O35" s="32"/>
      <c r="P35" s="36"/>
      <c r="Q35" s="34"/>
      <c r="R35" s="32"/>
      <c r="S35" s="36"/>
      <c r="T35" s="34"/>
      <c r="U35" s="32"/>
    </row>
    <row r="36" spans="1:21" s="37" customFormat="1" ht="15" customHeight="1" x14ac:dyDescent="0.2">
      <c r="A36" s="17"/>
      <c r="B36" s="29"/>
      <c r="C36" s="30"/>
      <c r="D36" s="31"/>
      <c r="E36" s="31"/>
      <c r="F36" s="31"/>
      <c r="G36" s="31"/>
      <c r="H36" s="31"/>
      <c r="I36" s="32"/>
      <c r="J36" s="33"/>
      <c r="K36" s="34"/>
      <c r="L36" s="35"/>
      <c r="M36" s="36"/>
      <c r="N36" s="34"/>
      <c r="O36" s="32"/>
      <c r="P36" s="36"/>
      <c r="Q36" s="34"/>
      <c r="R36" s="32"/>
      <c r="S36" s="36"/>
      <c r="T36" s="34"/>
      <c r="U36" s="32"/>
    </row>
    <row r="37" spans="1:21" s="27" customFormat="1" ht="15" customHeight="1" x14ac:dyDescent="0.2">
      <c r="A37" s="17"/>
      <c r="B37" s="39"/>
      <c r="C37" s="40"/>
      <c r="D37" s="41"/>
      <c r="E37" s="41"/>
      <c r="F37" s="41"/>
      <c r="G37" s="41"/>
      <c r="H37" s="41"/>
      <c r="I37" s="42"/>
      <c r="J37" s="43"/>
      <c r="K37" s="44"/>
      <c r="L37" s="45"/>
      <c r="M37" s="46"/>
      <c r="N37" s="44"/>
      <c r="O37" s="42"/>
      <c r="P37" s="46"/>
      <c r="Q37" s="44"/>
      <c r="R37" s="42"/>
      <c r="S37" s="46"/>
      <c r="T37" s="44"/>
      <c r="U37" s="42"/>
    </row>
    <row r="38" spans="1:21" s="27" customFormat="1" ht="14.25" customHeight="1" x14ac:dyDescent="0.2">
      <c r="A38" s="105"/>
      <c r="B38" s="106"/>
      <c r="C38" s="47">
        <f t="shared" ref="C38:U38" si="0">SUM(C5:C37)</f>
        <v>0</v>
      </c>
      <c r="D38" s="47">
        <f t="shared" si="0"/>
        <v>19</v>
      </c>
      <c r="E38" s="47">
        <f t="shared" si="0"/>
        <v>0</v>
      </c>
      <c r="F38" s="47">
        <f t="shared" si="0"/>
        <v>9</v>
      </c>
      <c r="G38" s="47">
        <f t="shared" si="0"/>
        <v>0</v>
      </c>
      <c r="H38" s="47">
        <f t="shared" si="0"/>
        <v>6</v>
      </c>
      <c r="I38" s="47">
        <f t="shared" si="0"/>
        <v>0</v>
      </c>
      <c r="J38" s="47">
        <f t="shared" si="0"/>
        <v>0</v>
      </c>
      <c r="K38" s="47">
        <f t="shared" si="0"/>
        <v>0</v>
      </c>
      <c r="L38" s="47">
        <f t="shared" si="0"/>
        <v>34</v>
      </c>
      <c r="M38" s="47">
        <f t="shared" si="0"/>
        <v>0</v>
      </c>
      <c r="N38" s="47">
        <f t="shared" si="0"/>
        <v>0</v>
      </c>
      <c r="O38" s="47">
        <f t="shared" si="0"/>
        <v>0</v>
      </c>
      <c r="P38" s="47">
        <f t="shared" si="0"/>
        <v>0</v>
      </c>
      <c r="Q38" s="47">
        <f t="shared" si="0"/>
        <v>15</v>
      </c>
      <c r="R38" s="47">
        <f t="shared" si="0"/>
        <v>0</v>
      </c>
      <c r="S38" s="47">
        <f t="shared" si="0"/>
        <v>0</v>
      </c>
      <c r="T38" s="47">
        <f t="shared" si="0"/>
        <v>19</v>
      </c>
      <c r="U38" s="47">
        <f t="shared" si="0"/>
        <v>0</v>
      </c>
    </row>
    <row r="39" spans="1:21" s="37" customFormat="1" ht="14.25" customHeight="1" x14ac:dyDescent="0.35">
      <c r="A39" s="105"/>
      <c r="B39" s="106"/>
      <c r="C39" s="48" t="s">
        <v>12</v>
      </c>
      <c r="D39" s="48" t="s">
        <v>13</v>
      </c>
      <c r="E39" s="48" t="s">
        <v>14</v>
      </c>
      <c r="F39" s="48" t="s">
        <v>15</v>
      </c>
      <c r="G39" s="48" t="s">
        <v>14</v>
      </c>
      <c r="H39" s="48" t="s">
        <v>15</v>
      </c>
      <c r="I39" s="49" t="s">
        <v>16</v>
      </c>
      <c r="J39" s="50" t="s">
        <v>29</v>
      </c>
      <c r="K39" s="51" t="s">
        <v>30</v>
      </c>
      <c r="L39" s="51" t="s">
        <v>31</v>
      </c>
      <c r="M39" s="51" t="s">
        <v>20</v>
      </c>
      <c r="N39" s="51" t="s">
        <v>21</v>
      </c>
      <c r="O39" s="51" t="s">
        <v>22</v>
      </c>
      <c r="P39" s="52" t="s">
        <v>32</v>
      </c>
      <c r="Q39" s="53" t="s">
        <v>33</v>
      </c>
      <c r="R39" s="51" t="s">
        <v>34</v>
      </c>
      <c r="S39" s="52" t="s">
        <v>35</v>
      </c>
      <c r="T39" s="53" t="s">
        <v>36</v>
      </c>
      <c r="U39" s="51" t="s">
        <v>37</v>
      </c>
    </row>
    <row r="40" spans="1:21" s="37" customFormat="1" ht="14.25" customHeight="1" x14ac:dyDescent="0.35">
      <c r="A40" s="54"/>
      <c r="B40" s="55"/>
      <c r="C40" s="56" t="s">
        <v>38</v>
      </c>
      <c r="D40" s="57">
        <f>C38+D38</f>
        <v>19</v>
      </c>
      <c r="E40" s="103" t="s">
        <v>39</v>
      </c>
      <c r="F40" s="103"/>
      <c r="G40" s="107">
        <f>E38+F38+G38+H38</f>
        <v>15</v>
      </c>
      <c r="H40" s="107"/>
      <c r="I40" s="58">
        <f>I38</f>
        <v>0</v>
      </c>
      <c r="J40" s="103" t="s">
        <v>40</v>
      </c>
      <c r="K40" s="103"/>
      <c r="L40" s="57">
        <f>J38+K38+L38</f>
        <v>34</v>
      </c>
      <c r="M40" s="103" t="s">
        <v>41</v>
      </c>
      <c r="N40" s="103"/>
      <c r="O40" s="57">
        <f>M38+N38+O38</f>
        <v>0</v>
      </c>
      <c r="P40" s="103" t="s">
        <v>39</v>
      </c>
      <c r="Q40" s="103"/>
      <c r="R40" s="57">
        <f>P38+Q38+R38</f>
        <v>15</v>
      </c>
      <c r="S40" s="103" t="s">
        <v>38</v>
      </c>
      <c r="T40" s="103"/>
      <c r="U40" s="57">
        <f>S38+T38+U38</f>
        <v>19</v>
      </c>
    </row>
    <row r="41" spans="1:21" s="37" customFormat="1" ht="14.25" customHeight="1" x14ac:dyDescent="0.25">
      <c r="A41" s="1"/>
      <c r="B41" s="1"/>
      <c r="C41" s="1"/>
      <c r="D41" s="1"/>
      <c r="E41" s="59"/>
      <c r="F41" s="59"/>
      <c r="G41" s="59"/>
      <c r="H41" s="59"/>
      <c r="I41" s="59"/>
      <c r="J41" s="5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37" customFormat="1" ht="14.25" customHeight="1" x14ac:dyDescent="0.25">
      <c r="A42" s="60"/>
      <c r="B42" s="104" t="s">
        <v>42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"/>
      <c r="N42" s="1"/>
      <c r="O42" s="1"/>
      <c r="P42" s="1"/>
      <c r="Q42" s="1"/>
      <c r="R42" s="1"/>
      <c r="S42" s="1"/>
      <c r="T42" s="1"/>
      <c r="U42" s="1"/>
    </row>
    <row r="43" spans="1:21" s="37" customFormat="1" ht="14.25" customHeight="1" x14ac:dyDescent="0.25">
      <c r="A43" s="60"/>
      <c r="B43" s="60"/>
      <c r="C43" s="60"/>
      <c r="D43" s="60"/>
      <c r="E43" s="60"/>
      <c r="F43" s="60"/>
      <c r="G43" s="60"/>
      <c r="H43" s="61"/>
      <c r="I43" s="62"/>
      <c r="J43" s="6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37" customFormat="1" ht="14.25" customHeight="1" x14ac:dyDescent="0.25">
      <c r="A44" s="60"/>
      <c r="B44" s="94" t="s">
        <v>43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1"/>
      <c r="N44" s="1"/>
      <c r="O44" s="1"/>
      <c r="P44" s="1"/>
      <c r="Q44" s="1"/>
      <c r="R44" s="1"/>
      <c r="S44" s="1"/>
      <c r="T44" s="1"/>
      <c r="U44" s="1"/>
    </row>
    <row r="45" spans="1:21" s="37" customFormat="1" ht="14.25" customHeight="1" x14ac:dyDescent="0.2">
      <c r="A45" s="63"/>
      <c r="B45" s="102" t="s">
        <v>44</v>
      </c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64"/>
      <c r="N45" s="64"/>
      <c r="O45" s="64"/>
      <c r="P45" s="64"/>
      <c r="Q45" s="64"/>
      <c r="R45" s="64"/>
      <c r="S45" s="64"/>
      <c r="T45" s="64"/>
      <c r="U45" s="64"/>
    </row>
    <row r="46" spans="1:21" s="37" customFormat="1" ht="14.25" customHeight="1" x14ac:dyDescent="0.25">
      <c r="A46" s="60"/>
      <c r="B46" s="1" t="s">
        <v>45</v>
      </c>
      <c r="C46" s="60"/>
      <c r="D46" s="60"/>
      <c r="E46" s="60"/>
      <c r="F46" s="60"/>
      <c r="G46" s="60"/>
      <c r="H46" s="61"/>
      <c r="I46" s="62"/>
      <c r="J46" s="6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s="37" customFormat="1" ht="14.25" customHeight="1" x14ac:dyDescent="0.25">
      <c r="A47" s="60"/>
      <c r="B47" s="94" t="s">
        <v>46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1"/>
      <c r="N47" s="1"/>
      <c r="O47" s="1"/>
      <c r="P47" s="1"/>
      <c r="Q47" s="1"/>
      <c r="R47" s="1"/>
      <c r="S47" s="1"/>
      <c r="T47" s="1"/>
      <c r="U47" s="1"/>
    </row>
    <row r="48" spans="1:21" s="37" customFormat="1" ht="14.25" customHeight="1" x14ac:dyDescent="0.25">
      <c r="A48" s="60"/>
      <c r="B48" s="1" t="s">
        <v>47</v>
      </c>
      <c r="C48" s="60"/>
      <c r="D48" s="60"/>
      <c r="E48" s="60"/>
      <c r="F48" s="60"/>
      <c r="G48" s="60"/>
      <c r="H48" s="61"/>
      <c r="I48" s="62"/>
      <c r="J48" s="6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37" customFormat="1" ht="14.25" customHeight="1" x14ac:dyDescent="0.25">
      <c r="A49" s="60"/>
      <c r="B49" s="98" t="s">
        <v>48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1"/>
      <c r="N49" s="1"/>
      <c r="O49" s="1"/>
      <c r="P49" s="1"/>
      <c r="Q49" s="1"/>
      <c r="R49" s="1"/>
      <c r="S49" s="1"/>
      <c r="T49" s="1"/>
      <c r="U49" s="1"/>
    </row>
    <row r="50" spans="1:21" s="37" customFormat="1" ht="14.25" customHeight="1" x14ac:dyDescent="0.25">
      <c r="A50" s="60"/>
      <c r="B50" s="98" t="s">
        <v>49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1"/>
      <c r="N50" s="1"/>
      <c r="O50" s="1"/>
      <c r="P50" s="1"/>
      <c r="Q50" s="1"/>
      <c r="R50" s="1"/>
      <c r="S50" s="1"/>
      <c r="T50" s="1"/>
      <c r="U50" s="1"/>
    </row>
    <row r="51" spans="1:21" s="37" customFormat="1" ht="14.25" customHeight="1" x14ac:dyDescent="0.25">
      <c r="A51" s="60"/>
      <c r="B51" s="98" t="s">
        <v>50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1"/>
      <c r="N51" s="1"/>
      <c r="O51" s="1"/>
      <c r="P51" s="1"/>
      <c r="Q51" s="1"/>
      <c r="R51" s="1"/>
      <c r="S51" s="1"/>
      <c r="T51" s="1"/>
      <c r="U51" s="1"/>
    </row>
    <row r="52" spans="1:21" s="37" customFormat="1" ht="14.25" customHeight="1" x14ac:dyDescent="0.25">
      <c r="A52" s="60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1"/>
      <c r="N52" s="1"/>
      <c r="O52" s="1"/>
      <c r="P52" s="1"/>
      <c r="Q52" s="1"/>
      <c r="R52" s="1"/>
      <c r="S52" s="1"/>
      <c r="T52" s="1"/>
      <c r="U52" s="1"/>
    </row>
    <row r="53" spans="1:21" s="37" customFormat="1" ht="14.25" customHeight="1" x14ac:dyDescent="0.25">
      <c r="A53" s="60"/>
      <c r="B53" s="65" t="s">
        <v>51</v>
      </c>
      <c r="C53" s="100" t="s">
        <v>52</v>
      </c>
      <c r="D53" s="100"/>
      <c r="E53" s="66">
        <f>SUM(G40+D40)</f>
        <v>34</v>
      </c>
      <c r="F53" s="65"/>
      <c r="G53" s="65"/>
      <c r="H53" s="65"/>
      <c r="I53" s="65"/>
      <c r="J53" s="65"/>
      <c r="K53" s="65"/>
      <c r="L53" s="65"/>
      <c r="M53" s="1"/>
      <c r="N53" s="1"/>
      <c r="O53" s="1"/>
      <c r="P53" s="1"/>
      <c r="Q53" s="1"/>
      <c r="R53" s="1"/>
      <c r="S53" s="1"/>
      <c r="T53" s="1"/>
      <c r="U53" s="1"/>
    </row>
    <row r="54" spans="1:21" s="37" customFormat="1" ht="14.25" customHeight="1" x14ac:dyDescent="0.25">
      <c r="A54" s="60"/>
      <c r="B54" s="65"/>
      <c r="C54" s="100" t="s">
        <v>53</v>
      </c>
      <c r="D54" s="100"/>
      <c r="E54" s="66">
        <f>J38</f>
        <v>0</v>
      </c>
      <c r="F54" s="65"/>
      <c r="G54" s="65"/>
      <c r="H54" s="65"/>
      <c r="I54" s="65"/>
      <c r="J54" s="65"/>
      <c r="K54" s="65"/>
      <c r="L54" s="65"/>
      <c r="M54" s="1"/>
      <c r="N54" s="1"/>
      <c r="O54" s="1"/>
      <c r="P54" s="1"/>
      <c r="Q54" s="1"/>
      <c r="R54" s="1"/>
      <c r="S54" s="1"/>
      <c r="T54" s="1"/>
      <c r="U54" s="1"/>
    </row>
    <row r="55" spans="1:21" s="37" customFormat="1" ht="14.25" customHeight="1" x14ac:dyDescent="0.25">
      <c r="A55" s="60"/>
      <c r="B55" s="65"/>
      <c r="C55" s="100" t="s">
        <v>54</v>
      </c>
      <c r="D55" s="100"/>
      <c r="E55" s="66">
        <f>K38</f>
        <v>0</v>
      </c>
      <c r="F55" s="65"/>
      <c r="G55" s="65"/>
      <c r="H55" s="65"/>
      <c r="I55" s="65"/>
      <c r="J55" s="65"/>
      <c r="K55" s="65"/>
      <c r="L55" s="65"/>
      <c r="M55" s="1"/>
      <c r="N55" s="1"/>
      <c r="O55" s="1"/>
      <c r="P55" s="1"/>
      <c r="Q55" s="1"/>
      <c r="R55" s="1"/>
      <c r="S55" s="1"/>
      <c r="T55" s="1"/>
      <c r="U55" s="1"/>
    </row>
    <row r="56" spans="1:21" s="37" customFormat="1" ht="14.25" customHeight="1" x14ac:dyDescent="0.25">
      <c r="A56" s="60"/>
      <c r="B56" s="65"/>
      <c r="C56" s="100" t="s">
        <v>55</v>
      </c>
      <c r="D56" s="100"/>
      <c r="E56" s="66">
        <f>L38</f>
        <v>34</v>
      </c>
      <c r="F56" s="65"/>
      <c r="G56" s="65"/>
      <c r="H56" s="65"/>
      <c r="I56" s="65"/>
      <c r="J56" s="65"/>
      <c r="K56" s="65"/>
      <c r="L56" s="65"/>
      <c r="M56" s="1"/>
      <c r="N56" s="1"/>
      <c r="O56" s="1"/>
      <c r="P56" s="1"/>
      <c r="Q56" s="1"/>
      <c r="R56" s="1"/>
      <c r="S56" s="1"/>
      <c r="T56" s="1"/>
      <c r="U56" s="1"/>
    </row>
    <row r="57" spans="1:21" s="37" customFormat="1" ht="14.25" customHeight="1" x14ac:dyDescent="0.25">
      <c r="A57" s="60"/>
      <c r="B57" s="65" t="s">
        <v>56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1"/>
      <c r="N57" s="1"/>
      <c r="O57" s="1"/>
      <c r="P57" s="1"/>
      <c r="Q57" s="1"/>
      <c r="R57" s="1"/>
      <c r="S57" s="1"/>
      <c r="T57" s="1"/>
      <c r="U57" s="1"/>
    </row>
    <row r="58" spans="1:21" s="37" customFormat="1" ht="14.25" customHeight="1" x14ac:dyDescent="0.25">
      <c r="A58" s="60"/>
      <c r="B58" s="101" t="s">
        <v>57</v>
      </c>
      <c r="C58" s="101"/>
      <c r="D58" s="65">
        <f>ROUND((1+0.313*E55/E53)*(1+0.566*E56/E53),4)</f>
        <v>1.5660000000000001</v>
      </c>
      <c r="E58" s="65"/>
      <c r="F58" s="65"/>
      <c r="G58" s="65"/>
      <c r="H58" s="65"/>
      <c r="I58" s="65"/>
      <c r="J58" s="65"/>
      <c r="K58" s="65"/>
      <c r="L58" s="65"/>
      <c r="M58" s="1"/>
      <c r="N58" s="1"/>
      <c r="O58" s="1"/>
      <c r="P58" s="1"/>
      <c r="Q58" s="1"/>
      <c r="R58" s="1"/>
      <c r="S58" s="1"/>
      <c r="T58" s="1"/>
      <c r="U58" s="1"/>
    </row>
    <row r="59" spans="1:21" s="37" customFormat="1" ht="14.25" customHeight="1" x14ac:dyDescent="0.25">
      <c r="A59" s="60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1"/>
      <c r="N59" s="1"/>
      <c r="O59" s="1"/>
      <c r="P59" s="1"/>
      <c r="Q59" s="1"/>
      <c r="R59" s="1"/>
      <c r="S59" s="1"/>
      <c r="T59" s="1"/>
      <c r="U59" s="1"/>
    </row>
    <row r="60" spans="1:21" s="37" customFormat="1" ht="14.25" customHeight="1" x14ac:dyDescent="0.25">
      <c r="A60" s="60"/>
      <c r="B60" s="65" t="s">
        <v>58</v>
      </c>
      <c r="C60" s="65"/>
      <c r="D60" s="65"/>
      <c r="E60" s="65"/>
      <c r="F60" s="65"/>
      <c r="G60" s="65"/>
      <c r="H60" s="67"/>
      <c r="I60" s="66">
        <f>IF(D58&lt;1.313,1,IF(D58&lt;1.566,2,3))</f>
        <v>3</v>
      </c>
      <c r="J60" s="65"/>
      <c r="K60" s="65"/>
      <c r="L60" s="65"/>
      <c r="M60" s="1"/>
      <c r="N60" s="1"/>
      <c r="O60" s="1"/>
      <c r="P60" s="1"/>
      <c r="Q60" s="1"/>
      <c r="R60" s="1"/>
      <c r="S60" s="1"/>
      <c r="T60" s="1"/>
      <c r="U60" s="1"/>
    </row>
    <row r="61" spans="1:21" s="37" customFormat="1" ht="14.25" customHeight="1" x14ac:dyDescent="0.25">
      <c r="A61" s="60"/>
      <c r="B61" s="98" t="s">
        <v>59</v>
      </c>
      <c r="C61" s="98"/>
      <c r="D61" s="98"/>
      <c r="E61" s="98"/>
      <c r="F61" s="98"/>
      <c r="G61" s="98"/>
      <c r="H61" s="98"/>
      <c r="I61" s="98"/>
      <c r="J61" s="67">
        <f>I60</f>
        <v>3</v>
      </c>
      <c r="K61" s="98" t="s">
        <v>60</v>
      </c>
      <c r="L61" s="98"/>
      <c r="M61" s="1"/>
      <c r="N61" s="1"/>
      <c r="O61" s="1"/>
      <c r="P61" s="1"/>
      <c r="Q61" s="1"/>
      <c r="R61" s="1"/>
      <c r="S61" s="1"/>
      <c r="T61" s="1"/>
      <c r="U61" s="1"/>
    </row>
    <row r="62" spans="1:21" s="37" customFormat="1" ht="14.25" customHeight="1" x14ac:dyDescent="0.25">
      <c r="A62" s="60"/>
      <c r="B62" s="98" t="s">
        <v>61</v>
      </c>
      <c r="C62" s="98"/>
      <c r="D62" s="98"/>
      <c r="E62" s="98"/>
      <c r="F62" s="98"/>
      <c r="G62" s="98"/>
      <c r="H62" s="98"/>
      <c r="I62" s="98"/>
      <c r="J62" s="99">
        <f>IF(J61=3,1,IF(J61=2,D58/1.313,D58))</f>
        <v>1</v>
      </c>
      <c r="K62" s="99"/>
      <c r="L62" s="99"/>
      <c r="M62" s="1"/>
      <c r="N62" s="1"/>
      <c r="O62" s="1"/>
      <c r="P62" s="1"/>
      <c r="Q62" s="1"/>
      <c r="R62" s="1"/>
      <c r="S62" s="1"/>
      <c r="T62" s="1"/>
      <c r="U62" s="1"/>
    </row>
    <row r="63" spans="1:21" s="37" customFormat="1" ht="14.25" customHeight="1" x14ac:dyDescent="0.25">
      <c r="A63" s="60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1"/>
      <c r="N63" s="1"/>
      <c r="O63" s="1"/>
      <c r="P63" s="1"/>
      <c r="Q63" s="1"/>
      <c r="R63" s="1"/>
      <c r="S63" s="1"/>
      <c r="T63" s="1"/>
      <c r="U63" s="1"/>
    </row>
    <row r="64" spans="1:21" s="37" customFormat="1" ht="14.25" customHeight="1" x14ac:dyDescent="0.25">
      <c r="A64" s="60"/>
      <c r="B64" s="68" t="s">
        <v>62</v>
      </c>
      <c r="C64" s="60"/>
      <c r="D64" s="69"/>
      <c r="E64" s="60"/>
      <c r="F64" s="60"/>
      <c r="G64" s="60"/>
      <c r="H64" s="61"/>
      <c r="I64" s="62"/>
      <c r="J64" s="6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s="37" customFormat="1" ht="14.25" customHeight="1" x14ac:dyDescent="0.35">
      <c r="A65" s="1"/>
      <c r="B65" s="92" t="s">
        <v>63</v>
      </c>
      <c r="C65" s="92"/>
      <c r="D65" s="96" t="str">
        <f>"(1+0,14*"&amp;N38&amp;"/"&amp;O40&amp;")*(1+0,51*"&amp;O38&amp;"/"&amp;O40&amp;") = "</f>
        <v xml:space="preserve">(1+0,14*0/0)*(1+0,51*0/0) = </v>
      </c>
      <c r="E65" s="96"/>
      <c r="F65" s="96"/>
      <c r="G65" s="96"/>
      <c r="H65" s="96"/>
      <c r="I65" s="96"/>
      <c r="J65" s="97">
        <f>ROUND((1+0.14*IF(O40=0,0,N38/O40))*(1+0.51*IF(O40=0,0,O38/O40)),4)</f>
        <v>1</v>
      </c>
      <c r="K65" s="97"/>
      <c r="L65" s="62"/>
      <c r="M65" s="62"/>
      <c r="N65" s="1"/>
      <c r="O65" s="1"/>
      <c r="P65" s="62"/>
      <c r="Q65" s="1"/>
      <c r="R65" s="1"/>
      <c r="S65" s="62"/>
      <c r="T65" s="1"/>
      <c r="U65" s="1"/>
    </row>
    <row r="66" spans="1:21" s="37" customFormat="1" ht="14.25" customHeight="1" x14ac:dyDescent="0.35">
      <c r="A66" s="1"/>
      <c r="B66" s="92" t="s">
        <v>64</v>
      </c>
      <c r="C66" s="92"/>
      <c r="D66" s="96" t="str">
        <f>"(1+0,51*"&amp;Q38&amp;"/"&amp;R40&amp;")*(1+1,03*"&amp;R38&amp;"/"&amp;R40&amp;") = "</f>
        <v xml:space="preserve">(1+0,51*15/15)*(1+1,03*0/15) = </v>
      </c>
      <c r="E66" s="96"/>
      <c r="F66" s="96"/>
      <c r="G66" s="96"/>
      <c r="H66" s="96"/>
      <c r="I66" s="96"/>
      <c r="J66" s="97">
        <f>ROUND((1+0.51*IF(R40=0,0,Q38/R40))*(1+1.03*IF(R40=0,0,R38/R40)),4)</f>
        <v>1.51</v>
      </c>
      <c r="K66" s="97"/>
      <c r="L66" s="62"/>
      <c r="M66" s="62"/>
      <c r="N66" s="1"/>
      <c r="O66" s="1"/>
      <c r="P66" s="1"/>
      <c r="Q66" s="1"/>
      <c r="R66" s="1"/>
      <c r="S66" s="62"/>
      <c r="T66" s="1"/>
      <c r="U66" s="1"/>
    </row>
    <row r="67" spans="1:21" s="37" customFormat="1" ht="14.25" customHeight="1" x14ac:dyDescent="0.35">
      <c r="A67" s="1"/>
      <c r="B67" s="92" t="s">
        <v>65</v>
      </c>
      <c r="C67" s="92"/>
      <c r="D67" s="96" t="str">
        <f>"(1+0,61 * "&amp;T38&amp;"/"&amp;U40&amp;") * (1+ 1,39*"&amp;U38&amp;"/"&amp;U40&amp;") = "</f>
        <v xml:space="preserve">(1+0,61 * 19/19) * (1+ 1,39*0/19) = </v>
      </c>
      <c r="E67" s="96"/>
      <c r="F67" s="96"/>
      <c r="G67" s="96"/>
      <c r="H67" s="96"/>
      <c r="I67" s="96"/>
      <c r="J67" s="97">
        <f>ROUND((1+0.61*IF(U40=0,0,T38/U40))*(1+1.39*IF(U40=0,0,U38/U40)),4)</f>
        <v>1.61</v>
      </c>
      <c r="K67" s="97"/>
      <c r="L67" s="62"/>
      <c r="M67" s="62"/>
      <c r="N67" s="1"/>
      <c r="O67" s="1"/>
      <c r="P67" s="62"/>
      <c r="Q67" s="1"/>
      <c r="R67" s="1"/>
      <c r="S67" s="62"/>
      <c r="T67" s="1"/>
      <c r="U67" s="1"/>
    </row>
    <row r="68" spans="1:21" s="37" customFormat="1" ht="14.25" customHeight="1" x14ac:dyDescent="0.35">
      <c r="A68" s="1"/>
      <c r="B68" s="92" t="s">
        <v>66</v>
      </c>
      <c r="C68" s="92"/>
      <c r="D68" s="96" t="str">
        <f>"0,5 + "&amp;O40&amp;"/"&amp;R40&amp;" * "&amp;J65&amp;" * "&amp;J66&amp;" = "</f>
        <v xml:space="preserve">0,5 + 0/15 * 1 * 1,51 = </v>
      </c>
      <c r="E68" s="96"/>
      <c r="F68" s="96"/>
      <c r="G68" s="96"/>
      <c r="H68" s="96"/>
      <c r="I68" s="96"/>
      <c r="J68" s="93">
        <f>ROUND(0.5+E38/G40*J65*J66,4)</f>
        <v>0.5</v>
      </c>
      <c r="K68" s="93"/>
      <c r="L68" s="61"/>
      <c r="M68" s="61"/>
      <c r="N68" s="1"/>
      <c r="O68" s="1"/>
      <c r="P68" s="61"/>
      <c r="Q68" s="1"/>
      <c r="R68" s="1"/>
      <c r="S68" s="61"/>
      <c r="T68" s="1"/>
      <c r="U68" s="1"/>
    </row>
    <row r="69" spans="1:21" s="37" customFormat="1" ht="14.25" customHeight="1" x14ac:dyDescent="0.35">
      <c r="A69" s="1"/>
      <c r="B69" s="92" t="s">
        <v>67</v>
      </c>
      <c r="C69" s="92"/>
      <c r="D69" s="96" t="str">
        <f>"1,0+(1,3*"&amp;C38&amp;" + 0,95*"&amp;D38&amp;")/"&amp;L40&amp;"*"&amp;J67&amp;"= "</f>
        <v xml:space="preserve">1,0+(1,3*0 + 0,95*19)/34*1,61= </v>
      </c>
      <c r="E69" s="96"/>
      <c r="F69" s="96"/>
      <c r="G69" s="96"/>
      <c r="H69" s="96"/>
      <c r="I69" s="96"/>
      <c r="J69" s="93">
        <f>ROUND(1+(1.31*C38+0.95*D38)/L40*J67,4)</f>
        <v>1.8547</v>
      </c>
      <c r="K69" s="93"/>
      <c r="L69" s="60"/>
      <c r="M69" s="60"/>
      <c r="N69" s="1"/>
      <c r="O69" s="1"/>
      <c r="P69" s="60"/>
      <c r="Q69" s="1"/>
      <c r="R69" s="1"/>
      <c r="S69" s="60"/>
      <c r="T69" s="1"/>
      <c r="U69" s="1"/>
    </row>
    <row r="70" spans="1:21" s="37" customFormat="1" ht="14.25" customHeight="1" x14ac:dyDescent="0.35">
      <c r="A70" s="1"/>
      <c r="B70" s="92" t="s">
        <v>68</v>
      </c>
      <c r="C70" s="92"/>
      <c r="D70" s="92"/>
      <c r="E70" s="92"/>
      <c r="F70" s="71"/>
      <c r="G70" s="71"/>
      <c r="H70" s="72"/>
      <c r="I70" s="73"/>
      <c r="J70" s="93">
        <f>J68*J69</f>
        <v>0.92735000000000001</v>
      </c>
      <c r="K70" s="93"/>
      <c r="L70" s="61"/>
      <c r="M70" s="61"/>
      <c r="N70" s="1"/>
      <c r="O70" s="1"/>
      <c r="P70" s="61"/>
      <c r="Q70" s="1"/>
      <c r="R70" s="1"/>
      <c r="S70" s="61"/>
      <c r="T70" s="1"/>
      <c r="U70" s="1"/>
    </row>
    <row r="71" spans="1:21" s="37" customFormat="1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37" customFormat="1" ht="14.25" customHeight="1" x14ac:dyDescent="0.2">
      <c r="A72" s="1"/>
      <c r="B72" s="94" t="s">
        <v>69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1"/>
      <c r="N72" s="1"/>
      <c r="O72" s="1"/>
      <c r="P72" s="1"/>
      <c r="Q72" s="1"/>
      <c r="R72" s="1"/>
      <c r="S72" s="1"/>
      <c r="T72" s="1"/>
      <c r="U72" s="1"/>
    </row>
    <row r="73" spans="1:21" s="37" customFormat="1" ht="14.25" customHeight="1" x14ac:dyDescent="0.35">
      <c r="A73" s="1"/>
      <c r="B73" s="70" t="s">
        <v>70</v>
      </c>
      <c r="C73" s="70" t="s">
        <v>71</v>
      </c>
      <c r="D73" s="74">
        <f>I60</f>
        <v>3</v>
      </c>
      <c r="E73" s="75" t="s">
        <v>72</v>
      </c>
      <c r="F73" s="75" t="s">
        <v>73</v>
      </c>
      <c r="G73" s="75" t="s">
        <v>72</v>
      </c>
      <c r="H73" s="70" t="s">
        <v>74</v>
      </c>
      <c r="I73" s="75" t="s">
        <v>72</v>
      </c>
      <c r="J73" s="70" t="s">
        <v>75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s="37" customFormat="1" ht="14.25" customHeight="1" x14ac:dyDescent="0.2">
      <c r="A74" s="1"/>
      <c r="B74" s="1" t="s">
        <v>76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37" customFormat="1" ht="14.25" customHeight="1" x14ac:dyDescent="0.35">
      <c r="A75" s="1"/>
      <c r="B75" s="70" t="s">
        <v>70</v>
      </c>
      <c r="C75" s="70" t="s">
        <v>71</v>
      </c>
      <c r="D75" s="74">
        <f>I60</f>
        <v>3</v>
      </c>
      <c r="E75" s="75" t="s">
        <v>72</v>
      </c>
      <c r="F75" s="76">
        <f>J62</f>
        <v>1</v>
      </c>
      <c r="G75" s="75" t="s">
        <v>72</v>
      </c>
      <c r="H75" s="77">
        <f>J68</f>
        <v>0.5</v>
      </c>
      <c r="I75" s="75" t="s">
        <v>72</v>
      </c>
      <c r="J75" s="77">
        <f>J69</f>
        <v>1.8547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37" customFormat="1" ht="14.25" customHeight="1" x14ac:dyDescent="0.2">
      <c r="A76" s="1"/>
      <c r="B76" s="1" t="s">
        <v>76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37" customFormat="1" ht="14.25" customHeight="1" x14ac:dyDescent="0.35">
      <c r="A77" s="1"/>
      <c r="B77" s="70" t="s">
        <v>70</v>
      </c>
      <c r="C77" s="70" t="s">
        <v>71</v>
      </c>
      <c r="D77" s="78">
        <f>I60</f>
        <v>3</v>
      </c>
      <c r="E77" s="79" t="s">
        <v>72</v>
      </c>
      <c r="F77" s="95">
        <f>F75*H75*J75</f>
        <v>0.92735000000000001</v>
      </c>
      <c r="G77" s="9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 x14ac:dyDescent="0.2">
      <c r="N78" s="80"/>
      <c r="Q78" s="80"/>
    </row>
    <row r="79" spans="1:21" ht="18.75" customHeight="1" x14ac:dyDescent="0.2">
      <c r="B79" s="81" t="s">
        <v>77</v>
      </c>
    </row>
    <row r="80" spans="1:21" ht="22.5" customHeight="1" x14ac:dyDescent="0.25">
      <c r="B80" s="82" t="s">
        <v>78</v>
      </c>
      <c r="C80" s="88" t="s">
        <v>52</v>
      </c>
      <c r="D80" s="88"/>
      <c r="E80" s="89">
        <f>E53</f>
        <v>34</v>
      </c>
      <c r="F80" s="89"/>
    </row>
    <row r="81" spans="1:21" ht="16.5" customHeight="1" x14ac:dyDescent="0.25">
      <c r="B81" s="82" t="s">
        <v>79</v>
      </c>
      <c r="C81" s="88" t="s">
        <v>80</v>
      </c>
      <c r="D81" s="88"/>
      <c r="E81" s="89">
        <f>J61</f>
        <v>3</v>
      </c>
      <c r="F81" s="89"/>
    </row>
    <row r="82" spans="1:21" ht="16.5" customHeight="1" x14ac:dyDescent="0.25">
      <c r="B82" s="82" t="s">
        <v>81</v>
      </c>
      <c r="C82" s="88" t="s">
        <v>82</v>
      </c>
      <c r="D82" s="88"/>
      <c r="E82" s="90">
        <f>F77</f>
        <v>0.92735000000000001</v>
      </c>
      <c r="F82" s="90"/>
    </row>
    <row r="83" spans="1:21" ht="11.25" customHeight="1" x14ac:dyDescent="0.2">
      <c r="C83" s="91"/>
      <c r="D83" s="91"/>
      <c r="E83" s="91"/>
      <c r="F83" s="91"/>
    </row>
    <row r="84" spans="1:21" ht="39" customHeight="1" x14ac:dyDescent="0.2"/>
    <row r="85" spans="1:21" s="64" customFormat="1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6.5" customHeight="1" x14ac:dyDescent="0.2"/>
    <row r="87" spans="1:21" ht="25.5" customHeight="1" x14ac:dyDescent="0.2"/>
    <row r="88" spans="1:21" ht="16.5" customHeight="1" x14ac:dyDescent="0.2"/>
    <row r="89" spans="1:21" ht="16.5" customHeight="1" x14ac:dyDescent="0.2"/>
    <row r="90" spans="1:21" ht="16.5" customHeight="1" x14ac:dyDescent="0.2"/>
    <row r="91" spans="1:21" ht="16.5" customHeight="1" x14ac:dyDescent="0.2"/>
    <row r="92" spans="1:21" ht="16.5" customHeight="1" x14ac:dyDescent="0.2"/>
    <row r="93" spans="1:21" ht="16.5" customHeight="1" x14ac:dyDescent="0.2"/>
    <row r="94" spans="1:21" ht="16.5" customHeight="1" x14ac:dyDescent="0.2"/>
    <row r="95" spans="1:21" ht="16.5" customHeight="1" x14ac:dyDescent="0.2"/>
    <row r="96" spans="1:21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</sheetData>
  <mergeCells count="63">
    <mergeCell ref="A1:U1"/>
    <mergeCell ref="J3:L3"/>
    <mergeCell ref="M3:O3"/>
    <mergeCell ref="P3:R3"/>
    <mergeCell ref="S3:U3"/>
    <mergeCell ref="C2:I2"/>
    <mergeCell ref="J2:U2"/>
    <mergeCell ref="A3:A4"/>
    <mergeCell ref="B3:B4"/>
    <mergeCell ref="C3:D3"/>
    <mergeCell ref="E3:F3"/>
    <mergeCell ref="G3:H3"/>
    <mergeCell ref="A38:A39"/>
    <mergeCell ref="B38:B39"/>
    <mergeCell ref="E40:F40"/>
    <mergeCell ref="G40:H40"/>
    <mergeCell ref="J40:K40"/>
    <mergeCell ref="M40:N40"/>
    <mergeCell ref="P40:Q40"/>
    <mergeCell ref="S40:T40"/>
    <mergeCell ref="B42:L42"/>
    <mergeCell ref="B44:L44"/>
    <mergeCell ref="B45:L45"/>
    <mergeCell ref="B47:L47"/>
    <mergeCell ref="B49:L49"/>
    <mergeCell ref="B50:L50"/>
    <mergeCell ref="B51:L51"/>
    <mergeCell ref="C53:D53"/>
    <mergeCell ref="C54:D54"/>
    <mergeCell ref="C55:D55"/>
    <mergeCell ref="C56:D56"/>
    <mergeCell ref="B58:C58"/>
    <mergeCell ref="B61:I61"/>
    <mergeCell ref="K61:L61"/>
    <mergeCell ref="B62:I62"/>
    <mergeCell ref="J62:L62"/>
    <mergeCell ref="B65:C65"/>
    <mergeCell ref="D65:I65"/>
    <mergeCell ref="J65:K65"/>
    <mergeCell ref="B66:C66"/>
    <mergeCell ref="D66:I66"/>
    <mergeCell ref="J66:K66"/>
    <mergeCell ref="B67:C67"/>
    <mergeCell ref="D67:I67"/>
    <mergeCell ref="J67:K67"/>
    <mergeCell ref="B68:C68"/>
    <mergeCell ref="D68:I68"/>
    <mergeCell ref="J68:K68"/>
    <mergeCell ref="B69:C69"/>
    <mergeCell ref="D69:I69"/>
    <mergeCell ref="J69:K69"/>
    <mergeCell ref="B70:E70"/>
    <mergeCell ref="J70:K70"/>
    <mergeCell ref="B72:L72"/>
    <mergeCell ref="F77:G77"/>
    <mergeCell ref="C80:D80"/>
    <mergeCell ref="E80:F80"/>
    <mergeCell ref="C81:D81"/>
    <mergeCell ref="E81:F81"/>
    <mergeCell ref="C82:D82"/>
    <mergeCell ref="E82:F82"/>
    <mergeCell ref="C83:D83"/>
    <mergeCell ref="E83:F83"/>
  </mergeCells>
  <printOptions gridLines="1"/>
  <pageMargins left="0.59055118110236215" right="0.19685039370078741" top="0.19685039370078741" bottom="0.19685039370078741" header="0.31496062992125984" footer="0.31496062992125984"/>
  <pageSetup paperSize="8" scale="98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атм1</vt:lpstr>
      <vt:lpstr>атм1!Область_печати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tchistyakov</dc:creator>
  <dc:description/>
  <cp:lastModifiedBy>Admin</cp:lastModifiedBy>
  <cp:revision>1</cp:revision>
  <cp:lastPrinted>2022-12-04T13:35:47Z</cp:lastPrinted>
  <dcterms:created xsi:type="dcterms:W3CDTF">2005-04-14T09:48:41Z</dcterms:created>
  <dcterms:modified xsi:type="dcterms:W3CDTF">2023-01-13T08:56:19Z</dcterms:modified>
  <dc:language>en-US</dc:language>
</cp:coreProperties>
</file>