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9"/>
  <workbookPr defaultThemeVersion="166925"/>
  <mc:AlternateContent xmlns:mc="http://schemas.openxmlformats.org/markup-compatibility/2006">
    <mc:Choice Requires="x15">
      <x15ac:absPath xmlns:x15ac="http://schemas.microsoft.com/office/spreadsheetml/2010/11/ac" url="D:\shared\Dokumente\codebase\avr-rid\"/>
    </mc:Choice>
  </mc:AlternateContent>
  <xr:revisionPtr revIDLastSave="0" documentId="13_ncr:1_{B815C9AF-E09C-4F92-97D5-BA012690DF83}" xr6:coauthVersionLast="36" xr6:coauthVersionMax="36" xr10:uidLastSave="{00000000-0000-0000-0000-000000000000}"/>
  <bookViews>
    <workbookView xWindow="10690" yWindow="0" windowWidth="36500" windowHeight="18320" xr2:uid="{F31E432E-1247-4F18-8B99-AC2EE1672703}"/>
  </bookViews>
  <sheets>
    <sheet name="Sheet1" sheetId="1" r:id="rId1"/>
  </sheet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6" i="1" l="1"/>
  <c r="N4" i="1" l="1"/>
  <c r="M4" i="1"/>
  <c r="C13" i="1" l="1"/>
  <c r="G13" i="1" l="1"/>
  <c r="G8" i="1"/>
  <c r="G16" i="1"/>
  <c r="G24" i="1"/>
  <c r="G32" i="1"/>
  <c r="G10" i="1"/>
  <c r="G9" i="1"/>
  <c r="G17" i="1"/>
  <c r="G25" i="1"/>
  <c r="G33" i="1"/>
  <c r="G18" i="1"/>
  <c r="G12" i="1"/>
  <c r="G20" i="1"/>
  <c r="G28" i="1"/>
  <c r="G6" i="1"/>
  <c r="G21" i="1"/>
  <c r="G22" i="1"/>
  <c r="G26" i="1"/>
  <c r="G30" i="1"/>
  <c r="G34" i="1"/>
  <c r="G7" i="1"/>
  <c r="G11" i="1"/>
  <c r="G15" i="1"/>
  <c r="G19" i="1"/>
  <c r="G29" i="1"/>
  <c r="G14" i="1"/>
  <c r="G31" i="1"/>
  <c r="G27" i="1"/>
  <c r="G35" i="1"/>
  <c r="G23" i="1"/>
  <c r="G5" i="1"/>
  <c r="H5" i="1" s="1"/>
  <c r="H14" i="1" l="1"/>
  <c r="H19" i="1"/>
  <c r="H22" i="1"/>
  <c r="H18" i="1"/>
  <c r="H17" i="1"/>
  <c r="I17" i="1" s="1"/>
  <c r="H32" i="1"/>
  <c r="I32" i="1" s="1"/>
  <c r="H23" i="1"/>
  <c r="I23" i="1" s="1"/>
  <c r="H15" i="1"/>
  <c r="I15" i="1" s="1"/>
  <c r="H9" i="1"/>
  <c r="I9" i="1" s="1"/>
  <c r="H24" i="1"/>
  <c r="I24" i="1" s="1"/>
  <c r="H11" i="1"/>
  <c r="H28" i="1"/>
  <c r="I28" i="1" s="1"/>
  <c r="H16" i="1"/>
  <c r="H12" i="1"/>
  <c r="I12" i="1" s="1"/>
  <c r="H35" i="1"/>
  <c r="L36" i="1" s="1"/>
  <c r="H7" i="1"/>
  <c r="H20" i="1"/>
  <c r="I20" i="1" s="1"/>
  <c r="H8" i="1"/>
  <c r="H27" i="1"/>
  <c r="I27" i="1" s="1"/>
  <c r="H34" i="1"/>
  <c r="H6" i="1"/>
  <c r="H10" i="1"/>
  <c r="I10" i="1" s="1"/>
  <c r="H21" i="1"/>
  <c r="I21" i="1" s="1"/>
  <c r="H31" i="1"/>
  <c r="I31" i="1" s="1"/>
  <c r="H30" i="1"/>
  <c r="H33" i="1"/>
  <c r="H29" i="1"/>
  <c r="I29" i="1" s="1"/>
  <c r="H26" i="1"/>
  <c r="H25" i="1"/>
  <c r="H13" i="1"/>
  <c r="I5" i="1"/>
  <c r="J5" i="1" s="1"/>
  <c r="N5" i="1" s="1"/>
  <c r="L5" i="1"/>
  <c r="L35" i="1" l="1"/>
  <c r="L34" i="1"/>
  <c r="M34" i="1" s="1"/>
  <c r="L14" i="1"/>
  <c r="M14" i="1" s="1"/>
  <c r="I33" i="1"/>
  <c r="J33" i="1" s="1"/>
  <c r="N33" i="1" s="1"/>
  <c r="L9" i="1"/>
  <c r="M9" i="1" s="1"/>
  <c r="I7" i="1"/>
  <c r="J7" i="1" s="1"/>
  <c r="N7" i="1" s="1"/>
  <c r="L8" i="1"/>
  <c r="I6" i="1"/>
  <c r="J6" i="1" s="1"/>
  <c r="N6" i="1" s="1"/>
  <c r="L7" i="1"/>
  <c r="M7" i="1" s="1"/>
  <c r="L6" i="1"/>
  <c r="L28" i="1"/>
  <c r="L17" i="1"/>
  <c r="L31" i="1"/>
  <c r="L15" i="1"/>
  <c r="M15" i="1" s="1"/>
  <c r="L26" i="1"/>
  <c r="M26" i="1" s="1"/>
  <c r="I35" i="1"/>
  <c r="J35" i="1" s="1"/>
  <c r="N35" i="1" s="1"/>
  <c r="L32" i="1"/>
  <c r="M32" i="1" s="1"/>
  <c r="L12" i="1"/>
  <c r="M12" i="1" s="1"/>
  <c r="L19" i="1"/>
  <c r="M19" i="1" s="1"/>
  <c r="L27" i="1"/>
  <c r="L23" i="1"/>
  <c r="M23" i="1" s="1"/>
  <c r="I26" i="1"/>
  <c r="J26" i="1" s="1"/>
  <c r="N26" i="1" s="1"/>
  <c r="J24" i="1"/>
  <c r="N24" i="1" s="1"/>
  <c r="J21" i="1"/>
  <c r="N21" i="1" s="1"/>
  <c r="J10" i="1"/>
  <c r="N10" i="1" s="1"/>
  <c r="J12" i="1"/>
  <c r="N12" i="1" s="1"/>
  <c r="J15" i="1"/>
  <c r="N15" i="1" s="1"/>
  <c r="J32" i="1"/>
  <c r="N32" i="1" s="1"/>
  <c r="I25" i="1"/>
  <c r="M8" i="1"/>
  <c r="L13" i="1"/>
  <c r="I11" i="1"/>
  <c r="L16" i="1"/>
  <c r="M16" i="1" s="1"/>
  <c r="L33" i="1"/>
  <c r="I22" i="1"/>
  <c r="J17" i="1"/>
  <c r="N17" i="1" s="1"/>
  <c r="J29" i="1"/>
  <c r="N29" i="1" s="1"/>
  <c r="I30" i="1"/>
  <c r="I34" i="1"/>
  <c r="L18" i="1"/>
  <c r="M18" i="1" s="1"/>
  <c r="L11" i="1"/>
  <c r="M11" i="1" s="1"/>
  <c r="L30" i="1"/>
  <c r="M30" i="1" s="1"/>
  <c r="I8" i="1"/>
  <c r="I16" i="1"/>
  <c r="J23" i="1"/>
  <c r="N23" i="1" s="1"/>
  <c r="L20" i="1"/>
  <c r="J31" i="1"/>
  <c r="N31" i="1" s="1"/>
  <c r="J27" i="1"/>
  <c r="N27" i="1" s="1"/>
  <c r="I13" i="1"/>
  <c r="L22" i="1"/>
  <c r="M22" i="1" s="1"/>
  <c r="L25" i="1"/>
  <c r="M25" i="1" s="1"/>
  <c r="L24" i="1"/>
  <c r="I18" i="1"/>
  <c r="I19" i="1"/>
  <c r="J20" i="1"/>
  <c r="N20" i="1" s="1"/>
  <c r="J28" i="1"/>
  <c r="N28" i="1" s="1"/>
  <c r="J9" i="1"/>
  <c r="N9" i="1" s="1"/>
  <c r="L21" i="1"/>
  <c r="M21" i="1" s="1"/>
  <c r="L29" i="1"/>
  <c r="M29" i="1" s="1"/>
  <c r="L10" i="1"/>
  <c r="I14" i="1"/>
  <c r="K5" i="1"/>
  <c r="M36" i="1" l="1"/>
  <c r="M35" i="1"/>
  <c r="M33" i="1"/>
  <c r="M27" i="1"/>
  <c r="K21" i="1"/>
  <c r="K6" i="1"/>
  <c r="M6" i="1"/>
  <c r="K9" i="1"/>
  <c r="K15" i="1"/>
  <c r="K33" i="1"/>
  <c r="K20" i="1"/>
  <c r="K28" i="1"/>
  <c r="J18" i="1"/>
  <c r="N18" i="1" s="1"/>
  <c r="J16" i="1"/>
  <c r="N16" i="1" s="1"/>
  <c r="M13" i="1"/>
  <c r="K26" i="1"/>
  <c r="J34" i="1"/>
  <c r="N34" i="1" s="1"/>
  <c r="K17" i="1"/>
  <c r="J22" i="1"/>
  <c r="N22" i="1" s="1"/>
  <c r="K24" i="1"/>
  <c r="M17" i="1"/>
  <c r="M28" i="1"/>
  <c r="M20" i="1"/>
  <c r="K12" i="1"/>
  <c r="J30" i="1"/>
  <c r="N30" i="1" s="1"/>
  <c r="J14" i="1"/>
  <c r="N14" i="1" s="1"/>
  <c r="K35" i="1"/>
  <c r="K23" i="1"/>
  <c r="J8" i="1"/>
  <c r="N8" i="1" s="1"/>
  <c r="K29" i="1"/>
  <c r="K7" i="1"/>
  <c r="K10" i="1"/>
  <c r="J19" i="1"/>
  <c r="N19" i="1" s="1"/>
  <c r="K27" i="1"/>
  <c r="J11" i="1"/>
  <c r="N11" i="1" s="1"/>
  <c r="J25" i="1"/>
  <c r="N25" i="1" s="1"/>
  <c r="M31" i="1"/>
  <c r="M10" i="1"/>
  <c r="M24" i="1"/>
  <c r="J13" i="1"/>
  <c r="N13" i="1" s="1"/>
  <c r="K31" i="1"/>
  <c r="K32" i="1"/>
  <c r="M5" i="1"/>
  <c r="K19" i="1" l="1"/>
  <c r="P5" i="1"/>
  <c r="B16" i="1" s="1"/>
  <c r="K34" i="1"/>
  <c r="K14" i="1"/>
  <c r="K18" i="1"/>
  <c r="K25" i="1"/>
  <c r="K11" i="1"/>
  <c r="K22" i="1"/>
  <c r="K8" i="1"/>
  <c r="K16" i="1"/>
  <c r="K13" i="1"/>
  <c r="K3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Dennis</author>
  </authors>
  <commentList>
    <comment ref="E4" authorId="0" shapeId="0" xr:uid="{078E5A18-D6A7-429D-B20D-7DE0290EF55F}">
      <text>
        <r>
          <rPr>
            <sz val="9"/>
            <color indexed="81"/>
            <rFont val="Tahoma"/>
            <family val="2"/>
          </rPr>
          <t>input your values here;
they must be sorted from low to high</t>
        </r>
      </text>
    </comment>
    <comment ref="F4" authorId="0" shapeId="0" xr:uid="{43BE95AA-46B5-4C41-8B7B-4D5E0EF7AF23}">
      <text>
        <r>
          <rPr>
            <sz val="9"/>
            <color indexed="81"/>
            <rFont val="Tahoma"/>
            <family val="2"/>
          </rPr>
          <t>for this example thresholds are calculated based on the linear avarage between the current and the next value; you may change the formula to suit your needs</t>
        </r>
      </text>
    </comment>
    <comment ref="M4" authorId="0" shapeId="0" xr:uid="{BACA83B0-9933-456F-840E-B8FE494034E0}">
      <text>
        <r>
          <rPr>
            <sz val="9"/>
            <color indexed="81"/>
            <rFont val="Tahoma"/>
            <family val="2"/>
          </rPr>
          <t>"// " required to turn this into a comment in the C-code</t>
        </r>
      </text>
    </comment>
    <comment ref="B9" authorId="0" shapeId="0" xr:uid="{BC21847F-AE55-456A-8EE6-2B0E9338781B}">
      <text>
        <r>
          <rPr>
            <sz val="9"/>
            <color indexed="81"/>
            <rFont val="Tahoma"/>
            <family val="2"/>
          </rPr>
          <t>enter scale manually or enter "auto" for automatic calculation</t>
        </r>
      </text>
    </comment>
    <comment ref="L36" authorId="0" shapeId="0" xr:uid="{4DCB021B-3A93-4D0E-B38B-586B7D597331}">
      <text>
        <r>
          <rPr>
            <sz val="9"/>
            <color indexed="81"/>
            <rFont val="Tahoma"/>
            <family val="2"/>
          </rPr>
          <t>this value does not point to any data, but to the end of the data array+1; IT IS REQUIRED FOR CORRECT OPRERATION</t>
        </r>
      </text>
    </comment>
    <comment ref="M36" authorId="0" shapeId="0" xr:uid="{DF254027-41E7-484D-8933-3EA87A231D96}">
      <text>
        <r>
          <rPr>
            <sz val="9"/>
            <color indexed="81"/>
            <rFont val="Tahoma"/>
            <family val="2"/>
          </rPr>
          <t>this value does not point to any data, but to the end of the data array+1; IT IS REQUIRED FOR CORRECT OPRERATION</t>
        </r>
      </text>
    </comment>
  </commentList>
</comments>
</file>

<file path=xl/sharedStrings.xml><?xml version="1.0" encoding="utf-8"?>
<sst xmlns="http://schemas.openxmlformats.org/spreadsheetml/2006/main" count="24" uniqueCount="22">
  <si>
    <t>error</t>
  </si>
  <si>
    <t>scale</t>
  </si>
  <si>
    <t>scaled</t>
  </si>
  <si>
    <t>thresholds</t>
  </si>
  <si>
    <t>inputs</t>
  </si>
  <si>
    <t>values</t>
  </si>
  <si>
    <t>ideal</t>
  </si>
  <si>
    <t>round</t>
  </si>
  <si>
    <t>output</t>
  </si>
  <si>
    <t>name</t>
  </si>
  <si>
    <t>byte lut</t>
  </si>
  <si>
    <t>user config</t>
  </si>
  <si>
    <t>param</t>
  </si>
  <si>
    <t>byte in</t>
  </si>
  <si>
    <t>value</t>
  </si>
  <si>
    <t>bits</t>
  </si>
  <si>
    <t>auto</t>
  </si>
  <si>
    <t>formula inputs</t>
  </si>
  <si>
    <t>offset</t>
  </si>
  <si>
    <t>variable declaration preview</t>
  </si>
  <si>
    <t>generated LUT (copy this)</t>
  </si>
  <si>
    <t>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</si>
</sst>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0" x14ac:knownFonts="1">
    <font>
      <sz val="11"/>
      <color theme="1"/>
      <name val="Calibri"/>
      <family val="2"/>
      <scheme val="minor"/>
    </font>
    <font>
      <sz val="11"/>
      <color theme="1"/>
      <name val="Calibri"/>
      <family val="2"/>
      <scheme val="minor"/>
    </font>
    <font>
      <b/>
      <sz val="13"/>
      <color theme="3"/>
      <name val="Calibri"/>
      <family val="2"/>
      <scheme val="minor"/>
    </font>
    <font>
      <sz val="11"/>
      <color rgb="FF3F3F76"/>
      <name val="Calibri"/>
      <family val="2"/>
      <scheme val="minor"/>
    </font>
    <font>
      <b/>
      <sz val="11"/>
      <color theme="1"/>
      <name val="Calibri"/>
      <family val="2"/>
      <scheme val="minor"/>
    </font>
    <font>
      <i/>
      <sz val="11"/>
      <color rgb="FF3F3F76"/>
      <name val="Calibri"/>
      <family val="2"/>
      <scheme val="minor"/>
    </font>
    <font>
      <b/>
      <sz val="11"/>
      <color rgb="FFFA7D00"/>
      <name val="Calibri"/>
      <family val="2"/>
      <scheme val="minor"/>
    </font>
    <font>
      <sz val="9"/>
      <color indexed="81"/>
      <name val="Tahoma"/>
      <family val="2"/>
    </font>
    <font>
      <b/>
      <sz val="11"/>
      <color rgb="FF3F3F3F"/>
      <name val="Calibri"/>
      <family val="2"/>
      <scheme val="minor"/>
    </font>
    <font>
      <i/>
      <sz val="11"/>
      <color theme="1"/>
      <name val="Calibri"/>
      <family val="2"/>
      <scheme val="minor"/>
    </font>
  </fonts>
  <fills count="4">
    <fill>
      <patternFill patternType="none"/>
    </fill>
    <fill>
      <patternFill patternType="gray125"/>
    </fill>
    <fill>
      <patternFill patternType="solid">
        <fgColor rgb="FFFFCC99"/>
      </patternFill>
    </fill>
    <fill>
      <patternFill patternType="solid">
        <fgColor rgb="FFF2F2F2"/>
      </patternFill>
    </fill>
  </fills>
  <borders count="9">
    <border>
      <left/>
      <right/>
      <top/>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indexed="64"/>
      </bottom>
      <diagonal/>
    </border>
    <border>
      <left/>
      <right/>
      <top style="medium">
        <color indexed="64"/>
      </top>
      <bottom/>
      <diagonal/>
    </border>
    <border>
      <left/>
      <right style="medium">
        <color indexed="64"/>
      </right>
      <top/>
      <bottom/>
      <diagonal/>
    </border>
    <border>
      <left style="medium">
        <color indexed="64"/>
      </left>
      <right/>
      <top/>
      <bottom style="medium">
        <color indexed="64"/>
      </bottom>
      <diagonal/>
    </border>
    <border>
      <left style="medium">
        <color indexed="64"/>
      </left>
      <right/>
      <top/>
      <bottom/>
      <diagonal/>
    </border>
    <border>
      <left style="thin">
        <color rgb="FF3F3F3F"/>
      </left>
      <right style="thin">
        <color rgb="FF3F3F3F"/>
      </right>
      <top style="thin">
        <color rgb="FF3F3F3F"/>
      </top>
      <bottom style="thin">
        <color rgb="FF3F3F3F"/>
      </bottom>
      <diagonal/>
    </border>
  </borders>
  <cellStyleXfs count="6">
    <xf numFmtId="0" fontId="0" fillId="0" borderId="0"/>
    <xf numFmtId="9" fontId="1" fillId="0" borderId="0" applyFont="0" applyFill="0" applyBorder="0" applyAlignment="0" applyProtection="0"/>
    <xf numFmtId="0" fontId="2" fillId="0" borderId="1" applyNumberFormat="0" applyFill="0" applyAlignment="0" applyProtection="0"/>
    <xf numFmtId="0" fontId="3" fillId="2" borderId="2" applyNumberFormat="0" applyAlignment="0" applyProtection="0"/>
    <xf numFmtId="0" fontId="6" fillId="3" borderId="2" applyNumberFormat="0" applyAlignment="0" applyProtection="0"/>
    <xf numFmtId="0" fontId="8" fillId="3" borderId="8" applyNumberFormat="0" applyAlignment="0" applyProtection="0"/>
  </cellStyleXfs>
  <cellXfs count="29">
    <xf numFmtId="0" fontId="0" fillId="0" borderId="0" xfId="0"/>
    <xf numFmtId="0" fontId="2" fillId="0" borderId="1" xfId="2"/>
    <xf numFmtId="0" fontId="0" fillId="0" borderId="0" xfId="0" applyAlignment="1">
      <alignment horizontal="right"/>
    </xf>
    <xf numFmtId="0" fontId="0" fillId="0" borderId="0" xfId="0" applyAlignment="1">
      <alignment horizontal="left"/>
    </xf>
    <xf numFmtId="0" fontId="4" fillId="0" borderId="3" xfId="0" applyFont="1" applyBorder="1" applyAlignment="1">
      <alignment horizontal="center"/>
    </xf>
    <xf numFmtId="0" fontId="4" fillId="0" borderId="0" xfId="0" applyFont="1" applyAlignment="1">
      <alignment horizontal="center"/>
    </xf>
    <xf numFmtId="0" fontId="0" fillId="0" borderId="0" xfId="0"/>
    <xf numFmtId="0" fontId="0" fillId="0" borderId="0" xfId="0" applyAlignment="1">
      <alignment horizontal="right"/>
    </xf>
    <xf numFmtId="0" fontId="4" fillId="0" borderId="3" xfId="0" applyFont="1" applyBorder="1" applyAlignment="1">
      <alignment horizontal="center"/>
    </xf>
    <xf numFmtId="0" fontId="4" fillId="0" borderId="0" xfId="0" applyFont="1" applyAlignment="1">
      <alignment horizontal="center"/>
    </xf>
    <xf numFmtId="164" fontId="0" fillId="0" borderId="0" xfId="0" applyNumberFormat="1"/>
    <xf numFmtId="0" fontId="6" fillId="3" borderId="2" xfId="4" applyAlignment="1">
      <alignment horizontal="right"/>
    </xf>
    <xf numFmtId="0" fontId="5" fillId="2" borderId="2" xfId="3" applyFont="1" applyAlignment="1">
      <alignment horizontal="right"/>
    </xf>
    <xf numFmtId="0" fontId="4" fillId="0" borderId="0" xfId="0" applyFont="1" applyAlignment="1">
      <alignment horizontal="left"/>
    </xf>
    <xf numFmtId="0" fontId="4" fillId="0" borderId="0" xfId="0" applyFont="1" applyAlignment="1">
      <alignment horizontal="right"/>
    </xf>
    <xf numFmtId="1" fontId="0" fillId="0" borderId="0" xfId="0" applyNumberFormat="1"/>
    <xf numFmtId="165" fontId="0" fillId="0" borderId="0" xfId="1" applyNumberFormat="1" applyFont="1"/>
    <xf numFmtId="0" fontId="4" fillId="0" borderId="6" xfId="0" applyFont="1" applyBorder="1" applyAlignment="1">
      <alignment horizontal="center"/>
    </xf>
    <xf numFmtId="9" fontId="0" fillId="0" borderId="0" xfId="1" applyNumberFormat="1" applyFont="1" applyAlignment="1">
      <alignment horizontal="right"/>
    </xf>
    <xf numFmtId="0" fontId="0" fillId="0" borderId="0" xfId="0" applyAlignment="1">
      <alignment horizontal="right" wrapText="1"/>
    </xf>
    <xf numFmtId="0" fontId="9" fillId="0" borderId="0" xfId="0" applyFont="1" applyAlignment="1">
      <alignment horizontal="right"/>
    </xf>
    <xf numFmtId="0" fontId="4" fillId="0" borderId="0" xfId="0" applyFont="1" applyAlignment="1">
      <alignment horizontal="center"/>
    </xf>
    <xf numFmtId="0" fontId="0" fillId="0" borderId="4" xfId="0" applyBorder="1" applyAlignment="1">
      <alignment horizontal="left" vertical="top" wrapText="1"/>
    </xf>
    <xf numFmtId="0" fontId="0" fillId="0" borderId="0" xfId="0" applyBorder="1" applyAlignment="1">
      <alignment horizontal="left" vertical="top" wrapText="1"/>
    </xf>
    <xf numFmtId="0" fontId="8" fillId="3" borderId="8" xfId="5" applyAlignment="1">
      <alignment horizontal="left" wrapText="1"/>
    </xf>
    <xf numFmtId="0" fontId="4" fillId="0" borderId="7" xfId="0" applyFont="1" applyBorder="1" applyAlignment="1">
      <alignment horizontal="center"/>
    </xf>
    <xf numFmtId="0" fontId="4" fillId="0" borderId="0" xfId="0" applyFont="1" applyBorder="1" applyAlignment="1">
      <alignment horizontal="center"/>
    </xf>
    <xf numFmtId="0" fontId="4" fillId="0" borderId="5" xfId="0" applyFont="1" applyBorder="1" applyAlignment="1">
      <alignment horizontal="center"/>
    </xf>
    <xf numFmtId="164" fontId="9" fillId="0" borderId="0" xfId="0" applyNumberFormat="1" applyFont="1" applyAlignment="1">
      <alignment horizontal="right"/>
    </xf>
  </cellXfs>
  <cellStyles count="6">
    <cellStyle name="Calculation" xfId="4" builtinId="22"/>
    <cellStyle name="Heading 2" xfId="2" builtinId="17"/>
    <cellStyle name="Input" xfId="3" builtinId="20"/>
    <cellStyle name="Normal" xfId="0" builtinId="0"/>
    <cellStyle name="Output" xfId="5" builtinId="21"/>
    <cellStyle name="Percent" xfId="1" builtinId="5"/>
  </cellStyles>
  <dxfs count="0"/>
  <tableStyles count="0" defaultTableStyle="TableStyleMedium2" defaultPivotStyle="PivotStyleLight16"/>
  <colors>
    <mruColors>
      <color rgb="FFF8696B"/>
      <color rgb="FFFFEB84"/>
      <color rgb="FF63BE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72B51-097A-4F0D-94C8-36FB4DE8AA5D}">
  <dimension ref="A1:R48"/>
  <sheetViews>
    <sheetView tabSelected="1" workbookViewId="0">
      <selection activeCell="F35" sqref="F5:F35"/>
    </sheetView>
  </sheetViews>
  <sheetFormatPr defaultRowHeight="14.5" x14ac:dyDescent="0.35"/>
  <cols>
    <col min="1" max="1" width="4.36328125" style="6" customWidth="1"/>
    <col min="2" max="3" width="16.7265625" style="6" customWidth="1"/>
    <col min="4" max="4" width="2.81640625" style="6" customWidth="1"/>
    <col min="5" max="5" width="11.08984375" style="6" customWidth="1"/>
    <col min="6" max="11" width="11.08984375" customWidth="1"/>
    <col min="12" max="12" width="11.08984375" style="6" customWidth="1"/>
    <col min="13" max="14" width="11.08984375" customWidth="1"/>
    <col min="15" max="15" width="2.81640625" customWidth="1"/>
    <col min="16" max="16" width="59.7265625" customWidth="1"/>
  </cols>
  <sheetData>
    <row r="1" spans="1:16" s="1" customFormat="1" ht="17.5" thickBot="1" x14ac:dyDescent="0.45"/>
    <row r="2" spans="1:16" ht="15" thickTop="1" x14ac:dyDescent="0.35"/>
    <row r="3" spans="1:16" s="5" customFormat="1" x14ac:dyDescent="0.35">
      <c r="A3" s="9"/>
      <c r="B3" s="21" t="s">
        <v>11</v>
      </c>
      <c r="C3" s="21"/>
      <c r="D3" s="9"/>
      <c r="E3" s="25" t="s">
        <v>4</v>
      </c>
      <c r="F3" s="26"/>
      <c r="G3" s="27"/>
      <c r="H3" s="25" t="s">
        <v>5</v>
      </c>
      <c r="I3" s="26"/>
      <c r="J3" s="26"/>
      <c r="K3" s="26"/>
      <c r="L3" s="25" t="s">
        <v>8</v>
      </c>
      <c r="M3" s="26"/>
      <c r="N3" s="26"/>
      <c r="O3" s="26"/>
      <c r="P3" s="26"/>
    </row>
    <row r="4" spans="1:16" s="5" customFormat="1" ht="15" thickBot="1" x14ac:dyDescent="0.4">
      <c r="A4" s="9"/>
      <c r="B4" s="8" t="s">
        <v>12</v>
      </c>
      <c r="C4" s="8" t="s">
        <v>14</v>
      </c>
      <c r="D4" s="8"/>
      <c r="E4" s="17" t="s">
        <v>5</v>
      </c>
      <c r="F4" s="4" t="s">
        <v>3</v>
      </c>
      <c r="G4" s="4" t="s">
        <v>2</v>
      </c>
      <c r="H4" s="17" t="s">
        <v>15</v>
      </c>
      <c r="I4" s="4" t="s">
        <v>6</v>
      </c>
      <c r="J4" s="4" t="s">
        <v>7</v>
      </c>
      <c r="K4" s="4" t="s">
        <v>0</v>
      </c>
      <c r="L4" s="17" t="s">
        <v>18</v>
      </c>
      <c r="M4" s="4" t="str">
        <f xml:space="preserve"> "// header"&amp;CHAR(10)</f>
        <v xml:space="preserve">// header
</v>
      </c>
      <c r="N4" s="8" t="str">
        <f xml:space="preserve"> "// data"&amp;CHAR(10)</f>
        <v xml:space="preserve">// data
</v>
      </c>
      <c r="O4" s="8"/>
      <c r="P4" s="8" t="s">
        <v>19</v>
      </c>
    </row>
    <row r="5" spans="1:16" s="9" customFormat="1" ht="14.5" customHeight="1" x14ac:dyDescent="0.35">
      <c r="B5" s="13"/>
      <c r="C5" s="14"/>
      <c r="E5" s="20">
        <v>0</v>
      </c>
      <c r="F5" s="28">
        <v>685.23646008640594</v>
      </c>
      <c r="G5" s="10">
        <f>F5/(2^$C$13)</f>
        <v>21.413639377700186</v>
      </c>
      <c r="H5" s="6">
        <f>IF(CEILING(LOG(G5+1,2),1)&lt;$C$8*8,$C$8*8,CEILING(LOG(G5+1,2),1))</f>
        <v>8</v>
      </c>
      <c r="I5" s="10">
        <f>G5/2^(H5-($C$8*8))</f>
        <v>21.413639377700186</v>
      </c>
      <c r="J5" s="15">
        <f>ROUND(I5,0)</f>
        <v>21</v>
      </c>
      <c r="K5" s="16">
        <f>I5/J5-1</f>
        <v>1.9697113223818397E-2</v>
      </c>
      <c r="L5" s="6">
        <f>IF($H4&lt;&gt;$H5,ROW($H5)-ROW($H$5),"")</f>
        <v>0</v>
      </c>
      <c r="M5" s="7" t="str">
        <f t="shared" ref="M5:M33" si="0">IF(L5&lt;&gt;"",L5+COUNT(L:L)&amp;", ","")</f>
        <v xml:space="preserve">10, </v>
      </c>
      <c r="N5" s="18" t="str">
        <f t="shared" ref="N5:N33" si="1">IF(J5&lt;&gt;"",J5-1&amp;", "&amp;IF($H5&lt;&gt;$H6,CHAR(10),""),256^$C$8-1&amp;CHAR(10))</f>
        <v xml:space="preserve">20, </v>
      </c>
      <c r="O5" s="18"/>
      <c r="P5" s="22" t="str">
        <f>"const __flash uint"&amp;$C$8*8&amp;"_t "&amp;"lut"&amp;$C$7*8&amp;"_"&amp;$C$6&amp;"["&amp;COUNT($J:$J)+1+COUNT($L:$L)&amp;"] ="&amp;CHAR(10)&amp;"{"&amp;CHAR(10)&amp;_xlfn.CONCAT($M:$M)&amp;CHAR(10)&amp;CHAR(10)&amp;_xlfn.CONCAT($N:$N)&amp;"};"</f>
        <v>const __flash uint8_t lut16_rid[42] =
{
// header
10, 18, 22, 25, 29, 32, 36, 38, 40, 41, 
// data
20, 38, 57, 87, 126, 155, 189, 228, 
139, 167, 208, 251, 
153, 188, 230, 
136, 164, 196, 237, 
143, 174, 209, 
129, 156, 190, 233, 
142, 195, 
139, 203, 
169, 
255
};</v>
      </c>
    </row>
    <row r="6" spans="1:16" s="2" customFormat="1" ht="14.5" customHeight="1" x14ac:dyDescent="0.35">
      <c r="A6" s="7"/>
      <c r="B6" s="3" t="s">
        <v>9</v>
      </c>
      <c r="C6" s="12" t="s">
        <v>21</v>
      </c>
      <c r="D6" s="7"/>
      <c r="E6" s="20">
        <v>1000</v>
      </c>
      <c r="F6" s="28">
        <v>1259.2978106741325</v>
      </c>
      <c r="G6" s="10">
        <f t="shared" ref="G6:G35" si="2">F6/(2^$C$13)</f>
        <v>39.353056583566641</v>
      </c>
      <c r="H6" s="6">
        <f t="shared" ref="H6:H35" si="3">IF(CEILING(LOG(G6+1,2),1)&lt;$C$8*8,$C$8*8,CEILING(LOG(G6+1,2),1))</f>
        <v>8</v>
      </c>
      <c r="I6" s="10">
        <f t="shared" ref="I6:I35" si="4">G6/2^(H6-($C$8*8))</f>
        <v>39.353056583566641</v>
      </c>
      <c r="J6" s="15">
        <f t="shared" ref="J6:J35" si="5">ROUND(I6,0)</f>
        <v>39</v>
      </c>
      <c r="K6" s="16">
        <f t="shared" ref="K6:K35" si="6">I6/J6-1</f>
        <v>9.0527329119651778E-3</v>
      </c>
      <c r="L6" s="6" t="str">
        <f t="shared" ref="L6:L9" si="7">IF($H5&lt;&gt;$H6,ROW($H6)-ROW($H$5),"")</f>
        <v/>
      </c>
      <c r="M6" s="7" t="str">
        <f t="shared" si="0"/>
        <v/>
      </c>
      <c r="N6" s="18" t="str">
        <f t="shared" si="1"/>
        <v xml:space="preserve">38, </v>
      </c>
      <c r="O6" s="18"/>
      <c r="P6" s="23"/>
    </row>
    <row r="7" spans="1:16" s="2" customFormat="1" x14ac:dyDescent="0.35">
      <c r="A7" s="7"/>
      <c r="B7" s="3" t="s">
        <v>13</v>
      </c>
      <c r="C7" s="12">
        <v>2</v>
      </c>
      <c r="D7" s="7"/>
      <c r="E7" s="20">
        <v>1500</v>
      </c>
      <c r="F7" s="28">
        <v>1871.6732435999043</v>
      </c>
      <c r="G7" s="10">
        <f t="shared" si="2"/>
        <v>58.489788862497008</v>
      </c>
      <c r="H7" s="6">
        <f t="shared" si="3"/>
        <v>8</v>
      </c>
      <c r="I7" s="10">
        <f t="shared" si="4"/>
        <v>58.489788862497008</v>
      </c>
      <c r="J7" s="15">
        <f t="shared" si="5"/>
        <v>58</v>
      </c>
      <c r="K7" s="16">
        <f t="shared" si="6"/>
        <v>8.4446355602931789E-3</v>
      </c>
      <c r="L7" s="6" t="str">
        <f t="shared" si="7"/>
        <v/>
      </c>
      <c r="M7" s="7" t="str">
        <f t="shared" si="0"/>
        <v/>
      </c>
      <c r="N7" s="18" t="str">
        <f t="shared" si="1"/>
        <v xml:space="preserve">57, </v>
      </c>
      <c r="O7" s="18"/>
      <c r="P7" s="23"/>
    </row>
    <row r="8" spans="1:16" s="2" customFormat="1" x14ac:dyDescent="0.35">
      <c r="A8" s="7"/>
      <c r="B8" s="3" t="s">
        <v>10</v>
      </c>
      <c r="C8" s="12">
        <v>1</v>
      </c>
      <c r="D8" s="7"/>
      <c r="E8" s="20">
        <v>2200</v>
      </c>
      <c r="F8" s="28">
        <v>2815.422909869797</v>
      </c>
      <c r="G8" s="10">
        <f t="shared" si="2"/>
        <v>87.981965933431155</v>
      </c>
      <c r="H8" s="6">
        <f t="shared" si="3"/>
        <v>8</v>
      </c>
      <c r="I8" s="10">
        <f t="shared" si="4"/>
        <v>87.981965933431155</v>
      </c>
      <c r="J8" s="15">
        <f t="shared" si="5"/>
        <v>88</v>
      </c>
      <c r="K8" s="16">
        <f t="shared" si="6"/>
        <v>-2.0493257464593295E-4</v>
      </c>
      <c r="L8" s="6" t="str">
        <f t="shared" si="7"/>
        <v/>
      </c>
      <c r="M8" s="7" t="str">
        <f t="shared" si="0"/>
        <v/>
      </c>
      <c r="N8" s="18" t="str">
        <f t="shared" si="1"/>
        <v xml:space="preserve">87, </v>
      </c>
      <c r="O8" s="18"/>
      <c r="P8" s="23"/>
    </row>
    <row r="9" spans="1:16" s="2" customFormat="1" x14ac:dyDescent="0.35">
      <c r="A9" s="7"/>
      <c r="B9" s="3" t="s">
        <v>1</v>
      </c>
      <c r="C9" s="12" t="s">
        <v>16</v>
      </c>
      <c r="D9" s="7"/>
      <c r="E9" s="20">
        <v>3300</v>
      </c>
      <c r="F9" s="28">
        <v>4060.6442006114239</v>
      </c>
      <c r="G9" s="10">
        <f t="shared" si="2"/>
        <v>126.895131269107</v>
      </c>
      <c r="H9" s="6">
        <f t="shared" si="3"/>
        <v>8</v>
      </c>
      <c r="I9" s="10">
        <f t="shared" si="4"/>
        <v>126.895131269107</v>
      </c>
      <c r="J9" s="15">
        <f t="shared" si="5"/>
        <v>127</v>
      </c>
      <c r="K9" s="16">
        <f t="shared" si="6"/>
        <v>-8.2573803852759031E-4</v>
      </c>
      <c r="L9" s="6" t="str">
        <f t="shared" si="7"/>
        <v/>
      </c>
      <c r="M9" s="7" t="str">
        <f t="shared" si="0"/>
        <v/>
      </c>
      <c r="N9" s="18" t="str">
        <f t="shared" si="1"/>
        <v xml:space="preserve">126, </v>
      </c>
      <c r="O9" s="18"/>
      <c r="P9" s="23"/>
    </row>
    <row r="10" spans="1:16" s="2" customFormat="1" x14ac:dyDescent="0.35">
      <c r="A10" s="7"/>
      <c r="B10" s="3"/>
      <c r="C10" s="7"/>
      <c r="D10" s="7"/>
      <c r="E10" s="20">
        <v>4700</v>
      </c>
      <c r="F10" s="28">
        <v>5007.8360248450799</v>
      </c>
      <c r="G10" s="10">
        <f t="shared" si="2"/>
        <v>156.49487577640875</v>
      </c>
      <c r="H10" s="6">
        <f t="shared" si="3"/>
        <v>8</v>
      </c>
      <c r="I10" s="10">
        <f t="shared" si="4"/>
        <v>156.49487577640875</v>
      </c>
      <c r="J10" s="15">
        <f t="shared" si="5"/>
        <v>156</v>
      </c>
      <c r="K10" s="16">
        <f t="shared" si="6"/>
        <v>3.1722806180047858E-3</v>
      </c>
      <c r="L10" s="6" t="str">
        <f t="shared" ref="L10:L33" si="8">IF($H9&lt;&gt;$H10,ROW($H10)-ROW($H$5),"")</f>
        <v/>
      </c>
      <c r="M10" s="7" t="str">
        <f t="shared" si="0"/>
        <v/>
      </c>
      <c r="N10" s="18" t="str">
        <f t="shared" si="1"/>
        <v xml:space="preserve">155, </v>
      </c>
      <c r="O10" s="18"/>
      <c r="P10" s="23"/>
    </row>
    <row r="11" spans="1:16" s="2" customFormat="1" x14ac:dyDescent="0.35">
      <c r="A11" s="7"/>
      <c r="B11" s="3"/>
      <c r="C11" s="7"/>
      <c r="D11" s="7"/>
      <c r="E11" s="20">
        <v>5600</v>
      </c>
      <c r="F11" s="28">
        <v>6066.491407791038</v>
      </c>
      <c r="G11" s="10">
        <f t="shared" si="2"/>
        <v>189.57785649346994</v>
      </c>
      <c r="H11" s="6">
        <f t="shared" si="3"/>
        <v>8</v>
      </c>
      <c r="I11" s="10">
        <f t="shared" si="4"/>
        <v>189.57785649346994</v>
      </c>
      <c r="J11" s="15">
        <f t="shared" si="5"/>
        <v>190</v>
      </c>
      <c r="K11" s="16">
        <f t="shared" si="6"/>
        <v>-2.2218079291056458E-3</v>
      </c>
      <c r="L11" s="6" t="str">
        <f t="shared" si="8"/>
        <v/>
      </c>
      <c r="M11" s="7" t="str">
        <f t="shared" si="0"/>
        <v/>
      </c>
      <c r="N11" s="18" t="str">
        <f t="shared" si="1"/>
        <v xml:space="preserve">189, </v>
      </c>
      <c r="O11" s="18"/>
      <c r="P11" s="23"/>
    </row>
    <row r="12" spans="1:16" s="2" customFormat="1" x14ac:dyDescent="0.35">
      <c r="A12" s="7"/>
      <c r="B12" s="21" t="s">
        <v>17</v>
      </c>
      <c r="C12" s="21"/>
      <c r="D12" s="7"/>
      <c r="E12" s="20">
        <v>6800</v>
      </c>
      <c r="F12" s="28">
        <v>7332.8697462109321</v>
      </c>
      <c r="G12" s="10">
        <f t="shared" si="2"/>
        <v>229.15217956909163</v>
      </c>
      <c r="H12" s="6">
        <f t="shared" si="3"/>
        <v>8</v>
      </c>
      <c r="I12" s="10">
        <f t="shared" si="4"/>
        <v>229.15217956909163</v>
      </c>
      <c r="J12" s="15">
        <f t="shared" si="5"/>
        <v>229</v>
      </c>
      <c r="K12" s="16">
        <f t="shared" si="6"/>
        <v>6.6453960302026438E-4</v>
      </c>
      <c r="L12" s="6" t="str">
        <f t="shared" si="8"/>
        <v/>
      </c>
      <c r="M12" s="7" t="str">
        <f t="shared" si="0"/>
        <v/>
      </c>
      <c r="N12" s="18" t="str">
        <f t="shared" si="1"/>
        <v xml:space="preserve">228, 
</v>
      </c>
      <c r="O12" s="18"/>
      <c r="P12" s="23"/>
    </row>
    <row r="13" spans="1:16" s="2" customFormat="1" x14ac:dyDescent="0.35">
      <c r="A13" s="7"/>
      <c r="B13" s="3" t="s">
        <v>1</v>
      </c>
      <c r="C13" s="11">
        <f>IF($C$9&lt;&gt;"auto",$C$9,IF(CEILING(LOG(MAX($F:$F),2),1)-$C$7*8&lt;0,0,CEILING(LOG(MAX($F:$F),2),1)-$C$7*8))</f>
        <v>5</v>
      </c>
      <c r="D13" s="7"/>
      <c r="E13" s="20">
        <v>8200</v>
      </c>
      <c r="F13" s="28">
        <v>8930.763873817019</v>
      </c>
      <c r="G13" s="10">
        <f t="shared" si="2"/>
        <v>279.08637105678184</v>
      </c>
      <c r="H13" s="6">
        <f t="shared" si="3"/>
        <v>9</v>
      </c>
      <c r="I13" s="10">
        <f t="shared" si="4"/>
        <v>139.54318552839092</v>
      </c>
      <c r="J13" s="15">
        <f t="shared" si="5"/>
        <v>140</v>
      </c>
      <c r="K13" s="16">
        <f t="shared" si="6"/>
        <v>-3.2629605114934401E-3</v>
      </c>
      <c r="L13" s="6">
        <f t="shared" si="8"/>
        <v>8</v>
      </c>
      <c r="M13" s="7" t="str">
        <f t="shared" si="0"/>
        <v xml:space="preserve">18, </v>
      </c>
      <c r="N13" s="18" t="str">
        <f t="shared" si="1"/>
        <v xml:space="preserve">139, </v>
      </c>
      <c r="O13" s="18"/>
      <c r="P13" s="23"/>
    </row>
    <row r="14" spans="1:16" s="2" customFormat="1" x14ac:dyDescent="0.35">
      <c r="A14" s="7"/>
      <c r="B14" s="3"/>
      <c r="C14" s="7"/>
      <c r="D14" s="7"/>
      <c r="E14" s="20">
        <v>10000</v>
      </c>
      <c r="F14" s="28">
        <v>10757.547785526249</v>
      </c>
      <c r="G14" s="10">
        <f t="shared" si="2"/>
        <v>336.17336829769528</v>
      </c>
      <c r="H14" s="6">
        <f t="shared" si="3"/>
        <v>9</v>
      </c>
      <c r="I14" s="10">
        <f t="shared" si="4"/>
        <v>168.08668414884764</v>
      </c>
      <c r="J14" s="15">
        <f t="shared" si="5"/>
        <v>168</v>
      </c>
      <c r="K14" s="16">
        <f t="shared" si="6"/>
        <v>5.159770764739946E-4</v>
      </c>
      <c r="L14" s="6" t="str">
        <f t="shared" si="8"/>
        <v/>
      </c>
      <c r="M14" s="7" t="str">
        <f t="shared" si="0"/>
        <v/>
      </c>
      <c r="N14" s="18" t="str">
        <f t="shared" si="1"/>
        <v xml:space="preserve">167, </v>
      </c>
      <c r="O14" s="18"/>
      <c r="P14" s="23"/>
    </row>
    <row r="15" spans="1:16" s="2" customFormat="1" x14ac:dyDescent="0.35">
      <c r="A15" s="7"/>
      <c r="B15" s="21" t="s">
        <v>20</v>
      </c>
      <c r="C15" s="21"/>
      <c r="D15" s="7"/>
      <c r="E15" s="20">
        <v>12000</v>
      </c>
      <c r="F15" s="28">
        <v>13348.183903720461</v>
      </c>
      <c r="G15" s="10">
        <f t="shared" si="2"/>
        <v>417.1307469912644</v>
      </c>
      <c r="H15" s="6">
        <f t="shared" si="3"/>
        <v>9</v>
      </c>
      <c r="I15" s="10">
        <f t="shared" si="4"/>
        <v>208.5653734956322</v>
      </c>
      <c r="J15" s="15">
        <f t="shared" si="5"/>
        <v>209</v>
      </c>
      <c r="K15" s="16">
        <f t="shared" si="6"/>
        <v>-2.079552652477501E-3</v>
      </c>
      <c r="L15" s="6" t="str">
        <f t="shared" si="8"/>
        <v/>
      </c>
      <c r="M15" s="7" t="str">
        <f t="shared" si="0"/>
        <v/>
      </c>
      <c r="N15" s="18" t="str">
        <f t="shared" si="1"/>
        <v xml:space="preserve">208, </v>
      </c>
      <c r="O15" s="18"/>
      <c r="P15" s="23"/>
    </row>
    <row r="16" spans="1:16" s="2" customFormat="1" x14ac:dyDescent="0.35">
      <c r="A16" s="7"/>
      <c r="B16" s="24" t="str">
        <f>$P$5</f>
        <v>const __flash uint8_t lut16_rid[42] =
{
// header
10, 18, 22, 25, 29, 32, 36, 38, 40, 41, 
// data
20, 38, 57, 87, 126, 155, 189, 228, 
139, 167, 208, 251, 
153, 188, 230, 
136, 164, 196, 237, 
143, 174, 209, 
129, 156, 190, 233, 
142, 195, 
139, 203, 
169, 
255
};</v>
      </c>
      <c r="C16" s="24"/>
      <c r="D16" s="7"/>
      <c r="E16" s="20">
        <v>15000</v>
      </c>
      <c r="F16" s="28">
        <v>16151.90067355656</v>
      </c>
      <c r="G16" s="10">
        <f t="shared" si="2"/>
        <v>504.7468960486425</v>
      </c>
      <c r="H16" s="6">
        <f t="shared" si="3"/>
        <v>9</v>
      </c>
      <c r="I16" s="10">
        <f t="shared" si="4"/>
        <v>252.37344802432125</v>
      </c>
      <c r="J16" s="15">
        <f t="shared" si="5"/>
        <v>252</v>
      </c>
      <c r="K16" s="16">
        <f t="shared" si="6"/>
        <v>1.4819366044493965E-3</v>
      </c>
      <c r="L16" s="6" t="str">
        <f t="shared" si="8"/>
        <v/>
      </c>
      <c r="M16" s="7" t="str">
        <f t="shared" si="0"/>
        <v/>
      </c>
      <c r="N16" s="18" t="str">
        <f t="shared" si="1"/>
        <v xml:space="preserve">251, 
</v>
      </c>
      <c r="O16" s="18"/>
      <c r="P16" s="23"/>
    </row>
    <row r="17" spans="1:16" s="2" customFormat="1" x14ac:dyDescent="0.35">
      <c r="A17" s="7"/>
      <c r="B17" s="3"/>
      <c r="C17" s="7"/>
      <c r="D17" s="7"/>
      <c r="E17" s="20">
        <v>18000</v>
      </c>
      <c r="F17" s="28">
        <v>19675.378577762247</v>
      </c>
      <c r="G17" s="10">
        <f t="shared" si="2"/>
        <v>614.85558055507022</v>
      </c>
      <c r="H17" s="6">
        <f t="shared" si="3"/>
        <v>10</v>
      </c>
      <c r="I17" s="10">
        <f t="shared" si="4"/>
        <v>153.71389513876755</v>
      </c>
      <c r="J17" s="15">
        <f t="shared" si="5"/>
        <v>154</v>
      </c>
      <c r="K17" s="16">
        <f t="shared" si="6"/>
        <v>-1.857823774236711E-3</v>
      </c>
      <c r="L17" s="6">
        <f t="shared" si="8"/>
        <v>12</v>
      </c>
      <c r="M17" s="7" t="str">
        <f t="shared" si="0"/>
        <v xml:space="preserve">22, </v>
      </c>
      <c r="N17" s="18" t="str">
        <f t="shared" si="1"/>
        <v xml:space="preserve">153, </v>
      </c>
      <c r="O17" s="18"/>
      <c r="P17" s="23"/>
    </row>
    <row r="18" spans="1:16" s="2" customFormat="1" x14ac:dyDescent="0.35">
      <c r="A18" s="7"/>
      <c r="B18" s="3"/>
      <c r="C18" s="7"/>
      <c r="D18" s="7"/>
      <c r="E18" s="20">
        <v>22000</v>
      </c>
      <c r="F18" s="28">
        <v>24131.245905036554</v>
      </c>
      <c r="G18" s="10">
        <f t="shared" si="2"/>
        <v>754.10143453239232</v>
      </c>
      <c r="H18" s="6">
        <f t="shared" si="3"/>
        <v>10</v>
      </c>
      <c r="I18" s="10">
        <f t="shared" si="4"/>
        <v>188.52535863309808</v>
      </c>
      <c r="J18" s="15">
        <f t="shared" si="5"/>
        <v>189</v>
      </c>
      <c r="K18" s="16">
        <f t="shared" si="6"/>
        <v>-2.5113299836080349E-3</v>
      </c>
      <c r="L18" s="6" t="str">
        <f t="shared" si="8"/>
        <v/>
      </c>
      <c r="M18" s="7" t="str">
        <f t="shared" si="0"/>
        <v/>
      </c>
      <c r="N18" s="18" t="str">
        <f t="shared" si="1"/>
        <v xml:space="preserve">188, </v>
      </c>
      <c r="O18" s="18"/>
      <c r="P18" s="23"/>
    </row>
    <row r="19" spans="1:16" s="2" customFormat="1" ht="14.5" customHeight="1" x14ac:dyDescent="0.35">
      <c r="A19" s="7"/>
      <c r="B19" s="3"/>
      <c r="C19" s="7"/>
      <c r="D19" s="7"/>
      <c r="E19" s="20">
        <v>27000</v>
      </c>
      <c r="F19" s="28">
        <v>29519.529890767029</v>
      </c>
      <c r="G19" s="10">
        <f t="shared" si="2"/>
        <v>922.48530908646967</v>
      </c>
      <c r="H19" s="6">
        <f t="shared" si="3"/>
        <v>10</v>
      </c>
      <c r="I19" s="10">
        <f t="shared" si="4"/>
        <v>230.62132727161742</v>
      </c>
      <c r="J19" s="15">
        <f t="shared" si="5"/>
        <v>231</v>
      </c>
      <c r="K19" s="16">
        <f t="shared" si="6"/>
        <v>-1.6392758804441021E-3</v>
      </c>
      <c r="L19" s="6" t="str">
        <f t="shared" si="8"/>
        <v/>
      </c>
      <c r="M19" s="7" t="str">
        <f t="shared" si="0"/>
        <v/>
      </c>
      <c r="N19" s="18" t="str">
        <f t="shared" si="1"/>
        <v xml:space="preserve">230, 
</v>
      </c>
      <c r="O19" s="18"/>
      <c r="P19" s="23"/>
    </row>
    <row r="20" spans="1:16" s="2" customFormat="1" x14ac:dyDescent="0.35">
      <c r="A20" s="7"/>
      <c r="B20" s="3"/>
      <c r="C20" s="7"/>
      <c r="D20" s="7"/>
      <c r="E20" s="20">
        <v>33000</v>
      </c>
      <c r="F20" s="28">
        <v>35121.328844124095</v>
      </c>
      <c r="G20" s="10">
        <f t="shared" si="2"/>
        <v>1097.541526378878</v>
      </c>
      <c r="H20" s="6">
        <f t="shared" si="3"/>
        <v>11</v>
      </c>
      <c r="I20" s="10">
        <f t="shared" si="4"/>
        <v>137.19269079735975</v>
      </c>
      <c r="J20" s="15">
        <f t="shared" si="5"/>
        <v>137</v>
      </c>
      <c r="K20" s="16">
        <f t="shared" si="6"/>
        <v>1.406502170509194E-3</v>
      </c>
      <c r="L20" s="6">
        <f t="shared" si="8"/>
        <v>15</v>
      </c>
      <c r="M20" s="7" t="str">
        <f t="shared" si="0"/>
        <v xml:space="preserve">25, </v>
      </c>
      <c r="N20" s="18" t="str">
        <f t="shared" si="1"/>
        <v xml:space="preserve">136, </v>
      </c>
      <c r="O20" s="18"/>
      <c r="P20" s="23"/>
    </row>
    <row r="21" spans="1:16" s="2" customFormat="1" x14ac:dyDescent="0.35">
      <c r="A21" s="7"/>
      <c r="B21" s="3"/>
      <c r="C21" s="7"/>
      <c r="D21" s="7"/>
      <c r="E21" s="20">
        <v>39000</v>
      </c>
      <c r="F21" s="28">
        <v>42156.601554598208</v>
      </c>
      <c r="G21" s="10">
        <f t="shared" si="2"/>
        <v>1317.393798581194</v>
      </c>
      <c r="H21" s="6">
        <f t="shared" si="3"/>
        <v>11</v>
      </c>
      <c r="I21" s="10">
        <f t="shared" si="4"/>
        <v>164.67422482264925</v>
      </c>
      <c r="J21" s="15">
        <f t="shared" si="5"/>
        <v>165</v>
      </c>
      <c r="K21" s="16">
        <f t="shared" si="6"/>
        <v>-1.9743950142470101E-3</v>
      </c>
      <c r="L21" s="6" t="str">
        <f t="shared" si="8"/>
        <v/>
      </c>
      <c r="M21" s="7" t="str">
        <f t="shared" si="0"/>
        <v/>
      </c>
      <c r="N21" s="18" t="str">
        <f t="shared" si="1"/>
        <v xml:space="preserve">164, </v>
      </c>
      <c r="O21" s="18"/>
      <c r="P21" s="23"/>
    </row>
    <row r="22" spans="1:16" s="2" customFormat="1" x14ac:dyDescent="0.35">
      <c r="A22" s="7"/>
      <c r="B22" s="3"/>
      <c r="C22" s="7"/>
      <c r="D22" s="7"/>
      <c r="E22" s="20">
        <v>47000</v>
      </c>
      <c r="F22" s="28">
        <v>50336.199900242318</v>
      </c>
      <c r="G22" s="10">
        <f t="shared" si="2"/>
        <v>1573.0062468825724</v>
      </c>
      <c r="H22" s="6">
        <f t="shared" si="3"/>
        <v>11</v>
      </c>
      <c r="I22" s="10">
        <f t="shared" si="4"/>
        <v>196.62578086032156</v>
      </c>
      <c r="J22" s="15">
        <f t="shared" si="5"/>
        <v>197</v>
      </c>
      <c r="K22" s="16">
        <f t="shared" si="6"/>
        <v>-1.8995895415149233E-3</v>
      </c>
      <c r="L22" s="6" t="str">
        <f t="shared" si="8"/>
        <v/>
      </c>
      <c r="M22" s="7" t="str">
        <f t="shared" si="0"/>
        <v/>
      </c>
      <c r="N22" s="18" t="str">
        <f t="shared" si="1"/>
        <v xml:space="preserve">196, </v>
      </c>
      <c r="O22" s="18"/>
      <c r="P22" s="23"/>
    </row>
    <row r="23" spans="1:16" s="2" customFormat="1" x14ac:dyDescent="0.35">
      <c r="A23" s="7"/>
      <c r="B23" s="3"/>
      <c r="C23" s="7"/>
      <c r="D23" s="7"/>
      <c r="E23" s="20">
        <v>56000</v>
      </c>
      <c r="F23" s="28">
        <v>60872.38880949279</v>
      </c>
      <c r="G23" s="10">
        <f t="shared" si="2"/>
        <v>1902.2621502966497</v>
      </c>
      <c r="H23" s="6">
        <f t="shared" si="3"/>
        <v>11</v>
      </c>
      <c r="I23" s="10">
        <f t="shared" si="4"/>
        <v>237.78276878708121</v>
      </c>
      <c r="J23" s="15">
        <f t="shared" si="5"/>
        <v>238</v>
      </c>
      <c r="K23" s="16">
        <f t="shared" si="6"/>
        <v>-9.1273618873444207E-4</v>
      </c>
      <c r="L23" s="6" t="str">
        <f t="shared" si="8"/>
        <v/>
      </c>
      <c r="M23" s="7" t="str">
        <f t="shared" si="0"/>
        <v/>
      </c>
      <c r="N23" s="18" t="str">
        <f t="shared" si="1"/>
        <v xml:space="preserve">237, 
</v>
      </c>
      <c r="O23" s="18"/>
      <c r="P23" s="23"/>
    </row>
    <row r="24" spans="1:16" s="2" customFormat="1" x14ac:dyDescent="0.35">
      <c r="A24" s="7"/>
      <c r="B24" s="3"/>
      <c r="C24" s="7"/>
      <c r="D24" s="7"/>
      <c r="E24" s="20">
        <v>68000</v>
      </c>
      <c r="F24" s="28">
        <v>73481.638335108626</v>
      </c>
      <c r="G24" s="10">
        <f t="shared" si="2"/>
        <v>2296.3011979721446</v>
      </c>
      <c r="H24" s="6">
        <f t="shared" si="3"/>
        <v>12</v>
      </c>
      <c r="I24" s="10">
        <f t="shared" si="4"/>
        <v>143.51882487325904</v>
      </c>
      <c r="J24" s="15">
        <f t="shared" si="5"/>
        <v>144</v>
      </c>
      <c r="K24" s="16">
        <f t="shared" si="6"/>
        <v>-3.3414939357011564E-3</v>
      </c>
      <c r="L24" s="6">
        <f t="shared" si="8"/>
        <v>19</v>
      </c>
      <c r="M24" s="7" t="str">
        <f t="shared" si="0"/>
        <v xml:space="preserve">29, </v>
      </c>
      <c r="N24" s="18" t="str">
        <f t="shared" si="1"/>
        <v xml:space="preserve">143, </v>
      </c>
      <c r="O24" s="18"/>
      <c r="P24" s="23"/>
    </row>
    <row r="25" spans="1:16" s="2" customFormat="1" x14ac:dyDescent="0.35">
      <c r="A25" s="7"/>
      <c r="B25" s="3"/>
      <c r="C25" s="7"/>
      <c r="D25" s="7"/>
      <c r="E25" s="20">
        <v>82000</v>
      </c>
      <c r="F25" s="28">
        <v>89361.283690993354</v>
      </c>
      <c r="G25" s="10">
        <f t="shared" si="2"/>
        <v>2792.5401153435423</v>
      </c>
      <c r="H25" s="6">
        <f t="shared" si="3"/>
        <v>12</v>
      </c>
      <c r="I25" s="10">
        <f t="shared" si="4"/>
        <v>174.53375720897139</v>
      </c>
      <c r="J25" s="15">
        <f t="shared" si="5"/>
        <v>175</v>
      </c>
      <c r="K25" s="16">
        <f t="shared" si="6"/>
        <v>-2.6642445201634501E-3</v>
      </c>
      <c r="L25" s="6" t="str">
        <f t="shared" si="8"/>
        <v/>
      </c>
      <c r="M25" s="7" t="str">
        <f t="shared" si="0"/>
        <v/>
      </c>
      <c r="N25" s="18" t="str">
        <f t="shared" si="1"/>
        <v xml:space="preserve">174, </v>
      </c>
      <c r="O25" s="18"/>
      <c r="P25" s="23"/>
    </row>
    <row r="26" spans="1:16" s="2" customFormat="1" x14ac:dyDescent="0.35">
      <c r="A26" s="7"/>
      <c r="B26" s="3"/>
      <c r="C26" s="7"/>
      <c r="D26" s="7"/>
      <c r="E26" s="20">
        <v>100000</v>
      </c>
      <c r="F26" s="28">
        <v>107524.32124403358</v>
      </c>
      <c r="G26" s="10">
        <f t="shared" si="2"/>
        <v>3360.1350388760493</v>
      </c>
      <c r="H26" s="6">
        <f t="shared" si="3"/>
        <v>12</v>
      </c>
      <c r="I26" s="10">
        <f t="shared" si="4"/>
        <v>210.00843992975308</v>
      </c>
      <c r="J26" s="15">
        <f t="shared" si="5"/>
        <v>210</v>
      </c>
      <c r="K26" s="16">
        <f t="shared" si="6"/>
        <v>4.0190141681328839E-5</v>
      </c>
      <c r="L26" s="6" t="str">
        <f t="shared" si="8"/>
        <v/>
      </c>
      <c r="M26" s="7" t="str">
        <f t="shared" si="0"/>
        <v/>
      </c>
      <c r="N26" s="18" t="str">
        <f t="shared" si="1"/>
        <v xml:space="preserve">209, 
</v>
      </c>
      <c r="O26" s="18"/>
      <c r="P26" s="23"/>
    </row>
    <row r="27" spans="1:16" s="2" customFormat="1" x14ac:dyDescent="0.35">
      <c r="A27" s="7"/>
      <c r="B27" s="3"/>
      <c r="C27" s="7"/>
      <c r="D27" s="7"/>
      <c r="E27" s="20">
        <v>120000</v>
      </c>
      <c r="F27" s="28">
        <v>133157.43740246791</v>
      </c>
      <c r="G27" s="10">
        <f t="shared" si="2"/>
        <v>4161.1699188271223</v>
      </c>
      <c r="H27" s="6">
        <f t="shared" si="3"/>
        <v>13</v>
      </c>
      <c r="I27" s="10">
        <f t="shared" si="4"/>
        <v>130.03655996334757</v>
      </c>
      <c r="J27" s="15">
        <f t="shared" si="5"/>
        <v>130</v>
      </c>
      <c r="K27" s="16">
        <f t="shared" si="6"/>
        <v>2.8123048728900812E-4</v>
      </c>
      <c r="L27" s="6">
        <f t="shared" si="8"/>
        <v>22</v>
      </c>
      <c r="M27" s="7" t="str">
        <f t="shared" si="0"/>
        <v xml:space="preserve">32, </v>
      </c>
      <c r="N27" s="18" t="str">
        <f t="shared" si="1"/>
        <v xml:space="preserve">129, </v>
      </c>
      <c r="O27" s="18"/>
      <c r="P27" s="23"/>
    </row>
    <row r="28" spans="1:16" s="2" customFormat="1" x14ac:dyDescent="0.35">
      <c r="A28" s="7"/>
      <c r="B28" s="3"/>
      <c r="C28" s="7"/>
      <c r="D28" s="7"/>
      <c r="E28" s="20">
        <v>150000</v>
      </c>
      <c r="F28" s="28">
        <v>160992.45247626147</v>
      </c>
      <c r="G28" s="10">
        <f t="shared" si="2"/>
        <v>5031.0141398831711</v>
      </c>
      <c r="H28" s="6">
        <f t="shared" si="3"/>
        <v>13</v>
      </c>
      <c r="I28" s="10">
        <f t="shared" si="4"/>
        <v>157.2191918713491</v>
      </c>
      <c r="J28" s="15">
        <f t="shared" si="5"/>
        <v>157</v>
      </c>
      <c r="K28" s="16">
        <f t="shared" si="6"/>
        <v>1.3961265691024849E-3</v>
      </c>
      <c r="L28" s="6" t="str">
        <f t="shared" si="8"/>
        <v/>
      </c>
      <c r="M28" s="7" t="str">
        <f t="shared" si="0"/>
        <v/>
      </c>
      <c r="N28" s="18" t="str">
        <f t="shared" si="1"/>
        <v xml:space="preserve">156, </v>
      </c>
      <c r="O28" s="18"/>
      <c r="P28" s="23"/>
    </row>
    <row r="29" spans="1:16" s="2" customFormat="1" x14ac:dyDescent="0.35">
      <c r="A29" s="7"/>
      <c r="B29" s="3"/>
      <c r="C29" s="7"/>
      <c r="D29" s="7"/>
      <c r="E29" s="20">
        <v>180000</v>
      </c>
      <c r="F29" s="28">
        <v>195782.89084646633</v>
      </c>
      <c r="G29" s="10">
        <f t="shared" si="2"/>
        <v>6118.2153389520727</v>
      </c>
      <c r="H29" s="6">
        <f t="shared" si="3"/>
        <v>13</v>
      </c>
      <c r="I29" s="10">
        <f t="shared" si="4"/>
        <v>191.19422934225227</v>
      </c>
      <c r="J29" s="15">
        <f t="shared" si="5"/>
        <v>191</v>
      </c>
      <c r="K29" s="16">
        <f t="shared" si="6"/>
        <v>1.0169075510590986E-3</v>
      </c>
      <c r="L29" s="6" t="str">
        <f t="shared" si="8"/>
        <v/>
      </c>
      <c r="M29" s="7" t="str">
        <f t="shared" si="0"/>
        <v/>
      </c>
      <c r="N29" s="18" t="str">
        <f t="shared" si="1"/>
        <v xml:space="preserve">190, </v>
      </c>
      <c r="O29" s="18"/>
      <c r="P29" s="23"/>
    </row>
    <row r="30" spans="1:16" s="2" customFormat="1" x14ac:dyDescent="0.35">
      <c r="A30" s="7"/>
      <c r="B30" s="3"/>
      <c r="C30" s="7"/>
      <c r="D30" s="7"/>
      <c r="E30" s="20">
        <v>220000</v>
      </c>
      <c r="F30" s="28">
        <v>239697.59388508165</v>
      </c>
      <c r="G30" s="10">
        <f t="shared" si="2"/>
        <v>7490.5498089088014</v>
      </c>
      <c r="H30" s="6">
        <f t="shared" si="3"/>
        <v>13</v>
      </c>
      <c r="I30" s="10">
        <f t="shared" si="4"/>
        <v>234.07968152840004</v>
      </c>
      <c r="J30" s="15">
        <f t="shared" si="5"/>
        <v>234</v>
      </c>
      <c r="K30" s="16">
        <f t="shared" si="6"/>
        <v>3.405193521368588E-4</v>
      </c>
      <c r="L30" s="6" t="str">
        <f t="shared" si="8"/>
        <v/>
      </c>
      <c r="M30" s="7" t="str">
        <f t="shared" si="0"/>
        <v/>
      </c>
      <c r="N30" s="18" t="str">
        <f t="shared" si="1"/>
        <v xml:space="preserve">233, 
</v>
      </c>
      <c r="O30" s="18"/>
      <c r="P30" s="23"/>
    </row>
    <row r="31" spans="1:16" s="2" customFormat="1" x14ac:dyDescent="0.35">
      <c r="A31" s="7"/>
      <c r="B31" s="3"/>
      <c r="C31" s="7"/>
      <c r="D31" s="7"/>
      <c r="E31" s="20">
        <v>270000</v>
      </c>
      <c r="F31" s="28">
        <v>292662.62817106448</v>
      </c>
      <c r="G31" s="10">
        <f t="shared" si="2"/>
        <v>9145.7071303457651</v>
      </c>
      <c r="H31" s="6">
        <f t="shared" si="3"/>
        <v>14</v>
      </c>
      <c r="I31" s="10">
        <f t="shared" si="4"/>
        <v>142.90167391165258</v>
      </c>
      <c r="J31" s="15">
        <f t="shared" si="5"/>
        <v>143</v>
      </c>
      <c r="K31" s="16">
        <f t="shared" si="6"/>
        <v>-6.8759502340853818E-4</v>
      </c>
      <c r="L31" s="6">
        <f t="shared" si="8"/>
        <v>26</v>
      </c>
      <c r="M31" s="7" t="str">
        <f t="shared" si="0"/>
        <v xml:space="preserve">36, </v>
      </c>
      <c r="N31" s="18" t="str">
        <f t="shared" si="1"/>
        <v xml:space="preserve">142, </v>
      </c>
      <c r="O31" s="18"/>
      <c r="P31" s="23"/>
    </row>
    <row r="32" spans="1:16" s="2" customFormat="1" x14ac:dyDescent="0.35">
      <c r="A32" s="7"/>
      <c r="B32" s="3"/>
      <c r="C32" s="7"/>
      <c r="D32" s="7"/>
      <c r="E32" s="20">
        <v>330000</v>
      </c>
      <c r="F32" s="28">
        <v>401391.45114954695</v>
      </c>
      <c r="G32" s="10">
        <f t="shared" si="2"/>
        <v>12543.482848423342</v>
      </c>
      <c r="H32" s="6">
        <f t="shared" si="3"/>
        <v>14</v>
      </c>
      <c r="I32" s="10">
        <f t="shared" si="4"/>
        <v>195.99191950661472</v>
      </c>
      <c r="J32" s="15">
        <f t="shared" si="5"/>
        <v>196</v>
      </c>
      <c r="K32" s="16">
        <f t="shared" si="6"/>
        <v>-4.1227007067767829E-5</v>
      </c>
      <c r="L32" s="6" t="str">
        <f t="shared" si="8"/>
        <v/>
      </c>
      <c r="M32" s="7" t="str">
        <f t="shared" si="0"/>
        <v/>
      </c>
      <c r="N32" s="18" t="str">
        <f t="shared" si="1"/>
        <v xml:space="preserve">195, 
</v>
      </c>
      <c r="O32" s="18"/>
      <c r="P32" s="23"/>
    </row>
    <row r="33" spans="1:18" s="2" customFormat="1" x14ac:dyDescent="0.35">
      <c r="A33" s="7"/>
      <c r="B33" s="3"/>
      <c r="C33" s="7"/>
      <c r="D33" s="7"/>
      <c r="E33" s="20">
        <v>470000</v>
      </c>
      <c r="F33" s="28">
        <v>574870.38618262182</v>
      </c>
      <c r="G33" s="10">
        <f t="shared" si="2"/>
        <v>17964.699568206932</v>
      </c>
      <c r="H33" s="6">
        <f t="shared" si="3"/>
        <v>15</v>
      </c>
      <c r="I33" s="10">
        <f t="shared" si="4"/>
        <v>140.34921537661666</v>
      </c>
      <c r="J33" s="15">
        <f t="shared" si="5"/>
        <v>140</v>
      </c>
      <c r="K33" s="16">
        <f t="shared" si="6"/>
        <v>2.4943955472618295E-3</v>
      </c>
      <c r="L33" s="6">
        <f t="shared" si="8"/>
        <v>28</v>
      </c>
      <c r="M33" s="7" t="str">
        <f t="shared" si="0"/>
        <v xml:space="preserve">38, </v>
      </c>
      <c r="N33" s="18" t="str">
        <f t="shared" si="1"/>
        <v xml:space="preserve">139, </v>
      </c>
      <c r="O33" s="18"/>
      <c r="P33" s="23"/>
      <c r="R33" s="19"/>
    </row>
    <row r="34" spans="1:18" s="2" customFormat="1" x14ac:dyDescent="0.35">
      <c r="A34" s="6"/>
      <c r="B34" s="3"/>
      <c r="C34" s="7"/>
      <c r="D34" s="7"/>
      <c r="E34" s="20">
        <v>680000</v>
      </c>
      <c r="F34" s="28">
        <v>834047.7599130437</v>
      </c>
      <c r="G34" s="10">
        <f t="shared" si="2"/>
        <v>26063.992497282616</v>
      </c>
      <c r="H34" s="6">
        <f t="shared" si="3"/>
        <v>15</v>
      </c>
      <c r="I34" s="10">
        <f t="shared" si="4"/>
        <v>203.62494138502043</v>
      </c>
      <c r="J34" s="15">
        <f t="shared" si="5"/>
        <v>204</v>
      </c>
      <c r="K34" s="16">
        <f t="shared" si="6"/>
        <v>-1.8385226224488793E-3</v>
      </c>
      <c r="L34" s="6" t="str">
        <f t="shared" ref="L34:L36" si="9">IF($H33&lt;&gt;$H34,ROW($H34)-ROW($H$5),"")</f>
        <v/>
      </c>
      <c r="M34" s="7" t="str">
        <f t="shared" ref="M34:M36" si="10">IF(L34&lt;&gt;"",L34+COUNT(L:L)&amp;", ","")</f>
        <v/>
      </c>
      <c r="N34" s="18" t="str">
        <f t="shared" ref="N34:N36" si="11">IF(J34&lt;&gt;"",J34-1&amp;", "&amp;IF($H34&lt;&gt;$H35,CHAR(10),""),256^$C$8-1&amp;CHAR(10))</f>
        <v xml:space="preserve">203, 
</v>
      </c>
      <c r="O34" s="18"/>
      <c r="P34" s="23"/>
    </row>
    <row r="35" spans="1:18" s="2" customFormat="1" x14ac:dyDescent="0.35">
      <c r="A35" s="6"/>
      <c r="B35" s="3"/>
      <c r="C35" s="7"/>
      <c r="D35" s="7"/>
      <c r="E35" s="20">
        <v>1000000</v>
      </c>
      <c r="F35" s="28">
        <v>1394768.1263387096</v>
      </c>
      <c r="G35" s="10">
        <f t="shared" si="2"/>
        <v>43586.503948084675</v>
      </c>
      <c r="H35" s="6">
        <f t="shared" si="3"/>
        <v>16</v>
      </c>
      <c r="I35" s="10">
        <f t="shared" si="4"/>
        <v>170.25978104720576</v>
      </c>
      <c r="J35" s="15">
        <f t="shared" si="5"/>
        <v>170</v>
      </c>
      <c r="K35" s="16">
        <f t="shared" si="6"/>
        <v>1.5281238070927738E-3</v>
      </c>
      <c r="L35" s="6">
        <f t="shared" si="9"/>
        <v>30</v>
      </c>
      <c r="M35" s="7" t="str">
        <f t="shared" si="10"/>
        <v xml:space="preserve">40, </v>
      </c>
      <c r="N35" s="18" t="str">
        <f t="shared" si="11"/>
        <v xml:space="preserve">169, 
</v>
      </c>
      <c r="O35" s="18"/>
      <c r="P35" s="23"/>
    </row>
    <row r="36" spans="1:18" s="2" customFormat="1" x14ac:dyDescent="0.35">
      <c r="A36" s="6"/>
      <c r="B36" s="3"/>
      <c r="C36" s="7"/>
      <c r="D36" s="7"/>
      <c r="E36" s="6"/>
      <c r="F36"/>
      <c r="G36"/>
      <c r="H36" s="6"/>
      <c r="I36"/>
      <c r="J36"/>
      <c r="K36"/>
      <c r="L36" s="6">
        <f t="shared" si="9"/>
        <v>31</v>
      </c>
      <c r="M36" s="7" t="str">
        <f t="shared" si="10"/>
        <v xml:space="preserve">41, </v>
      </c>
      <c r="N36" s="18" t="str">
        <f t="shared" si="11"/>
        <v xml:space="preserve">255
</v>
      </c>
      <c r="O36" s="18"/>
      <c r="P36" s="23"/>
    </row>
    <row r="37" spans="1:18" x14ac:dyDescent="0.35">
      <c r="B37" s="3"/>
      <c r="C37" s="7"/>
      <c r="M37" s="7"/>
      <c r="N37" s="18"/>
      <c r="O37" s="18"/>
      <c r="P37" s="23"/>
    </row>
    <row r="38" spans="1:18" x14ac:dyDescent="0.35">
      <c r="B38" s="3"/>
      <c r="C38" s="7"/>
      <c r="O38" s="18"/>
      <c r="P38" s="23"/>
    </row>
    <row r="39" spans="1:18" x14ac:dyDescent="0.35">
      <c r="B39" s="3"/>
      <c r="C39" s="7"/>
      <c r="H39" s="6"/>
      <c r="O39" s="18"/>
      <c r="P39" s="23"/>
    </row>
    <row r="40" spans="1:18" x14ac:dyDescent="0.35">
      <c r="C40" s="7"/>
      <c r="H40" s="6"/>
      <c r="O40" s="18"/>
      <c r="P40" s="23"/>
    </row>
    <row r="41" spans="1:18" x14ac:dyDescent="0.35">
      <c r="H41" s="6"/>
      <c r="O41" s="18"/>
      <c r="P41" s="23"/>
    </row>
    <row r="42" spans="1:18" x14ac:dyDescent="0.35">
      <c r="H42" s="6"/>
      <c r="O42" s="18"/>
      <c r="P42" s="23"/>
    </row>
    <row r="43" spans="1:18" x14ac:dyDescent="0.35">
      <c r="O43" s="18"/>
      <c r="P43" s="23"/>
    </row>
    <row r="44" spans="1:18" x14ac:dyDescent="0.35">
      <c r="O44" s="6"/>
    </row>
    <row r="45" spans="1:18" x14ac:dyDescent="0.35">
      <c r="O45" s="6"/>
    </row>
    <row r="48" spans="1:18" x14ac:dyDescent="0.35">
      <c r="O48" s="6"/>
    </row>
  </sheetData>
  <sortState ref="E5">
    <sortCondition ref="E5"/>
  </sortState>
  <mergeCells count="8">
    <mergeCell ref="B15:C15"/>
    <mergeCell ref="P5:P43"/>
    <mergeCell ref="B16:C16"/>
    <mergeCell ref="H3:K3"/>
    <mergeCell ref="B3:C3"/>
    <mergeCell ref="E3:G3"/>
    <mergeCell ref="B12:C12"/>
    <mergeCell ref="L3:P3"/>
  </mergeCells>
  <pageMargins left="0.7" right="0.7" top="0.75" bottom="0.75" header="0.3" footer="0.3"/>
  <pageSetup paperSize="9"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dc:creator>
  <cp:lastModifiedBy>Dennis</cp:lastModifiedBy>
  <dcterms:created xsi:type="dcterms:W3CDTF">2020-12-14T18:39:49Z</dcterms:created>
  <dcterms:modified xsi:type="dcterms:W3CDTF">2021-01-24T14:16:07Z</dcterms:modified>
</cp:coreProperties>
</file>