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Ex2.xml" ContentType="application/vnd.ms-office.chartex+xml"/>
  <Override PartName="/xl/charts/style3.xml" ContentType="application/vnd.ms-office.chartstyle+xml"/>
  <Override PartName="/xl/charts/colors3.xml" ContentType="application/vnd.ms-office.chartcolorstyle+xml"/>
  <Override PartName="/xl/charts/chartEx3.xml" ContentType="application/vnd.ms-office.chartex+xml"/>
  <Override PartName="/xl/charts/style4.xml" ContentType="application/vnd.ms-office.chartstyle+xml"/>
  <Override PartName="/xl/charts/colors4.xml" ContentType="application/vnd.ms-office.chartcolorstyle+xml"/>
  <Override PartName="/xl/charts/chartEx4.xml" ContentType="application/vnd.ms-office.chartex+xml"/>
  <Override PartName="/xl/charts/style5.xml" ContentType="application/vnd.ms-office.chartstyle+xml"/>
  <Override PartName="/xl/charts/colors5.xml" ContentType="application/vnd.ms-office.chartcolorstyle+xml"/>
  <Override PartName="/xl/charts/chartEx5.xml" ContentType="application/vnd.ms-office.chartex+xml"/>
  <Override PartName="/xl/charts/style6.xml" ContentType="application/vnd.ms-office.chartstyle+xml"/>
  <Override PartName="/xl/charts/colors6.xml" ContentType="application/vnd.ms-office.chartcolorstyle+xml"/>
  <Override PartName="/xl/charts/chart2.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Ex6.xml" ContentType="application/vnd.ms-office.chartex+xml"/>
  <Override PartName="/xl/charts/style8.xml" ContentType="application/vnd.ms-office.chartstyle+xml"/>
  <Override PartName="/xl/charts/colors8.xml" ContentType="application/vnd.ms-office.chartcolorstyle+xml"/>
  <Override PartName="/xl/charts/chart3.xml" ContentType="application/vnd.openxmlformats-officedocument.drawingml.chart+xml"/>
  <Override PartName="/xl/charts/style9.xml" ContentType="application/vnd.ms-office.chartstyle+xml"/>
  <Override PartName="/xl/charts/colors9.xml" ContentType="application/vnd.ms-office.chartcolorstyle+xml"/>
  <Override PartName="/xl/charts/chartEx7.xml" ContentType="application/vnd.ms-office.chartex+xml"/>
  <Override PartName="/xl/charts/style10.xml" ContentType="application/vnd.ms-office.chartstyle+xml"/>
  <Override PartName="/xl/charts/colors10.xml" ContentType="application/vnd.ms-office.chartcolorstyle+xml"/>
  <Override PartName="/xl/charts/chartEx8.xml" ContentType="application/vnd.ms-office.chartex+xml"/>
  <Override PartName="/xl/charts/style11.xml" ContentType="application/vnd.ms-office.chartstyle+xml"/>
  <Override PartName="/xl/charts/colors11.xml" ContentType="application/vnd.ms-office.chartcolorstyle+xml"/>
  <Override PartName="/xl/charts/chart4.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3.xml" ContentType="application/vnd.openxmlformats-officedocument.drawing+xml"/>
  <Override PartName="/xl/charts/chartEx9.xml" ContentType="application/vnd.ms-office.chartex+xml"/>
  <Override PartName="/xl/charts/style13.xml" ContentType="application/vnd.ms-office.chartstyle+xml"/>
  <Override PartName="/xl/charts/colors13.xml" ContentType="application/vnd.ms-office.chartcolorstyle+xml"/>
  <Override PartName="/xl/charts/chart5.xml" ContentType="application/vnd.openxmlformats-officedocument.drawingml.chart+xml"/>
  <Override PartName="/xl/charts/style14.xml" ContentType="application/vnd.ms-office.chartstyle+xml"/>
  <Override PartName="/xl/charts/colors14.xml" ContentType="application/vnd.ms-office.chartcolorstyle+xml"/>
  <Override PartName="/xl/charts/chartEx10.xml" ContentType="application/vnd.ms-office.chartex+xml"/>
  <Override PartName="/xl/charts/style15.xml" ContentType="application/vnd.ms-office.chartstyle+xml"/>
  <Override PartName="/xl/charts/colors15.xml" ContentType="application/vnd.ms-office.chartcolorstyle+xml"/>
  <Override PartName="/xl/charts/chartEx11.xml" ContentType="application/vnd.ms-office.chartex+xml"/>
  <Override PartName="/xl/charts/style16.xml" ContentType="application/vnd.ms-office.chartstyle+xml"/>
  <Override PartName="/xl/charts/colors16.xml" ContentType="application/vnd.ms-office.chartcolorstyle+xml"/>
  <Override PartName="/xl/charts/chartEx12.xml" ContentType="application/vnd.ms-office.chartex+xml"/>
  <Override PartName="/xl/charts/style17.xml" ContentType="application/vnd.ms-office.chartstyle+xml"/>
  <Override PartName="/xl/charts/colors17.xml" ContentType="application/vnd.ms-office.chartcolorstyle+xml"/>
  <Override PartName="/xl/charts/chartEx13.xml" ContentType="application/vnd.ms-office.chartex+xml"/>
  <Override PartName="/xl/charts/style18.xml" ContentType="application/vnd.ms-office.chartstyle+xml"/>
  <Override PartName="/xl/charts/colors18.xml" ContentType="application/vnd.ms-office.chartcolorstyle+xml"/>
  <Override PartName="/xl/drawings/drawing4.xml" ContentType="application/vnd.openxmlformats-officedocument.drawing+xml"/>
  <Override PartName="/xl/charts/chart6.xml" ContentType="application/vnd.openxmlformats-officedocument.drawingml.chart+xml"/>
  <Override PartName="/xl/charts/style19.xml" ContentType="application/vnd.ms-office.chartstyle+xml"/>
  <Override PartName="/xl/charts/colors19.xml" ContentType="application/vnd.ms-office.chartcolorstyle+xml"/>
  <Override PartName="/xl/charts/chartEx14.xml" ContentType="application/vnd.ms-office.chartex+xml"/>
  <Override PartName="/xl/charts/style20.xml" ContentType="application/vnd.ms-office.chartstyle+xml"/>
  <Override PartName="/xl/charts/colors20.xml" ContentType="application/vnd.ms-office.chartcolorstyle+xml"/>
  <Override PartName="/xl/charts/chartEx15.xml" ContentType="application/vnd.ms-office.chartex+xml"/>
  <Override PartName="/xl/charts/style21.xml" ContentType="application/vnd.ms-office.chartstyle+xml"/>
  <Override PartName="/xl/charts/colors2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hidePivotFieldList="1"/>
  <mc:AlternateContent xmlns:mc="http://schemas.openxmlformats.org/markup-compatibility/2006">
    <mc:Choice Requires="x15">
      <x15ac:absPath xmlns:x15ac="http://schemas.microsoft.com/office/spreadsheetml/2010/11/ac" url="F:\Mi unidad\ITBA\5to\simulacion\Ejercicios\"/>
    </mc:Choice>
  </mc:AlternateContent>
  <xr:revisionPtr revIDLastSave="0" documentId="13_ncr:1_{9CFD86F5-F536-4BED-A8E3-08BC1EF00573}" xr6:coauthVersionLast="44" xr6:coauthVersionMax="44" xr10:uidLastSave="{00000000-0000-0000-0000-000000000000}"/>
  <bookViews>
    <workbookView xWindow="-120" yWindow="-120" windowWidth="20730" windowHeight="11760" firstSheet="1" activeTab="4" xr2:uid="{00000000-000D-0000-FFFF-FFFF00000000}"/>
  </bookViews>
  <sheets>
    <sheet name="Hoja4" sheetId="4" r:id="rId1"/>
    <sheet name="2.5. Very Deli" sheetId="1" r:id="rId2"/>
    <sheet name="Hoja2" sheetId="6" r:id="rId3"/>
    <sheet name="Hoja3" sheetId="7" r:id="rId4"/>
    <sheet name="2.6. FALAFELL S.A." sheetId="5" r:id="rId5"/>
    <sheet name="2.7. BANCO SITI" sheetId="2" r:id="rId6"/>
    <sheet name="2.9. ATERRIZAR" sheetId="3" r:id="rId7"/>
  </sheets>
  <definedNames>
    <definedName name="_xlnm._FilterDatabase" localSheetId="1" hidden="1">'2.5. Very Deli'!$A$1:$F$42</definedName>
    <definedName name="_xlnm._FilterDatabase" localSheetId="4" hidden="1">'2.6. FALAFELL S.A.'!$A$1:$D$41</definedName>
    <definedName name="_xlnm._FilterDatabase" localSheetId="5" hidden="1">'2.7. BANCO SITI'!$A$1:$D$41</definedName>
    <definedName name="_xlnm._FilterDatabase" localSheetId="6" hidden="1">'2.9. ATERRIZAR'!$A$1:$D$41</definedName>
    <definedName name="_xlchart.v1.0" hidden="1">'2.5. Very Deli'!$C$2:$C$41</definedName>
    <definedName name="_xlchart.v1.1" hidden="1">'2.5. Very Deli'!$F$2:$F$41</definedName>
    <definedName name="_xlchart.v1.10" hidden="1">'2.6. FALAFELL S.A.'!$B$2:$B$29</definedName>
    <definedName name="_xlchart.v1.11" hidden="1">'2.6. FALAFELL S.A.'!$B$34:$B$41</definedName>
    <definedName name="_xlchart.v1.12" hidden="1">'2.6. FALAFELL S.A.'!$D$2</definedName>
    <definedName name="_xlchart.v1.13" hidden="1">'2.6. FALAFELL S.A.'!$D$41</definedName>
    <definedName name="_xlchart.v1.14" hidden="1">'2.7. BANCO SITI'!$B$2:$B$41</definedName>
    <definedName name="_xlchart.v1.15" hidden="1">'2.7. BANCO SITI'!$Y$11:$Y$27</definedName>
    <definedName name="_xlchart.v1.16" hidden="1">'2.7. BANCO SITI'!$Y$28:$Y$42</definedName>
    <definedName name="_xlchart.v1.17" hidden="1">'2.7. BANCO SITI'!$H$43</definedName>
    <definedName name="_xlchart.v1.18" hidden="1">'2.7. BANCO SITI'!$H$44:$H$62</definedName>
    <definedName name="_xlchart.v1.19" hidden="1">'2.7. BANCO SITI'!$I$43</definedName>
    <definedName name="_xlchart.v1.2" hidden="1">'2.5. Very Deli'!$D$45:$D$76</definedName>
    <definedName name="_xlchart.v1.20" hidden="1">'2.7. BANCO SITI'!$I$44:$I$62</definedName>
    <definedName name="_xlchart.v1.21" hidden="1">'2.7. BANCO SITI'!$J$43</definedName>
    <definedName name="_xlchart.v1.22" hidden="1">'2.7. BANCO SITI'!$J$44:$J$62</definedName>
    <definedName name="_xlchart.v1.23" hidden="1">'2.7. BANCO SITI'!$K$43</definedName>
    <definedName name="_xlchart.v1.24" hidden="1">'2.7. BANCO SITI'!$K$44:$K$62</definedName>
    <definedName name="_xlchart.v1.25" hidden="1">'2.7. BANCO SITI'!$L$43</definedName>
    <definedName name="_xlchart.v1.26" hidden="1">'2.7. BANCO SITI'!$L$44:$L$62</definedName>
    <definedName name="_xlchart.v1.27" hidden="1">'2.7. BANCO SITI'!$Y$4:$Y$10</definedName>
    <definedName name="_xlchart.v1.28" hidden="1">'2.9. ATERRIZAR'!$A$58:$A$61</definedName>
    <definedName name="_xlchart.v1.29" hidden="1">'2.9. ATERRIZAR'!$B$57</definedName>
    <definedName name="_xlchart.v1.3" hidden="1">'2.5. Very Deli'!$D$79:$D$86</definedName>
    <definedName name="_xlchart.v1.30" hidden="1">'2.9. ATERRIZAR'!$B$58:$B$61</definedName>
    <definedName name="_xlchart.v1.31" hidden="1">'2.9. ATERRIZAR'!$R$21:$R$27</definedName>
    <definedName name="_xlchart.v1.32" hidden="1">'2.9. ATERRIZAR'!$S$20</definedName>
    <definedName name="_xlchart.v1.33" hidden="1">'2.9. ATERRIZAR'!$S$21:$S$27</definedName>
    <definedName name="_xlchart.v1.4" hidden="1">'2.5. Very Deli'!$E$45:$E$76</definedName>
    <definedName name="_xlchart.v1.5" hidden="1">'2.5. Very Deli'!$E$79:$E$86</definedName>
    <definedName name="_xlchart.v1.6" hidden="1">'2.6. FALAFELL S.A.'!$B$2:$B$29</definedName>
    <definedName name="_xlchart.v1.7" hidden="1">'2.6. FALAFELL S.A.'!$B$2:$B$41</definedName>
    <definedName name="_xlchart.v1.8" hidden="1">'2.6. FALAFELL S.A.'!$D$28</definedName>
    <definedName name="_xlchart.v1.9" hidden="1">'2.6. FALAFELL S.A.'!$B$30:$B$41</definedName>
  </definedNames>
  <calcPr calcId="191029"/>
  <pivotCaches>
    <pivotCache cacheId="0" r:id="rId8"/>
    <pivotCache cacheId="16" r:id="rId9"/>
    <pivotCache cacheId="25" r:id="rId10"/>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45" i="5" l="1"/>
  <c r="B44" i="5"/>
  <c r="N69" i="5"/>
  <c r="N67" i="5"/>
  <c r="H67" i="5"/>
  <c r="H68" i="5"/>
  <c r="H69" i="5"/>
  <c r="C74" i="5"/>
  <c r="C73" i="5"/>
  <c r="C67" i="5"/>
  <c r="C66" i="5"/>
  <c r="D97" i="1" l="1"/>
  <c r="D96" i="1"/>
  <c r="D95" i="1"/>
  <c r="D94" i="1"/>
  <c r="D93" i="1"/>
  <c r="C98" i="1"/>
  <c r="AA57" i="1"/>
  <c r="AA56" i="1"/>
  <c r="AA71" i="1"/>
  <c r="AA70" i="1"/>
  <c r="P72" i="1"/>
  <c r="P71" i="1"/>
  <c r="P70" i="1"/>
  <c r="P58" i="1"/>
  <c r="P57" i="1"/>
  <c r="P59" i="1"/>
  <c r="N40" i="1"/>
  <c r="N41" i="1" s="1"/>
  <c r="C77" i="1"/>
  <c r="J16" i="3" l="1"/>
  <c r="M20" i="3"/>
  <c r="P20" i="3"/>
  <c r="M21" i="3"/>
  <c r="P21" i="3"/>
  <c r="M22" i="3"/>
  <c r="P22" i="3"/>
  <c r="M23" i="3"/>
  <c r="M24" i="3"/>
  <c r="M25" i="3"/>
  <c r="M26" i="3"/>
  <c r="M27" i="3"/>
  <c r="M28" i="3"/>
  <c r="M29" i="3"/>
  <c r="M30" i="3"/>
  <c r="M31" i="3"/>
  <c r="M32" i="3"/>
  <c r="M33" i="3"/>
  <c r="M34" i="3"/>
  <c r="M35" i="3"/>
  <c r="M36" i="3"/>
  <c r="M37" i="3"/>
  <c r="M38" i="3"/>
  <c r="M39" i="3"/>
  <c r="M40" i="3"/>
  <c r="J41" i="3"/>
  <c r="M44" i="3"/>
  <c r="M45" i="3"/>
  <c r="M46" i="3"/>
  <c r="M49" i="3"/>
  <c r="M50" i="3"/>
  <c r="M51" i="3"/>
  <c r="M52" i="3"/>
  <c r="C58" i="3"/>
  <c r="C59" i="3"/>
  <c r="C60" i="3"/>
  <c r="C61" i="3"/>
  <c r="V4" i="2"/>
  <c r="W4" i="2"/>
  <c r="Y4" i="2" s="1"/>
  <c r="X4" i="2"/>
  <c r="V5" i="2"/>
  <c r="W5" i="2" s="1"/>
  <c r="V6" i="2"/>
  <c r="W6" i="2" s="1"/>
  <c r="Q7" i="2"/>
  <c r="O8" i="2" s="1"/>
  <c r="V7" i="2"/>
  <c r="X7" i="2" s="1"/>
  <c r="P8" i="2"/>
  <c r="V8" i="2"/>
  <c r="X8" i="2" s="1"/>
  <c r="V9" i="2"/>
  <c r="X9" i="2" s="1"/>
  <c r="V10" i="2"/>
  <c r="X10" i="2" s="1"/>
  <c r="V11" i="2"/>
  <c r="W11" i="2"/>
  <c r="X11" i="2"/>
  <c r="Y11" i="2" s="1"/>
  <c r="V12" i="2"/>
  <c r="W12" i="2"/>
  <c r="X12" i="2"/>
  <c r="Y12" i="2" s="1"/>
  <c r="V13" i="2"/>
  <c r="W13" i="2"/>
  <c r="Y13" i="2" s="1"/>
  <c r="X13" i="2"/>
  <c r="V14" i="2"/>
  <c r="W14" i="2"/>
  <c r="Y14" i="2" s="1"/>
  <c r="X14" i="2"/>
  <c r="V15" i="2"/>
  <c r="W15" i="2"/>
  <c r="Y15" i="2" s="1"/>
  <c r="X15" i="2"/>
  <c r="V16" i="2"/>
  <c r="W16" i="2"/>
  <c r="Y16" i="2" s="1"/>
  <c r="X16" i="2"/>
  <c r="M17" i="2"/>
  <c r="R11" i="2" s="1"/>
  <c r="N17" i="2"/>
  <c r="O17" i="2"/>
  <c r="P17" i="2"/>
  <c r="Q17" i="2"/>
  <c r="V17" i="2"/>
  <c r="X17" i="2" s="1"/>
  <c r="V18" i="2"/>
  <c r="W18" i="2" s="1"/>
  <c r="Y18" i="2" s="1"/>
  <c r="X18" i="2"/>
  <c r="M19" i="2"/>
  <c r="N19" i="2"/>
  <c r="O19" i="2"/>
  <c r="P19" i="2"/>
  <c r="Q19" i="2"/>
  <c r="V19" i="2"/>
  <c r="W19" i="2"/>
  <c r="Y19" i="2" s="1"/>
  <c r="X19" i="2"/>
  <c r="V20" i="2"/>
  <c r="W20" i="2" s="1"/>
  <c r="V21" i="2"/>
  <c r="W21" i="2" s="1"/>
  <c r="V22" i="2"/>
  <c r="W22" i="2" s="1"/>
  <c r="V23" i="2"/>
  <c r="W23" i="2" s="1"/>
  <c r="V24" i="2"/>
  <c r="W24" i="2" s="1"/>
  <c r="V25" i="2"/>
  <c r="W25" i="2" s="1"/>
  <c r="V26" i="2"/>
  <c r="W26" i="2" s="1"/>
  <c r="V27" i="2"/>
  <c r="W27" i="2" s="1"/>
  <c r="V28" i="2"/>
  <c r="W28" i="2" s="1"/>
  <c r="V29" i="2"/>
  <c r="X29" i="2" s="1"/>
  <c r="V30" i="2"/>
  <c r="X30" i="2" s="1"/>
  <c r="V31" i="2"/>
  <c r="X31" i="2" s="1"/>
  <c r="V32" i="2"/>
  <c r="X32" i="2" s="1"/>
  <c r="V33" i="2"/>
  <c r="X33" i="2" s="1"/>
  <c r="V34" i="2"/>
  <c r="X34" i="2" s="1"/>
  <c r="V35" i="2"/>
  <c r="X35" i="2" s="1"/>
  <c r="V36" i="2"/>
  <c r="X36" i="2" s="1"/>
  <c r="V37" i="2"/>
  <c r="X37" i="2" s="1"/>
  <c r="V38" i="2"/>
  <c r="X38" i="2" s="1"/>
  <c r="V39" i="2"/>
  <c r="X39" i="2" s="1"/>
  <c r="V40" i="2"/>
  <c r="X40" i="2" s="1"/>
  <c r="V41" i="2"/>
  <c r="X41" i="2" s="1"/>
  <c r="V42" i="2"/>
  <c r="X42" i="2" s="1"/>
  <c r="F44" i="2" a="1"/>
  <c r="F44" i="2" s="1"/>
  <c r="E46" i="2"/>
  <c r="E55" i="2"/>
  <c r="M20" i="2" l="1"/>
  <c r="Q18" i="2"/>
  <c r="O20" i="2"/>
  <c r="N18" i="2"/>
  <c r="O18" i="2"/>
  <c r="P18" i="2"/>
  <c r="Y6" i="2"/>
  <c r="W42" i="2"/>
  <c r="Y42" i="2" s="1"/>
  <c r="W41" i="2"/>
  <c r="Y41" i="2" s="1"/>
  <c r="W40" i="2"/>
  <c r="Y40" i="2" s="1"/>
  <c r="W39" i="2"/>
  <c r="Y39" i="2" s="1"/>
  <c r="W38" i="2"/>
  <c r="Y38" i="2" s="1"/>
  <c r="W37" i="2"/>
  <c r="Y37" i="2" s="1"/>
  <c r="W36" i="2"/>
  <c r="Y36" i="2" s="1"/>
  <c r="W35" i="2"/>
  <c r="Y35" i="2" s="1"/>
  <c r="W34" i="2"/>
  <c r="Y34" i="2" s="1"/>
  <c r="W33" i="2"/>
  <c r="Y33" i="2" s="1"/>
  <c r="W32" i="2"/>
  <c r="Y32" i="2" s="1"/>
  <c r="W31" i="2"/>
  <c r="Y31" i="2" s="1"/>
  <c r="W30" i="2"/>
  <c r="Y30" i="2" s="1"/>
  <c r="W29" i="2"/>
  <c r="Y29" i="2" s="1"/>
  <c r="X28" i="2"/>
  <c r="Y28" i="2" s="1"/>
  <c r="AH28" i="2" s="1"/>
  <c r="X27" i="2"/>
  <c r="Y27" i="2" s="1"/>
  <c r="X26" i="2"/>
  <c r="Y26" i="2" s="1"/>
  <c r="X25" i="2"/>
  <c r="Y25" i="2" s="1"/>
  <c r="X24" i="2"/>
  <c r="Y24" i="2" s="1"/>
  <c r="X23" i="2"/>
  <c r="Y23" i="2" s="1"/>
  <c r="X22" i="2"/>
  <c r="Y22" i="2" s="1"/>
  <c r="X21" i="2"/>
  <c r="Y21" i="2" s="1"/>
  <c r="X20" i="2"/>
  <c r="Y20" i="2" s="1"/>
  <c r="W17" i="2"/>
  <c r="Y17" i="2" s="1"/>
  <c r="R13" i="2"/>
  <c r="N20" i="2" s="1"/>
  <c r="W10" i="2"/>
  <c r="Y10" i="2" s="1"/>
  <c r="W9" i="2"/>
  <c r="Y9" i="2" s="1"/>
  <c r="W8" i="2"/>
  <c r="Y8" i="2" s="1"/>
  <c r="N8" i="2"/>
  <c r="W7" i="2"/>
  <c r="Y7" i="2" s="1"/>
  <c r="X6" i="2"/>
  <c r="X5" i="2"/>
  <c r="Y5" i="2" s="1"/>
  <c r="M18" i="2"/>
  <c r="M8" i="2"/>
  <c r="AH4" i="2" l="1"/>
  <c r="V44" i="2"/>
  <c r="AH16" i="2"/>
  <c r="Q20" i="2"/>
  <c r="P20"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<sst xmlns="http://schemas.openxmlformats.org/spreadsheetml/2006/main" count="439" uniqueCount="141">
  <si>
    <t xml:space="preserve">Tiempo de servicio </t>
  </si>
  <si>
    <t xml:space="preserve">Tipo de llamada </t>
  </si>
  <si>
    <t xml:space="preserve">Hora de llamada </t>
  </si>
  <si>
    <t>Dato #</t>
  </si>
  <si>
    <t>al tener pocos datos es uniforme?</t>
  </si>
  <si>
    <t>frecuencia</t>
  </si>
  <si>
    <t>intervalos</t>
  </si>
  <si>
    <t>triangular(146,175,202)</t>
  </si>
  <si>
    <t>media</t>
  </si>
  <si>
    <t>t5</t>
  </si>
  <si>
    <t>t4</t>
  </si>
  <si>
    <t>t3</t>
  </si>
  <si>
    <t>t2</t>
  </si>
  <si>
    <t>t1</t>
  </si>
  <si>
    <t>promedio relativo</t>
  </si>
  <si>
    <t>promedio t de servicio</t>
  </si>
  <si>
    <t>frecuencia relativa</t>
  </si>
  <si>
    <t xml:space="preserve">tipo de llamada </t>
  </si>
  <si>
    <t>exponenciales negativas (tasa de llegada según poisson)</t>
  </si>
  <si>
    <t>tiempo entre llegadas</t>
  </si>
  <si>
    <t>19:04 - 20:05</t>
  </si>
  <si>
    <t>18:04 - 19:04</t>
  </si>
  <si>
    <t>17:03 - 18 :04</t>
  </si>
  <si>
    <t>16:03 - 17:03</t>
  </si>
  <si>
    <t>hora de llamada</t>
  </si>
  <si>
    <t xml:space="preserve">c) Tiempo de servicio </t>
  </si>
  <si>
    <t>b) Tipo de consulta realizada</t>
  </si>
  <si>
    <t>a) Arribo de llamadas</t>
  </si>
  <si>
    <t>Expresiones generadoras de las muestras artificiales de las siguientes variables:</t>
  </si>
  <si>
    <t>Uniforme(4,16)</t>
  </si>
  <si>
    <t>Expresion generadora</t>
  </si>
  <si>
    <t>Frecuencia relativa</t>
  </si>
  <si>
    <t>Frecuencia</t>
  </si>
  <si>
    <t>Cantidad de pasajes</t>
  </si>
  <si>
    <t>interes</t>
  </si>
  <si>
    <t>facturación</t>
  </si>
  <si>
    <t>#cuotas</t>
  </si>
  <si>
    <t>#pasajes</t>
  </si>
  <si>
    <t>#op</t>
  </si>
  <si>
    <t>PASAJES</t>
  </si>
  <si>
    <t xml:space="preserve">Variables discretas se determina la distribucion de probabilidades y listo, porque no sigue una funcion </t>
  </si>
  <si>
    <t xml:space="preserve">saco X que es el precio </t>
  </si>
  <si>
    <t>F = X*#P * (1 + intereses(#Cuotas))</t>
  </si>
  <si>
    <t>a traves de una formula puedo sacar los precios de los pasajes de los 40 datos</t>
  </si>
  <si>
    <t>variable discreta y con los datos que se tiene se puede afirmar que saldra con cierta probabilidad 1,2,3 y 4</t>
  </si>
  <si>
    <t>y mayor...</t>
  </si>
  <si>
    <t>Exponencial negativa(11,28)</t>
  </si>
  <si>
    <t>Media</t>
  </si>
  <si>
    <t>MAX</t>
  </si>
  <si>
    <t>Clase</t>
  </si>
  <si>
    <t>MIN</t>
  </si>
  <si>
    <t xml:space="preserve">FACTURACION </t>
  </si>
  <si>
    <t>Entonces la expresion generadora no puede ser una triangular</t>
  </si>
  <si>
    <t>cantidad de cuotas --&gt; Variable discreta o no???</t>
  </si>
  <si>
    <t>DUDA</t>
  </si>
  <si>
    <t>cuotas</t>
  </si>
  <si>
    <t>CUOTAS</t>
  </si>
  <si>
    <t>día</t>
  </si>
  <si>
    <t>lun</t>
  </si>
  <si>
    <t>mar</t>
  </si>
  <si>
    <t>mié</t>
  </si>
  <si>
    <t>jue</t>
  </si>
  <si>
    <t>vie</t>
  </si>
  <si>
    <t>clima</t>
  </si>
  <si>
    <t>Soleado</t>
  </si>
  <si>
    <t>Lluvioso</t>
  </si>
  <si>
    <t>Sandwiches</t>
  </si>
  <si>
    <t>Ensaladas</t>
  </si>
  <si>
    <t>Total</t>
  </si>
  <si>
    <t>#Obs</t>
  </si>
  <si>
    <t xml:space="preserve">Variables </t>
  </si>
  <si>
    <t>dia</t>
  </si>
  <si>
    <t>sanwiches</t>
  </si>
  <si>
    <t>ensaladas</t>
  </si>
  <si>
    <t>total</t>
  </si>
  <si>
    <t>el total me imagino que va a estar atado al clima</t>
  </si>
  <si>
    <t>la demanda (de wiches o ensaladas) según el dia podria ser independiente</t>
  </si>
  <si>
    <t>tipo</t>
  </si>
  <si>
    <t>discreta</t>
  </si>
  <si>
    <t>dicotoma</t>
  </si>
  <si>
    <t>discreta (aproximando continua)</t>
  </si>
  <si>
    <t>Tengo que analizar si mi demanda depende o no del clima</t>
  </si>
  <si>
    <t>Tengo que analizar si mi demanda depende o no del dia de la semana (estacionalidad)</t>
  </si>
  <si>
    <t>Suma de Total</t>
  </si>
  <si>
    <t>RELACIONES ENTRE VARIABLES</t>
  </si>
  <si>
    <t>SOLEADO</t>
  </si>
  <si>
    <t>LLUVIOSO</t>
  </si>
  <si>
    <t>TOTAL</t>
  </si>
  <si>
    <t>Clima</t>
  </si>
  <si>
    <t>Sol</t>
  </si>
  <si>
    <t>Lluvia</t>
  </si>
  <si>
    <t>PETER</t>
  </si>
  <si>
    <t>AYUDANTE</t>
  </si>
  <si>
    <t>min</t>
  </si>
  <si>
    <t>max</t>
  </si>
  <si>
    <t>moda</t>
  </si>
  <si>
    <t>Dss = round (triangular(62,80.2,98) , 0)</t>
  </si>
  <si>
    <t>Dsll = round (triangular(114,125.25,136) , 0)</t>
  </si>
  <si>
    <t>Des= uniform(101,136)</t>
  </si>
  <si>
    <t>Des= uniform(165,186)</t>
  </si>
  <si>
    <t xml:space="preserve">total </t>
  </si>
  <si>
    <t xml:space="preserve">Hay un ligero aumento hacia el finde, </t>
  </si>
  <si>
    <t>maximo en los miercoles</t>
  </si>
  <si>
    <t>FALTA ULTIMO PUNTO</t>
  </si>
  <si>
    <t>Femenino</t>
  </si>
  <si>
    <t>Masculino</t>
  </si>
  <si>
    <t>#Observacion</t>
  </si>
  <si>
    <t>Tiempo en Probador (seg)</t>
  </si>
  <si>
    <t># Prendas Compradas</t>
  </si>
  <si>
    <t>Sexo del cliente</t>
  </si>
  <si>
    <t>Variable</t>
  </si>
  <si>
    <t>Tiempo en probador</t>
  </si>
  <si>
    <t>#Prendas compradas</t>
  </si>
  <si>
    <t>Tipo</t>
  </si>
  <si>
    <t>continua</t>
  </si>
  <si>
    <t>La misma nos permitiria tener un estimado mas aproximado</t>
  </si>
  <si>
    <t>del tiempo en probador, por persona</t>
  </si>
  <si>
    <t>ya que no necesariamente todas las prendas que lleva al probador</t>
  </si>
  <si>
    <t>son compradas</t>
  </si>
  <si>
    <t>*Deberia haber una cuarta variable, # prendas llevadas al probador</t>
  </si>
  <si>
    <t>*Posibles relaciones de variables: Tiempo en probador con #Prendas compradas</t>
  </si>
  <si>
    <t>Tiempo en probador con sexo del cliente</t>
  </si>
  <si>
    <t>*Se puede simplificar y hacer una unica variable #Prendas compradas/ tiempo en probador</t>
  </si>
  <si>
    <t xml:space="preserve">Para ver si analizo el tiempo en probador según genero o no, busco relacion mediante </t>
  </si>
  <si>
    <t>grafico de caja y bigote (o de intervalos en papel), para aquellos valores que son distintos de cero</t>
  </si>
  <si>
    <t>Diria que hay una relacion, pero no estoy completamente seguro</t>
  </si>
  <si>
    <t>*Puede haber una relacion entre #Prendas compradas según sexo</t>
  </si>
  <si>
    <t>Suma de # Prendas Compradas</t>
  </si>
  <si>
    <t>Cuenta de Sexo del cliente</t>
  </si>
  <si>
    <t>Promedio Mujeres</t>
  </si>
  <si>
    <t>Promedio Hombres</t>
  </si>
  <si>
    <t xml:space="preserve">Por estos promedios, tomo como evidencia que </t>
  </si>
  <si>
    <t>es un factor importante el genero en el tiempo</t>
  </si>
  <si>
    <t>que pasan en el probador, analizo por separado</t>
  </si>
  <si>
    <t>Triangular (0,134.305,301.84)</t>
  </si>
  <si>
    <t>Triangular(0,23.86,91.27).</t>
  </si>
  <si>
    <t xml:space="preserve">Aca por la poca cantidad de datos, capaz seria mejor aproximar con </t>
  </si>
  <si>
    <t>un promedio + error</t>
  </si>
  <si>
    <t>ASI ESTA MAL, TENGO QUE DEFINIR</t>
  </si>
  <si>
    <t>TIEMPO EN PROBADOR, DEPENDIENTE</t>
  </si>
  <si>
    <t>DE LA CANTIDAD COMPRADA LOGICAMENTE!!!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</si>
</sst>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 #,##0.00_-;\-&quot;$&quot;\ * #,##0.00_-;_-&quot;$&quot;\ * &quot;-&quot;??_-;_-@_-"/>
    <numFmt numFmtId="164" formatCode="[$-F400]h:mm:ss\ AM/PM"/>
    <numFmt numFmtId="165" formatCode="0.0%"/>
  </numFmts>
  <fonts count="4" x14ac:knownFonts="1">
    <font>
      <sz val="11"/>
      <color theme="1"/>
      <name val="Calibri"/>
      <family val="2"/>
      <scheme val="minor"/>
    </font>
    <font>
      <sz val="11"/>
      <color theme="1"/>
      <name val="Calibri"/>
      <family val="2"/>
      <scheme val="minor"/>
    </font>
    <font>
      <i/>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79998168889431442"/>
        <bgColor theme="4" tint="0.79998168889431442"/>
      </patternFill>
    </fill>
  </fills>
  <borders count="10">
    <border>
      <left/>
      <right/>
      <top/>
      <bottom/>
      <diagonal/>
    </border>
    <border>
      <left/>
      <right/>
      <top/>
      <bottom style="double">
        <color indexed="64"/>
      </bottom>
      <diagonal/>
    </border>
    <border>
      <left/>
      <right/>
      <top style="double">
        <color indexed="64"/>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top style="medium">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theme="4" tint="0.39997558519241921"/>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34">
    <xf numFmtId="0" fontId="0" fillId="0" borderId="0" xfId="0"/>
    <xf numFmtId="21" fontId="0" fillId="0" borderId="0" xfId="0" applyNumberFormat="1"/>
    <xf numFmtId="164" fontId="0" fillId="0" borderId="0" xfId="0" applyNumberFormat="1"/>
    <xf numFmtId="164" fontId="0" fillId="0" borderId="1" xfId="0" applyNumberFormat="1" applyBorder="1"/>
    <xf numFmtId="21" fontId="0" fillId="0" borderId="1" xfId="0" applyNumberFormat="1" applyBorder="1"/>
    <xf numFmtId="9" fontId="0" fillId="0" borderId="0" xfId="2" applyFont="1"/>
    <xf numFmtId="9" fontId="0" fillId="0" borderId="0" xfId="0" applyNumberFormat="1"/>
    <xf numFmtId="164" fontId="0" fillId="0" borderId="2" xfId="0" applyNumberFormat="1" applyBorder="1"/>
    <xf numFmtId="21" fontId="0" fillId="0" borderId="2" xfId="0" applyNumberFormat="1" applyBorder="1"/>
    <xf numFmtId="20" fontId="0" fillId="0" borderId="0" xfId="0" applyNumberFormat="1"/>
    <xf numFmtId="0" fontId="0" fillId="0" borderId="0" xfId="0" applyAlignment="1">
      <alignment horizontal="center" wrapText="1"/>
    </xf>
    <xf numFmtId="9" fontId="0" fillId="0" borderId="3" xfId="2" applyFont="1" applyBorder="1"/>
    <xf numFmtId="0" fontId="0" fillId="0" borderId="3" xfId="0" applyBorder="1"/>
    <xf numFmtId="0" fontId="0" fillId="2" borderId="4" xfId="0" applyFill="1" applyBorder="1"/>
    <xf numFmtId="0" fontId="2" fillId="2" borderId="4" xfId="0" applyFont="1" applyFill="1" applyBorder="1" applyAlignment="1">
      <alignment horizontal="center"/>
    </xf>
    <xf numFmtId="0" fontId="2" fillId="0" borderId="5" xfId="0" applyFont="1" applyBorder="1" applyAlignment="1">
      <alignment horizontal="center"/>
    </xf>
    <xf numFmtId="44" fontId="0" fillId="0" borderId="0" xfId="0" applyNumberFormat="1"/>
    <xf numFmtId="44" fontId="0" fillId="0" borderId="0" xfId="1" applyFont="1"/>
    <xf numFmtId="0" fontId="0" fillId="0" borderId="0" xfId="0" pivotButton="1"/>
    <xf numFmtId="0" fontId="0" fillId="0" borderId="0" xfId="0" applyNumberFormat="1"/>
    <xf numFmtId="165" fontId="0" fillId="0" borderId="0" xfId="2" applyNumberFormat="1" applyFont="1"/>
    <xf numFmtId="0" fontId="0" fillId="2" borderId="4" xfId="0" applyFill="1" applyBorder="1" applyAlignment="1">
      <alignment horizontal="center"/>
    </xf>
    <xf numFmtId="0" fontId="0" fillId="0" borderId="4" xfId="0" applyBorder="1" applyAlignment="1">
      <alignment horizontal="center"/>
    </xf>
    <xf numFmtId="0" fontId="0" fillId="0" borderId="8" xfId="0" applyBorder="1" applyAlignment="1">
      <alignment horizontal="center"/>
    </xf>
    <xf numFmtId="0" fontId="0" fillId="0" borderId="7" xfId="0" applyBorder="1" applyAlignment="1">
      <alignment horizontal="center"/>
    </xf>
    <xf numFmtId="0" fontId="0" fillId="0" borderId="6" xfId="0" applyBorder="1" applyAlignment="1">
      <alignment horizontal="center"/>
    </xf>
    <xf numFmtId="0" fontId="0" fillId="2" borderId="8" xfId="0" applyFill="1" applyBorder="1" applyAlignment="1">
      <alignment horizontal="center"/>
    </xf>
    <xf numFmtId="0" fontId="0" fillId="2" borderId="7" xfId="0" applyFill="1" applyBorder="1" applyAlignment="1">
      <alignment horizontal="center"/>
    </xf>
    <xf numFmtId="0" fontId="0" fillId="2" borderId="6" xfId="0" applyFill="1" applyBorder="1" applyAlignment="1">
      <alignment horizontal="center"/>
    </xf>
    <xf numFmtId="0" fontId="3" fillId="3" borderId="9" xfId="0" applyFont="1" applyFill="1" applyBorder="1"/>
    <xf numFmtId="0" fontId="0" fillId="0" borderId="0" xfId="0" applyAlignment="1">
      <alignment horizontal="center" wrapText="1"/>
    </xf>
    <xf numFmtId="0" fontId="0" fillId="0" borderId="0" xfId="0" applyAlignment="1">
      <alignment horizontal="left" wrapText="1"/>
    </xf>
    <xf numFmtId="9" fontId="0" fillId="0" borderId="0" xfId="2" applyNumberFormat="1" applyFont="1"/>
    <xf numFmtId="0" fontId="0" fillId="0" borderId="4" xfId="0" applyBorder="1"/>
  </cellXfs>
  <cellStyles count="3">
    <cellStyle name="Moneda" xfId="1" builtinId="4"/>
    <cellStyle name="Normal" xfId="0" builtinId="0"/>
    <cellStyle name="Porcentaje"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pivotCacheDefinition" Target="pivotCache/pivotCacheDefinition3.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3.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4.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5.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6.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7.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8.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9.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10.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11.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2.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Ex13.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Ex14.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Ex15.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a:t>Frecuencia clima</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clustered"/>
        <c:varyColors val="0"/>
        <c:ser>
          <c:idx val="0"/>
          <c:order val="0"/>
          <c:tx>
            <c:strRef>
              <c:f>'2.5. Very Deli'!$A$43</c:f>
              <c:strCache>
                <c:ptCount val="1"/>
                <c:pt idx="0">
                  <c:v>SOLEADO</c:v>
                </c:pt>
              </c:strCache>
            </c:strRef>
          </c:tx>
          <c:spPr>
            <a:solidFill>
              <a:schemeClr val="accent1"/>
            </a:solidFill>
            <a:ln>
              <a:noFill/>
            </a:ln>
            <a:effectLst/>
          </c:spPr>
          <c:invertIfNegative val="0"/>
          <c:val>
            <c:numRef>
              <c:f>'2.5. Very Deli'!$C$77</c:f>
              <c:numCache>
                <c:formatCode>General</c:formatCode>
                <c:ptCount val="1"/>
                <c:pt idx="0">
                  <c:v>32</c:v>
                </c:pt>
              </c:numCache>
            </c:numRef>
          </c:val>
          <c:extLst>
            <c:ext xmlns:c16="http://schemas.microsoft.com/office/drawing/2014/chart" uri="{C3380CC4-5D6E-409C-BE32-E72D297353CC}">
              <c16:uniqueId val="{00000000-AB57-45D0-8377-6A5486BD16EF}"/>
            </c:ext>
          </c:extLst>
        </c:ser>
        <c:ser>
          <c:idx val="1"/>
          <c:order val="1"/>
          <c:tx>
            <c:strRef>
              <c:f>'2.5. Very Deli'!$A$78</c:f>
              <c:strCache>
                <c:ptCount val="1"/>
                <c:pt idx="0">
                  <c:v>LLUVIOSO</c:v>
                </c:pt>
              </c:strCache>
            </c:strRef>
          </c:tx>
          <c:spPr>
            <a:solidFill>
              <a:schemeClr val="accent2"/>
            </a:solidFill>
            <a:ln>
              <a:noFill/>
            </a:ln>
            <a:effectLst/>
          </c:spPr>
          <c:invertIfNegative val="0"/>
          <c:val>
            <c:numRef>
              <c:f>'2.5. Very Deli'!$C$87</c:f>
              <c:numCache>
                <c:formatCode>General</c:formatCode>
                <c:ptCount val="1"/>
                <c:pt idx="0">
                  <c:v>8</c:v>
                </c:pt>
              </c:numCache>
            </c:numRef>
          </c:val>
          <c:extLst>
            <c:ext xmlns:c16="http://schemas.microsoft.com/office/drawing/2014/chart" uri="{C3380CC4-5D6E-409C-BE32-E72D297353CC}">
              <c16:uniqueId val="{00000001-AB57-45D0-8377-6A5486BD16EF}"/>
            </c:ext>
          </c:extLst>
        </c:ser>
        <c:dLbls>
          <c:showLegendKey val="0"/>
          <c:showVal val="0"/>
          <c:showCatName val="0"/>
          <c:showSerName val="0"/>
          <c:showPercent val="0"/>
          <c:showBubbleSize val="0"/>
        </c:dLbls>
        <c:gapWidth val="219"/>
        <c:overlap val="-27"/>
        <c:axId val="811825424"/>
        <c:axId val="875575840"/>
      </c:barChart>
      <c:catAx>
        <c:axId val="811825424"/>
        <c:scaling>
          <c:orientation val="minMax"/>
        </c:scaling>
        <c:delete val="1"/>
        <c:axPos val="b"/>
        <c:majorTickMark val="none"/>
        <c:minorTickMark val="none"/>
        <c:tickLblPos val="nextTo"/>
        <c:crossAx val="875575840"/>
        <c:crosses val="autoZero"/>
        <c:auto val="1"/>
        <c:lblAlgn val="ctr"/>
        <c:lblOffset val="100"/>
        <c:noMultiLvlLbl val="0"/>
      </c:catAx>
      <c:valAx>
        <c:axId val="8755758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8118254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[Practica 2 - 1P.xlsx]2.5. Very Deli!TablaDinámica22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a:t>Suma de Total por día</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'2.5. Very Deli'!$C$92</c:f>
              <c:strCache>
                <c:ptCount val="1"/>
                <c:pt idx="0">
                  <c:v>Total</c:v>
                </c:pt>
              </c:strCache>
            </c:strRef>
          </c:tx>
          <c:spPr>
            <a:solidFill>
              <a:schemeClr val="accent1"/>
            </a:solidFill>
            <a:ln>
              <a:noFill/>
            </a:ln>
            <a:effectLst/>
          </c:spPr>
          <c:invertIfNegative val="0"/>
          <c:cat>
            <c:strRef>
              <c:f>'2.5. Very Deli'!$A$93:$B$97</c:f>
              <c:strCache>
                <c:ptCount val="5"/>
                <c:pt idx="0">
                  <c:v>lun</c:v>
                </c:pt>
                <c:pt idx="1">
                  <c:v>mar</c:v>
                </c:pt>
                <c:pt idx="2">
                  <c:v>mié</c:v>
                </c:pt>
                <c:pt idx="3">
                  <c:v>jue</c:v>
                </c:pt>
                <c:pt idx="4">
                  <c:v>vie</c:v>
                </c:pt>
              </c:strCache>
            </c:strRef>
          </c:cat>
          <c:val>
            <c:numRef>
              <c:f>'2.5. Very Deli'!$C$93:$C$97</c:f>
              <c:numCache>
                <c:formatCode>General</c:formatCode>
                <c:ptCount val="5"/>
                <c:pt idx="0">
                  <c:v>1706</c:v>
                </c:pt>
                <c:pt idx="1">
                  <c:v>1698</c:v>
                </c:pt>
                <c:pt idx="2">
                  <c:v>1821</c:v>
                </c:pt>
                <c:pt idx="3">
                  <c:v>1802</c:v>
                </c:pt>
                <c:pt idx="4">
                  <c:v>1814</c:v>
                </c:pt>
              </c:numCache>
            </c:numRef>
          </c:val>
          <c:extLst>
            <c:ext xmlns:c16="http://schemas.microsoft.com/office/drawing/2014/chart" uri="{C3380CC4-5D6E-409C-BE32-E72D297353CC}">
              <c16:uniqueId val="{00000000-6B7B-4F7F-8561-C2F5BD987FE7}"/>
            </c:ext>
          </c:extLst>
        </c:ser>
        <c:dLbls>
          <c:showLegendKey val="0"/>
          <c:showVal val="0"/>
          <c:showCatName val="0"/>
          <c:showSerName val="0"/>
          <c:showPercent val="0"/>
          <c:showBubbleSize val="0"/>
        </c:dLbls>
        <c:gapWidth val="219"/>
        <c:overlap val="-27"/>
        <c:axId val="880703808"/>
        <c:axId val="512504240"/>
      </c:barChart>
      <c:catAx>
        <c:axId val="8807038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512504240"/>
        <c:crosses val="autoZero"/>
        <c:auto val="1"/>
        <c:lblAlgn val="ctr"/>
        <c:lblOffset val="100"/>
        <c:noMultiLvlLbl val="0"/>
      </c:catAx>
      <c:valAx>
        <c:axId val="5125042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88070380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[Practica 2 - 1P.xlsx]2.6. FALAFELL S.A.!TablaDinámica9</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a:t>Suma de # Prendas Compradas por Sexo del cliente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'2.6. FALAFELL S.A.'!$B$65</c:f>
              <c:strCache>
                <c:ptCount val="1"/>
                <c:pt idx="0">
                  <c:v>Total</c:v>
                </c:pt>
              </c:strCache>
            </c:strRef>
          </c:tx>
          <c:spPr>
            <a:solidFill>
              <a:schemeClr val="accent1"/>
            </a:solidFill>
            <a:ln>
              <a:noFill/>
            </a:ln>
            <a:effectLst/>
          </c:spPr>
          <c:invertIfNegative val="0"/>
          <c:cat>
            <c:strRef>
              <c:f>'2.6. FALAFELL S.A.'!$A$66:$A$67</c:f>
              <c:strCache>
                <c:ptCount val="2"/>
                <c:pt idx="0">
                  <c:v>Femenino</c:v>
                </c:pt>
                <c:pt idx="1">
                  <c:v>Masculino</c:v>
                </c:pt>
              </c:strCache>
            </c:strRef>
          </c:cat>
          <c:val>
            <c:numRef>
              <c:f>'2.6. FALAFELL S.A.'!$B$66:$B$67</c:f>
              <c:numCache>
                <c:formatCode>General</c:formatCode>
                <c:ptCount val="2"/>
                <c:pt idx="0">
                  <c:v>71</c:v>
                </c:pt>
                <c:pt idx="1">
                  <c:v>20</c:v>
                </c:pt>
              </c:numCache>
            </c:numRef>
          </c:val>
          <c:extLst>
            <c:ext xmlns:c16="http://schemas.microsoft.com/office/drawing/2014/chart" uri="{C3380CC4-5D6E-409C-BE32-E72D297353CC}">
              <c16:uniqueId val="{00000000-98C3-4387-B5C5-4D5BC18DC7F7}"/>
            </c:ext>
          </c:extLst>
        </c:ser>
        <c:dLbls>
          <c:showLegendKey val="0"/>
          <c:showVal val="0"/>
          <c:showCatName val="0"/>
          <c:showSerName val="0"/>
          <c:showPercent val="0"/>
          <c:showBubbleSize val="0"/>
        </c:dLbls>
        <c:gapWidth val="219"/>
        <c:overlap val="-27"/>
        <c:axId val="1631583328"/>
        <c:axId val="1640498592"/>
      </c:barChart>
      <c:catAx>
        <c:axId val="16315833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640498592"/>
        <c:crosses val="autoZero"/>
        <c:auto val="1"/>
        <c:lblAlgn val="ctr"/>
        <c:lblOffset val="100"/>
        <c:noMultiLvlLbl val="0"/>
      </c:catAx>
      <c:valAx>
        <c:axId val="16404985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63158332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[Practica 2 - 1P.xlsx]2.6. FALAFELL S.A.!TablaDinámica14</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a:t>Cuenta de Sexo del cliente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'2.6. FALAFELL S.A.'!$B$72</c:f>
              <c:strCache>
                <c:ptCount val="1"/>
                <c:pt idx="0">
                  <c:v>Total</c:v>
                </c:pt>
              </c:strCache>
            </c:strRef>
          </c:tx>
          <c:spPr>
            <a:solidFill>
              <a:schemeClr val="accent1"/>
            </a:solidFill>
            <a:ln>
              <a:noFill/>
            </a:ln>
            <a:effectLst/>
          </c:spPr>
          <c:invertIfNegative val="0"/>
          <c:cat>
            <c:strRef>
              <c:f>'2.6. FALAFELL S.A.'!$A$73:$A$74</c:f>
              <c:strCache>
                <c:ptCount val="2"/>
                <c:pt idx="0">
                  <c:v>Femenino</c:v>
                </c:pt>
                <c:pt idx="1">
                  <c:v>Masculino</c:v>
                </c:pt>
              </c:strCache>
            </c:strRef>
          </c:cat>
          <c:val>
            <c:numRef>
              <c:f>'2.6. FALAFELL S.A.'!$B$73:$B$74</c:f>
              <c:numCache>
                <c:formatCode>General</c:formatCode>
                <c:ptCount val="2"/>
                <c:pt idx="0">
                  <c:v>28</c:v>
                </c:pt>
                <c:pt idx="1">
                  <c:v>12</c:v>
                </c:pt>
              </c:numCache>
            </c:numRef>
          </c:val>
          <c:extLst>
            <c:ext xmlns:c16="http://schemas.microsoft.com/office/drawing/2014/chart" uri="{C3380CC4-5D6E-409C-BE32-E72D297353CC}">
              <c16:uniqueId val="{00000000-479B-4DB3-9397-5700453513CB}"/>
            </c:ext>
          </c:extLst>
        </c:ser>
        <c:dLbls>
          <c:showLegendKey val="0"/>
          <c:showVal val="0"/>
          <c:showCatName val="0"/>
          <c:showSerName val="0"/>
          <c:showPercent val="0"/>
          <c:showBubbleSize val="0"/>
        </c:dLbls>
        <c:gapWidth val="219"/>
        <c:overlap val="-27"/>
        <c:axId val="1700192752"/>
        <c:axId val="1701176832"/>
      </c:barChart>
      <c:catAx>
        <c:axId val="17001927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701176832"/>
        <c:crosses val="autoZero"/>
        <c:auto val="1"/>
        <c:lblAlgn val="ctr"/>
        <c:lblOffset val="100"/>
        <c:noMultiLvlLbl val="0"/>
      </c:catAx>
      <c:valAx>
        <c:axId val="17011768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70019275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a:t>frecuencia tipo</a:t>
            </a:r>
            <a:r>
              <a:rPr lang="es-ES" baseline="0"/>
              <a:t> de llamadas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clustered"/>
        <c:varyColors val="0"/>
        <c:ser>
          <c:idx val="0"/>
          <c:order val="0"/>
          <c:spPr>
            <a:solidFill>
              <a:schemeClr val="accent1"/>
            </a:solidFill>
            <a:ln>
              <a:noFill/>
            </a:ln>
            <a:effectLst/>
          </c:spPr>
          <c:invertIfNegative val="0"/>
          <c:val>
            <c:numRef>
              <c:f>'2.7. BANCO SITI'!$M$17:$Q$17</c:f>
              <c:numCache>
                <c:formatCode>General</c:formatCode>
                <c:ptCount val="5"/>
                <c:pt idx="0">
                  <c:v>9</c:v>
                </c:pt>
                <c:pt idx="1">
                  <c:v>7</c:v>
                </c:pt>
                <c:pt idx="2">
                  <c:v>19</c:v>
                </c:pt>
                <c:pt idx="3">
                  <c:v>2</c:v>
                </c:pt>
                <c:pt idx="4">
                  <c:v>3</c:v>
                </c:pt>
              </c:numCache>
            </c:numRef>
          </c:val>
          <c:extLst>
            <c:ext xmlns:c16="http://schemas.microsoft.com/office/drawing/2014/chart" uri="{C3380CC4-5D6E-409C-BE32-E72D297353CC}">
              <c16:uniqueId val="{00000000-D641-41A9-9F84-E20909CB6325}"/>
            </c:ext>
          </c:extLst>
        </c:ser>
        <c:dLbls>
          <c:showLegendKey val="0"/>
          <c:showVal val="0"/>
          <c:showCatName val="0"/>
          <c:showSerName val="0"/>
          <c:showPercent val="0"/>
          <c:showBubbleSize val="0"/>
        </c:dLbls>
        <c:gapWidth val="219"/>
        <c:axId val="2014482960"/>
        <c:axId val="2020063280"/>
      </c:barChart>
      <c:catAx>
        <c:axId val="20144829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20063280"/>
        <c:crosses val="autoZero"/>
        <c:auto val="1"/>
        <c:lblAlgn val="ctr"/>
        <c:lblOffset val="100"/>
        <c:noMultiLvlLbl val="0"/>
      </c:catAx>
      <c:valAx>
        <c:axId val="20200632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1448296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a:t>Frecuencia</a:t>
            </a:r>
            <a:r>
              <a:rPr lang="es-ES" baseline="0"/>
              <a:t> de cuotas seleccionadas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clustered"/>
        <c:varyColors val="0"/>
        <c:ser>
          <c:idx val="0"/>
          <c:order val="0"/>
          <c:spPr>
            <a:solidFill>
              <a:schemeClr val="accent1"/>
            </a:solidFill>
            <a:ln>
              <a:noFill/>
            </a:ln>
            <a:effectLst/>
          </c:spPr>
          <c:invertIfNegative val="0"/>
          <c:cat>
            <c:numRef>
              <c:f>'2.9. ATERRIZAR'!$O$2:$R$2</c:f>
              <c:numCache>
                <c:formatCode>General</c:formatCode>
                <c:ptCount val="4"/>
                <c:pt idx="0">
                  <c:v>1</c:v>
                </c:pt>
                <c:pt idx="1">
                  <c:v>3</c:v>
                </c:pt>
                <c:pt idx="2">
                  <c:v>6</c:v>
                </c:pt>
                <c:pt idx="3">
                  <c:v>12</c:v>
                </c:pt>
              </c:numCache>
            </c:numRef>
          </c:cat>
          <c:val>
            <c:numRef>
              <c:f>'2.9. ATERRIZAR'!$O$3:$R$3</c:f>
              <c:numCache>
                <c:formatCode>General</c:formatCode>
                <c:ptCount val="4"/>
                <c:pt idx="0">
                  <c:v>12</c:v>
                </c:pt>
                <c:pt idx="1">
                  <c:v>21</c:v>
                </c:pt>
                <c:pt idx="2">
                  <c:v>3</c:v>
                </c:pt>
                <c:pt idx="3">
                  <c:v>4</c:v>
                </c:pt>
              </c:numCache>
            </c:numRef>
          </c:val>
          <c:extLst>
            <c:ext xmlns:c16="http://schemas.microsoft.com/office/drawing/2014/chart" uri="{C3380CC4-5D6E-409C-BE32-E72D297353CC}">
              <c16:uniqueId val="{00000000-CBB7-4A57-B71E-0727FE91FC1C}"/>
            </c:ext>
          </c:extLst>
        </c:ser>
        <c:dLbls>
          <c:showLegendKey val="0"/>
          <c:showVal val="0"/>
          <c:showCatName val="0"/>
          <c:showSerName val="0"/>
          <c:showPercent val="0"/>
          <c:showBubbleSize val="0"/>
        </c:dLbls>
        <c:gapWidth val="219"/>
        <c:overlap val="-27"/>
        <c:axId val="1438643040"/>
        <c:axId val="1264048464"/>
      </c:barChart>
      <c:catAx>
        <c:axId val="1438643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264048464"/>
        <c:crosses val="autoZero"/>
        <c:auto val="1"/>
        <c:lblAlgn val="ctr"/>
        <c:lblOffset val="100"/>
        <c:noMultiLvlLbl val="0"/>
      </c:catAx>
      <c:valAx>
        <c:axId val="12640484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4386430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_xlchart.v1.1</cx:f>
      </cx:numDim>
    </cx:data>
  </cx:chartData>
  <cx:chart>
    <cx:title pos="t" align="ctr" overlay="0">
      <cx:tx>
        <cx:txData>
          <cx:v>Clima vs Demanda total</cx:v>
        </cx:txData>
      </cx:tx>
      <cx:txPr>
        <a:bodyPr spcFirstLastPara="1" vertOverflow="ellipsis" horzOverflow="overflow" wrap="square" lIns="0" tIns="0" rIns="0" bIns="0" anchor="ctr" anchorCtr="1"/>
        <a:lstStyle/>
        <a:p>
          <a:pPr algn="ctr" rtl="0">
            <a:defRPr/>
          </a:pPr>
          <a:r>
            <a:rPr lang="es-ES" sz="1400" b="0" i="0" u="none" strike="noStrike" baseline="0">
              <a:solidFill>
                <a:sysClr val="windowText" lastClr="000000">
                  <a:lumMod val="65000"/>
                  <a:lumOff val="35000"/>
                </a:sysClr>
              </a:solidFill>
              <a:latin typeface="Calibri" panose="020F0502020204030204"/>
            </a:rPr>
            <a:t>Clima vs Demanda total</a:t>
          </a:r>
        </a:p>
      </cx:txPr>
    </cx:title>
    <cx:plotArea>
      <cx:plotAreaRegion>
        <cx:series layoutId="boxWhisker" uniqueId="{1BC72736-1F7B-4DE1-80B8-651A5D551E80}" formatIdx="0">
          <cx:dataId val="0"/>
          <cx:layoutPr>
            <cx:visibility meanLine="0" meanMarker="1" nonoutliers="0" outliers="1"/>
            <cx:statistics quartileMethod="exclusive"/>
          </cx:layoutPr>
        </cx:series>
      </cx:plotAreaRegion>
      <cx:axis id="0">
        <cx:catScaling gapWidth="0.560000002"/>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_xlchart.v1.2</cx:f>
      </cx:numDim>
    </cx:data>
  </cx:chartData>
  <cx:chart>
    <cx:title pos="t" align="ctr" overlay="0">
      <cx:tx>
        <cx:txData>
          <cx:v>Demanda de Sandwiches (Soleado)</cx:v>
        </cx:txData>
      </cx:tx>
      <cx:txPr>
        <a:bodyPr spcFirstLastPara="1" vertOverflow="ellipsis" horzOverflow="overflow" wrap="square" lIns="0" tIns="0" rIns="0" bIns="0" anchor="ctr" anchorCtr="1"/>
        <a:lstStyle/>
        <a:p>
          <a:pPr algn="ctr" rtl="0">
            <a:defRPr/>
          </a:pPr>
          <a:r>
            <a:rPr lang="es-ES" sz="1400" b="0" i="0" u="none" strike="noStrike" baseline="0">
              <a:solidFill>
                <a:sysClr val="windowText" lastClr="000000">
                  <a:lumMod val="65000"/>
                  <a:lumOff val="35000"/>
                </a:sysClr>
              </a:solidFill>
              <a:latin typeface="Calibri" panose="020F0502020204030204"/>
            </a:rPr>
            <a:t>Demanda de Sandwiches (Soleado)</a:t>
          </a:r>
        </a:p>
      </cx:txPr>
    </cx:title>
    <cx:plotArea>
      <cx:plotAreaRegion>
        <cx:series layoutId="clusteredColumn" uniqueId="{A7BBD739-4349-42F0-B0C8-A1C613707AD3}">
          <cx:dataId val="0"/>
          <cx:layoutPr>
            <cx:binning intervalClosed="r">
              <cx:binCount val="5"/>
            </cx:binning>
          </cx:layoutPr>
        </cx:series>
      </cx:plotAreaRegion>
      <cx:axis id="0">
        <cx:catScaling gapWidth="0"/>
        <cx:tickLabels/>
      </cx:axis>
      <cx:axis id="1">
        <cx:valScaling/>
        <cx:majorGridlines/>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tx>
        <cx:txData>
          <cx:v>Demanda sandwiches (lluvia) </cx:v>
        </cx:txData>
      </cx:tx>
      <cx:txPr>
        <a:bodyPr spcFirstLastPara="1" vertOverflow="ellipsis" horzOverflow="overflow" wrap="square" lIns="0" tIns="0" rIns="0" bIns="0" anchor="ctr" anchorCtr="1"/>
        <a:lstStyle/>
        <a:p>
          <a:pPr algn="ctr" rtl="0">
            <a:defRPr/>
          </a:pPr>
          <a:r>
            <a:rPr lang="es-ES" sz="1400" b="0" i="0" u="none" strike="noStrike" baseline="0">
              <a:solidFill>
                <a:sysClr val="windowText" lastClr="000000">
                  <a:lumMod val="65000"/>
                  <a:lumOff val="35000"/>
                </a:sysClr>
              </a:solidFill>
              <a:latin typeface="Calibri" panose="020F0502020204030204"/>
            </a:rPr>
            <a:t>Demanda sandwiches (lluvia) </a:t>
          </a:r>
        </a:p>
      </cx:txPr>
    </cx:title>
    <cx:plotArea>
      <cx:plotAreaRegion>
        <cx:series layoutId="clusteredColumn" uniqueId="{E15B74B8-F10B-4DE8-84EE-48FB19BD50F2}">
          <cx:dataId val="0"/>
          <cx:layoutPr>
            <cx:binning intervalClosed="r">
              <cx:binCount val="3"/>
            </cx:binning>
          </cx:layoutPr>
        </cx:series>
      </cx:plotAreaRegion>
      <cx:axis id="0">
        <cx:catScaling gapWidth="0"/>
        <cx:tickLabels/>
      </cx:axis>
      <cx:axis id="1">
        <cx:valScaling/>
        <cx:majorGridlines/>
        <cx:tickLabels/>
      </cx:axis>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numDim type="val">
        <cx:f>_xlchart.v1.4</cx:f>
      </cx:numDim>
    </cx:data>
  </cx:chartData>
  <cx:chart>
    <cx:title pos="t" align="ctr" overlay="0">
      <cx:tx>
        <cx:txData>
          <cx:v>Demanda ensaladas(soleado)</cx:v>
        </cx:txData>
      </cx:tx>
      <cx:txPr>
        <a:bodyPr spcFirstLastPara="1" vertOverflow="ellipsis" horzOverflow="overflow" wrap="square" lIns="0" tIns="0" rIns="0" bIns="0" anchor="ctr" anchorCtr="1"/>
        <a:lstStyle/>
        <a:p>
          <a:pPr algn="ctr" rtl="0">
            <a:defRPr/>
          </a:pPr>
          <a:r>
            <a:rPr lang="es-ES" sz="1400" b="0" i="0" u="none" strike="noStrike" baseline="0">
              <a:solidFill>
                <a:sysClr val="windowText" lastClr="000000">
                  <a:lumMod val="65000"/>
                  <a:lumOff val="35000"/>
                </a:sysClr>
              </a:solidFill>
              <a:latin typeface="Calibri" panose="020F0502020204030204"/>
            </a:rPr>
            <a:t>Demanda ensaladas(soleado)</a:t>
          </a:r>
        </a:p>
      </cx:txPr>
    </cx:title>
    <cx:plotArea>
      <cx:plotAreaRegion>
        <cx:series layoutId="clusteredColumn" uniqueId="{FC1C6BEA-8625-485B-9DA5-BDEFD4B01F11}">
          <cx:dataId val="0"/>
          <cx:layoutPr>
            <cx:binning intervalClosed="r">
              <cx:binCount val="5"/>
            </cx:binning>
          </cx:layoutPr>
        </cx:series>
      </cx:plotAreaRegion>
      <cx:axis id="0">
        <cx:catScaling gapWidth="0"/>
        <cx:tickLabels/>
      </cx:axis>
      <cx:axis id="1">
        <cx:valScaling/>
        <cx:majorGridlines/>
        <cx:tickLabels/>
      </cx:axis>
    </cx:plotArea>
  </cx:chart>
</cx:chartSpace>
</file>

<file path=xl/charts/chartEx5.xml><?xml version="1.0" encoding="utf-8"?>
<cx:chartSpace xmlns:a="http://schemas.openxmlformats.org/drawingml/2006/main" xmlns:r="http://schemas.openxmlformats.org/officeDocument/2006/relationships" xmlns:cx="http://schemas.microsoft.com/office/drawing/2014/chartex">
  <cx:chartData>
    <cx:data id="0">
      <cx:numDim type="val">
        <cx:f>_xlchart.v1.5</cx:f>
      </cx:numDim>
    </cx:data>
  </cx:chartData>
  <cx:chart>
    <cx:title pos="t" align="ctr" overlay="0">
      <cx:tx>
        <cx:txData>
          <cx:v>Demanda ensaladas (lluvioso)</cx:v>
        </cx:txData>
      </cx:tx>
      <cx:txPr>
        <a:bodyPr spcFirstLastPara="1" vertOverflow="ellipsis" horzOverflow="overflow" wrap="square" lIns="0" tIns="0" rIns="0" bIns="0" anchor="ctr" anchorCtr="1"/>
        <a:lstStyle/>
        <a:p>
          <a:pPr algn="ctr" rtl="0">
            <a:defRPr/>
          </a:pPr>
          <a:r>
            <a:rPr lang="es-ES" sz="1400" b="0" i="0" u="none" strike="noStrike" baseline="0">
              <a:solidFill>
                <a:sysClr val="windowText" lastClr="000000">
                  <a:lumMod val="65000"/>
                  <a:lumOff val="35000"/>
                </a:sysClr>
              </a:solidFill>
              <a:latin typeface="Calibri" panose="020F0502020204030204"/>
            </a:rPr>
            <a:t>Demanda ensaladas (lluvioso)</a:t>
          </a:r>
        </a:p>
      </cx:txPr>
    </cx:title>
    <cx:plotArea>
      <cx:plotAreaRegion>
        <cx:series layoutId="clusteredColumn" uniqueId="{2839D4D1-24E2-4F7A-A563-98AA969B9D6F}">
          <cx:dataId val="0"/>
          <cx:layoutPr>
            <cx:binning intervalClosed="r">
              <cx:binCount val="3"/>
            </cx:binning>
          </cx:layoutPr>
        </cx:series>
      </cx:plotAreaRegion>
      <cx:axis id="0">
        <cx:catScaling gapWidth="0"/>
        <cx:tickLabels/>
      </cx:axis>
      <cx:axis id="1">
        <cx:valScaling/>
        <cx:majorGridlines/>
        <cx:tickLabels/>
      </cx:axis>
    </cx:plotArea>
  </cx:chart>
</cx:chartSpace>
</file>

<file path=xl/charts/chartEx6.xml><?xml version="1.0" encoding="utf-8"?>
<cx:chartSpace xmlns:a="http://schemas.openxmlformats.org/drawingml/2006/main" xmlns:r="http://schemas.openxmlformats.org/officeDocument/2006/relationships" xmlns:cx="http://schemas.microsoft.com/office/drawing/2014/chartex">
  <cx:chartData>
    <cx:data id="0">
      <cx:numDim type="val">
        <cx:f>_xlchart.v1.10</cx:f>
      </cx:numDim>
    </cx:data>
    <cx:data id="1">
      <cx:numDim type="val">
        <cx:f>_xlchart.v1.11</cx:f>
      </cx:numDim>
    </cx:data>
  </cx:chartData>
  <cx:chart>
    <cx:title pos="t" align="ctr" overlay="0">
      <cx:tx>
        <cx:txData>
          <cx:v>Tiempo en probador vs Sexo</cx:v>
        </cx:txData>
      </cx:tx>
      <cx:txPr>
        <a:bodyPr spcFirstLastPara="1" vertOverflow="ellipsis" horzOverflow="overflow" wrap="square" lIns="0" tIns="0" rIns="0" bIns="0" anchor="ctr" anchorCtr="1"/>
        <a:lstStyle/>
        <a:p>
          <a:pPr algn="ctr" rtl="0">
            <a:defRPr/>
          </a:pPr>
          <a:r>
            <a:rPr lang="es-ES" sz="1400" b="0" i="0" u="none" strike="noStrike" baseline="0">
              <a:solidFill>
                <a:sysClr val="windowText" lastClr="000000">
                  <a:lumMod val="65000"/>
                  <a:lumOff val="35000"/>
                </a:sysClr>
              </a:solidFill>
              <a:latin typeface="Calibri" panose="020F0502020204030204"/>
            </a:rPr>
            <a:t>Tiempo en probador vs Sexo</a:t>
          </a:r>
        </a:p>
      </cx:txPr>
    </cx:title>
    <cx:plotArea>
      <cx:plotAreaRegion>
        <cx:series layoutId="boxWhisker" uniqueId="{17449811-8918-4753-831B-29E6C348FE2F}">
          <cx:tx>
            <cx:txData>
              <cx:f>_xlchart.v1.12</cx:f>
              <cx:v>Femenino</cx:v>
            </cx:txData>
          </cx:tx>
          <cx:dataId val="0"/>
          <cx:layoutPr>
            <cx:visibility meanLine="0" meanMarker="1" nonoutliers="0" outliers="1"/>
            <cx:statistics quartileMethod="exclusive"/>
          </cx:layoutPr>
        </cx:series>
        <cx:series layoutId="boxWhisker" uniqueId="{00000001-6F30-4C6E-8C40-AC1E5FDFF25D}">
          <cx:tx>
            <cx:txData>
              <cx:f>_xlchart.v1.13</cx:f>
              <cx:v>Masculino</cx:v>
            </cx:txData>
          </cx:tx>
          <cx:dataId val="1"/>
          <cx:layoutPr>
            <cx:statistics quartileMethod="exclusive"/>
          </cx:layoutPr>
        </cx:series>
      </cx:plotAreaRegion>
      <cx:axis id="0" hidden="1">
        <cx:catScaling gapWidth="1"/>
        <cx:tickLabels/>
      </cx:axis>
      <cx:axis id="1">
        <cx:valScaling/>
        <cx:majorGridlines/>
        <cx:tickLabels/>
      </cx:axis>
    </cx:plotArea>
    <cx:legend pos="t" align="ctr" overlay="0"/>
  </cx:chart>
</cx:chartSpace>
</file>

<file path=xl/charts/chartEx7.xml><?xml version="1.0" encoding="utf-8"?>
<cx:chartSpace xmlns:a="http://schemas.openxmlformats.org/drawingml/2006/main" xmlns:r="http://schemas.openxmlformats.org/officeDocument/2006/relationships" xmlns:cx="http://schemas.microsoft.com/office/drawing/2014/chartex">
  <cx:chartData>
    <cx:data id="0">
      <cx:numDim type="val">
        <cx:f>_xlchart.v1.6</cx:f>
      </cx:numDim>
    </cx:data>
  </cx:chartData>
  <cx:chart>
    <cx:title pos="t" align="ctr" overlay="0">
      <cx:tx>
        <cx:txData>
          <cx:v>Tiempo en Probador (Mujeres)</cx:v>
        </cx:txData>
      </cx:tx>
      <cx:txPr>
        <a:bodyPr spcFirstLastPara="1" vertOverflow="ellipsis" horzOverflow="overflow" wrap="square" lIns="0" tIns="0" rIns="0" bIns="0" anchor="ctr" anchorCtr="1"/>
        <a:lstStyle/>
        <a:p>
          <a:pPr algn="ctr" rtl="0">
            <a:defRPr/>
          </a:pPr>
          <a:r>
            <a:rPr lang="es-ES" sz="1400" b="0" i="0" u="none" strike="noStrike" baseline="0">
              <a:solidFill>
                <a:sysClr val="windowText" lastClr="000000">
                  <a:lumMod val="65000"/>
                  <a:lumOff val="35000"/>
                </a:sysClr>
              </a:solidFill>
              <a:latin typeface="Calibri" panose="020F0502020204030204"/>
            </a:rPr>
            <a:t>Tiempo en Probador (Mujeres)</a:t>
          </a:r>
        </a:p>
      </cx:txPr>
    </cx:title>
    <cx:plotArea>
      <cx:plotAreaRegion>
        <cx:series layoutId="clusteredColumn" uniqueId="{E1F40562-0476-42AA-8215-9CADBAE34BC4}">
          <cx:tx>
            <cx:txData>
              <cx:f>_xlchart.v1.8</cx:f>
              <cx:v>Femenino</cx:v>
            </cx:txData>
          </cx:tx>
          <cx:dataId val="0"/>
          <cx:layoutPr>
            <cx:binning intervalClosed="r">
              <cx:binCount val="5"/>
            </cx:binning>
          </cx:layoutPr>
        </cx:series>
      </cx:plotAreaRegion>
      <cx:axis id="0">
        <cx:catScaling gapWidth="0"/>
        <cx:tickLabels/>
      </cx:axis>
      <cx:axis id="1">
        <cx:valScaling/>
        <cx:majorGridlines/>
        <cx:tickLabels/>
      </cx:axis>
    </cx:plotArea>
  </cx:chart>
</cx:chartSpace>
</file>

<file path=xl/charts/chartEx8.xml><?xml version="1.0" encoding="utf-8"?>
<cx:chartSpace xmlns:a="http://schemas.openxmlformats.org/drawingml/2006/main" xmlns:r="http://schemas.openxmlformats.org/officeDocument/2006/relationships" xmlns:cx="http://schemas.microsoft.com/office/drawing/2014/chartex">
  <cx:chartData>
    <cx:data id="0">
      <cx:numDim type="val">
        <cx:f>_xlchart.v1.9</cx:f>
      </cx:numDim>
    </cx:data>
  </cx:chartData>
  <cx:chart>
    <cx:title pos="t" align="ctr" overlay="0">
      <cx:tx>
        <cx:txData>
          <cx:v>Tiempo en probador (Hombres)</cx:v>
        </cx:txData>
      </cx:tx>
      <cx:txPr>
        <a:bodyPr spcFirstLastPara="1" vertOverflow="ellipsis" horzOverflow="overflow" wrap="square" lIns="0" tIns="0" rIns="0" bIns="0" anchor="ctr" anchorCtr="1"/>
        <a:lstStyle/>
        <a:p>
          <a:pPr algn="ctr" rtl="0">
            <a:defRPr/>
          </a:pPr>
          <a:r>
            <a:rPr lang="es-ES" sz="1400" b="0" i="0" u="none" strike="noStrike" baseline="0">
              <a:solidFill>
                <a:sysClr val="windowText" lastClr="000000">
                  <a:lumMod val="65000"/>
                  <a:lumOff val="35000"/>
                </a:sysClr>
              </a:solidFill>
              <a:latin typeface="Calibri" panose="020F0502020204030204"/>
            </a:rPr>
            <a:t>Tiempo en probador (Hombres)</a:t>
          </a:r>
        </a:p>
      </cx:txPr>
    </cx:title>
    <cx:plotArea>
      <cx:plotAreaRegion>
        <cx:series layoutId="clusteredColumn" uniqueId="{76DAEBDE-AE27-4C48-AFF0-8AFAF3E6C4C1}">
          <cx:dataId val="0"/>
          <cx:layoutPr>
            <cx:binning intervalClosed="r">
              <cx:binCount val="3"/>
            </cx:binning>
          </cx:layoutPr>
        </cx:series>
      </cx:plotAreaRegion>
      <cx:axis id="0">
        <cx:catScaling gapWidth="0"/>
        <cx:tickLabels/>
      </cx:axis>
      <cx:axis id="1">
        <cx:valScaling/>
        <cx:majorGridlines/>
        <cx:tickLabels/>
      </cx:axis>
    </cx:plotArea>
  </cx:chart>
</cx:chartSpace>
</file>

<file path=xl/charts/chartEx9.xml><?xml version="1.0" encoding="utf-8"?>
<cx:chartSpace xmlns:a="http://schemas.openxmlformats.org/drawingml/2006/main" xmlns:r="http://schemas.openxmlformats.org/officeDocument/2006/relationships" xmlns:cx="http://schemas.microsoft.com/office/drawing/2014/chartex">
  <cx:chartData>
    <cx:data id="0">
      <cx:numDim type="val">
        <cx:f>_xlchart.v1.14</cx:f>
      </cx:numDim>
    </cx:data>
  </cx:chartData>
  <cx:chart>
    <cx:title pos="t" align="ctr" overlay="0">
      <cx:tx>
        <cx:txData>
          <cx:v>Intervalos de arribo de llamadas</cx:v>
        </cx:txData>
      </cx:tx>
      <cx:txPr>
        <a:bodyPr spcFirstLastPara="1" vertOverflow="ellipsis" horzOverflow="overflow" wrap="square" lIns="0" tIns="0" rIns="0" bIns="0" anchor="ctr" anchorCtr="1"/>
        <a:lstStyle/>
        <a:p>
          <a:pPr algn="ctr" rtl="0">
            <a:defRPr/>
          </a:pPr>
          <a:r>
            <a:rPr lang="es-ES" sz="1400" b="0" i="0" u="none" strike="noStrike" baseline="0">
              <a:solidFill>
                <a:sysClr val="windowText" lastClr="000000">
                  <a:lumMod val="65000"/>
                  <a:lumOff val="35000"/>
                </a:sysClr>
              </a:solidFill>
              <a:latin typeface="Calibri" panose="020F0502020204030204"/>
            </a:rPr>
            <a:t>Intervalos de arribo de llamadas</a:t>
          </a:r>
        </a:p>
      </cx:txPr>
    </cx:title>
    <cx:plotArea>
      <cx:plotAreaRegion>
        <cx:series layoutId="clusteredColumn" uniqueId="{742F8267-371D-46BE-A857-51F3AFF3A9E6}">
          <cx:tx>
            <cx:txData>
              <cx:f/>
              <cx:v/>
            </cx:txData>
          </cx:tx>
          <cx:dataLabels pos="ctr">
            <cx:visibility seriesName="0" categoryName="0" value="1"/>
          </cx:dataLabels>
          <cx:dataId val="0"/>
          <cx:layoutPr>
            <cx:binning intervalClosed="r">
              <cx:binCount val="4"/>
            </cx:binning>
          </cx:layoutPr>
        </cx:series>
      </cx:plotAreaRegion>
      <cx:axis id="0">
        <cx:catScaling gapWidth="0"/>
        <cx:tickLabels/>
      </cx:axis>
      <cx:axis id="1">
        <cx:valScaling/>
        <cx:majorGridlines/>
        <cx:tickLabels/>
      </cx:axis>
    </cx:plotArea>
  </cx:chart>
</cx:chartSpace>
</file>

<file path=xl/charts/chartEx10.xml><?xml version="1.0" encoding="utf-8"?>
<cx:chartSpace xmlns:a="http://schemas.openxmlformats.org/drawingml/2006/main" xmlns:r="http://schemas.openxmlformats.org/officeDocument/2006/relationships" xmlns:cx="http://schemas.microsoft.com/office/drawing/2014/chartex">
  <cx:chartData>
    <cx:data id="0">
      <cx:numDim type="val">
        <cx:f>_xlchart.v1.18</cx:f>
      </cx:numDim>
    </cx:data>
    <cx:data id="1">
      <cx:numDim type="val">
        <cx:f>_xlchart.v1.20</cx:f>
      </cx:numDim>
    </cx:data>
    <cx:data id="2">
      <cx:numDim type="val">
        <cx:f>_xlchart.v1.22</cx:f>
      </cx:numDim>
    </cx:data>
    <cx:data id="3">
      <cx:numDim type="val">
        <cx:f>_xlchart.v1.24</cx:f>
      </cx:numDim>
    </cx:data>
    <cx:data id="4">
      <cx:numDim type="val">
        <cx:f>_xlchart.v1.26</cx:f>
      </cx:numDim>
    </cx:data>
  </cx:chartData>
  <cx:chart>
    <cx:title pos="t" align="ctr" overlay="0">
      <cx:tx>
        <cx:txData>
          <cx:v>Tiempo de servicio por tipo</cx:v>
        </cx:txData>
      </cx:tx>
      <cx:txPr>
        <a:bodyPr spcFirstLastPara="1" vertOverflow="ellipsis" horzOverflow="overflow" wrap="square" lIns="0" tIns="0" rIns="0" bIns="0" anchor="ctr" anchorCtr="1"/>
        <a:lstStyle/>
        <a:p>
          <a:pPr algn="ctr" rtl="0">
            <a:defRPr/>
          </a:pPr>
          <a:r>
            <a:rPr lang="es-ES" sz="1400" b="0" i="0" u="none" strike="noStrike" baseline="0">
              <a:solidFill>
                <a:sysClr val="windowText" lastClr="000000">
                  <a:lumMod val="65000"/>
                  <a:lumOff val="35000"/>
                </a:sysClr>
              </a:solidFill>
              <a:latin typeface="Calibri" panose="020F0502020204030204"/>
            </a:rPr>
            <a:t>Tiempo de servicio por tipo</a:t>
          </a:r>
        </a:p>
      </cx:txPr>
    </cx:title>
    <cx:plotArea>
      <cx:plotAreaRegion>
        <cx:series layoutId="boxWhisker" uniqueId="{D2E22927-ECB4-4913-914E-630B4C8F0CFB}">
          <cx:tx>
            <cx:txData>
              <cx:f>_xlchart.v1.17</cx:f>
              <cx:v>t1</cx:v>
            </cx:txData>
          </cx:tx>
          <cx:dataId val="0"/>
          <cx:layoutPr>
            <cx:visibility meanLine="0" meanMarker="1" nonoutliers="0" outliers="1"/>
            <cx:statistics quartileMethod="exclusive"/>
          </cx:layoutPr>
        </cx:series>
        <cx:series layoutId="boxWhisker" uniqueId="{C4545653-8DBB-4EED-AF9F-0781DA4F378D}">
          <cx:tx>
            <cx:txData>
              <cx:f>_xlchart.v1.19</cx:f>
              <cx:v>t2</cx:v>
            </cx:txData>
          </cx:tx>
          <cx:dataId val="1"/>
          <cx:layoutPr>
            <cx:visibility meanLine="0" meanMarker="1" nonoutliers="0" outliers="1"/>
            <cx:statistics quartileMethod="exclusive"/>
          </cx:layoutPr>
        </cx:series>
        <cx:series layoutId="boxWhisker" uniqueId="{261C8967-9C34-4E92-9CC5-FD746181F046}">
          <cx:tx>
            <cx:txData>
              <cx:f>_xlchart.v1.21</cx:f>
              <cx:v>t3</cx:v>
            </cx:txData>
          </cx:tx>
          <cx:dataId val="2"/>
          <cx:layoutPr>
            <cx:visibility meanLine="0" meanMarker="1" nonoutliers="0" outliers="1"/>
            <cx:statistics quartileMethod="exclusive"/>
          </cx:layoutPr>
        </cx:series>
        <cx:series layoutId="boxWhisker" uniqueId="{074B0E8D-2B0F-4FAD-BD40-748FD68D0225}">
          <cx:tx>
            <cx:txData>
              <cx:f>_xlchart.v1.23</cx:f>
              <cx:v>t4</cx:v>
            </cx:txData>
          </cx:tx>
          <cx:dataId val="3"/>
          <cx:layoutPr>
            <cx:visibility meanLine="0" meanMarker="1" nonoutliers="0" outliers="1"/>
            <cx:statistics quartileMethod="exclusive"/>
          </cx:layoutPr>
        </cx:series>
        <cx:series layoutId="boxWhisker" uniqueId="{5C897DF7-1D6D-4B1F-B7C8-F9AD6E875A28}">
          <cx:tx>
            <cx:txData>
              <cx:f>_xlchart.v1.25</cx:f>
              <cx:v>t5</cx:v>
            </cx:txData>
          </cx:tx>
          <cx:dataId val="4"/>
          <cx:layoutPr>
            <cx:visibility meanLine="0" meanMarker="1" nonoutliers="0" outliers="1"/>
            <cx:statistics quartileMethod="exclusive"/>
          </cx:layoutPr>
        </cx:series>
      </cx:plotAreaRegion>
      <cx:axis id="0" hidden="1">
        <cx:catScaling gapWidth="0.0700000003"/>
        <cx:tickLabels/>
      </cx:axis>
      <cx:axis id="1">
        <cx:valScaling/>
        <cx:majorGridlines/>
        <cx:majorTickMarks type="out"/>
        <cx:tickLabels/>
      </cx:axis>
    </cx:plotArea>
    <cx:legend pos="r" align="ctr" overlay="0"/>
  </cx:chart>
</cx:chartSpace>
</file>

<file path=xl/charts/chartEx11.xml><?xml version="1.0" encoding="utf-8"?>
<cx:chartSpace xmlns:a="http://schemas.openxmlformats.org/drawingml/2006/main" xmlns:r="http://schemas.openxmlformats.org/officeDocument/2006/relationships" xmlns:cx="http://schemas.microsoft.com/office/drawing/2014/chartex">
  <cx:chartData>
    <cx:data id="0">
      <cx:numDim type="val">
        <cx:f>_xlchart.v1.15</cx:f>
      </cx:numDim>
    </cx:data>
  </cx:chartData>
  <cx:chart>
    <cx:title pos="t" align="ctr" overlay="0">
      <cx:tx>
        <cx:txData>
          <cx:v>17-18</cx:v>
        </cx:txData>
      </cx:tx>
      <cx:txPr>
        <a:bodyPr spcFirstLastPara="1" vertOverflow="ellipsis" horzOverflow="overflow" wrap="square" lIns="0" tIns="0" rIns="0" bIns="0" anchor="ctr" anchorCtr="1"/>
        <a:lstStyle/>
        <a:p>
          <a:pPr algn="ctr" rtl="0">
            <a:defRPr/>
          </a:pPr>
          <a:r>
            <a:rPr lang="es-ES" sz="1400" b="0" i="0" u="none" strike="noStrike" baseline="0">
              <a:solidFill>
                <a:sysClr val="windowText" lastClr="000000">
                  <a:lumMod val="65000"/>
                  <a:lumOff val="35000"/>
                </a:sysClr>
              </a:solidFill>
              <a:latin typeface="Calibri" panose="020F0502020204030204"/>
            </a:rPr>
            <a:t>17-18</a:t>
          </a:r>
        </a:p>
      </cx:txPr>
    </cx:title>
    <cx:plotArea>
      <cx:plotAreaRegion>
        <cx:series layoutId="clusteredColumn" uniqueId="{6F882884-8BC1-4B63-92CB-D3E9D8B9F472}">
          <cx:dataId val="0"/>
          <cx:layoutPr>
            <cx:binning intervalClosed="r"/>
          </cx:layoutPr>
        </cx:series>
      </cx:plotAreaRegion>
      <cx:axis id="0">
        <cx:catScaling gapWidth="0"/>
        <cx:tickLabels/>
      </cx:axis>
      <cx:axis id="1">
        <cx:valScaling/>
        <cx:majorGridlines/>
        <cx:tickLabels/>
      </cx:axis>
    </cx:plotArea>
  </cx:chart>
</cx:chartSpace>
</file>

<file path=xl/charts/chartEx12.xml><?xml version="1.0" encoding="utf-8"?>
<cx:chartSpace xmlns:a="http://schemas.openxmlformats.org/drawingml/2006/main" xmlns:r="http://schemas.openxmlformats.org/officeDocument/2006/relationships" xmlns:cx="http://schemas.microsoft.com/office/drawing/2014/chartex">
  <cx:chartData>
    <cx:data id="0">
      <cx:numDim type="val">
        <cx:f>_xlchart.v1.27</cx:f>
      </cx:numDim>
    </cx:data>
  </cx:chartData>
  <cx:chart>
    <cx:title pos="t" align="ctr" overlay="0">
      <cx:tx>
        <cx:txData>
          <cx:v>16-17</cx:v>
        </cx:txData>
      </cx:tx>
      <cx:txPr>
        <a:bodyPr spcFirstLastPara="1" vertOverflow="ellipsis" horzOverflow="overflow" wrap="square" lIns="0" tIns="0" rIns="0" bIns="0" anchor="ctr" anchorCtr="1"/>
        <a:lstStyle/>
        <a:p>
          <a:pPr algn="ctr" rtl="0">
            <a:defRPr/>
          </a:pPr>
          <a:r>
            <a:rPr lang="es-ES" sz="1400" b="0" i="0" u="none" strike="noStrike" baseline="0">
              <a:solidFill>
                <a:sysClr val="windowText" lastClr="000000">
                  <a:lumMod val="65000"/>
                  <a:lumOff val="35000"/>
                </a:sysClr>
              </a:solidFill>
              <a:latin typeface="Calibri" panose="020F0502020204030204"/>
            </a:rPr>
            <a:t>16-17</a:t>
          </a:r>
        </a:p>
      </cx:txPr>
    </cx:title>
    <cx:plotArea>
      <cx:plotAreaRegion>
        <cx:series layoutId="clusteredColumn" uniqueId="{A8C9A2B5-5005-4AA0-94C9-1F4B2BB11FB2}">
          <cx:dataId val="0"/>
          <cx:layoutPr>
            <cx:binning intervalClosed="r">
              <cx:binCount val="2"/>
            </cx:binning>
          </cx:layoutPr>
        </cx:series>
      </cx:plotAreaRegion>
      <cx:axis id="0">
        <cx:catScaling gapWidth="0"/>
        <cx:tickLabels/>
      </cx:axis>
      <cx:axis id="1">
        <cx:valScaling/>
        <cx:majorGridlines/>
        <cx:tickLabels/>
      </cx:axis>
    </cx:plotArea>
  </cx:chart>
</cx:chartSpace>
</file>

<file path=xl/charts/chartEx13.xml><?xml version="1.0" encoding="utf-8"?>
<cx:chartSpace xmlns:a="http://schemas.openxmlformats.org/drawingml/2006/main" xmlns:r="http://schemas.openxmlformats.org/officeDocument/2006/relationships" xmlns:cx="http://schemas.microsoft.com/office/drawing/2014/chartex">
  <cx:chartData>
    <cx:data id="0">
      <cx:numDim type="val">
        <cx:f>_xlchart.v1.16</cx:f>
      </cx:numDim>
    </cx:data>
  </cx:chartData>
  <cx:chart>
    <cx:title pos="t" align="ctr" overlay="0">
      <cx:tx>
        <cx:txData>
          <cx:v>18-20</cx:v>
        </cx:txData>
      </cx:tx>
      <cx:txPr>
        <a:bodyPr spcFirstLastPara="1" vertOverflow="ellipsis" horzOverflow="overflow" wrap="square" lIns="0" tIns="0" rIns="0" bIns="0" anchor="ctr" anchorCtr="1"/>
        <a:lstStyle/>
        <a:p>
          <a:pPr algn="ctr" rtl="0">
            <a:defRPr/>
          </a:pPr>
          <a:r>
            <a:rPr lang="es-ES" sz="1400" b="0" i="0" u="none" strike="noStrike" baseline="0">
              <a:solidFill>
                <a:sysClr val="windowText" lastClr="000000">
                  <a:lumMod val="65000"/>
                  <a:lumOff val="35000"/>
                </a:sysClr>
              </a:solidFill>
              <a:latin typeface="Calibri" panose="020F0502020204030204"/>
            </a:rPr>
            <a:t>18-20</a:t>
          </a:r>
        </a:p>
      </cx:txPr>
    </cx:title>
    <cx:plotArea>
      <cx:plotAreaRegion>
        <cx:series layoutId="clusteredColumn" uniqueId="{0937880D-981B-41F5-B857-2DD98DED1200}">
          <cx:dataId val="0"/>
          <cx:layoutPr>
            <cx:binning intervalClosed="r"/>
          </cx:layoutPr>
        </cx:series>
      </cx:plotAreaRegion>
      <cx:axis id="0">
        <cx:catScaling gapWidth="0"/>
        <cx:tickLabels/>
      </cx:axis>
      <cx:axis id="1">
        <cx:valScaling/>
        <cx:majorGridlines/>
        <cx:tickLabels/>
      </cx:axis>
    </cx:plotArea>
  </cx:chart>
</cx:chartSpace>
</file>

<file path=xl/charts/chartEx14.xml><?xml version="1.0" encoding="utf-8"?>
<cx:chartSpace xmlns:a="http://schemas.openxmlformats.org/drawingml/2006/main" xmlns:r="http://schemas.openxmlformats.org/officeDocument/2006/relationships" xmlns:cx="http://schemas.microsoft.com/office/drawing/2014/chartex">
  <cx:chartData>
    <cx:data id="0">
      <cx:strDim type="cat">
        <cx:f>_xlchart.v1.28</cx:f>
      </cx:strDim>
      <cx:numDim type="val">
        <cx:f>_xlchart.v1.30</cx:f>
      </cx:numDim>
    </cx:data>
  </cx:chartData>
  <cx:chart>
    <cx:title pos="t" align="ctr" overlay="0">
      <cx:tx>
        <cx:txData>
          <cx:v>Frecuencia de compra segun cantidad de pasajes</cx:v>
        </cx:txData>
      </cx:tx>
      <cx:txPr>
        <a:bodyPr spcFirstLastPara="1" vertOverflow="ellipsis" horzOverflow="overflow" wrap="square" lIns="0" tIns="0" rIns="0" bIns="0" anchor="ctr" anchorCtr="1"/>
        <a:lstStyle/>
        <a:p>
          <a:pPr algn="ctr" rtl="0">
            <a:defRPr/>
          </a:pPr>
          <a:r>
            <a:rPr lang="es-ES" sz="1400" b="0" i="0" u="none" strike="noStrike" baseline="0">
              <a:solidFill>
                <a:sysClr val="windowText" lastClr="000000">
                  <a:lumMod val="65000"/>
                  <a:lumOff val="35000"/>
                </a:sysClr>
              </a:solidFill>
              <a:latin typeface="Calibri" panose="020F0502020204030204"/>
            </a:rPr>
            <a:t>Frecuencia de compra segun cantidad de pasajes</a:t>
          </a:r>
        </a:p>
      </cx:txPr>
    </cx:title>
    <cx:plotArea>
      <cx:plotAreaRegion>
        <cx:series layoutId="clusteredColumn" uniqueId="{CB513C64-9A95-48B3-BB85-D3B584EC1B85}">
          <cx:tx>
            <cx:txData>
              <cx:f>_xlchart.v1.29</cx:f>
              <cx:v>Frecuencia</cx:v>
            </cx:txData>
          </cx:tx>
          <cx:dataId val="0"/>
          <cx:layoutPr>
            <cx:aggregation/>
          </cx:layoutPr>
          <cx:axisId val="1"/>
        </cx:series>
        <cx:series layoutId="paretoLine" ownerIdx="0" uniqueId="{F5F661FE-DEAB-4921-A7CD-1914A61A574A}">
          <cx:axisId val="2"/>
        </cx:series>
      </cx:plotAreaRegion>
      <cx:axis id="0">
        <cx:catScaling gapWidth="0"/>
        <cx:tickLabels/>
      </cx:axis>
      <cx:axis id="1">
        <cx:valScaling/>
        <cx:majorGridlines/>
        <cx:tickLabels/>
      </cx:axis>
      <cx:axis id="2">
        <cx:valScaling max="1" min="0"/>
        <cx:units unit="percentage"/>
        <cx:tickLabels/>
      </cx:axis>
    </cx:plotArea>
  </cx:chart>
</cx:chartSpace>
</file>

<file path=xl/charts/chartEx15.xml><?xml version="1.0" encoding="utf-8"?>
<cx:chartSpace xmlns:a="http://schemas.openxmlformats.org/drawingml/2006/main" xmlns:r="http://schemas.openxmlformats.org/officeDocument/2006/relationships" xmlns:cx="http://schemas.microsoft.com/office/drawing/2014/chartex">
  <cx:chartData>
    <cx:data id="0">
      <cx:strDim type="cat">
        <cx:f>_xlchart.v1.31</cx:f>
      </cx:strDim>
      <cx:numDim type="val">
        <cx:f>_xlchart.v1.33</cx:f>
      </cx:numDim>
    </cx:data>
  </cx:chartData>
  <cx:chart>
    <cx:title pos="t" align="ctr" overlay="0">
      <cx:tx>
        <cx:txData>
          <cx:v>Facturacion</cx:v>
        </cx:txData>
      </cx:tx>
      <cx:txPr>
        <a:bodyPr spcFirstLastPara="1" vertOverflow="ellipsis" horzOverflow="overflow" wrap="square" lIns="0" tIns="0" rIns="0" bIns="0" anchor="ctr" anchorCtr="1"/>
        <a:lstStyle/>
        <a:p>
          <a:pPr algn="ctr" rtl="0">
            <a:defRPr/>
          </a:pPr>
          <a:r>
            <a:rPr lang="es-ES" sz="1400" b="0" i="0" u="none" strike="noStrike" baseline="0">
              <a:solidFill>
                <a:sysClr val="windowText" lastClr="000000">
                  <a:lumMod val="65000"/>
                  <a:lumOff val="35000"/>
                </a:sysClr>
              </a:solidFill>
              <a:latin typeface="Calibri" panose="020F0502020204030204"/>
            </a:rPr>
            <a:t>Facturacion</a:t>
          </a:r>
        </a:p>
      </cx:txPr>
    </cx:title>
    <cx:plotArea>
      <cx:plotAreaRegion>
        <cx:series layoutId="clusteredColumn" uniqueId="{33D49A3F-7D6D-4263-9E16-4280A2BD9C7E}">
          <cx:tx>
            <cx:txData>
              <cx:f>_xlchart.v1.32</cx:f>
              <cx:v>Frecuencia</cx:v>
            </cx:txData>
          </cx:tx>
          <cx:dataId val="0"/>
          <cx:layoutPr>
            <cx:aggregation/>
          </cx:layoutPr>
          <cx:axisId val="1"/>
        </cx:series>
        <cx:series layoutId="paretoLine" ownerIdx="0" uniqueId="{C431CC35-77E2-44A2-9E70-3EA8141FAEA3}">
          <cx:axisId val="2"/>
        </cx:series>
      </cx:plotAreaRegion>
      <cx:axis id="0">
        <cx:catScaling gapWidth="0"/>
        <cx:tickLabels/>
      </cx:axis>
      <cx:axis id="1">
        <cx:valScaling/>
        <cx:majorGridlines/>
        <cx:tickLabels/>
      </cx:axis>
      <cx:axis id="2">
        <cx:valScaling max="1" min="0"/>
        <cx:units unit="percentage"/>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7.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8.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microsoft.com/office/2014/relationships/chartEx" Target="../charts/chartEx5.xml"/><Relationship Id="rId3" Type="http://schemas.microsoft.com/office/2014/relationships/chartEx" Target="../charts/chartEx2.xml"/><Relationship Id="rId7" Type="http://schemas.microsoft.com/office/2014/relationships/chartEx" Target="../charts/chartEx4.xml"/><Relationship Id="rId2" Type="http://schemas.openxmlformats.org/officeDocument/2006/relationships/chart" Target="../charts/chart1.xml"/><Relationship Id="rId1" Type="http://schemas.microsoft.com/office/2014/relationships/chartEx" Target="../charts/chartEx1.xml"/><Relationship Id="rId6" Type="http://schemas.microsoft.com/office/2014/relationships/chartEx" Target="../charts/chartEx3.xml"/><Relationship Id="rId5" Type="http://schemas.openxmlformats.org/officeDocument/2006/relationships/image" Target="../media/image2.png"/><Relationship Id="rId4" Type="http://schemas.openxmlformats.org/officeDocument/2006/relationships/image" Target="../media/image1.png"/><Relationship Id="rId9" Type="http://schemas.openxmlformats.org/officeDocument/2006/relationships/chart" Target="../charts/chart2.xml"/></Relationships>
</file>

<file path=xl/drawings/_rels/drawing2.xml.rels><?xml version="1.0" encoding="UTF-8" standalone="yes"?>
<Relationships xmlns="http://schemas.openxmlformats.org/package/2006/relationships"><Relationship Id="rId3" Type="http://schemas.microsoft.com/office/2014/relationships/chartEx" Target="../charts/chartEx7.xml"/><Relationship Id="rId2" Type="http://schemas.openxmlformats.org/officeDocument/2006/relationships/chart" Target="../charts/chart3.xml"/><Relationship Id="rId1" Type="http://schemas.microsoft.com/office/2014/relationships/chartEx" Target="../charts/chartEx6.xml"/><Relationship Id="rId5" Type="http://schemas.openxmlformats.org/officeDocument/2006/relationships/chart" Target="../charts/chart4.xml"/><Relationship Id="rId4" Type="http://schemas.microsoft.com/office/2014/relationships/chartEx" Target="../charts/chartEx8.xml"/></Relationships>
</file>

<file path=xl/drawings/_rels/drawing3.xml.rels><?xml version="1.0" encoding="UTF-8" standalone="yes"?>
<Relationships xmlns="http://schemas.openxmlformats.org/package/2006/relationships"><Relationship Id="rId3" Type="http://schemas.microsoft.com/office/2014/relationships/chartEx" Target="../charts/chartEx10.xml"/><Relationship Id="rId2" Type="http://schemas.openxmlformats.org/officeDocument/2006/relationships/chart" Target="../charts/chart5.xml"/><Relationship Id="rId1" Type="http://schemas.microsoft.com/office/2014/relationships/chartEx" Target="../charts/chartEx9.xml"/><Relationship Id="rId6" Type="http://schemas.microsoft.com/office/2014/relationships/chartEx" Target="../charts/chartEx13.xml"/><Relationship Id="rId5" Type="http://schemas.microsoft.com/office/2014/relationships/chartEx" Target="../charts/chartEx12.xml"/><Relationship Id="rId4" Type="http://schemas.microsoft.com/office/2014/relationships/chartEx" Target="../charts/chartEx11.xml"/></Relationships>
</file>

<file path=xl/drawings/_rels/drawing4.xml.rels><?xml version="1.0" encoding="UTF-8" standalone="yes"?>
<Relationships xmlns="http://schemas.openxmlformats.org/package/2006/relationships"><Relationship Id="rId3" Type="http://schemas.microsoft.com/office/2014/relationships/chartEx" Target="../charts/chartEx15.xml"/><Relationship Id="rId2" Type="http://schemas.microsoft.com/office/2014/relationships/chartEx" Target="../charts/chartEx14.xml"/><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6</xdr:col>
      <xdr:colOff>247650</xdr:colOff>
      <xdr:row>0</xdr:row>
      <xdr:rowOff>38100</xdr:rowOff>
    </xdr:from>
    <xdr:to>
      <xdr:col>15</xdr:col>
      <xdr:colOff>581025</xdr:colOff>
      <xdr:row>10</xdr:row>
      <xdr:rowOff>114300</xdr:rowOff>
    </xdr:to>
    <xdr:sp macro="" textlink="">
      <xdr:nvSpPr>
        <xdr:cNvPr id="2" name="CuadroTexto 1">
          <a:extLst>
            <a:ext uri="{FF2B5EF4-FFF2-40B4-BE49-F238E27FC236}">
              <a16:creationId xmlns:a16="http://schemas.microsoft.com/office/drawing/2014/main" id="{DD731266-A822-4794-87B0-860ECB2C694F}"/>
            </a:ext>
          </a:extLst>
        </xdr:cNvPr>
        <xdr:cNvSpPr txBox="1"/>
      </xdr:nvSpPr>
      <xdr:spPr>
        <a:xfrm>
          <a:off x="3905250" y="38100"/>
          <a:ext cx="5819775" cy="1981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Con los datos proporcionados, se le solicita:</a:t>
          </a:r>
        </a:p>
        <a:p>
          <a:r>
            <a:rPr lang="es-ES" sz="1100"/>
            <a:t>1. Determine la expresión generadora de la Muestra Artificial de demanda de Sandwiches</a:t>
          </a:r>
        </a:p>
        <a:p>
          <a:r>
            <a:rPr lang="es-ES" sz="1100"/>
            <a:t>2. Determine la expresión generadora de la Muestra Artificial de demanda de Ensaladas</a:t>
          </a:r>
        </a:p>
        <a:p>
          <a:r>
            <a:rPr lang="es-ES" sz="1100"/>
            <a:t>3. ¿Logra identificarse un comportamiento diferenciado en función a las condiciones climáticas de</a:t>
          </a:r>
        </a:p>
        <a:p>
          <a:r>
            <a:rPr lang="es-ES" sz="1100"/>
            <a:t>cada día? En caso afirmativo, ¿cómo cree que podría usarse este dato para modificar la política de</a:t>
          </a:r>
        </a:p>
        <a:p>
          <a:r>
            <a:rPr lang="es-ES" sz="1100"/>
            <a:t>compras?</a:t>
          </a:r>
        </a:p>
        <a:p>
          <a:r>
            <a:rPr lang="es-ES" sz="1100"/>
            <a:t>4. ¿Qué puede concluir respecto al comportamiento de las variables a lo largo de la semana?</a:t>
          </a:r>
        </a:p>
        <a:p>
          <a:r>
            <a:rPr lang="es-ES" sz="1100"/>
            <a:t>5. El dueño de Very Deli está evaluando incorporar una promoción por pago con tarjeta de crédito</a:t>
          </a:r>
        </a:p>
        <a:p>
          <a:r>
            <a:rPr lang="es-ES" sz="1100"/>
            <a:t>del banco Arroyo, que significaría un descuento del 25% en cualquier compra los días miércoles. De</a:t>
          </a:r>
        </a:p>
        <a:p>
          <a:r>
            <a:rPr lang="es-ES" sz="1100"/>
            <a:t>adoptarse esta promoción, ¿cómo espera que impacte en el Modelo de Datos planteado hasta este</a:t>
          </a:r>
        </a:p>
        <a:p>
          <a:r>
            <a:rPr lang="es-ES" sz="1100"/>
            <a:t>punto?</a:t>
          </a:r>
        </a:p>
      </xdr:txBody>
    </xdr:sp>
    <xdr:clientData/>
  </xdr:twoCellAnchor>
  <xdr:twoCellAnchor>
    <xdr:from>
      <xdr:col>7</xdr:col>
      <xdr:colOff>19050</xdr:colOff>
      <xdr:row>22</xdr:row>
      <xdr:rowOff>66675</xdr:rowOff>
    </xdr:from>
    <xdr:to>
      <xdr:col>11</xdr:col>
      <xdr:colOff>219075</xdr:colOff>
      <xdr:row>36</xdr:row>
      <xdr:rowOff>114300</xdr:rowOff>
    </xdr:to>
    <mc:AlternateContent xmlns:mc="http://schemas.openxmlformats.org/markup-compatibility/2006">
      <mc:Choice xmlns:cx1="http://schemas.microsoft.com/office/drawing/2015/9/8/chartex" Requires="cx1">
        <xdr:graphicFrame macro="">
          <xdr:nvGraphicFramePr>
            <xdr:cNvPr id="4" name="Gráfico 3">
              <a:extLst>
                <a:ext uri="{FF2B5EF4-FFF2-40B4-BE49-F238E27FC236}">
                  <a16:creationId xmlns:a16="http://schemas.microsoft.com/office/drawing/2014/main" id="{2F6AFCE9-FB34-4E18-8B54-F329FC0AD25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667375" y="4257675"/>
              <a:ext cx="2705100" cy="2714625"/>
            </a:xfrm>
            <a:prstGeom prst="rect">
              <a:avLst/>
            </a:prstGeom>
            <a:solidFill>
              <a:prstClr val="white"/>
            </a:solidFill>
            <a:ln w="1">
              <a:solidFill>
                <a:prstClr val="green"/>
              </a:solidFill>
            </a:ln>
          </xdr:spPr>
          <xdr:txBody>
            <a:bodyPr vertOverflow="clip" horzOverflow="clip"/>
            <a:lstStyle/>
            <a:p>
              <a:r>
                <a:rPr lang="es-ES" sz="1100"/>
                <a:t>Este gráfico no está disponible en su versión de Excel.
Si edita esta forma o guarda el libro en un formato de archivo diferente, el gráfico no se podrá utilizar.</a:t>
              </a:r>
            </a:p>
          </xdr:txBody>
        </xdr:sp>
      </mc:Fallback>
    </mc:AlternateContent>
    <xdr:clientData/>
  </xdr:twoCellAnchor>
  <xdr:twoCellAnchor>
    <xdr:from>
      <xdr:col>12</xdr:col>
      <xdr:colOff>9525</xdr:colOff>
      <xdr:row>22</xdr:row>
      <xdr:rowOff>66674</xdr:rowOff>
    </xdr:from>
    <xdr:to>
      <xdr:col>16</xdr:col>
      <xdr:colOff>66675</xdr:colOff>
      <xdr:row>29</xdr:row>
      <xdr:rowOff>171450</xdr:rowOff>
    </xdr:to>
    <xdr:sp macro="" textlink="">
      <xdr:nvSpPr>
        <xdr:cNvPr id="5" name="CuadroTexto 4">
          <a:extLst>
            <a:ext uri="{FF2B5EF4-FFF2-40B4-BE49-F238E27FC236}">
              <a16:creationId xmlns:a16="http://schemas.microsoft.com/office/drawing/2014/main" id="{FC0672C9-C11B-4855-B5A4-D1AE9A8150B4}"/>
            </a:ext>
          </a:extLst>
        </xdr:cNvPr>
        <xdr:cNvSpPr txBox="1"/>
      </xdr:nvSpPr>
      <xdr:spPr>
        <a:xfrm>
          <a:off x="7724775" y="4257674"/>
          <a:ext cx="2495550" cy="14382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No veo que se solapen</a:t>
          </a:r>
          <a:r>
            <a:rPr lang="es-ES" sz="1100" baseline="0"/>
            <a:t> los intervalos, clara relacion entre clima y demanda total. La variable independiente seria el clima y en funcion del mismo aumenta o disminuye la demanda. Dia lluvioso --&gt; aumenta demanda total. Analizo demanda en conjuntos separados</a:t>
          </a:r>
          <a:endParaRPr lang="es-ES" sz="1100"/>
        </a:p>
      </xdr:txBody>
    </xdr:sp>
    <xdr:clientData/>
  </xdr:twoCellAnchor>
  <xdr:twoCellAnchor>
    <xdr:from>
      <xdr:col>7</xdr:col>
      <xdr:colOff>0</xdr:colOff>
      <xdr:row>37</xdr:row>
      <xdr:rowOff>9525</xdr:rowOff>
    </xdr:from>
    <xdr:to>
      <xdr:col>11</xdr:col>
      <xdr:colOff>228600</xdr:colOff>
      <xdr:row>49</xdr:row>
      <xdr:rowOff>104775</xdr:rowOff>
    </xdr:to>
    <xdr:graphicFrame macro="">
      <xdr:nvGraphicFramePr>
        <xdr:cNvPr id="6" name="Gráfico 5">
          <a:extLst>
            <a:ext uri="{FF2B5EF4-FFF2-40B4-BE49-F238E27FC236}">
              <a16:creationId xmlns:a16="http://schemas.microsoft.com/office/drawing/2014/main" id="{5CCFF2B3-6510-4818-AA7F-43F4FD955C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9525</xdr:colOff>
      <xdr:row>50</xdr:row>
      <xdr:rowOff>114300</xdr:rowOff>
    </xdr:from>
    <xdr:to>
      <xdr:col>12</xdr:col>
      <xdr:colOff>542925</xdr:colOff>
      <xdr:row>64</xdr:row>
      <xdr:rowOff>47625</xdr:rowOff>
    </xdr:to>
    <mc:AlternateContent xmlns:mc="http://schemas.openxmlformats.org/markup-compatibility/2006">
      <mc:Choice xmlns:cx1="http://schemas.microsoft.com/office/drawing/2015/9/8/chartex" Requires="cx1">
        <xdr:graphicFrame macro="">
          <xdr:nvGraphicFramePr>
            <xdr:cNvPr id="8" name="Gráfico 7">
              <a:extLst>
                <a:ext uri="{FF2B5EF4-FFF2-40B4-BE49-F238E27FC236}">
                  <a16:creationId xmlns:a16="http://schemas.microsoft.com/office/drawing/2014/main" id="{62557240-2C67-41D2-A562-993AC130B9C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5657850" y="9639300"/>
              <a:ext cx="3648075" cy="2600325"/>
            </a:xfrm>
            <a:prstGeom prst="rect">
              <a:avLst/>
            </a:prstGeom>
            <a:solidFill>
              <a:prstClr val="white"/>
            </a:solidFill>
            <a:ln w="1">
              <a:solidFill>
                <a:prstClr val="green"/>
              </a:solidFill>
            </a:ln>
          </xdr:spPr>
          <xdr:txBody>
            <a:bodyPr vertOverflow="clip" horzOverflow="clip"/>
            <a:lstStyle/>
            <a:p>
              <a:r>
                <a:rPr lang="es-ES" sz="1100"/>
                <a:t>Este gráfico no está disponible en su versión de Excel.
Si edita esta forma o guarda el libro en un formato de archivo diferente, el gráfico no se podrá utilizar.</a:t>
              </a:r>
            </a:p>
          </xdr:txBody>
        </xdr:sp>
      </mc:Fallback>
    </mc:AlternateContent>
    <xdr:clientData/>
  </xdr:twoCellAnchor>
  <xdr:twoCellAnchor editAs="oneCell">
    <xdr:from>
      <xdr:col>22</xdr:col>
      <xdr:colOff>47625</xdr:colOff>
      <xdr:row>1</xdr:row>
      <xdr:rowOff>66675</xdr:rowOff>
    </xdr:from>
    <xdr:to>
      <xdr:col>36</xdr:col>
      <xdr:colOff>353659</xdr:colOff>
      <xdr:row>4</xdr:row>
      <xdr:rowOff>38176</xdr:rowOff>
    </xdr:to>
    <xdr:pic>
      <xdr:nvPicPr>
        <xdr:cNvPr id="9" name="Imagen 8">
          <a:extLst>
            <a:ext uri="{FF2B5EF4-FFF2-40B4-BE49-F238E27FC236}">
              <a16:creationId xmlns:a16="http://schemas.microsoft.com/office/drawing/2014/main" id="{3010E0A9-BBF3-4789-A8D8-DC66B08E260B}"/>
            </a:ext>
          </a:extLst>
        </xdr:cNvPr>
        <xdr:cNvPicPr>
          <a:picLocks noChangeAspect="1"/>
        </xdr:cNvPicPr>
      </xdr:nvPicPr>
      <xdr:blipFill>
        <a:blip xmlns:r="http://schemas.openxmlformats.org/officeDocument/2006/relationships" r:embed="rId4"/>
        <a:stretch>
          <a:fillRect/>
        </a:stretch>
      </xdr:blipFill>
      <xdr:spPr>
        <a:xfrm>
          <a:off x="13858875" y="257175"/>
          <a:ext cx="8840434" cy="543001"/>
        </a:xfrm>
        <a:prstGeom prst="rect">
          <a:avLst/>
        </a:prstGeom>
      </xdr:spPr>
    </xdr:pic>
    <xdr:clientData/>
  </xdr:twoCellAnchor>
  <xdr:twoCellAnchor editAs="oneCell">
    <xdr:from>
      <xdr:col>22</xdr:col>
      <xdr:colOff>0</xdr:colOff>
      <xdr:row>6</xdr:row>
      <xdr:rowOff>57150</xdr:rowOff>
    </xdr:from>
    <xdr:to>
      <xdr:col>36</xdr:col>
      <xdr:colOff>353665</xdr:colOff>
      <xdr:row>19</xdr:row>
      <xdr:rowOff>95601</xdr:rowOff>
    </xdr:to>
    <xdr:pic>
      <xdr:nvPicPr>
        <xdr:cNvPr id="10" name="Imagen 9">
          <a:extLst>
            <a:ext uri="{FF2B5EF4-FFF2-40B4-BE49-F238E27FC236}">
              <a16:creationId xmlns:a16="http://schemas.microsoft.com/office/drawing/2014/main" id="{A86707C6-8F72-4A89-9917-E1CA707907CA}"/>
            </a:ext>
          </a:extLst>
        </xdr:cNvPr>
        <xdr:cNvPicPr>
          <a:picLocks noChangeAspect="1"/>
        </xdr:cNvPicPr>
      </xdr:nvPicPr>
      <xdr:blipFill>
        <a:blip xmlns:r="http://schemas.openxmlformats.org/officeDocument/2006/relationships" r:embed="rId5"/>
        <a:stretch>
          <a:fillRect/>
        </a:stretch>
      </xdr:blipFill>
      <xdr:spPr>
        <a:xfrm>
          <a:off x="13811250" y="1200150"/>
          <a:ext cx="8888065" cy="2514951"/>
        </a:xfrm>
        <a:prstGeom prst="rect">
          <a:avLst/>
        </a:prstGeom>
      </xdr:spPr>
    </xdr:pic>
    <xdr:clientData/>
  </xdr:twoCellAnchor>
  <xdr:twoCellAnchor>
    <xdr:from>
      <xdr:col>14</xdr:col>
      <xdr:colOff>76200</xdr:colOff>
      <xdr:row>44</xdr:row>
      <xdr:rowOff>133349</xdr:rowOff>
    </xdr:from>
    <xdr:to>
      <xdr:col>18</xdr:col>
      <xdr:colOff>457200</xdr:colOff>
      <xdr:row>51</xdr:row>
      <xdr:rowOff>85725</xdr:rowOff>
    </xdr:to>
    <xdr:sp macro="" textlink="">
      <xdr:nvSpPr>
        <xdr:cNvPr id="11" name="CuadroTexto 10">
          <a:extLst>
            <a:ext uri="{FF2B5EF4-FFF2-40B4-BE49-F238E27FC236}">
              <a16:creationId xmlns:a16="http://schemas.microsoft.com/office/drawing/2014/main" id="{23E3E320-3A95-4E9A-A9DC-4121D5754A66}"/>
            </a:ext>
          </a:extLst>
        </xdr:cNvPr>
        <xdr:cNvSpPr txBox="1"/>
      </xdr:nvSpPr>
      <xdr:spPr>
        <a:xfrm>
          <a:off x="9010650" y="8515349"/>
          <a:ext cx="2819400" cy="12858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b="0" i="0" u="none" strike="noStrike">
              <a:solidFill>
                <a:schemeClr val="dk1"/>
              </a:solidFill>
              <a:effectLst/>
              <a:latin typeface="+mn-lt"/>
              <a:ea typeface="+mn-ea"/>
              <a:cs typeface="+mn-cs"/>
            </a:rPr>
            <a:t>Los datos de demanda de variable, estan dados como que los sandwiches estan discretizados,</a:t>
          </a:r>
          <a:r>
            <a:rPr lang="es-ES" sz="1100" b="0" i="0" u="none" strike="noStrike" baseline="0">
              <a:solidFill>
                <a:schemeClr val="dk1"/>
              </a:solidFill>
              <a:effectLst/>
              <a:latin typeface="+mn-lt"/>
              <a:ea typeface="+mn-ea"/>
              <a:cs typeface="+mn-cs"/>
            </a:rPr>
            <a:t> pero lo que se puede hacer es tratar a la variable como continua y luego redondear. Es una aproximacion. =round(triangular(a, b, c ) , 0)</a:t>
          </a:r>
          <a:endParaRPr lang="es-ES" sz="1100"/>
        </a:p>
      </xdr:txBody>
    </xdr:sp>
    <xdr:clientData/>
  </xdr:twoCellAnchor>
  <xdr:twoCellAnchor>
    <xdr:from>
      <xdr:col>7</xdr:col>
      <xdr:colOff>28574</xdr:colOff>
      <xdr:row>65</xdr:row>
      <xdr:rowOff>38099</xdr:rowOff>
    </xdr:from>
    <xdr:to>
      <xdr:col>13</xdr:col>
      <xdr:colOff>485775</xdr:colOff>
      <xdr:row>79</xdr:row>
      <xdr:rowOff>19050</xdr:rowOff>
    </xdr:to>
    <mc:AlternateContent xmlns:mc="http://schemas.openxmlformats.org/markup-compatibility/2006">
      <mc:Choice xmlns:cx1="http://schemas.microsoft.com/office/drawing/2015/9/8/chartex" Requires="cx1">
        <xdr:graphicFrame macro="">
          <xdr:nvGraphicFramePr>
            <xdr:cNvPr id="12" name="Gráfico 11">
              <a:extLst>
                <a:ext uri="{FF2B5EF4-FFF2-40B4-BE49-F238E27FC236}">
                  <a16:creationId xmlns:a16="http://schemas.microsoft.com/office/drawing/2014/main" id="{4B2B58E8-7D7E-43EF-B219-5E286D30ACC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5676899" y="12420599"/>
              <a:ext cx="4181476" cy="2647951"/>
            </a:xfrm>
            <a:prstGeom prst="rect">
              <a:avLst/>
            </a:prstGeom>
            <a:solidFill>
              <a:prstClr val="white"/>
            </a:solidFill>
            <a:ln w="1">
              <a:solidFill>
                <a:prstClr val="green"/>
              </a:solidFill>
            </a:ln>
          </xdr:spPr>
          <xdr:txBody>
            <a:bodyPr vertOverflow="clip" horzOverflow="clip"/>
            <a:lstStyle/>
            <a:p>
              <a:r>
                <a:rPr lang="es-ES" sz="1100"/>
                <a:t>Este gráfico no está disponible en su versión de Excel.
Si edita esta forma o guarda el libro en un formato de archivo diferente, el gráfico no se podrá utilizar.</a:t>
              </a:r>
            </a:p>
          </xdr:txBody>
        </xdr:sp>
      </mc:Fallback>
    </mc:AlternateContent>
    <xdr:clientData/>
  </xdr:twoCellAnchor>
  <xdr:twoCellAnchor>
    <xdr:from>
      <xdr:col>19</xdr:col>
      <xdr:colOff>147637</xdr:colOff>
      <xdr:row>51</xdr:row>
      <xdr:rowOff>171449</xdr:rowOff>
    </xdr:from>
    <xdr:to>
      <xdr:col>24</xdr:col>
      <xdr:colOff>285750</xdr:colOff>
      <xdr:row>64</xdr:row>
      <xdr:rowOff>104774</xdr:rowOff>
    </xdr:to>
    <mc:AlternateContent xmlns:mc="http://schemas.openxmlformats.org/markup-compatibility/2006">
      <mc:Choice xmlns:cx1="http://schemas.microsoft.com/office/drawing/2015/9/8/chartex" Requires="cx1">
        <xdr:graphicFrame macro="">
          <xdr:nvGraphicFramePr>
            <xdr:cNvPr id="13" name="Gráfico 12">
              <a:extLst>
                <a:ext uri="{FF2B5EF4-FFF2-40B4-BE49-F238E27FC236}">
                  <a16:creationId xmlns:a16="http://schemas.microsoft.com/office/drawing/2014/main" id="{6E20831C-64AC-4282-91E7-2D2C06862A7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7"/>
            </a:graphicData>
          </a:graphic>
        </xdr:graphicFrame>
      </mc:Choice>
      <mc:Fallback>
        <xdr:sp macro="" textlink="">
          <xdr:nvSpPr>
            <xdr:cNvPr id="0" name=""/>
            <xdr:cNvSpPr>
              <a:spLocks noTextEdit="1"/>
            </xdr:cNvSpPr>
          </xdr:nvSpPr>
          <xdr:spPr>
            <a:xfrm>
              <a:off x="13330237" y="9886949"/>
              <a:ext cx="3186113" cy="2409825"/>
            </a:xfrm>
            <a:prstGeom prst="rect">
              <a:avLst/>
            </a:prstGeom>
            <a:solidFill>
              <a:prstClr val="white"/>
            </a:solidFill>
            <a:ln w="1">
              <a:solidFill>
                <a:prstClr val="green"/>
              </a:solidFill>
            </a:ln>
          </xdr:spPr>
          <xdr:txBody>
            <a:bodyPr vertOverflow="clip" horzOverflow="clip"/>
            <a:lstStyle/>
            <a:p>
              <a:r>
                <a:rPr lang="es-ES" sz="1100"/>
                <a:t>Este gráfico no está disponible en su versión de Excel.
Si edita esta forma o guarda el libro en un formato de archivo diferente, el gráfico no se podrá utilizar.</a:t>
              </a:r>
            </a:p>
          </xdr:txBody>
        </xdr:sp>
      </mc:Fallback>
    </mc:AlternateContent>
    <xdr:clientData/>
  </xdr:twoCellAnchor>
  <xdr:twoCellAnchor>
    <xdr:from>
      <xdr:col>19</xdr:col>
      <xdr:colOff>152400</xdr:colOff>
      <xdr:row>66</xdr:row>
      <xdr:rowOff>123825</xdr:rowOff>
    </xdr:from>
    <xdr:to>
      <xdr:col>24</xdr:col>
      <xdr:colOff>285750</xdr:colOff>
      <xdr:row>79</xdr:row>
      <xdr:rowOff>66674</xdr:rowOff>
    </xdr:to>
    <mc:AlternateContent xmlns:mc="http://schemas.openxmlformats.org/markup-compatibility/2006">
      <mc:Choice xmlns:cx1="http://schemas.microsoft.com/office/drawing/2015/9/8/chartex" Requires="cx1">
        <xdr:graphicFrame macro="">
          <xdr:nvGraphicFramePr>
            <xdr:cNvPr id="14" name="Gráfico 13">
              <a:extLst>
                <a:ext uri="{FF2B5EF4-FFF2-40B4-BE49-F238E27FC236}">
                  <a16:creationId xmlns:a16="http://schemas.microsoft.com/office/drawing/2014/main" id="{481A37CB-97EE-4FDD-81A0-A3B151957E6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8"/>
            </a:graphicData>
          </a:graphic>
        </xdr:graphicFrame>
      </mc:Choice>
      <mc:Fallback>
        <xdr:sp macro="" textlink="">
          <xdr:nvSpPr>
            <xdr:cNvPr id="0" name=""/>
            <xdr:cNvSpPr>
              <a:spLocks noTextEdit="1"/>
            </xdr:cNvSpPr>
          </xdr:nvSpPr>
          <xdr:spPr>
            <a:xfrm>
              <a:off x="13335000" y="12696825"/>
              <a:ext cx="3181350" cy="2419349"/>
            </a:xfrm>
            <a:prstGeom prst="rect">
              <a:avLst/>
            </a:prstGeom>
            <a:solidFill>
              <a:prstClr val="white"/>
            </a:solidFill>
            <a:ln w="1">
              <a:solidFill>
                <a:prstClr val="green"/>
              </a:solidFill>
            </a:ln>
          </xdr:spPr>
          <xdr:txBody>
            <a:bodyPr vertOverflow="clip" horzOverflow="clip"/>
            <a:lstStyle/>
            <a:p>
              <a:r>
                <a:rPr lang="es-ES" sz="1100"/>
                <a:t>Este gráfico no está disponible en su versión de Excel.
Si edita esta forma o guarda el libro en un formato de archivo diferente, el gráfico no se podrá utilizar.</a:t>
              </a:r>
            </a:p>
          </xdr:txBody>
        </xdr:sp>
      </mc:Fallback>
    </mc:AlternateContent>
    <xdr:clientData/>
  </xdr:twoCellAnchor>
  <xdr:twoCellAnchor>
    <xdr:from>
      <xdr:col>7</xdr:col>
      <xdr:colOff>114299</xdr:colOff>
      <xdr:row>81</xdr:row>
      <xdr:rowOff>19050</xdr:rowOff>
    </xdr:from>
    <xdr:to>
      <xdr:col>14</xdr:col>
      <xdr:colOff>514350</xdr:colOff>
      <xdr:row>86</xdr:row>
      <xdr:rowOff>57150</xdr:rowOff>
    </xdr:to>
    <xdr:sp macro="" textlink="">
      <xdr:nvSpPr>
        <xdr:cNvPr id="15" name="CuadroTexto 14">
          <a:extLst>
            <a:ext uri="{FF2B5EF4-FFF2-40B4-BE49-F238E27FC236}">
              <a16:creationId xmlns:a16="http://schemas.microsoft.com/office/drawing/2014/main" id="{FAA636E9-3EFB-4940-AE7D-22B0BF00675B}"/>
            </a:ext>
          </a:extLst>
        </xdr:cNvPr>
        <xdr:cNvSpPr txBox="1"/>
      </xdr:nvSpPr>
      <xdr:spPr>
        <a:xfrm>
          <a:off x="4714874" y="15449550"/>
          <a:ext cx="4733926" cy="990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3. Como los pedidos de insumo se hacen el dia anterior, se podria ver el pronostico y hacer el pedido en base a las condiciones climaticas. Si se</a:t>
          </a:r>
          <a:r>
            <a:rPr lang="es-ES" sz="1100" baseline="0"/>
            <a:t> ve que va a llover se usa una expresion o la otra. Lo que puede pasar igual, es que si el pronostico falla entonces se quedaria corto con los insumos</a:t>
          </a:r>
        </a:p>
        <a:p>
          <a:endParaRPr lang="es-ES" sz="1100"/>
        </a:p>
      </xdr:txBody>
    </xdr:sp>
    <xdr:clientData/>
  </xdr:twoCellAnchor>
  <xdr:twoCellAnchor>
    <xdr:from>
      <xdr:col>8</xdr:col>
      <xdr:colOff>247650</xdr:colOff>
      <xdr:row>87</xdr:row>
      <xdr:rowOff>66675</xdr:rowOff>
    </xdr:from>
    <xdr:to>
      <xdr:col>17</xdr:col>
      <xdr:colOff>28576</xdr:colOff>
      <xdr:row>103</xdr:row>
      <xdr:rowOff>9525</xdr:rowOff>
    </xdr:to>
    <xdr:graphicFrame macro="">
      <xdr:nvGraphicFramePr>
        <xdr:cNvPr id="16" name="Gráfico 15">
          <a:extLst>
            <a:ext uri="{FF2B5EF4-FFF2-40B4-BE49-F238E27FC236}">
              <a16:creationId xmlns:a16="http://schemas.microsoft.com/office/drawing/2014/main" id="{12D7E6E0-0C65-49DD-B0FA-6318FDCC18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333375</xdr:colOff>
      <xdr:row>0</xdr:row>
      <xdr:rowOff>47625</xdr:rowOff>
    </xdr:from>
    <xdr:to>
      <xdr:col>12</xdr:col>
      <xdr:colOff>47625</xdr:colOff>
      <xdr:row>9</xdr:row>
      <xdr:rowOff>47625</xdr:rowOff>
    </xdr:to>
    <xdr:sp macro="" textlink="">
      <xdr:nvSpPr>
        <xdr:cNvPr id="2" name="CuadroTexto 1">
          <a:extLst>
            <a:ext uri="{FF2B5EF4-FFF2-40B4-BE49-F238E27FC236}">
              <a16:creationId xmlns:a16="http://schemas.microsoft.com/office/drawing/2014/main" id="{201BB4AC-DF35-4558-ADF5-3B9E67833ABC}"/>
            </a:ext>
          </a:extLst>
        </xdr:cNvPr>
        <xdr:cNvSpPr txBox="1"/>
      </xdr:nvSpPr>
      <xdr:spPr>
        <a:xfrm>
          <a:off x="5153025" y="47625"/>
          <a:ext cx="5838825" cy="1714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Para alimentar la primer versión del simulador, se le solicita que responda:</a:t>
          </a:r>
        </a:p>
        <a:p>
          <a:r>
            <a:rPr lang="es-ES" sz="1100"/>
            <a:t>1) ¿Cuál es la expresión generadora de la muestra artificial de Tiempo en Probador?</a:t>
          </a:r>
        </a:p>
        <a:p>
          <a:r>
            <a:rPr lang="es-ES" sz="1100"/>
            <a:t>2) ¿Cuál es la expresión generadora de la muestra artificial de #Prendas Compradas?</a:t>
          </a:r>
        </a:p>
        <a:p>
          <a:r>
            <a:rPr lang="es-ES" sz="1100"/>
            <a:t>3) Desde el punto de vista de los datos de entrada al simulador, ¿qué otros datos considera que son necesarios para poder realizar un buen diagnóstico de la situación? Indique cómo analizaría esos datos y a qué tipo de conclusiones esperaría arribar.</a:t>
          </a:r>
        </a:p>
        <a:p>
          <a:r>
            <a:rPr lang="es-ES" sz="1100"/>
            <a:t>4)Otro miembro del grupo que usted integra ha propuesto limitar la cantidad de prendas que se pueden ingresar al probador a un máximo de 4 (cuatro). Indique cómo cree que esta propuesta impactará en el Modelo de Datos planteado hasta este momento.</a:t>
          </a:r>
        </a:p>
      </xdr:txBody>
    </xdr:sp>
    <xdr:clientData/>
  </xdr:twoCellAnchor>
  <xdr:twoCellAnchor>
    <xdr:from>
      <xdr:col>5</xdr:col>
      <xdr:colOff>142874</xdr:colOff>
      <xdr:row>20</xdr:row>
      <xdr:rowOff>133349</xdr:rowOff>
    </xdr:from>
    <xdr:to>
      <xdr:col>10</xdr:col>
      <xdr:colOff>571499</xdr:colOff>
      <xdr:row>43</xdr:row>
      <xdr:rowOff>9524</xdr:rowOff>
    </xdr:to>
    <mc:AlternateContent xmlns:mc="http://schemas.openxmlformats.org/markup-compatibility/2006">
      <mc:Choice xmlns:cx1="http://schemas.microsoft.com/office/drawing/2015/9/8/chartex" Requires="cx1">
        <xdr:graphicFrame macro="">
          <xdr:nvGraphicFramePr>
            <xdr:cNvPr id="7" name="Gráfico 6">
              <a:extLst>
                <a:ext uri="{FF2B5EF4-FFF2-40B4-BE49-F238E27FC236}">
                  <a16:creationId xmlns:a16="http://schemas.microsoft.com/office/drawing/2014/main" id="{A7EE3580-D22F-4D46-A38D-BE6B7612538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724524" y="3371849"/>
              <a:ext cx="4791075" cy="3114675"/>
            </a:xfrm>
            <a:prstGeom prst="rect">
              <a:avLst/>
            </a:prstGeom>
            <a:solidFill>
              <a:prstClr val="white"/>
            </a:solidFill>
            <a:ln w="1">
              <a:solidFill>
                <a:prstClr val="green"/>
              </a:solidFill>
            </a:ln>
          </xdr:spPr>
          <xdr:txBody>
            <a:bodyPr vertOverflow="clip" horzOverflow="clip"/>
            <a:lstStyle/>
            <a:p>
              <a:r>
                <a:rPr lang="es-ES" sz="1100"/>
                <a:t>Este gráfico no está disponible en su versión de Excel.
Si edita esta forma o guarda el libro en un formato de archivo diferente, el gráfico no se podrá utilizar.</a:t>
              </a:r>
            </a:p>
          </xdr:txBody>
        </xdr:sp>
      </mc:Fallback>
    </mc:AlternateContent>
    <xdr:clientData/>
  </xdr:twoCellAnchor>
  <xdr:twoCellAnchor>
    <xdr:from>
      <xdr:col>0</xdr:col>
      <xdr:colOff>0</xdr:colOff>
      <xdr:row>47</xdr:row>
      <xdr:rowOff>0</xdr:rowOff>
    </xdr:from>
    <xdr:to>
      <xdr:col>3</xdr:col>
      <xdr:colOff>762000</xdr:colOff>
      <xdr:row>61</xdr:row>
      <xdr:rowOff>76200</xdr:rowOff>
    </xdr:to>
    <xdr:graphicFrame macro="">
      <xdr:nvGraphicFramePr>
        <xdr:cNvPr id="10" name="Gráfico 9">
          <a:extLst>
            <a:ext uri="{FF2B5EF4-FFF2-40B4-BE49-F238E27FC236}">
              <a16:creationId xmlns:a16="http://schemas.microsoft.com/office/drawing/2014/main" id="{FDBE54B7-1F63-4BC6-930A-789433440C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552450</xdr:colOff>
      <xdr:row>48</xdr:row>
      <xdr:rowOff>9525</xdr:rowOff>
    </xdr:from>
    <xdr:to>
      <xdr:col>10</xdr:col>
      <xdr:colOff>762000</xdr:colOff>
      <xdr:row>62</xdr:row>
      <xdr:rowOff>85725</xdr:rowOff>
    </xdr:to>
    <mc:AlternateContent xmlns:mc="http://schemas.openxmlformats.org/markup-compatibility/2006">
      <mc:Choice xmlns:cx1="http://schemas.microsoft.com/office/drawing/2015/9/8/chartex" Requires="cx1">
        <xdr:graphicFrame macro="">
          <xdr:nvGraphicFramePr>
            <xdr:cNvPr id="12" name="Gráfico 11">
              <a:extLst>
                <a:ext uri="{FF2B5EF4-FFF2-40B4-BE49-F238E27FC236}">
                  <a16:creationId xmlns:a16="http://schemas.microsoft.com/office/drawing/2014/main" id="{499D7E8E-6F4D-4E9F-AC6A-808DA81D70E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6438900" y="9153525"/>
              <a:ext cx="4572000" cy="2743200"/>
            </a:xfrm>
            <a:prstGeom prst="rect">
              <a:avLst/>
            </a:prstGeom>
            <a:solidFill>
              <a:prstClr val="white"/>
            </a:solidFill>
            <a:ln w="1">
              <a:solidFill>
                <a:prstClr val="green"/>
              </a:solidFill>
            </a:ln>
          </xdr:spPr>
          <xdr:txBody>
            <a:bodyPr vertOverflow="clip" horzOverflow="clip"/>
            <a:lstStyle/>
            <a:p>
              <a:r>
                <a:rPr lang="es-ES" sz="1100"/>
                <a:t>Este gráfico no está disponible en su versión de Excel.
Si edita esta forma o guarda el libro en un formato de archivo diferente, el gráfico no se podrá utilizar.</a:t>
              </a:r>
            </a:p>
          </xdr:txBody>
        </xdr:sp>
      </mc:Fallback>
    </mc:AlternateContent>
    <xdr:clientData/>
  </xdr:twoCellAnchor>
  <xdr:twoCellAnchor>
    <xdr:from>
      <xdr:col>11</xdr:col>
      <xdr:colOff>119062</xdr:colOff>
      <xdr:row>48</xdr:row>
      <xdr:rowOff>28575</xdr:rowOff>
    </xdr:from>
    <xdr:to>
      <xdr:col>17</xdr:col>
      <xdr:colOff>119062</xdr:colOff>
      <xdr:row>62</xdr:row>
      <xdr:rowOff>104775</xdr:rowOff>
    </xdr:to>
    <mc:AlternateContent xmlns:mc="http://schemas.openxmlformats.org/markup-compatibility/2006">
      <mc:Choice xmlns:cx1="http://schemas.microsoft.com/office/drawing/2015/9/8/chartex" Requires="cx1">
        <xdr:graphicFrame macro="">
          <xdr:nvGraphicFramePr>
            <xdr:cNvPr id="13" name="Gráfico 12">
              <a:extLst>
                <a:ext uri="{FF2B5EF4-FFF2-40B4-BE49-F238E27FC236}">
                  <a16:creationId xmlns:a16="http://schemas.microsoft.com/office/drawing/2014/main" id="{C11B95BB-92BF-4D01-911B-8F4750DC47C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11730037" y="9172575"/>
              <a:ext cx="4572000" cy="2743200"/>
            </a:xfrm>
            <a:prstGeom prst="rect">
              <a:avLst/>
            </a:prstGeom>
            <a:solidFill>
              <a:prstClr val="white"/>
            </a:solidFill>
            <a:ln w="1">
              <a:solidFill>
                <a:prstClr val="green"/>
              </a:solidFill>
            </a:ln>
          </xdr:spPr>
          <xdr:txBody>
            <a:bodyPr vertOverflow="clip" horzOverflow="clip"/>
            <a:lstStyle/>
            <a:p>
              <a:r>
                <a:rPr lang="es-ES" sz="1100"/>
                <a:t>Este gráfico no está disponible en su versión de Excel.
Si edita esta forma o guarda el libro en un formato de archivo diferente, el gráfico no se podrá utilizar.</a:t>
              </a:r>
            </a:p>
          </xdr:txBody>
        </xdr:sp>
      </mc:Fallback>
    </mc:AlternateContent>
    <xdr:clientData/>
  </xdr:twoCellAnchor>
  <xdr:twoCellAnchor>
    <xdr:from>
      <xdr:col>1</xdr:col>
      <xdr:colOff>0</xdr:colOff>
      <xdr:row>75</xdr:row>
      <xdr:rowOff>0</xdr:rowOff>
    </xdr:from>
    <xdr:to>
      <xdr:col>4</xdr:col>
      <xdr:colOff>619125</xdr:colOff>
      <xdr:row>89</xdr:row>
      <xdr:rowOff>76200</xdr:rowOff>
    </xdr:to>
    <xdr:graphicFrame macro="">
      <xdr:nvGraphicFramePr>
        <xdr:cNvPr id="14" name="Gráfico 13">
          <a:extLst>
            <a:ext uri="{FF2B5EF4-FFF2-40B4-BE49-F238E27FC236}">
              <a16:creationId xmlns:a16="http://schemas.microsoft.com/office/drawing/2014/main" id="{5E49AFEC-F65C-4460-B3A2-5DBAAF0A92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28575</xdr:colOff>
      <xdr:row>5</xdr:row>
      <xdr:rowOff>76201</xdr:rowOff>
    </xdr:from>
    <xdr:to>
      <xdr:col>9</xdr:col>
      <xdr:colOff>695325</xdr:colOff>
      <xdr:row>17</xdr:row>
      <xdr:rowOff>104775</xdr:rowOff>
    </xdr:to>
    <mc:AlternateContent xmlns:mc="http://schemas.openxmlformats.org/markup-compatibility/2006">
      <mc:Choice xmlns:cx1="http://schemas.microsoft.com/office/drawing/2015/9/8/chartex" Requires="cx1">
        <xdr:graphicFrame macro="">
          <xdr:nvGraphicFramePr>
            <xdr:cNvPr id="2" name="Gráfico 1">
              <a:extLst>
                <a:ext uri="{FF2B5EF4-FFF2-40B4-BE49-F238E27FC236}">
                  <a16:creationId xmlns:a16="http://schemas.microsoft.com/office/drawing/2014/main" id="{D7CA3223-CB87-47CD-9039-2484DD0E414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848225" y="1028701"/>
              <a:ext cx="3714750" cy="2333624"/>
            </a:xfrm>
            <a:prstGeom prst="rect">
              <a:avLst/>
            </a:prstGeom>
            <a:solidFill>
              <a:prstClr val="white"/>
            </a:solidFill>
            <a:ln w="1">
              <a:solidFill>
                <a:prstClr val="green"/>
              </a:solidFill>
            </a:ln>
          </xdr:spPr>
          <xdr:txBody>
            <a:bodyPr vertOverflow="clip" horzOverflow="clip"/>
            <a:lstStyle/>
            <a:p>
              <a:r>
                <a:rPr lang="es-ES" sz="1100"/>
                <a:t>Este gráfico no está disponible en su versión de Excel.
Si edita esta forma o guarda el libro en un formato de archivo diferente, el gráfico no se podrá utilizar.</a:t>
              </a:r>
            </a:p>
          </xdr:txBody>
        </xdr:sp>
      </mc:Fallback>
    </mc:AlternateContent>
    <xdr:clientData/>
  </xdr:twoCellAnchor>
  <xdr:twoCellAnchor>
    <xdr:from>
      <xdr:col>5</xdr:col>
      <xdr:colOff>19050</xdr:colOff>
      <xdr:row>18</xdr:row>
      <xdr:rowOff>123825</xdr:rowOff>
    </xdr:from>
    <xdr:to>
      <xdr:col>9</xdr:col>
      <xdr:colOff>704850</xdr:colOff>
      <xdr:row>29</xdr:row>
      <xdr:rowOff>9525</xdr:rowOff>
    </xdr:to>
    <xdr:graphicFrame macro="">
      <xdr:nvGraphicFramePr>
        <xdr:cNvPr id="3" name="Gráfico 2">
          <a:extLst>
            <a:ext uri="{FF2B5EF4-FFF2-40B4-BE49-F238E27FC236}">
              <a16:creationId xmlns:a16="http://schemas.microsoft.com/office/drawing/2014/main" id="{92D09EA2-7C30-4761-8689-49DD8AB2C4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866773</xdr:colOff>
      <xdr:row>0</xdr:row>
      <xdr:rowOff>47624</xdr:rowOff>
    </xdr:from>
    <xdr:to>
      <xdr:col>17</xdr:col>
      <xdr:colOff>190500</xdr:colOff>
      <xdr:row>3</xdr:row>
      <xdr:rowOff>171450</xdr:rowOff>
    </xdr:to>
    <xdr:sp macro="" textlink="">
      <xdr:nvSpPr>
        <xdr:cNvPr id="4" name="CuadroTexto 3">
          <a:extLst>
            <a:ext uri="{FF2B5EF4-FFF2-40B4-BE49-F238E27FC236}">
              <a16:creationId xmlns:a16="http://schemas.microsoft.com/office/drawing/2014/main" id="{0F372F56-BCE8-455F-8922-356C77F3A310}"/>
            </a:ext>
          </a:extLst>
        </xdr:cNvPr>
        <xdr:cNvSpPr txBox="1"/>
      </xdr:nvSpPr>
      <xdr:spPr>
        <a:xfrm>
          <a:off x="9143998" y="47624"/>
          <a:ext cx="4000502" cy="6953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La Dirección del Banco tiene la percepción de que el horario de atención establecido es ineficiente, dado</a:t>
          </a:r>
        </a:p>
        <a:p>
          <a:r>
            <a:rPr lang="es-ES" sz="1100"/>
            <a:t>que el flujo de llamadas baja en el rango de 16hs a 20hs</a:t>
          </a:r>
        </a:p>
      </xdr:txBody>
    </xdr:sp>
    <xdr:clientData/>
  </xdr:twoCellAnchor>
  <xdr:twoCellAnchor>
    <xdr:from>
      <xdr:col>5</xdr:col>
      <xdr:colOff>28575</xdr:colOff>
      <xdr:row>29</xdr:row>
      <xdr:rowOff>152400</xdr:rowOff>
    </xdr:from>
    <xdr:to>
      <xdr:col>9</xdr:col>
      <xdr:colOff>695325</xdr:colOff>
      <xdr:row>40</xdr:row>
      <xdr:rowOff>19050</xdr:rowOff>
    </xdr:to>
    <mc:AlternateContent xmlns:mc="http://schemas.openxmlformats.org/markup-compatibility/2006">
      <mc:Choice xmlns:cx1="http://schemas.microsoft.com/office/drawing/2015/9/8/chartex" Requires="cx1">
        <xdr:graphicFrame macro="">
          <xdr:nvGraphicFramePr>
            <xdr:cNvPr id="5" name="Gráfico 4">
              <a:extLst>
                <a:ext uri="{FF2B5EF4-FFF2-40B4-BE49-F238E27FC236}">
                  <a16:creationId xmlns:a16="http://schemas.microsoft.com/office/drawing/2014/main" id="{6358E14A-7306-4FD7-A98E-6BA93F229B5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4848225" y="5715000"/>
              <a:ext cx="3714750" cy="1981200"/>
            </a:xfrm>
            <a:prstGeom prst="rect">
              <a:avLst/>
            </a:prstGeom>
            <a:solidFill>
              <a:prstClr val="white"/>
            </a:solidFill>
            <a:ln w="1">
              <a:solidFill>
                <a:prstClr val="green"/>
              </a:solidFill>
            </a:ln>
          </xdr:spPr>
          <xdr:txBody>
            <a:bodyPr vertOverflow="clip" horzOverflow="clip"/>
            <a:lstStyle/>
            <a:p>
              <a:r>
                <a:rPr lang="es-ES" sz="1100"/>
                <a:t>Este gráfico no está disponible en su versión de Excel.
Si edita esta forma o guarda el libro en un formato de archivo diferente, el gráfico no se podrá utilizar.</a:t>
              </a:r>
            </a:p>
          </xdr:txBody>
        </xdr:sp>
      </mc:Fallback>
    </mc:AlternateContent>
    <xdr:clientData/>
  </xdr:twoCellAnchor>
  <xdr:twoCellAnchor>
    <xdr:from>
      <xdr:col>26</xdr:col>
      <xdr:colOff>76201</xdr:colOff>
      <xdr:row>14</xdr:row>
      <xdr:rowOff>133350</xdr:rowOff>
    </xdr:from>
    <xdr:to>
      <xdr:col>31</xdr:col>
      <xdr:colOff>52387</xdr:colOff>
      <xdr:row>25</xdr:row>
      <xdr:rowOff>38100</xdr:rowOff>
    </xdr:to>
    <mc:AlternateContent xmlns:mc="http://schemas.openxmlformats.org/markup-compatibility/2006">
      <mc:Choice xmlns:cx1="http://schemas.microsoft.com/office/drawing/2015/9/8/chartex" Requires="cx1">
        <xdr:graphicFrame macro="">
          <xdr:nvGraphicFramePr>
            <xdr:cNvPr id="6" name="Gráfico 5">
              <a:extLst>
                <a:ext uri="{FF2B5EF4-FFF2-40B4-BE49-F238E27FC236}">
                  <a16:creationId xmlns:a16="http://schemas.microsoft.com/office/drawing/2014/main" id="{7452251A-BE5F-45E1-B635-FF5E182E1E4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22250401" y="2819400"/>
              <a:ext cx="3786186" cy="2000250"/>
            </a:xfrm>
            <a:prstGeom prst="rect">
              <a:avLst/>
            </a:prstGeom>
            <a:solidFill>
              <a:prstClr val="white"/>
            </a:solidFill>
            <a:ln w="1">
              <a:solidFill>
                <a:prstClr val="green"/>
              </a:solidFill>
            </a:ln>
          </xdr:spPr>
          <xdr:txBody>
            <a:bodyPr vertOverflow="clip" horzOverflow="clip"/>
            <a:lstStyle/>
            <a:p>
              <a:r>
                <a:rPr lang="es-ES" sz="1100"/>
                <a:t>Este gráfico no está disponible en su versión de Excel.
Si edita esta forma o guarda el libro en un formato de archivo diferente, el gráfico no se podrá utilizar.</a:t>
              </a:r>
            </a:p>
          </xdr:txBody>
        </xdr:sp>
      </mc:Fallback>
    </mc:AlternateContent>
    <xdr:clientData/>
  </xdr:twoCellAnchor>
  <xdr:twoCellAnchor>
    <xdr:from>
      <xdr:col>26</xdr:col>
      <xdr:colOff>38099</xdr:colOff>
      <xdr:row>1</xdr:row>
      <xdr:rowOff>180975</xdr:rowOff>
    </xdr:from>
    <xdr:to>
      <xdr:col>30</xdr:col>
      <xdr:colOff>723900</xdr:colOff>
      <xdr:row>13</xdr:row>
      <xdr:rowOff>66675</xdr:rowOff>
    </xdr:to>
    <mc:AlternateContent xmlns:mc="http://schemas.openxmlformats.org/markup-compatibility/2006">
      <mc:Choice xmlns:cx1="http://schemas.microsoft.com/office/drawing/2015/9/8/chartex" Requires="cx1">
        <xdr:graphicFrame macro="">
          <xdr:nvGraphicFramePr>
            <xdr:cNvPr id="7" name="Gráfico 6">
              <a:extLst>
                <a:ext uri="{FF2B5EF4-FFF2-40B4-BE49-F238E27FC236}">
                  <a16:creationId xmlns:a16="http://schemas.microsoft.com/office/drawing/2014/main" id="{8DDC3FEB-C127-46BD-B35A-713809EB9AA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22212299" y="371475"/>
              <a:ext cx="3733801" cy="2190750"/>
            </a:xfrm>
            <a:prstGeom prst="rect">
              <a:avLst/>
            </a:prstGeom>
            <a:solidFill>
              <a:prstClr val="white"/>
            </a:solidFill>
            <a:ln w="1">
              <a:solidFill>
                <a:prstClr val="green"/>
              </a:solidFill>
            </a:ln>
          </xdr:spPr>
          <xdr:txBody>
            <a:bodyPr vertOverflow="clip" horzOverflow="clip"/>
            <a:lstStyle/>
            <a:p>
              <a:r>
                <a:rPr lang="es-ES" sz="1100"/>
                <a:t>Este gráfico no está disponible en su versión de Excel.
Si edita esta forma o guarda el libro en un formato de archivo diferente, el gráfico no se podrá utilizar.</a:t>
              </a:r>
            </a:p>
          </xdr:txBody>
        </xdr:sp>
      </mc:Fallback>
    </mc:AlternateContent>
    <xdr:clientData/>
  </xdr:twoCellAnchor>
  <xdr:twoCellAnchor>
    <xdr:from>
      <xdr:col>26</xdr:col>
      <xdr:colOff>152399</xdr:colOff>
      <xdr:row>26</xdr:row>
      <xdr:rowOff>142875</xdr:rowOff>
    </xdr:from>
    <xdr:to>
      <xdr:col>31</xdr:col>
      <xdr:colOff>52386</xdr:colOff>
      <xdr:row>37</xdr:row>
      <xdr:rowOff>142875</xdr:rowOff>
    </xdr:to>
    <mc:AlternateContent xmlns:mc="http://schemas.openxmlformats.org/markup-compatibility/2006">
      <mc:Choice xmlns:cx1="http://schemas.microsoft.com/office/drawing/2015/9/8/chartex" Requires="cx1">
        <xdr:graphicFrame macro="">
          <xdr:nvGraphicFramePr>
            <xdr:cNvPr id="8" name="Gráfico 7">
              <a:extLst>
                <a:ext uri="{FF2B5EF4-FFF2-40B4-BE49-F238E27FC236}">
                  <a16:creationId xmlns:a16="http://schemas.microsoft.com/office/drawing/2014/main" id="{125E00D8-BB45-4685-B48B-944BCD50441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22326599" y="5114925"/>
              <a:ext cx="3709987" cy="2133600"/>
            </a:xfrm>
            <a:prstGeom prst="rect">
              <a:avLst/>
            </a:prstGeom>
            <a:solidFill>
              <a:prstClr val="white"/>
            </a:solidFill>
            <a:ln w="1">
              <a:solidFill>
                <a:prstClr val="green"/>
              </a:solidFill>
            </a:ln>
          </xdr:spPr>
          <xdr:txBody>
            <a:bodyPr vertOverflow="clip" horzOverflow="clip"/>
            <a:lstStyle/>
            <a:p>
              <a:r>
                <a:rPr lang="es-ES" sz="1100"/>
                <a:t>Este gráfico no está disponible en su versión de Excel.
Si edita esta forma o guarda el libro en un formato de archivo diferente, el gráfico no se podrá utilizar.</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14</xdr:col>
      <xdr:colOff>47625</xdr:colOff>
      <xdr:row>3</xdr:row>
      <xdr:rowOff>171451</xdr:rowOff>
    </xdr:from>
    <xdr:to>
      <xdr:col>17</xdr:col>
      <xdr:colOff>647701</xdr:colOff>
      <xdr:row>14</xdr:row>
      <xdr:rowOff>161925</xdr:rowOff>
    </xdr:to>
    <xdr:graphicFrame macro="">
      <xdr:nvGraphicFramePr>
        <xdr:cNvPr id="2" name="Gráfico 1">
          <a:extLst>
            <a:ext uri="{FF2B5EF4-FFF2-40B4-BE49-F238E27FC236}">
              <a16:creationId xmlns:a16="http://schemas.microsoft.com/office/drawing/2014/main" id="{E22D4097-E3D3-4780-9BA7-8DF4E37168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28576</xdr:colOff>
      <xdr:row>43</xdr:row>
      <xdr:rowOff>114300</xdr:rowOff>
    </xdr:from>
    <xdr:to>
      <xdr:col>4</xdr:col>
      <xdr:colOff>542926</xdr:colOff>
      <xdr:row>55</xdr:row>
      <xdr:rowOff>47625</xdr:rowOff>
    </xdr:to>
    <mc:AlternateContent xmlns:mc="http://schemas.openxmlformats.org/markup-compatibility/2006">
      <mc:Choice xmlns:cx1="http://schemas.microsoft.com/office/drawing/2015/9/8/chartex" Requires="cx1">
        <xdr:graphicFrame macro="">
          <xdr:nvGraphicFramePr>
            <xdr:cNvPr id="3" name="Gráfico 2">
              <a:extLst>
                <a:ext uri="{FF2B5EF4-FFF2-40B4-BE49-F238E27FC236}">
                  <a16:creationId xmlns:a16="http://schemas.microsoft.com/office/drawing/2014/main" id="{74D1CC82-E6FA-4E2D-88FF-1429325F98C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28576" y="8324850"/>
              <a:ext cx="4533900" cy="2219325"/>
            </a:xfrm>
            <a:prstGeom prst="rect">
              <a:avLst/>
            </a:prstGeom>
            <a:solidFill>
              <a:prstClr val="white"/>
            </a:solidFill>
            <a:ln w="1">
              <a:solidFill>
                <a:prstClr val="green"/>
              </a:solidFill>
            </a:ln>
          </xdr:spPr>
          <xdr:txBody>
            <a:bodyPr vertOverflow="clip" horzOverflow="clip"/>
            <a:lstStyle/>
            <a:p>
              <a:r>
                <a:rPr lang="es-ES" sz="1100"/>
                <a:t>Este gráfico no está disponible en su versión de Excel.
Si edita esta forma o guarda el libro en un formato de archivo diferente, el gráfico no se podrá utilizar.</a:t>
              </a:r>
            </a:p>
          </xdr:txBody>
        </xdr:sp>
      </mc:Fallback>
    </mc:AlternateContent>
    <xdr:clientData/>
  </xdr:twoCellAnchor>
  <xdr:twoCellAnchor>
    <xdr:from>
      <xdr:col>19</xdr:col>
      <xdr:colOff>481852</xdr:colOff>
      <xdr:row>17</xdr:row>
      <xdr:rowOff>112058</xdr:rowOff>
    </xdr:from>
    <xdr:to>
      <xdr:col>24</xdr:col>
      <xdr:colOff>392206</xdr:colOff>
      <xdr:row>27</xdr:row>
      <xdr:rowOff>145675</xdr:rowOff>
    </xdr:to>
    <mc:AlternateContent xmlns:mc="http://schemas.openxmlformats.org/markup-compatibility/2006">
      <mc:Choice xmlns:cx1="http://schemas.microsoft.com/office/drawing/2015/9/8/chartex" Requires="cx1">
        <xdr:graphicFrame macro="">
          <xdr:nvGraphicFramePr>
            <xdr:cNvPr id="4" name="Gráfico 3">
              <a:extLst>
                <a:ext uri="{FF2B5EF4-FFF2-40B4-BE49-F238E27FC236}">
                  <a16:creationId xmlns:a16="http://schemas.microsoft.com/office/drawing/2014/main" id="{6823CED1-A5D2-4DF2-8141-E2A1A3ED329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5836152" y="3350558"/>
              <a:ext cx="3720354" cy="1957667"/>
            </a:xfrm>
            <a:prstGeom prst="rect">
              <a:avLst/>
            </a:prstGeom>
            <a:solidFill>
              <a:prstClr val="white"/>
            </a:solidFill>
            <a:ln w="1">
              <a:solidFill>
                <a:prstClr val="green"/>
              </a:solidFill>
            </a:ln>
          </xdr:spPr>
          <xdr:txBody>
            <a:bodyPr vertOverflow="clip" horzOverflow="clip"/>
            <a:lstStyle/>
            <a:p>
              <a:r>
                <a:rPr lang="es-ES" sz="1100"/>
                <a:t>Este gráfico no está disponible en su versión de Excel.
Si edita esta forma o guarda el libro en un formato de archivo diferente, el gráfico no se podrá utilizar.</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co" refreshedDate="43716.84348865741" createdVersion="6" refreshedVersion="6" minRefreshableVersion="3" recordCount="40" xr:uid="{E25B26BA-9F22-442A-BAC6-063E9F813326}">
  <cacheSource type="worksheet">
    <worksheetSource ref="A1:F41" sheet="2.5. Very Deli"/>
  </cacheSource>
  <cacheFields count="6">
    <cacheField name="#Obs" numFmtId="0">
      <sharedItems containsSemiMixedTypes="0" containsString="0" containsNumber="1" containsInteger="1" minValue="1" maxValue="40"/>
    </cacheField>
    <cacheField name="día" numFmtId="0">
      <sharedItems count="5">
        <s v="lun"/>
        <s v="mar"/>
        <s v="mié"/>
        <s v="jue"/>
        <s v="vie"/>
      </sharedItems>
    </cacheField>
    <cacheField name="clima" numFmtId="0">
      <sharedItems count="2">
        <s v="Soleado"/>
        <s v="Lluvioso"/>
      </sharedItems>
    </cacheField>
    <cacheField name="Sandwiches" numFmtId="0">
      <sharedItems containsSemiMixedTypes="0" containsString="0" containsNumber="1" containsInteger="1" minValue="62" maxValue="136"/>
    </cacheField>
    <cacheField name="Ensaladas" numFmtId="0">
      <sharedItems containsSemiMixedTypes="0" containsString="0" containsNumber="1" containsInteger="1" minValue="101" maxValue="186"/>
    </cacheField>
    <cacheField name="Total" numFmtId="0">
      <sharedItems containsSemiMixedTypes="0" containsString="0" containsNumber="1" containsInteger="1" minValue="192" maxValue="31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co" refreshedDate="43717.790099421298" createdVersion="6" refreshedVersion="6" minRefreshableVersion="3" recordCount="40" xr:uid="{7083BC61-BD55-4175-AE31-3FCBB8BD3CF0}">
  <cacheSource type="worksheet">
    <worksheetSource ref="A1:D41" sheet="2.6. FALAFELL S.A."/>
  </cacheSource>
  <cacheFields count="4">
    <cacheField name="#Observacion" numFmtId="0">
      <sharedItems containsSemiMixedTypes="0" containsString="0" containsNumber="1" containsInteger="1" minValue="1" maxValue="40"/>
    </cacheField>
    <cacheField name="Tiempo en Probador (seg)" numFmtId="0">
      <sharedItems containsSemiMixedTypes="0" containsString="0" containsNumber="1" minValue="0" maxValue="301.83999999999997"/>
    </cacheField>
    <cacheField name="# Prendas Compradas" numFmtId="0">
      <sharedItems containsSemiMixedTypes="0" containsString="0" containsNumber="1" containsInteger="1" minValue="1" maxValue="5"/>
    </cacheField>
    <cacheField name="Sexo del cliente" numFmtId="0">
      <sharedItems count="2">
        <s v="Femenino"/>
        <s v="Masculino"/>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co" refreshedDate="43717.791527083333" createdVersion="6" refreshedVersion="6" minRefreshableVersion="3" recordCount="40" xr:uid="{0CB6F944-D877-4C04-B93D-E78CB2DF4945}">
  <cacheSource type="worksheet">
    <worksheetSource ref="A1:D41" sheet="2.6. FALAFELL S.A."/>
  </cacheSource>
  <cacheFields count="4">
    <cacheField name="#Observacion" numFmtId="0">
      <sharedItems containsSemiMixedTypes="0" containsString="0" containsNumber="1" containsInteger="1" minValue="1" maxValue="40"/>
    </cacheField>
    <cacheField name="Tiempo en Probador (seg)" numFmtId="0">
      <sharedItems containsSemiMixedTypes="0" containsString="0" containsNumber="1" minValue="0" maxValue="301.83999999999997"/>
    </cacheField>
    <cacheField name="# Prendas Compradas" numFmtId="0">
      <sharedItems containsSemiMixedTypes="0" containsString="0" containsNumber="1" containsInteger="1" minValue="1" maxValue="5"/>
    </cacheField>
    <cacheField name="Sexo del cliente" numFmtId="0">
      <sharedItems count="2">
        <s v="Femenino"/>
        <s v="Masculino"/>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
  <r>
    <n v="1"/>
    <x v="0"/>
    <x v="0"/>
    <n v="89"/>
    <n v="116"/>
    <n v="205"/>
  </r>
  <r>
    <n v="2"/>
    <x v="1"/>
    <x v="0"/>
    <n v="84"/>
    <n v="122"/>
    <n v="206"/>
  </r>
  <r>
    <n v="3"/>
    <x v="2"/>
    <x v="0"/>
    <n v="66"/>
    <n v="136"/>
    <n v="202"/>
  </r>
  <r>
    <n v="4"/>
    <x v="3"/>
    <x v="1"/>
    <n v="124"/>
    <n v="168"/>
    <n v="292"/>
  </r>
  <r>
    <n v="5"/>
    <x v="4"/>
    <x v="0"/>
    <n v="89"/>
    <n v="116"/>
    <n v="205"/>
  </r>
  <r>
    <n v="6"/>
    <x v="0"/>
    <x v="1"/>
    <n v="136"/>
    <n v="165"/>
    <n v="301"/>
  </r>
  <r>
    <n v="7"/>
    <x v="1"/>
    <x v="0"/>
    <n v="85"/>
    <n v="109"/>
    <n v="194"/>
  </r>
  <r>
    <n v="8"/>
    <x v="2"/>
    <x v="0"/>
    <n v="75"/>
    <n v="122"/>
    <n v="197"/>
  </r>
  <r>
    <n v="9"/>
    <x v="3"/>
    <x v="0"/>
    <n v="62"/>
    <n v="135"/>
    <n v="197"/>
  </r>
  <r>
    <n v="10"/>
    <x v="4"/>
    <x v="0"/>
    <n v="95"/>
    <n v="101"/>
    <n v="196"/>
  </r>
  <r>
    <n v="11"/>
    <x v="0"/>
    <x v="0"/>
    <n v="70"/>
    <n v="129"/>
    <n v="199"/>
  </r>
  <r>
    <n v="12"/>
    <x v="1"/>
    <x v="0"/>
    <n v="72"/>
    <n v="135"/>
    <n v="207"/>
  </r>
  <r>
    <n v="13"/>
    <x v="2"/>
    <x v="1"/>
    <n v="127"/>
    <n v="183"/>
    <n v="310"/>
  </r>
  <r>
    <n v="14"/>
    <x v="3"/>
    <x v="0"/>
    <n v="82"/>
    <n v="126"/>
    <n v="208"/>
  </r>
  <r>
    <n v="15"/>
    <x v="4"/>
    <x v="0"/>
    <n v="75"/>
    <n v="125"/>
    <n v="200"/>
  </r>
  <r>
    <n v="16"/>
    <x v="0"/>
    <x v="0"/>
    <n v="78"/>
    <n v="121"/>
    <n v="199"/>
  </r>
  <r>
    <n v="17"/>
    <x v="1"/>
    <x v="0"/>
    <n v="80"/>
    <n v="123"/>
    <n v="203"/>
  </r>
  <r>
    <n v="18"/>
    <x v="2"/>
    <x v="1"/>
    <n v="116"/>
    <n v="185"/>
    <n v="301"/>
  </r>
  <r>
    <n v="19"/>
    <x v="3"/>
    <x v="0"/>
    <n v="93"/>
    <n v="113"/>
    <n v="206"/>
  </r>
  <r>
    <n v="20"/>
    <x v="4"/>
    <x v="0"/>
    <n v="89"/>
    <n v="117"/>
    <n v="206"/>
  </r>
  <r>
    <n v="21"/>
    <x v="0"/>
    <x v="0"/>
    <n v="72"/>
    <n v="134"/>
    <n v="206"/>
  </r>
  <r>
    <n v="22"/>
    <x v="1"/>
    <x v="0"/>
    <n v="80"/>
    <n v="112"/>
    <n v="192"/>
  </r>
  <r>
    <n v="23"/>
    <x v="2"/>
    <x v="0"/>
    <n v="76"/>
    <n v="125"/>
    <n v="201"/>
  </r>
  <r>
    <n v="24"/>
    <x v="3"/>
    <x v="0"/>
    <n v="76"/>
    <n v="123"/>
    <n v="199"/>
  </r>
  <r>
    <n v="25"/>
    <x v="3"/>
    <x v="1"/>
    <n v="127"/>
    <n v="177"/>
    <n v="304"/>
  </r>
  <r>
    <n v="26"/>
    <x v="0"/>
    <x v="0"/>
    <n v="82"/>
    <n v="116"/>
    <n v="198"/>
  </r>
  <r>
    <n v="27"/>
    <x v="1"/>
    <x v="0"/>
    <n v="80"/>
    <n v="120"/>
    <n v="200"/>
  </r>
  <r>
    <n v="28"/>
    <x v="2"/>
    <x v="0"/>
    <n v="83"/>
    <n v="120"/>
    <n v="203"/>
  </r>
  <r>
    <n v="29"/>
    <x v="3"/>
    <x v="0"/>
    <n v="79"/>
    <n v="121"/>
    <n v="200"/>
  </r>
  <r>
    <n v="30"/>
    <x v="4"/>
    <x v="0"/>
    <n v="72"/>
    <n v="122"/>
    <n v="194"/>
  </r>
  <r>
    <n v="31"/>
    <x v="0"/>
    <x v="0"/>
    <n v="90"/>
    <n v="108"/>
    <n v="198"/>
  </r>
  <r>
    <n v="32"/>
    <x v="1"/>
    <x v="0"/>
    <n v="77"/>
    <n v="119"/>
    <n v="196"/>
  </r>
  <r>
    <n v="33"/>
    <x v="2"/>
    <x v="0"/>
    <n v="83"/>
    <n v="120"/>
    <n v="203"/>
  </r>
  <r>
    <n v="34"/>
    <x v="3"/>
    <x v="0"/>
    <n v="78"/>
    <n v="118"/>
    <n v="196"/>
  </r>
  <r>
    <n v="35"/>
    <x v="4"/>
    <x v="1"/>
    <n v="123"/>
    <n v="186"/>
    <n v="309"/>
  </r>
  <r>
    <n v="36"/>
    <x v="0"/>
    <x v="0"/>
    <n v="82"/>
    <n v="118"/>
    <n v="200"/>
  </r>
  <r>
    <n v="37"/>
    <x v="1"/>
    <x v="1"/>
    <n v="114"/>
    <n v="186"/>
    <n v="300"/>
  </r>
  <r>
    <n v="38"/>
    <x v="2"/>
    <x v="0"/>
    <n v="98"/>
    <n v="106"/>
    <n v="204"/>
  </r>
  <r>
    <n v="39"/>
    <x v="4"/>
    <x v="0"/>
    <n v="78"/>
    <n v="121"/>
    <n v="199"/>
  </r>
  <r>
    <n v="40"/>
    <x v="4"/>
    <x v="1"/>
    <n v="129"/>
    <n v="176"/>
    <n v="30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
  <r>
    <n v="1"/>
    <n v="230.26"/>
    <n v="4"/>
    <x v="0"/>
  </r>
  <r>
    <n v="2"/>
    <n v="0"/>
    <n v="1"/>
    <x v="0"/>
  </r>
  <r>
    <n v="4"/>
    <n v="133.54"/>
    <n v="2"/>
    <x v="0"/>
  </r>
  <r>
    <n v="5"/>
    <n v="193.84"/>
    <n v="3"/>
    <x v="0"/>
  </r>
  <r>
    <n v="6"/>
    <n v="301.83999999999997"/>
    <n v="5"/>
    <x v="0"/>
  </r>
  <r>
    <n v="7"/>
    <n v="124.06"/>
    <n v="2"/>
    <x v="0"/>
  </r>
  <r>
    <n v="10"/>
    <n v="110.44"/>
    <n v="2"/>
    <x v="0"/>
  </r>
  <r>
    <n v="11"/>
    <n v="128.49"/>
    <n v="2"/>
    <x v="0"/>
  </r>
  <r>
    <n v="12"/>
    <n v="0"/>
    <n v="5"/>
    <x v="0"/>
  </r>
  <r>
    <n v="13"/>
    <n v="122.87"/>
    <n v="2"/>
    <x v="0"/>
  </r>
  <r>
    <n v="15"/>
    <n v="67.86"/>
    <n v="1"/>
    <x v="0"/>
  </r>
  <r>
    <n v="16"/>
    <n v="107.78"/>
    <n v="2"/>
    <x v="0"/>
  </r>
  <r>
    <n v="18"/>
    <n v="175.28"/>
    <n v="3"/>
    <x v="0"/>
  </r>
  <r>
    <n v="19"/>
    <n v="201.44"/>
    <n v="3"/>
    <x v="0"/>
  </r>
  <r>
    <n v="22"/>
    <n v="181.71"/>
    <n v="3"/>
    <x v="0"/>
  </r>
  <r>
    <n v="24"/>
    <n v="0"/>
    <n v="2"/>
    <x v="0"/>
  </r>
  <r>
    <n v="26"/>
    <n v="236.7"/>
    <n v="4"/>
    <x v="0"/>
  </r>
  <r>
    <n v="27"/>
    <n v="235.52"/>
    <n v="4"/>
    <x v="0"/>
  </r>
  <r>
    <n v="28"/>
    <n v="247.99"/>
    <n v="4"/>
    <x v="0"/>
  </r>
  <r>
    <n v="29"/>
    <n v="129.22999999999999"/>
    <n v="2"/>
    <x v="0"/>
  </r>
  <r>
    <n v="30"/>
    <n v="53.64"/>
    <n v="1"/>
    <x v="0"/>
  </r>
  <r>
    <n v="32"/>
    <n v="135.16999999999999"/>
    <n v="2"/>
    <x v="0"/>
  </r>
  <r>
    <n v="33"/>
    <n v="67.709999999999994"/>
    <n v="1"/>
    <x v="0"/>
  </r>
  <r>
    <n v="34"/>
    <n v="45.19"/>
    <n v="1"/>
    <x v="0"/>
  </r>
  <r>
    <n v="35"/>
    <n v="298.23"/>
    <n v="5"/>
    <x v="0"/>
  </r>
  <r>
    <n v="37"/>
    <n v="113.66"/>
    <n v="2"/>
    <x v="0"/>
  </r>
  <r>
    <n v="38"/>
    <n v="125.8"/>
    <n v="2"/>
    <x v="0"/>
  </r>
  <r>
    <n v="39"/>
    <n v="57.31"/>
    <n v="1"/>
    <x v="0"/>
  </r>
  <r>
    <n v="3"/>
    <n v="0"/>
    <n v="1"/>
    <x v="1"/>
  </r>
  <r>
    <n v="8"/>
    <n v="0"/>
    <n v="2"/>
    <x v="1"/>
  </r>
  <r>
    <n v="9"/>
    <n v="0"/>
    <n v="3"/>
    <x v="1"/>
  </r>
  <r>
    <n v="14"/>
    <n v="0"/>
    <n v="1"/>
    <x v="1"/>
  </r>
  <r>
    <n v="17"/>
    <n v="60.45"/>
    <n v="2"/>
    <x v="1"/>
  </r>
  <r>
    <n v="20"/>
    <n v="0"/>
    <n v="1"/>
    <x v="1"/>
  </r>
  <r>
    <n v="21"/>
    <n v="23.35"/>
    <n v="1"/>
    <x v="1"/>
  </r>
  <r>
    <n v="23"/>
    <n v="0"/>
    <n v="1"/>
    <x v="1"/>
  </r>
  <r>
    <n v="25"/>
    <n v="24.37"/>
    <n v="1"/>
    <x v="1"/>
  </r>
  <r>
    <n v="31"/>
    <n v="60.12"/>
    <n v="2"/>
    <x v="1"/>
  </r>
  <r>
    <n v="36"/>
    <n v="91.27"/>
    <n v="3"/>
    <x v="1"/>
  </r>
  <r>
    <n v="40"/>
    <n v="59.33"/>
    <n v="2"/>
    <x v="1"/>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
  <r>
    <n v="1"/>
    <n v="230.26"/>
    <n v="4"/>
    <x v="0"/>
  </r>
  <r>
    <n v="2"/>
    <n v="0"/>
    <n v="1"/>
    <x v="0"/>
  </r>
  <r>
    <n v="4"/>
    <n v="133.54"/>
    <n v="2"/>
    <x v="0"/>
  </r>
  <r>
    <n v="5"/>
    <n v="193.84"/>
    <n v="3"/>
    <x v="0"/>
  </r>
  <r>
    <n v="6"/>
    <n v="301.83999999999997"/>
    <n v="5"/>
    <x v="0"/>
  </r>
  <r>
    <n v="7"/>
    <n v="124.06"/>
    <n v="2"/>
    <x v="0"/>
  </r>
  <r>
    <n v="10"/>
    <n v="110.44"/>
    <n v="2"/>
    <x v="0"/>
  </r>
  <r>
    <n v="11"/>
    <n v="128.49"/>
    <n v="2"/>
    <x v="0"/>
  </r>
  <r>
    <n v="12"/>
    <n v="0"/>
    <n v="5"/>
    <x v="0"/>
  </r>
  <r>
    <n v="13"/>
    <n v="122.87"/>
    <n v="2"/>
    <x v="0"/>
  </r>
  <r>
    <n v="15"/>
    <n v="67.86"/>
    <n v="1"/>
    <x v="0"/>
  </r>
  <r>
    <n v="16"/>
    <n v="107.78"/>
    <n v="2"/>
    <x v="0"/>
  </r>
  <r>
    <n v="18"/>
    <n v="175.28"/>
    <n v="3"/>
    <x v="0"/>
  </r>
  <r>
    <n v="19"/>
    <n v="201.44"/>
    <n v="3"/>
    <x v="0"/>
  </r>
  <r>
    <n v="22"/>
    <n v="181.71"/>
    <n v="3"/>
    <x v="0"/>
  </r>
  <r>
    <n v="24"/>
    <n v="0"/>
    <n v="2"/>
    <x v="0"/>
  </r>
  <r>
    <n v="26"/>
    <n v="236.7"/>
    <n v="4"/>
    <x v="0"/>
  </r>
  <r>
    <n v="27"/>
    <n v="235.52"/>
    <n v="4"/>
    <x v="0"/>
  </r>
  <r>
    <n v="28"/>
    <n v="247.99"/>
    <n v="4"/>
    <x v="0"/>
  </r>
  <r>
    <n v="29"/>
    <n v="129.22999999999999"/>
    <n v="2"/>
    <x v="0"/>
  </r>
  <r>
    <n v="30"/>
    <n v="53.64"/>
    <n v="1"/>
    <x v="0"/>
  </r>
  <r>
    <n v="32"/>
    <n v="135.16999999999999"/>
    <n v="2"/>
    <x v="0"/>
  </r>
  <r>
    <n v="33"/>
    <n v="67.709999999999994"/>
    <n v="1"/>
    <x v="0"/>
  </r>
  <r>
    <n v="34"/>
    <n v="45.19"/>
    <n v="1"/>
    <x v="0"/>
  </r>
  <r>
    <n v="35"/>
    <n v="298.23"/>
    <n v="5"/>
    <x v="0"/>
  </r>
  <r>
    <n v="37"/>
    <n v="113.66"/>
    <n v="2"/>
    <x v="0"/>
  </r>
  <r>
    <n v="38"/>
    <n v="125.8"/>
    <n v="2"/>
    <x v="0"/>
  </r>
  <r>
    <n v="39"/>
    <n v="57.31"/>
    <n v="1"/>
    <x v="0"/>
  </r>
  <r>
    <n v="3"/>
    <n v="0"/>
    <n v="1"/>
    <x v="1"/>
  </r>
  <r>
    <n v="8"/>
    <n v="0"/>
    <n v="2"/>
    <x v="1"/>
  </r>
  <r>
    <n v="9"/>
    <n v="0"/>
    <n v="3"/>
    <x v="1"/>
  </r>
  <r>
    <n v="14"/>
    <n v="0"/>
    <n v="1"/>
    <x v="1"/>
  </r>
  <r>
    <n v="17"/>
    <n v="60.45"/>
    <n v="2"/>
    <x v="1"/>
  </r>
  <r>
    <n v="20"/>
    <n v="0"/>
    <n v="1"/>
    <x v="1"/>
  </r>
  <r>
    <n v="21"/>
    <n v="23.35"/>
    <n v="1"/>
    <x v="1"/>
  </r>
  <r>
    <n v="23"/>
    <n v="0"/>
    <n v="1"/>
    <x v="1"/>
  </r>
  <r>
    <n v="25"/>
    <n v="24.37"/>
    <n v="1"/>
    <x v="1"/>
  </r>
  <r>
    <n v="31"/>
    <n v="60.12"/>
    <n v="2"/>
    <x v="1"/>
  </r>
  <r>
    <n v="36"/>
    <n v="91.27"/>
    <n v="3"/>
    <x v="1"/>
  </r>
  <r>
    <n v="40"/>
    <n v="59.33"/>
    <n v="2"/>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70193CE-794A-4F5F-B940-D3EE31E526DD}" name="TablaDinámica22" cacheId="0" applyNumberFormats="0" applyBorderFormats="0" applyFontFormats="0" applyPatternFormats="0" applyAlignmentFormats="0" applyWidthHeightFormats="1" dataCaption="Valores" updatedVersion="6" minRefreshableVersion="3" useAutoFormatting="1" rowGrandTotals="0" colGrandTotals="0" itemPrintTitles="1" createdVersion="6" indent="0" compact="0" compactData="0" multipleFieldFilters="0" chartFormat="3">
  <location ref="A92:C97" firstHeaderRow="1" firstDataRow="1" firstDataCol="2"/>
  <pivotFields count="6">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5">
        <item sd="0" x="0"/>
        <item sd="0" x="1"/>
        <item sd="0" x="2"/>
        <item sd="0" x="3"/>
        <item sd="0" x="4"/>
      </items>
      <extLst>
        <ext xmlns:x14="http://schemas.microsoft.com/office/spreadsheetml/2009/9/main" uri="{2946ED86-A175-432a-8AC1-64E0C546D7DE}">
          <x14:pivotField fillDownLabels="1"/>
        </ext>
      </extLst>
    </pivotField>
    <pivotField axis="axisRow" compact="0" outline="0" showAll="0" defaultSubtotal="0">
      <items count="2">
        <item x="1"/>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s>
  <rowFields count="2">
    <field x="1"/>
    <field x="2"/>
  </rowFields>
  <rowItems count="5">
    <i>
      <x/>
    </i>
    <i>
      <x v="1"/>
    </i>
    <i>
      <x v="2"/>
    </i>
    <i>
      <x v="3"/>
    </i>
    <i>
      <x v="4"/>
    </i>
  </rowItems>
  <colItems count="1">
    <i/>
  </colItems>
  <dataFields count="1">
    <dataField name="Suma de Total" fld="5"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249565A-B38E-4A4D-8721-F177FD973A48}" name="TablaDinámica14" cacheId="25" applyNumberFormats="0" applyBorderFormats="0" applyFontFormats="0" applyPatternFormats="0" applyAlignmentFormats="0" applyWidthHeightFormats="1" dataCaption="Valores" updatedVersion="6" minRefreshableVersion="3" useAutoFormatting="1" rowGrandTotals="0" colGrandTotals="0" itemPrintTitles="1" createdVersion="6" indent="0" compact="0" compactData="0" multipleFieldFilters="0" chartFormat="5">
  <location ref="A72:B74" firstHeaderRow="1" firstDataRow="1" firstDataCol="1"/>
  <pivotFields count="4">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dataField="1" compact="0" outline="0" showAll="0" defaultSubtotal="0">
      <items count="2">
        <item x="0"/>
        <item x="1"/>
      </items>
      <extLst>
        <ext xmlns:x14="http://schemas.microsoft.com/office/spreadsheetml/2009/9/main" uri="{2946ED86-A175-432a-8AC1-64E0C546D7DE}">
          <x14:pivotField fillDownLabels="1"/>
        </ext>
      </extLst>
    </pivotField>
  </pivotFields>
  <rowFields count="1">
    <field x="3"/>
  </rowFields>
  <rowItems count="2">
    <i>
      <x/>
    </i>
    <i>
      <x v="1"/>
    </i>
  </rowItems>
  <colItems count="1">
    <i/>
  </colItems>
  <dataFields count="1">
    <dataField name="Cuenta de Sexo del cliente" fld="3" subtotal="count" baseField="0" baseItem="0"/>
  </dataFields>
  <chartFormats count="1">
    <chartFormat chart="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7809A0A-A173-472A-85E6-4AB5573802B9}" name="TablaDinámica9" cacheId="16" applyNumberFormats="0" applyBorderFormats="0" applyFontFormats="0" applyPatternFormats="0" applyAlignmentFormats="0" applyWidthHeightFormats="1" dataCaption="Valores" updatedVersion="6" minRefreshableVersion="3" useAutoFormatting="1" rowGrandTotals="0" colGrandTotals="0" itemPrintTitles="1" createdVersion="6" indent="0" compact="0" compactData="0" multipleFieldFilters="0" chartFormat="3">
  <location ref="A65:B67" firstHeaderRow="1" firstDataRow="1" firstDataCol="1"/>
  <pivotFields count="4">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2">
        <item x="0"/>
        <item x="1"/>
      </items>
      <extLst>
        <ext xmlns:x14="http://schemas.microsoft.com/office/spreadsheetml/2009/9/main" uri="{2946ED86-A175-432a-8AC1-64E0C546D7DE}">
          <x14:pivotField fillDownLabels="1"/>
        </ext>
      </extLst>
    </pivotField>
  </pivotFields>
  <rowFields count="1">
    <field x="3"/>
  </rowFields>
  <rowItems count="2">
    <i>
      <x/>
    </i>
    <i>
      <x v="1"/>
    </i>
  </rowItems>
  <colItems count="1">
    <i/>
  </colItems>
  <dataFields count="1">
    <dataField name="Suma de # Prendas Compradas" fld="2"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3D0246-BD5A-49EE-9ADC-78097E9FDBD1}">
  <dimension ref="A1"/>
  <sheetViews>
    <sheetView workbookViewId="0">
      <selection sqref="A1:B9"/>
    </sheetView>
  </sheetViews>
  <sheetFormatPr baseColWidth="10" defaultRowHeight="15" x14ac:dyDescent="0.25"/>
  <cols>
    <col min="1" max="1" width="6" bestFit="1" customWidth="1"/>
    <col min="2" max="2" width="13.42578125" bestFit="1" customWidth="1"/>
  </cols>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01"/>
  <sheetViews>
    <sheetView topLeftCell="A80" workbookViewId="0">
      <selection activeCell="D101" sqref="D101"/>
    </sheetView>
  </sheetViews>
  <sheetFormatPr baseColWidth="10" defaultColWidth="9.140625" defaultRowHeight="15" x14ac:dyDescent="0.25"/>
  <cols>
    <col min="2" max="2" width="8" bestFit="1" customWidth="1"/>
    <col min="3" max="3" width="13.42578125" bestFit="1" customWidth="1"/>
    <col min="4" max="4" width="19.5703125" bestFit="1" customWidth="1"/>
    <col min="5" max="5" width="17.7109375" bestFit="1" customWidth="1"/>
    <col min="6" max="6" width="7.7109375" bestFit="1" customWidth="1"/>
    <col min="8" max="8" width="10.140625" bestFit="1" customWidth="1"/>
    <col min="14" max="14" width="9.140625" customWidth="1"/>
    <col min="16" max="16" width="9.42578125" bestFit="1" customWidth="1"/>
    <col min="18" max="18" width="11.140625" customWidth="1"/>
  </cols>
  <sheetData>
    <row r="1" spans="1:23" x14ac:dyDescent="0.25">
      <c r="A1" t="s">
        <v>69</v>
      </c>
      <c r="B1" t="s">
        <v>57</v>
      </c>
      <c r="C1" t="s">
        <v>63</v>
      </c>
      <c r="D1" t="s">
        <v>66</v>
      </c>
      <c r="E1" t="s">
        <v>67</v>
      </c>
      <c r="F1" t="s">
        <v>68</v>
      </c>
      <c r="W1" t="s">
        <v>91</v>
      </c>
    </row>
    <row r="2" spans="1:23" x14ac:dyDescent="0.25">
      <c r="A2">
        <v>1</v>
      </c>
      <c r="B2" t="s">
        <v>58</v>
      </c>
      <c r="C2" t="s">
        <v>64</v>
      </c>
      <c r="D2">
        <v>89</v>
      </c>
      <c r="E2">
        <v>116</v>
      </c>
      <c r="F2">
        <v>205</v>
      </c>
    </row>
    <row r="3" spans="1:23" x14ac:dyDescent="0.25">
      <c r="A3">
        <v>2</v>
      </c>
      <c r="B3" t="s">
        <v>59</v>
      </c>
      <c r="C3" t="s">
        <v>64</v>
      </c>
      <c r="D3">
        <v>84</v>
      </c>
      <c r="E3">
        <v>122</v>
      </c>
      <c r="F3">
        <v>206</v>
      </c>
    </row>
    <row r="4" spans="1:23" x14ac:dyDescent="0.25">
      <c r="A4">
        <v>3</v>
      </c>
      <c r="B4" t="s">
        <v>60</v>
      </c>
      <c r="C4" t="s">
        <v>64</v>
      </c>
      <c r="D4">
        <v>66</v>
      </c>
      <c r="E4">
        <v>136</v>
      </c>
      <c r="F4">
        <v>202</v>
      </c>
    </row>
    <row r="5" spans="1:23" x14ac:dyDescent="0.25">
      <c r="A5">
        <v>4</v>
      </c>
      <c r="B5" t="s">
        <v>61</v>
      </c>
      <c r="C5" t="s">
        <v>65</v>
      </c>
      <c r="D5">
        <v>124</v>
      </c>
      <c r="E5">
        <v>168</v>
      </c>
      <c r="F5">
        <v>292</v>
      </c>
    </row>
    <row r="6" spans="1:23" x14ac:dyDescent="0.25">
      <c r="A6">
        <v>5</v>
      </c>
      <c r="B6" t="s">
        <v>62</v>
      </c>
      <c r="C6" t="s">
        <v>64</v>
      </c>
      <c r="D6">
        <v>89</v>
      </c>
      <c r="E6">
        <v>116</v>
      </c>
      <c r="F6">
        <v>205</v>
      </c>
      <c r="W6" t="s">
        <v>92</v>
      </c>
    </row>
    <row r="7" spans="1:23" x14ac:dyDescent="0.25">
      <c r="A7">
        <v>6</v>
      </c>
      <c r="B7" t="s">
        <v>58</v>
      </c>
      <c r="C7" t="s">
        <v>65</v>
      </c>
      <c r="D7">
        <v>136</v>
      </c>
      <c r="E7">
        <v>165</v>
      </c>
      <c r="F7">
        <v>301</v>
      </c>
    </row>
    <row r="8" spans="1:23" x14ac:dyDescent="0.25">
      <c r="A8">
        <v>7</v>
      </c>
      <c r="B8" t="s">
        <v>59</v>
      </c>
      <c r="C8" t="s">
        <v>64</v>
      </c>
      <c r="D8">
        <v>85</v>
      </c>
      <c r="E8">
        <v>109</v>
      </c>
      <c r="F8">
        <v>194</v>
      </c>
    </row>
    <row r="9" spans="1:23" x14ac:dyDescent="0.25">
      <c r="A9">
        <v>8</v>
      </c>
      <c r="B9" t="s">
        <v>60</v>
      </c>
      <c r="C9" t="s">
        <v>64</v>
      </c>
      <c r="D9">
        <v>75</v>
      </c>
      <c r="E9">
        <v>122</v>
      </c>
      <c r="F9">
        <v>197</v>
      </c>
    </row>
    <row r="10" spans="1:23" x14ac:dyDescent="0.25">
      <c r="A10">
        <v>9</v>
      </c>
      <c r="B10" t="s">
        <v>61</v>
      </c>
      <c r="C10" t="s">
        <v>64</v>
      </c>
      <c r="D10">
        <v>62</v>
      </c>
      <c r="E10">
        <v>135</v>
      </c>
      <c r="F10">
        <v>197</v>
      </c>
    </row>
    <row r="11" spans="1:23" x14ac:dyDescent="0.25">
      <c r="A11">
        <v>10</v>
      </c>
      <c r="B11" t="s">
        <v>62</v>
      </c>
      <c r="C11" t="s">
        <v>64</v>
      </c>
      <c r="D11">
        <v>95</v>
      </c>
      <c r="E11">
        <v>101</v>
      </c>
      <c r="F11">
        <v>196</v>
      </c>
    </row>
    <row r="12" spans="1:23" x14ac:dyDescent="0.25">
      <c r="A12">
        <v>11</v>
      </c>
      <c r="B12" t="s">
        <v>58</v>
      </c>
      <c r="C12" t="s">
        <v>64</v>
      </c>
      <c r="D12">
        <v>70</v>
      </c>
      <c r="E12">
        <v>129</v>
      </c>
      <c r="F12">
        <v>199</v>
      </c>
      <c r="H12" t="s">
        <v>70</v>
      </c>
      <c r="I12" t="s">
        <v>77</v>
      </c>
      <c r="K12" t="s">
        <v>75</v>
      </c>
    </row>
    <row r="13" spans="1:23" x14ac:dyDescent="0.25">
      <c r="A13">
        <v>12</v>
      </c>
      <c r="B13" t="s">
        <v>59</v>
      </c>
      <c r="C13" t="s">
        <v>64</v>
      </c>
      <c r="D13">
        <v>72</v>
      </c>
      <c r="E13">
        <v>135</v>
      </c>
      <c r="F13">
        <v>207</v>
      </c>
      <c r="H13" t="s">
        <v>71</v>
      </c>
      <c r="I13" t="s">
        <v>78</v>
      </c>
      <c r="K13" t="s">
        <v>76</v>
      </c>
    </row>
    <row r="14" spans="1:23" x14ac:dyDescent="0.25">
      <c r="A14">
        <v>13</v>
      </c>
      <c r="B14" t="s">
        <v>60</v>
      </c>
      <c r="C14" t="s">
        <v>65</v>
      </c>
      <c r="D14">
        <v>127</v>
      </c>
      <c r="E14">
        <v>183</v>
      </c>
      <c r="F14">
        <v>310</v>
      </c>
      <c r="H14" t="s">
        <v>63</v>
      </c>
      <c r="I14" t="s">
        <v>79</v>
      </c>
    </row>
    <row r="15" spans="1:23" x14ac:dyDescent="0.25">
      <c r="A15">
        <v>14</v>
      </c>
      <c r="B15" t="s">
        <v>61</v>
      </c>
      <c r="C15" t="s">
        <v>64</v>
      </c>
      <c r="D15">
        <v>82</v>
      </c>
      <c r="E15">
        <v>126</v>
      </c>
      <c r="F15">
        <v>208</v>
      </c>
      <c r="H15" t="s">
        <v>72</v>
      </c>
      <c r="I15" t="s">
        <v>80</v>
      </c>
    </row>
    <row r="16" spans="1:23" x14ac:dyDescent="0.25">
      <c r="A16">
        <v>15</v>
      </c>
      <c r="B16" t="s">
        <v>62</v>
      </c>
      <c r="C16" t="s">
        <v>64</v>
      </c>
      <c r="D16">
        <v>75</v>
      </c>
      <c r="E16">
        <v>125</v>
      </c>
      <c r="F16">
        <v>200</v>
      </c>
      <c r="H16" t="s">
        <v>73</v>
      </c>
      <c r="I16" t="s">
        <v>80</v>
      </c>
    </row>
    <row r="17" spans="1:9" x14ac:dyDescent="0.25">
      <c r="A17">
        <v>16</v>
      </c>
      <c r="B17" t="s">
        <v>58</v>
      </c>
      <c r="C17" t="s">
        <v>64</v>
      </c>
      <c r="D17">
        <v>78</v>
      </c>
      <c r="E17">
        <v>121</v>
      </c>
      <c r="F17">
        <v>199</v>
      </c>
      <c r="H17" t="s">
        <v>74</v>
      </c>
      <c r="I17" t="s">
        <v>80</v>
      </c>
    </row>
    <row r="18" spans="1:9" x14ac:dyDescent="0.25">
      <c r="A18">
        <v>17</v>
      </c>
      <c r="B18" t="s">
        <v>59</v>
      </c>
      <c r="C18" t="s">
        <v>64</v>
      </c>
      <c r="D18">
        <v>80</v>
      </c>
      <c r="E18">
        <v>123</v>
      </c>
      <c r="F18">
        <v>203</v>
      </c>
    </row>
    <row r="19" spans="1:9" x14ac:dyDescent="0.25">
      <c r="A19">
        <v>18</v>
      </c>
      <c r="B19" t="s">
        <v>60</v>
      </c>
      <c r="C19" t="s">
        <v>65</v>
      </c>
      <c r="D19">
        <v>116</v>
      </c>
      <c r="E19">
        <v>185</v>
      </c>
      <c r="F19">
        <v>301</v>
      </c>
      <c r="H19" t="s">
        <v>81</v>
      </c>
    </row>
    <row r="20" spans="1:9" x14ac:dyDescent="0.25">
      <c r="A20">
        <v>19</v>
      </c>
      <c r="B20" t="s">
        <v>61</v>
      </c>
      <c r="C20" t="s">
        <v>64</v>
      </c>
      <c r="D20">
        <v>93</v>
      </c>
      <c r="E20">
        <v>113</v>
      </c>
      <c r="F20">
        <v>206</v>
      </c>
      <c r="H20" t="s">
        <v>82</v>
      </c>
    </row>
    <row r="21" spans="1:9" x14ac:dyDescent="0.25">
      <c r="A21">
        <v>20</v>
      </c>
      <c r="B21" t="s">
        <v>62</v>
      </c>
      <c r="C21" t="s">
        <v>64</v>
      </c>
      <c r="D21">
        <v>89</v>
      </c>
      <c r="E21">
        <v>117</v>
      </c>
      <c r="F21">
        <v>206</v>
      </c>
    </row>
    <row r="22" spans="1:9" x14ac:dyDescent="0.25">
      <c r="A22">
        <v>21</v>
      </c>
      <c r="B22" t="s">
        <v>58</v>
      </c>
      <c r="C22" t="s">
        <v>64</v>
      </c>
      <c r="D22">
        <v>72</v>
      </c>
      <c r="E22">
        <v>134</v>
      </c>
      <c r="F22">
        <v>206</v>
      </c>
      <c r="H22" t="s">
        <v>84</v>
      </c>
    </row>
    <row r="23" spans="1:9" x14ac:dyDescent="0.25">
      <c r="A23">
        <v>22</v>
      </c>
      <c r="B23" t="s">
        <v>59</v>
      </c>
      <c r="C23" t="s">
        <v>64</v>
      </c>
      <c r="D23">
        <v>80</v>
      </c>
      <c r="E23">
        <v>112</v>
      </c>
      <c r="F23">
        <v>192</v>
      </c>
    </row>
    <row r="24" spans="1:9" x14ac:dyDescent="0.25">
      <c r="A24">
        <v>23</v>
      </c>
      <c r="B24" t="s">
        <v>60</v>
      </c>
      <c r="C24" t="s">
        <v>64</v>
      </c>
      <c r="D24">
        <v>76</v>
      </c>
      <c r="E24">
        <v>125</v>
      </c>
      <c r="F24">
        <v>201</v>
      </c>
    </row>
    <row r="25" spans="1:9" x14ac:dyDescent="0.25">
      <c r="A25">
        <v>24</v>
      </c>
      <c r="B25" t="s">
        <v>61</v>
      </c>
      <c r="C25" t="s">
        <v>64</v>
      </c>
      <c r="D25">
        <v>76</v>
      </c>
      <c r="E25">
        <v>123</v>
      </c>
      <c r="F25">
        <v>199</v>
      </c>
    </row>
    <row r="26" spans="1:9" x14ac:dyDescent="0.25">
      <c r="A26">
        <v>25</v>
      </c>
      <c r="B26" t="s">
        <v>61</v>
      </c>
      <c r="C26" t="s">
        <v>65</v>
      </c>
      <c r="D26">
        <v>127</v>
      </c>
      <c r="E26">
        <v>177</v>
      </c>
      <c r="F26">
        <v>304</v>
      </c>
    </row>
    <row r="27" spans="1:9" x14ac:dyDescent="0.25">
      <c r="A27">
        <v>26</v>
      </c>
      <c r="B27" t="s">
        <v>58</v>
      </c>
      <c r="C27" t="s">
        <v>64</v>
      </c>
      <c r="D27">
        <v>82</v>
      </c>
      <c r="E27">
        <v>116</v>
      </c>
      <c r="F27">
        <v>198</v>
      </c>
    </row>
    <row r="28" spans="1:9" x14ac:dyDescent="0.25">
      <c r="A28">
        <v>27</v>
      </c>
      <c r="B28" t="s">
        <v>59</v>
      </c>
      <c r="C28" t="s">
        <v>64</v>
      </c>
      <c r="D28">
        <v>80</v>
      </c>
      <c r="E28">
        <v>120</v>
      </c>
      <c r="F28">
        <v>200</v>
      </c>
    </row>
    <row r="29" spans="1:9" x14ac:dyDescent="0.25">
      <c r="A29">
        <v>28</v>
      </c>
      <c r="B29" t="s">
        <v>60</v>
      </c>
      <c r="C29" t="s">
        <v>64</v>
      </c>
      <c r="D29">
        <v>83</v>
      </c>
      <c r="E29">
        <v>120</v>
      </c>
      <c r="F29">
        <v>203</v>
      </c>
    </row>
    <row r="30" spans="1:9" x14ac:dyDescent="0.25">
      <c r="A30">
        <v>29</v>
      </c>
      <c r="B30" t="s">
        <v>61</v>
      </c>
      <c r="C30" t="s">
        <v>64</v>
      </c>
      <c r="D30">
        <v>79</v>
      </c>
      <c r="E30">
        <v>121</v>
      </c>
      <c r="F30">
        <v>200</v>
      </c>
    </row>
    <row r="31" spans="1:9" x14ac:dyDescent="0.25">
      <c r="A31">
        <v>30</v>
      </c>
      <c r="B31" t="s">
        <v>62</v>
      </c>
      <c r="C31" t="s">
        <v>64</v>
      </c>
      <c r="D31">
        <v>72</v>
      </c>
      <c r="E31">
        <v>122</v>
      </c>
      <c r="F31">
        <v>194</v>
      </c>
    </row>
    <row r="32" spans="1:9" x14ac:dyDescent="0.25">
      <c r="A32">
        <v>31</v>
      </c>
      <c r="B32" t="s">
        <v>58</v>
      </c>
      <c r="C32" t="s">
        <v>64</v>
      </c>
      <c r="D32">
        <v>90</v>
      </c>
      <c r="E32">
        <v>108</v>
      </c>
      <c r="F32">
        <v>198</v>
      </c>
    </row>
    <row r="33" spans="1:14" x14ac:dyDescent="0.25">
      <c r="A33">
        <v>32</v>
      </c>
      <c r="B33" t="s">
        <v>59</v>
      </c>
      <c r="C33" t="s">
        <v>64</v>
      </c>
      <c r="D33">
        <v>77</v>
      </c>
      <c r="E33">
        <v>119</v>
      </c>
      <c r="F33">
        <v>196</v>
      </c>
    </row>
    <row r="34" spans="1:14" x14ac:dyDescent="0.25">
      <c r="A34">
        <v>33</v>
      </c>
      <c r="B34" t="s">
        <v>60</v>
      </c>
      <c r="C34" t="s">
        <v>64</v>
      </c>
      <c r="D34">
        <v>83</v>
      </c>
      <c r="E34">
        <v>120</v>
      </c>
      <c r="F34">
        <v>203</v>
      </c>
    </row>
    <row r="35" spans="1:14" x14ac:dyDescent="0.25">
      <c r="A35">
        <v>34</v>
      </c>
      <c r="B35" t="s">
        <v>61</v>
      </c>
      <c r="C35" t="s">
        <v>64</v>
      </c>
      <c r="D35">
        <v>78</v>
      </c>
      <c r="E35">
        <v>118</v>
      </c>
      <c r="F35">
        <v>196</v>
      </c>
    </row>
    <row r="36" spans="1:14" x14ac:dyDescent="0.25">
      <c r="A36">
        <v>35</v>
      </c>
      <c r="B36" t="s">
        <v>62</v>
      </c>
      <c r="C36" t="s">
        <v>65</v>
      </c>
      <c r="D36">
        <v>123</v>
      </c>
      <c r="E36">
        <v>186</v>
      </c>
      <c r="F36">
        <v>309</v>
      </c>
    </row>
    <row r="37" spans="1:14" x14ac:dyDescent="0.25">
      <c r="A37">
        <v>36</v>
      </c>
      <c r="B37" t="s">
        <v>58</v>
      </c>
      <c r="C37" t="s">
        <v>64</v>
      </c>
      <c r="D37">
        <v>82</v>
      </c>
      <c r="E37">
        <v>118</v>
      </c>
      <c r="F37">
        <v>200</v>
      </c>
    </row>
    <row r="38" spans="1:14" x14ac:dyDescent="0.25">
      <c r="A38">
        <v>37</v>
      </c>
      <c r="B38" t="s">
        <v>59</v>
      </c>
      <c r="C38" t="s">
        <v>65</v>
      </c>
      <c r="D38">
        <v>114</v>
      </c>
      <c r="E38">
        <v>186</v>
      </c>
      <c r="F38">
        <v>300</v>
      </c>
    </row>
    <row r="39" spans="1:14" x14ac:dyDescent="0.25">
      <c r="A39">
        <v>38</v>
      </c>
      <c r="B39" t="s">
        <v>60</v>
      </c>
      <c r="C39" t="s">
        <v>64</v>
      </c>
      <c r="D39">
        <v>98</v>
      </c>
      <c r="E39">
        <v>106</v>
      </c>
      <c r="F39">
        <v>204</v>
      </c>
      <c r="M39" t="s">
        <v>88</v>
      </c>
      <c r="N39" t="s">
        <v>32</v>
      </c>
    </row>
    <row r="40" spans="1:14" x14ac:dyDescent="0.25">
      <c r="A40">
        <v>39</v>
      </c>
      <c r="B40" t="s">
        <v>62</v>
      </c>
      <c r="C40" t="s">
        <v>64</v>
      </c>
      <c r="D40">
        <v>78</v>
      </c>
      <c r="E40">
        <v>121</v>
      </c>
      <c r="F40">
        <v>199</v>
      </c>
      <c r="M40" t="s">
        <v>89</v>
      </c>
      <c r="N40" s="5">
        <f>32/40</f>
        <v>0.8</v>
      </c>
    </row>
    <row r="41" spans="1:14" x14ac:dyDescent="0.25">
      <c r="A41">
        <v>40</v>
      </c>
      <c r="B41" t="s">
        <v>62</v>
      </c>
      <c r="C41" t="s">
        <v>65</v>
      </c>
      <c r="D41">
        <v>129</v>
      </c>
      <c r="E41">
        <v>176</v>
      </c>
      <c r="F41">
        <v>305</v>
      </c>
      <c r="M41" t="s">
        <v>90</v>
      </c>
      <c r="N41" s="5">
        <f>1-N40</f>
        <v>0.19999999999999996</v>
      </c>
    </row>
    <row r="43" spans="1:14" x14ac:dyDescent="0.25">
      <c r="A43" t="s">
        <v>85</v>
      </c>
    </row>
    <row r="44" spans="1:14" x14ac:dyDescent="0.25">
      <c r="A44" t="s">
        <v>69</v>
      </c>
      <c r="B44" t="s">
        <v>57</v>
      </c>
      <c r="C44" t="s">
        <v>63</v>
      </c>
      <c r="D44" t="s">
        <v>66</v>
      </c>
      <c r="E44" t="s">
        <v>67</v>
      </c>
      <c r="F44" t="s">
        <v>68</v>
      </c>
    </row>
    <row r="45" spans="1:14" x14ac:dyDescent="0.25">
      <c r="A45">
        <v>1</v>
      </c>
      <c r="B45" t="s">
        <v>58</v>
      </c>
      <c r="C45" t="s">
        <v>64</v>
      </c>
      <c r="D45">
        <v>89</v>
      </c>
      <c r="E45">
        <v>116</v>
      </c>
      <c r="F45">
        <v>205</v>
      </c>
    </row>
    <row r="46" spans="1:14" x14ac:dyDescent="0.25">
      <c r="A46">
        <v>2</v>
      </c>
      <c r="B46" t="s">
        <v>59</v>
      </c>
      <c r="C46" t="s">
        <v>64</v>
      </c>
      <c r="D46">
        <v>84</v>
      </c>
      <c r="E46">
        <v>122</v>
      </c>
      <c r="F46">
        <v>206</v>
      </c>
    </row>
    <row r="47" spans="1:14" x14ac:dyDescent="0.25">
      <c r="A47">
        <v>3</v>
      </c>
      <c r="B47" t="s">
        <v>60</v>
      </c>
      <c r="C47" t="s">
        <v>64</v>
      </c>
      <c r="D47">
        <v>66</v>
      </c>
      <c r="E47">
        <v>136</v>
      </c>
      <c r="F47">
        <v>202</v>
      </c>
    </row>
    <row r="48" spans="1:14" x14ac:dyDescent="0.25">
      <c r="A48">
        <v>5</v>
      </c>
      <c r="B48" t="s">
        <v>62</v>
      </c>
      <c r="C48" t="s">
        <v>64</v>
      </c>
      <c r="D48">
        <v>89</v>
      </c>
      <c r="E48">
        <v>116</v>
      </c>
      <c r="F48">
        <v>205</v>
      </c>
    </row>
    <row r="49" spans="1:29" x14ac:dyDescent="0.25">
      <c r="A49">
        <v>7</v>
      </c>
      <c r="B49" t="s">
        <v>59</v>
      </c>
      <c r="C49" t="s">
        <v>64</v>
      </c>
      <c r="D49">
        <v>85</v>
      </c>
      <c r="E49">
        <v>109</v>
      </c>
      <c r="F49">
        <v>194</v>
      </c>
    </row>
    <row r="50" spans="1:29" x14ac:dyDescent="0.25">
      <c r="A50">
        <v>8</v>
      </c>
      <c r="B50" t="s">
        <v>60</v>
      </c>
      <c r="C50" t="s">
        <v>64</v>
      </c>
      <c r="D50">
        <v>75</v>
      </c>
      <c r="E50">
        <v>122</v>
      </c>
      <c r="F50">
        <v>197</v>
      </c>
    </row>
    <row r="51" spans="1:29" x14ac:dyDescent="0.25">
      <c r="A51">
        <v>9</v>
      </c>
      <c r="B51" t="s">
        <v>61</v>
      </c>
      <c r="C51" t="s">
        <v>64</v>
      </c>
      <c r="D51">
        <v>62</v>
      </c>
      <c r="E51">
        <v>135</v>
      </c>
      <c r="F51">
        <v>197</v>
      </c>
    </row>
    <row r="52" spans="1:29" x14ac:dyDescent="0.25">
      <c r="A52">
        <v>10</v>
      </c>
      <c r="B52" t="s">
        <v>62</v>
      </c>
      <c r="C52" t="s">
        <v>64</v>
      </c>
      <c r="D52">
        <v>95</v>
      </c>
      <c r="E52">
        <v>101</v>
      </c>
      <c r="F52">
        <v>196</v>
      </c>
    </row>
    <row r="53" spans="1:29" x14ac:dyDescent="0.25">
      <c r="A53">
        <v>11</v>
      </c>
      <c r="B53" t="s">
        <v>58</v>
      </c>
      <c r="C53" t="s">
        <v>64</v>
      </c>
      <c r="D53">
        <v>70</v>
      </c>
      <c r="E53">
        <v>129</v>
      </c>
      <c r="F53">
        <v>199</v>
      </c>
      <c r="O53" s="21" t="s">
        <v>30</v>
      </c>
      <c r="P53" s="21"/>
      <c r="Q53" s="21"/>
      <c r="R53" s="21"/>
      <c r="Z53" s="21" t="s">
        <v>30</v>
      </c>
      <c r="AA53" s="21"/>
      <c r="AB53" s="21"/>
      <c r="AC53" s="21"/>
    </row>
    <row r="54" spans="1:29" x14ac:dyDescent="0.25">
      <c r="A54">
        <v>12</v>
      </c>
      <c r="B54" t="s">
        <v>59</v>
      </c>
      <c r="C54" t="s">
        <v>64</v>
      </c>
      <c r="D54">
        <v>72</v>
      </c>
      <c r="E54">
        <v>135</v>
      </c>
      <c r="F54">
        <v>207</v>
      </c>
      <c r="O54" s="22" t="s">
        <v>96</v>
      </c>
      <c r="P54" s="22"/>
      <c r="Q54" s="22"/>
      <c r="R54" s="22"/>
      <c r="Z54" s="22" t="s">
        <v>98</v>
      </c>
      <c r="AA54" s="22"/>
      <c r="AB54" s="22"/>
      <c r="AC54" s="22"/>
    </row>
    <row r="55" spans="1:29" x14ac:dyDescent="0.25">
      <c r="A55">
        <v>14</v>
      </c>
      <c r="B55" t="s">
        <v>61</v>
      </c>
      <c r="C55" t="s">
        <v>64</v>
      </c>
      <c r="D55">
        <v>82</v>
      </c>
      <c r="E55">
        <v>126</v>
      </c>
      <c r="F55">
        <v>208</v>
      </c>
    </row>
    <row r="56" spans="1:29" x14ac:dyDescent="0.25">
      <c r="A56">
        <v>15</v>
      </c>
      <c r="B56" t="s">
        <v>62</v>
      </c>
      <c r="C56" t="s">
        <v>64</v>
      </c>
      <c r="D56">
        <v>75</v>
      </c>
      <c r="E56">
        <v>125</v>
      </c>
      <c r="F56">
        <v>200</v>
      </c>
      <c r="Z56" t="s">
        <v>93</v>
      </c>
      <c r="AA56">
        <f>MIN(E45:E76)</f>
        <v>101</v>
      </c>
    </row>
    <row r="57" spans="1:29" x14ac:dyDescent="0.25">
      <c r="A57">
        <v>16</v>
      </c>
      <c r="B57" t="s">
        <v>58</v>
      </c>
      <c r="C57" t="s">
        <v>64</v>
      </c>
      <c r="D57">
        <v>78</v>
      </c>
      <c r="E57">
        <v>121</v>
      </c>
      <c r="F57">
        <v>199</v>
      </c>
      <c r="O57" t="s">
        <v>93</v>
      </c>
      <c r="P57">
        <f>MIN(D45:D76)</f>
        <v>62</v>
      </c>
      <c r="Z57" t="s">
        <v>94</v>
      </c>
      <c r="AA57">
        <f>MAX(E45:E76)</f>
        <v>136</v>
      </c>
    </row>
    <row r="58" spans="1:29" x14ac:dyDescent="0.25">
      <c r="A58">
        <v>17</v>
      </c>
      <c r="B58" t="s">
        <v>59</v>
      </c>
      <c r="C58" t="s">
        <v>64</v>
      </c>
      <c r="D58">
        <v>80</v>
      </c>
      <c r="E58">
        <v>123</v>
      </c>
      <c r="F58">
        <v>203</v>
      </c>
      <c r="O58" t="s">
        <v>94</v>
      </c>
      <c r="P58">
        <f>MAX(D45:D76)</f>
        <v>98</v>
      </c>
    </row>
    <row r="59" spans="1:29" x14ac:dyDescent="0.25">
      <c r="A59">
        <v>19</v>
      </c>
      <c r="B59" t="s">
        <v>61</v>
      </c>
      <c r="C59" t="s">
        <v>64</v>
      </c>
      <c r="D59">
        <v>93</v>
      </c>
      <c r="E59">
        <v>113</v>
      </c>
      <c r="F59">
        <v>206</v>
      </c>
      <c r="O59" t="s">
        <v>95</v>
      </c>
      <c r="P59">
        <f>AVERAGEIFS(D45:D76,D45:D76,"&gt;76,4", D45:D76,"&lt;83,6")</f>
        <v>80.15384615384616</v>
      </c>
    </row>
    <row r="60" spans="1:29" x14ac:dyDescent="0.25">
      <c r="A60">
        <v>20</v>
      </c>
      <c r="B60" t="s">
        <v>62</v>
      </c>
      <c r="C60" t="s">
        <v>64</v>
      </c>
      <c r="D60">
        <v>89</v>
      </c>
      <c r="E60">
        <v>117</v>
      </c>
      <c r="F60">
        <v>206</v>
      </c>
    </row>
    <row r="61" spans="1:29" x14ac:dyDescent="0.25">
      <c r="A61">
        <v>21</v>
      </c>
      <c r="B61" t="s">
        <v>58</v>
      </c>
      <c r="C61" t="s">
        <v>64</v>
      </c>
      <c r="D61">
        <v>72</v>
      </c>
      <c r="E61">
        <v>134</v>
      </c>
      <c r="F61">
        <v>206</v>
      </c>
    </row>
    <row r="62" spans="1:29" x14ac:dyDescent="0.25">
      <c r="A62">
        <v>22</v>
      </c>
      <c r="B62" t="s">
        <v>59</v>
      </c>
      <c r="C62" t="s">
        <v>64</v>
      </c>
      <c r="D62">
        <v>80</v>
      </c>
      <c r="E62">
        <v>112</v>
      </c>
      <c r="F62">
        <v>192</v>
      </c>
    </row>
    <row r="63" spans="1:29" x14ac:dyDescent="0.25">
      <c r="A63">
        <v>23</v>
      </c>
      <c r="B63" t="s">
        <v>60</v>
      </c>
      <c r="C63" t="s">
        <v>64</v>
      </c>
      <c r="D63">
        <v>76</v>
      </c>
      <c r="E63">
        <v>125</v>
      </c>
      <c r="F63">
        <v>201</v>
      </c>
    </row>
    <row r="64" spans="1:29" x14ac:dyDescent="0.25">
      <c r="A64">
        <v>24</v>
      </c>
      <c r="B64" t="s">
        <v>61</v>
      </c>
      <c r="C64" t="s">
        <v>64</v>
      </c>
      <c r="D64">
        <v>76</v>
      </c>
      <c r="E64">
        <v>123</v>
      </c>
      <c r="F64">
        <v>199</v>
      </c>
    </row>
    <row r="65" spans="1:30" x14ac:dyDescent="0.25">
      <c r="A65">
        <v>26</v>
      </c>
      <c r="B65" t="s">
        <v>58</v>
      </c>
      <c r="C65" t="s">
        <v>64</v>
      </c>
      <c r="D65">
        <v>82</v>
      </c>
      <c r="E65">
        <v>116</v>
      </c>
      <c r="F65">
        <v>198</v>
      </c>
    </row>
    <row r="66" spans="1:30" x14ac:dyDescent="0.25">
      <c r="A66">
        <v>27</v>
      </c>
      <c r="B66" t="s">
        <v>59</v>
      </c>
      <c r="C66" t="s">
        <v>64</v>
      </c>
      <c r="D66">
        <v>80</v>
      </c>
      <c r="E66">
        <v>120</v>
      </c>
      <c r="F66">
        <v>200</v>
      </c>
      <c r="O66" s="21" t="s">
        <v>30</v>
      </c>
      <c r="P66" s="21"/>
      <c r="Q66" s="21"/>
      <c r="R66" s="21"/>
      <c r="AA66" s="21" t="s">
        <v>30</v>
      </c>
      <c r="AB66" s="21"/>
      <c r="AC66" s="21"/>
      <c r="AD66" s="21"/>
    </row>
    <row r="67" spans="1:30" x14ac:dyDescent="0.25">
      <c r="A67">
        <v>28</v>
      </c>
      <c r="B67" t="s">
        <v>60</v>
      </c>
      <c r="C67" t="s">
        <v>64</v>
      </c>
      <c r="D67">
        <v>83</v>
      </c>
      <c r="E67">
        <v>120</v>
      </c>
      <c r="F67">
        <v>203</v>
      </c>
      <c r="O67" s="22" t="s">
        <v>97</v>
      </c>
      <c r="P67" s="22"/>
      <c r="Q67" s="22"/>
      <c r="R67" s="22"/>
      <c r="AA67" s="22" t="s">
        <v>99</v>
      </c>
      <c r="AB67" s="22"/>
      <c r="AC67" s="22"/>
      <c r="AD67" s="22"/>
    </row>
    <row r="68" spans="1:30" x14ac:dyDescent="0.25">
      <c r="A68">
        <v>29</v>
      </c>
      <c r="B68" t="s">
        <v>61</v>
      </c>
      <c r="C68" t="s">
        <v>64</v>
      </c>
      <c r="D68">
        <v>79</v>
      </c>
      <c r="E68">
        <v>121</v>
      </c>
      <c r="F68">
        <v>200</v>
      </c>
    </row>
    <row r="69" spans="1:30" x14ac:dyDescent="0.25">
      <c r="A69">
        <v>30</v>
      </c>
      <c r="B69" t="s">
        <v>62</v>
      </c>
      <c r="C69" t="s">
        <v>64</v>
      </c>
      <c r="D69">
        <v>72</v>
      </c>
      <c r="E69">
        <v>122</v>
      </c>
      <c r="F69">
        <v>194</v>
      </c>
    </row>
    <row r="70" spans="1:30" x14ac:dyDescent="0.25">
      <c r="A70">
        <v>31</v>
      </c>
      <c r="B70" t="s">
        <v>58</v>
      </c>
      <c r="C70" t="s">
        <v>64</v>
      </c>
      <c r="D70">
        <v>90</v>
      </c>
      <c r="E70">
        <v>108</v>
      </c>
      <c r="F70">
        <v>198</v>
      </c>
      <c r="O70" t="s">
        <v>93</v>
      </c>
      <c r="P70">
        <f>MIN(D79:D86)</f>
        <v>114</v>
      </c>
      <c r="Z70" t="s">
        <v>93</v>
      </c>
      <c r="AA70">
        <f>MIN(E79:E86)</f>
        <v>165</v>
      </c>
    </row>
    <row r="71" spans="1:30" x14ac:dyDescent="0.25">
      <c r="A71">
        <v>32</v>
      </c>
      <c r="B71" t="s">
        <v>59</v>
      </c>
      <c r="C71" t="s">
        <v>64</v>
      </c>
      <c r="D71">
        <v>77</v>
      </c>
      <c r="E71">
        <v>119</v>
      </c>
      <c r="F71">
        <v>196</v>
      </c>
      <c r="O71" t="s">
        <v>94</v>
      </c>
      <c r="P71">
        <f>MAX(D79:D86)</f>
        <v>136</v>
      </c>
      <c r="Z71" t="s">
        <v>94</v>
      </c>
      <c r="AA71">
        <f>MAX(E79:E86)</f>
        <v>186</v>
      </c>
    </row>
    <row r="72" spans="1:30" x14ac:dyDescent="0.25">
      <c r="A72">
        <v>33</v>
      </c>
      <c r="B72" t="s">
        <v>60</v>
      </c>
      <c r="C72" t="s">
        <v>64</v>
      </c>
      <c r="D72">
        <v>83</v>
      </c>
      <c r="E72">
        <v>120</v>
      </c>
      <c r="F72">
        <v>203</v>
      </c>
      <c r="O72" t="s">
        <v>95</v>
      </c>
      <c r="P72">
        <f>AVERAGEIFS(D79:D86,D79:D86,"&gt;121,333333", D79:D86,"&lt;128,6667")</f>
        <v>125.25</v>
      </c>
    </row>
    <row r="73" spans="1:30" x14ac:dyDescent="0.25">
      <c r="A73">
        <v>34</v>
      </c>
      <c r="B73" t="s">
        <v>61</v>
      </c>
      <c r="C73" t="s">
        <v>64</v>
      </c>
      <c r="D73">
        <v>78</v>
      </c>
      <c r="E73">
        <v>118</v>
      </c>
      <c r="F73">
        <v>196</v>
      </c>
    </row>
    <row r="74" spans="1:30" x14ac:dyDescent="0.25">
      <c r="A74">
        <v>36</v>
      </c>
      <c r="B74" t="s">
        <v>58</v>
      </c>
      <c r="C74" t="s">
        <v>64</v>
      </c>
      <c r="D74">
        <v>82</v>
      </c>
      <c r="E74">
        <v>118</v>
      </c>
      <c r="F74">
        <v>200</v>
      </c>
    </row>
    <row r="75" spans="1:30" x14ac:dyDescent="0.25">
      <c r="A75">
        <v>38</v>
      </c>
      <c r="B75" t="s">
        <v>60</v>
      </c>
      <c r="C75" t="s">
        <v>64</v>
      </c>
      <c r="D75">
        <v>98</v>
      </c>
      <c r="E75">
        <v>106</v>
      </c>
      <c r="F75">
        <v>204</v>
      </c>
    </row>
    <row r="76" spans="1:30" x14ac:dyDescent="0.25">
      <c r="A76">
        <v>39</v>
      </c>
      <c r="B76" t="s">
        <v>62</v>
      </c>
      <c r="C76" t="s">
        <v>64</v>
      </c>
      <c r="D76">
        <v>78</v>
      </c>
      <c r="E76">
        <v>121</v>
      </c>
      <c r="F76">
        <v>199</v>
      </c>
    </row>
    <row r="77" spans="1:30" x14ac:dyDescent="0.25">
      <c r="A77" t="s">
        <v>87</v>
      </c>
      <c r="C77">
        <f>COUNTIF(C45:C76,"Soleado")</f>
        <v>32</v>
      </c>
    </row>
    <row r="78" spans="1:30" x14ac:dyDescent="0.25">
      <c r="A78" t="s">
        <v>86</v>
      </c>
    </row>
    <row r="79" spans="1:30" x14ac:dyDescent="0.25">
      <c r="A79">
        <v>4</v>
      </c>
      <c r="B79" t="s">
        <v>61</v>
      </c>
      <c r="C79" t="s">
        <v>65</v>
      </c>
      <c r="D79">
        <v>124</v>
      </c>
      <c r="E79">
        <v>168</v>
      </c>
      <c r="F79">
        <v>292</v>
      </c>
    </row>
    <row r="80" spans="1:30" x14ac:dyDescent="0.25">
      <c r="A80">
        <v>6</v>
      </c>
      <c r="B80" t="s">
        <v>58</v>
      </c>
      <c r="C80" t="s">
        <v>65</v>
      </c>
      <c r="D80">
        <v>136</v>
      </c>
      <c r="E80">
        <v>165</v>
      </c>
      <c r="F80">
        <v>301</v>
      </c>
    </row>
    <row r="81" spans="1:6" x14ac:dyDescent="0.25">
      <c r="A81">
        <v>13</v>
      </c>
      <c r="B81" t="s">
        <v>60</v>
      </c>
      <c r="C81" t="s">
        <v>65</v>
      </c>
      <c r="D81">
        <v>127</v>
      </c>
      <c r="E81">
        <v>183</v>
      </c>
      <c r="F81">
        <v>310</v>
      </c>
    </row>
    <row r="82" spans="1:6" x14ac:dyDescent="0.25">
      <c r="A82">
        <v>18</v>
      </c>
      <c r="B82" t="s">
        <v>60</v>
      </c>
      <c r="C82" t="s">
        <v>65</v>
      </c>
      <c r="D82">
        <v>116</v>
      </c>
      <c r="E82">
        <v>185</v>
      </c>
      <c r="F82">
        <v>301</v>
      </c>
    </row>
    <row r="83" spans="1:6" x14ac:dyDescent="0.25">
      <c r="A83">
        <v>25</v>
      </c>
      <c r="B83" t="s">
        <v>61</v>
      </c>
      <c r="C83" t="s">
        <v>65</v>
      </c>
      <c r="D83">
        <v>127</v>
      </c>
      <c r="E83">
        <v>177</v>
      </c>
      <c r="F83">
        <v>304</v>
      </c>
    </row>
    <row r="84" spans="1:6" x14ac:dyDescent="0.25">
      <c r="A84">
        <v>35</v>
      </c>
      <c r="B84" t="s">
        <v>62</v>
      </c>
      <c r="C84" t="s">
        <v>65</v>
      </c>
      <c r="D84">
        <v>123</v>
      </c>
      <c r="E84">
        <v>186</v>
      </c>
      <c r="F84">
        <v>309</v>
      </c>
    </row>
    <row r="85" spans="1:6" x14ac:dyDescent="0.25">
      <c r="A85">
        <v>37</v>
      </c>
      <c r="B85" t="s">
        <v>59</v>
      </c>
      <c r="C85" t="s">
        <v>65</v>
      </c>
      <c r="D85">
        <v>114</v>
      </c>
      <c r="E85">
        <v>186</v>
      </c>
      <c r="F85">
        <v>300</v>
      </c>
    </row>
    <row r="86" spans="1:6" x14ac:dyDescent="0.25">
      <c r="A86">
        <v>40</v>
      </c>
      <c r="B86" t="s">
        <v>62</v>
      </c>
      <c r="C86" t="s">
        <v>65</v>
      </c>
      <c r="D86">
        <v>129</v>
      </c>
      <c r="E86">
        <v>176</v>
      </c>
      <c r="F86">
        <v>305</v>
      </c>
    </row>
    <row r="87" spans="1:6" x14ac:dyDescent="0.25">
      <c r="A87" t="s">
        <v>74</v>
      </c>
      <c r="C87">
        <v>8</v>
      </c>
    </row>
    <row r="92" spans="1:6" x14ac:dyDescent="0.25">
      <c r="A92" s="18" t="s">
        <v>57</v>
      </c>
      <c r="B92" s="18" t="s">
        <v>63</v>
      </c>
      <c r="C92" t="s">
        <v>83</v>
      </c>
      <c r="D92" t="s">
        <v>31</v>
      </c>
    </row>
    <row r="93" spans="1:6" x14ac:dyDescent="0.25">
      <c r="A93" t="s">
        <v>58</v>
      </c>
      <c r="C93" s="19">
        <v>1706</v>
      </c>
      <c r="D93" s="20">
        <f>1706/$C$98</f>
        <v>0.19296459676507183</v>
      </c>
    </row>
    <row r="94" spans="1:6" x14ac:dyDescent="0.25">
      <c r="A94" t="s">
        <v>59</v>
      </c>
      <c r="C94" s="19">
        <v>1698</v>
      </c>
      <c r="D94" s="20">
        <f>1698/C98</f>
        <v>0.19205972175093317</v>
      </c>
    </row>
    <row r="95" spans="1:6" x14ac:dyDescent="0.25">
      <c r="A95" t="s">
        <v>60</v>
      </c>
      <c r="C95" s="19">
        <v>1821</v>
      </c>
      <c r="D95" s="20">
        <f>1821/C98</f>
        <v>0.20597217509331522</v>
      </c>
      <c r="E95" t="s">
        <v>101</v>
      </c>
    </row>
    <row r="96" spans="1:6" x14ac:dyDescent="0.25">
      <c r="A96" t="s">
        <v>61</v>
      </c>
      <c r="C96" s="19">
        <v>1802</v>
      </c>
      <c r="D96" s="20">
        <f>1802/C98</f>
        <v>0.20382309693473588</v>
      </c>
      <c r="E96" t="s">
        <v>102</v>
      </c>
    </row>
    <row r="97" spans="1:4" x14ac:dyDescent="0.25">
      <c r="A97" t="s">
        <v>62</v>
      </c>
      <c r="C97" s="19">
        <v>1814</v>
      </c>
      <c r="D97" s="20">
        <f>1814/C98</f>
        <v>0.2051804094559439</v>
      </c>
    </row>
    <row r="98" spans="1:4" x14ac:dyDescent="0.25">
      <c r="B98" t="s">
        <v>100</v>
      </c>
      <c r="C98">
        <f>SUM(C93:C97)</f>
        <v>8841</v>
      </c>
    </row>
    <row r="101" spans="1:4" x14ac:dyDescent="0.25">
      <c r="A101" t="s">
        <v>103</v>
      </c>
    </row>
  </sheetData>
  <autoFilter ref="A1:F42" xr:uid="{AAC1E540-FC70-435B-A3B4-81DDDDC19E9D}"/>
  <mergeCells count="8">
    <mergeCell ref="O53:R53"/>
    <mergeCell ref="O54:R54"/>
    <mergeCell ref="O66:R66"/>
    <mergeCell ref="O67:R67"/>
    <mergeCell ref="Z53:AC53"/>
    <mergeCell ref="Z54:AC54"/>
    <mergeCell ref="AA66:AD66"/>
    <mergeCell ref="AA67:AD67"/>
  </mergeCell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50FDE-7B3D-4147-8CA8-5169351E08C4}">
  <dimension ref="A1"/>
  <sheetViews>
    <sheetView workbookViewId="0">
      <selection activeCell="A2" sqref="A2:B6"/>
    </sheetView>
  </sheetViews>
  <sheetFormatPr baseColWidth="10" defaultRowHeight="15" x14ac:dyDescent="0.25"/>
  <cols>
    <col min="1" max="1" width="17.42578125" bestFit="1" customWidth="1"/>
    <col min="2" max="2" width="28.28515625" bestFit="1" customWidth="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460B24-5921-4A1F-959F-6EA734B909D8}">
  <dimension ref="A1"/>
  <sheetViews>
    <sheetView workbookViewId="0">
      <selection activeCell="A2" sqref="A2:E16"/>
    </sheetView>
  </sheetViews>
  <sheetFormatPr baseColWidth="10" defaultRowHeight="15" x14ac:dyDescent="0.25"/>
  <cols>
    <col min="1" max="1" width="17.42578125" bestFit="1" customWidth="1"/>
    <col min="2" max="2" width="24.85546875" bestFit="1" customWidth="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B52A0-86D2-47EA-B681-D5C7C881AAAB}">
  <dimension ref="A1:O74"/>
  <sheetViews>
    <sheetView tabSelected="1" workbookViewId="0">
      <selection activeCell="J67" sqref="J67"/>
    </sheetView>
  </sheetViews>
  <sheetFormatPr baseColWidth="10" defaultRowHeight="15" x14ac:dyDescent="0.25"/>
  <cols>
    <col min="1" max="1" width="17.5703125" customWidth="1"/>
    <col min="2" max="2" width="24.140625" bestFit="1" customWidth="1"/>
    <col min="3" max="3" width="20" bestFit="1" customWidth="1"/>
    <col min="4" max="4" width="15.140625" bestFit="1" customWidth="1"/>
    <col min="6" max="6" width="19.28515625" bestFit="1" customWidth="1"/>
    <col min="7" max="7" width="11.85546875" bestFit="1" customWidth="1"/>
    <col min="11" max="11" width="20.42578125" customWidth="1"/>
  </cols>
  <sheetData>
    <row r="1" spans="1:15" x14ac:dyDescent="0.25">
      <c r="A1" t="s">
        <v>106</v>
      </c>
      <c r="B1" t="s">
        <v>107</v>
      </c>
      <c r="C1" t="s">
        <v>108</v>
      </c>
      <c r="D1" t="s">
        <v>109</v>
      </c>
    </row>
    <row r="2" spans="1:15" x14ac:dyDescent="0.25">
      <c r="A2">
        <v>1</v>
      </c>
      <c r="B2">
        <v>230.26</v>
      </c>
      <c r="C2">
        <v>4</v>
      </c>
      <c r="D2" t="s">
        <v>104</v>
      </c>
    </row>
    <row r="3" spans="1:15" x14ac:dyDescent="0.25">
      <c r="A3">
        <v>2</v>
      </c>
      <c r="B3">
        <v>0</v>
      </c>
      <c r="C3">
        <v>1</v>
      </c>
      <c r="D3" t="s">
        <v>104</v>
      </c>
    </row>
    <row r="4" spans="1:15" x14ac:dyDescent="0.25">
      <c r="A4">
        <v>4</v>
      </c>
      <c r="B4">
        <v>133.54</v>
      </c>
      <c r="C4">
        <v>2</v>
      </c>
      <c r="D4" t="s">
        <v>104</v>
      </c>
    </row>
    <row r="5" spans="1:15" x14ac:dyDescent="0.25">
      <c r="A5">
        <v>5</v>
      </c>
      <c r="B5">
        <v>193.84</v>
      </c>
      <c r="C5">
        <v>3</v>
      </c>
      <c r="D5" t="s">
        <v>104</v>
      </c>
    </row>
    <row r="6" spans="1:15" x14ac:dyDescent="0.25">
      <c r="A6">
        <v>6</v>
      </c>
      <c r="B6">
        <v>301.83999999999997</v>
      </c>
      <c r="C6">
        <v>5</v>
      </c>
      <c r="D6" t="s">
        <v>104</v>
      </c>
    </row>
    <row r="7" spans="1:15" x14ac:dyDescent="0.25">
      <c r="A7">
        <v>7</v>
      </c>
      <c r="B7">
        <v>124.06</v>
      </c>
      <c r="C7">
        <v>2</v>
      </c>
      <c r="D7" t="s">
        <v>104</v>
      </c>
    </row>
    <row r="8" spans="1:15" x14ac:dyDescent="0.25">
      <c r="A8">
        <v>10</v>
      </c>
      <c r="B8">
        <v>110.44</v>
      </c>
      <c r="C8">
        <v>2</v>
      </c>
      <c r="D8" t="s">
        <v>104</v>
      </c>
    </row>
    <row r="9" spans="1:15" x14ac:dyDescent="0.25">
      <c r="A9">
        <v>11</v>
      </c>
      <c r="B9">
        <v>128.49</v>
      </c>
      <c r="C9">
        <v>2</v>
      </c>
      <c r="D9" t="s">
        <v>104</v>
      </c>
    </row>
    <row r="10" spans="1:15" x14ac:dyDescent="0.25">
      <c r="A10">
        <v>12</v>
      </c>
      <c r="B10">
        <v>0</v>
      </c>
      <c r="C10">
        <v>5</v>
      </c>
      <c r="D10" t="s">
        <v>104</v>
      </c>
    </row>
    <row r="11" spans="1:15" x14ac:dyDescent="0.25">
      <c r="A11">
        <v>13</v>
      </c>
      <c r="B11">
        <v>122.87</v>
      </c>
      <c r="C11">
        <v>2</v>
      </c>
      <c r="D11" t="s">
        <v>104</v>
      </c>
      <c r="F11" t="s">
        <v>110</v>
      </c>
      <c r="G11" t="s">
        <v>113</v>
      </c>
      <c r="I11" t="s">
        <v>119</v>
      </c>
      <c r="O11" t="s">
        <v>126</v>
      </c>
    </row>
    <row r="12" spans="1:15" x14ac:dyDescent="0.25">
      <c r="A12">
        <v>15</v>
      </c>
      <c r="B12">
        <v>67.86</v>
      </c>
      <c r="C12">
        <v>1</v>
      </c>
      <c r="D12" t="s">
        <v>104</v>
      </c>
      <c r="F12" t="s">
        <v>111</v>
      </c>
      <c r="G12" t="s">
        <v>114</v>
      </c>
      <c r="I12" t="s">
        <v>115</v>
      </c>
    </row>
    <row r="13" spans="1:15" x14ac:dyDescent="0.25">
      <c r="A13">
        <v>16</v>
      </c>
      <c r="B13">
        <v>107.78</v>
      </c>
      <c r="C13">
        <v>2</v>
      </c>
      <c r="D13" t="s">
        <v>104</v>
      </c>
      <c r="F13" t="s">
        <v>112</v>
      </c>
      <c r="G13" t="s">
        <v>78</v>
      </c>
      <c r="I13" t="s">
        <v>116</v>
      </c>
    </row>
    <row r="14" spans="1:15" x14ac:dyDescent="0.25">
      <c r="A14">
        <v>18</v>
      </c>
      <c r="B14">
        <v>175.28</v>
      </c>
      <c r="C14">
        <v>3</v>
      </c>
      <c r="D14" t="s">
        <v>104</v>
      </c>
      <c r="F14" t="s">
        <v>109</v>
      </c>
      <c r="G14" t="s">
        <v>78</v>
      </c>
      <c r="I14" t="s">
        <v>117</v>
      </c>
    </row>
    <row r="15" spans="1:15" x14ac:dyDescent="0.25">
      <c r="A15">
        <v>19</v>
      </c>
      <c r="B15">
        <v>201.44</v>
      </c>
      <c r="C15">
        <v>3</v>
      </c>
      <c r="D15" t="s">
        <v>104</v>
      </c>
      <c r="I15" t="s">
        <v>118</v>
      </c>
    </row>
    <row r="16" spans="1:15" x14ac:dyDescent="0.25">
      <c r="A16">
        <v>22</v>
      </c>
      <c r="B16">
        <v>181.71</v>
      </c>
      <c r="C16">
        <v>3</v>
      </c>
      <c r="D16" t="s">
        <v>104</v>
      </c>
      <c r="I16" t="s">
        <v>120</v>
      </c>
    </row>
    <row r="17" spans="1:11" x14ac:dyDescent="0.25">
      <c r="A17">
        <v>24</v>
      </c>
      <c r="B17">
        <v>0</v>
      </c>
      <c r="C17">
        <v>2</v>
      </c>
      <c r="D17" t="s">
        <v>104</v>
      </c>
      <c r="I17" t="s">
        <v>121</v>
      </c>
    </row>
    <row r="18" spans="1:11" x14ac:dyDescent="0.25">
      <c r="A18">
        <v>26</v>
      </c>
      <c r="B18">
        <v>236.7</v>
      </c>
      <c r="C18">
        <v>4</v>
      </c>
      <c r="D18" t="s">
        <v>104</v>
      </c>
      <c r="I18" t="s">
        <v>122</v>
      </c>
    </row>
    <row r="19" spans="1:11" ht="15" customHeight="1" x14ac:dyDescent="0.25">
      <c r="A19">
        <v>27</v>
      </c>
      <c r="B19">
        <v>235.52</v>
      </c>
      <c r="C19">
        <v>4</v>
      </c>
      <c r="D19" t="s">
        <v>104</v>
      </c>
      <c r="F19" s="30" t="s">
        <v>123</v>
      </c>
      <c r="G19" s="30"/>
      <c r="H19" s="30"/>
      <c r="I19" s="30"/>
      <c r="J19" s="30"/>
      <c r="K19" s="30"/>
    </row>
    <row r="20" spans="1:11" ht="15" customHeight="1" x14ac:dyDescent="0.25">
      <c r="A20">
        <v>28</v>
      </c>
      <c r="B20">
        <v>247.99</v>
      </c>
      <c r="C20">
        <v>4</v>
      </c>
      <c r="D20" t="s">
        <v>104</v>
      </c>
      <c r="F20" s="31" t="s">
        <v>124</v>
      </c>
      <c r="G20" s="31"/>
      <c r="H20" s="31"/>
      <c r="I20" s="31"/>
      <c r="J20" s="31"/>
      <c r="K20" s="31"/>
    </row>
    <row r="21" spans="1:11" x14ac:dyDescent="0.25">
      <c r="A21">
        <v>29</v>
      </c>
      <c r="B21">
        <v>129.22999999999999</v>
      </c>
      <c r="C21">
        <v>2</v>
      </c>
      <c r="D21" t="s">
        <v>104</v>
      </c>
    </row>
    <row r="22" spans="1:11" x14ac:dyDescent="0.25">
      <c r="A22">
        <v>30</v>
      </c>
      <c r="B22">
        <v>53.64</v>
      </c>
      <c r="C22">
        <v>1</v>
      </c>
      <c r="D22" t="s">
        <v>104</v>
      </c>
    </row>
    <row r="23" spans="1:11" x14ac:dyDescent="0.25">
      <c r="A23">
        <v>32</v>
      </c>
      <c r="B23">
        <v>135.16999999999999</v>
      </c>
      <c r="C23">
        <v>2</v>
      </c>
      <c r="D23" t="s">
        <v>104</v>
      </c>
    </row>
    <row r="24" spans="1:11" x14ac:dyDescent="0.25">
      <c r="A24">
        <v>33</v>
      </c>
      <c r="B24">
        <v>67.709999999999994</v>
      </c>
      <c r="C24">
        <v>1</v>
      </c>
      <c r="D24" t="s">
        <v>104</v>
      </c>
    </row>
    <row r="25" spans="1:11" x14ac:dyDescent="0.25">
      <c r="A25">
        <v>34</v>
      </c>
      <c r="B25">
        <v>45.19</v>
      </c>
      <c r="C25">
        <v>1</v>
      </c>
      <c r="D25" t="s">
        <v>104</v>
      </c>
    </row>
    <row r="26" spans="1:11" x14ac:dyDescent="0.25">
      <c r="A26">
        <v>35</v>
      </c>
      <c r="B26">
        <v>298.23</v>
      </c>
      <c r="C26">
        <v>5</v>
      </c>
      <c r="D26" t="s">
        <v>104</v>
      </c>
    </row>
    <row r="27" spans="1:11" x14ac:dyDescent="0.25">
      <c r="A27">
        <v>37</v>
      </c>
      <c r="B27">
        <v>113.66</v>
      </c>
      <c r="C27">
        <v>2</v>
      </c>
      <c r="D27" t="s">
        <v>104</v>
      </c>
    </row>
    <row r="28" spans="1:11" x14ac:dyDescent="0.25">
      <c r="A28">
        <v>38</v>
      </c>
      <c r="B28">
        <v>125.8</v>
      </c>
      <c r="C28">
        <v>2</v>
      </c>
      <c r="D28" t="s">
        <v>104</v>
      </c>
    </row>
    <row r="29" spans="1:11" x14ac:dyDescent="0.25">
      <c r="A29">
        <v>39</v>
      </c>
      <c r="B29">
        <v>57.31</v>
      </c>
      <c r="C29">
        <v>1</v>
      </c>
      <c r="D29" t="s">
        <v>104</v>
      </c>
    </row>
    <row r="30" spans="1:11" x14ac:dyDescent="0.25">
      <c r="A30">
        <v>3</v>
      </c>
      <c r="B30">
        <v>0</v>
      </c>
      <c r="C30">
        <v>1</v>
      </c>
      <c r="D30" t="s">
        <v>105</v>
      </c>
    </row>
    <row r="31" spans="1:11" x14ac:dyDescent="0.25">
      <c r="A31">
        <v>8</v>
      </c>
      <c r="B31">
        <v>0</v>
      </c>
      <c r="C31">
        <v>2</v>
      </c>
      <c r="D31" t="s">
        <v>105</v>
      </c>
    </row>
    <row r="32" spans="1:11" x14ac:dyDescent="0.25">
      <c r="A32">
        <v>9</v>
      </c>
      <c r="B32">
        <v>0</v>
      </c>
      <c r="C32">
        <v>3</v>
      </c>
      <c r="D32" t="s">
        <v>105</v>
      </c>
    </row>
    <row r="33" spans="1:6" x14ac:dyDescent="0.25">
      <c r="A33">
        <v>14</v>
      </c>
      <c r="B33">
        <v>0</v>
      </c>
      <c r="C33">
        <v>1</v>
      </c>
      <c r="D33" t="s">
        <v>105</v>
      </c>
    </row>
    <row r="34" spans="1:6" x14ac:dyDescent="0.25">
      <c r="A34">
        <v>17</v>
      </c>
      <c r="B34">
        <v>60.45</v>
      </c>
      <c r="C34">
        <v>2</v>
      </c>
      <c r="D34" t="s">
        <v>105</v>
      </c>
    </row>
    <row r="35" spans="1:6" x14ac:dyDescent="0.25">
      <c r="A35">
        <v>20</v>
      </c>
      <c r="B35">
        <v>0</v>
      </c>
      <c r="C35">
        <v>1</v>
      </c>
      <c r="D35" t="s">
        <v>105</v>
      </c>
    </row>
    <row r="36" spans="1:6" x14ac:dyDescent="0.25">
      <c r="A36">
        <v>21</v>
      </c>
      <c r="B36">
        <v>23.35</v>
      </c>
      <c r="C36">
        <v>1</v>
      </c>
      <c r="D36" t="s">
        <v>105</v>
      </c>
    </row>
    <row r="37" spans="1:6" x14ac:dyDescent="0.25">
      <c r="A37">
        <v>23</v>
      </c>
      <c r="B37">
        <v>0</v>
      </c>
      <c r="C37">
        <v>1</v>
      </c>
      <c r="D37" t="s">
        <v>105</v>
      </c>
    </row>
    <row r="38" spans="1:6" x14ac:dyDescent="0.25">
      <c r="A38">
        <v>25</v>
      </c>
      <c r="B38">
        <v>24.37</v>
      </c>
      <c r="C38">
        <v>1</v>
      </c>
      <c r="D38" t="s">
        <v>105</v>
      </c>
    </row>
    <row r="39" spans="1:6" x14ac:dyDescent="0.25">
      <c r="A39">
        <v>31</v>
      </c>
      <c r="B39">
        <v>60.12</v>
      </c>
      <c r="C39">
        <v>2</v>
      </c>
      <c r="D39" t="s">
        <v>105</v>
      </c>
    </row>
    <row r="40" spans="1:6" x14ac:dyDescent="0.25">
      <c r="A40">
        <v>36</v>
      </c>
      <c r="B40">
        <v>91.27</v>
      </c>
      <c r="C40">
        <v>3</v>
      </c>
      <c r="D40" t="s">
        <v>105</v>
      </c>
    </row>
    <row r="41" spans="1:6" x14ac:dyDescent="0.25">
      <c r="A41">
        <v>40</v>
      </c>
      <c r="B41">
        <v>59.33</v>
      </c>
      <c r="C41">
        <v>2</v>
      </c>
      <c r="D41" t="s">
        <v>105</v>
      </c>
    </row>
    <row r="44" spans="1:6" x14ac:dyDescent="0.25">
      <c r="A44" s="13" t="s">
        <v>130</v>
      </c>
      <c r="B44" s="33">
        <f>AVERAGEIFS($B$2:$B$41,$D$2:$D$41,D41)</f>
        <v>26.574166666666667</v>
      </c>
      <c r="C44" t="s">
        <v>131</v>
      </c>
    </row>
    <row r="45" spans="1:6" x14ac:dyDescent="0.25">
      <c r="A45" s="13" t="s">
        <v>129</v>
      </c>
      <c r="B45" s="33">
        <f>AVERAGEIFS($B$2:$B$41,$D$2:$D$41,D27)</f>
        <v>136.62714285714284</v>
      </c>
      <c r="C45" t="s">
        <v>132</v>
      </c>
      <c r="F45" t="s">
        <v>125</v>
      </c>
    </row>
    <row r="46" spans="1:6" x14ac:dyDescent="0.25">
      <c r="C46" t="s">
        <v>133</v>
      </c>
    </row>
    <row r="65" spans="1:14" x14ac:dyDescent="0.25">
      <c r="A65" s="18" t="s">
        <v>109</v>
      </c>
      <c r="B65" t="s">
        <v>127</v>
      </c>
      <c r="C65" s="29" t="s">
        <v>31</v>
      </c>
      <c r="G65" t="s">
        <v>134</v>
      </c>
      <c r="N65" t="s">
        <v>135</v>
      </c>
    </row>
    <row r="66" spans="1:14" x14ac:dyDescent="0.25">
      <c r="A66" t="s">
        <v>104</v>
      </c>
      <c r="B66" s="19">
        <v>71</v>
      </c>
      <c r="C66" s="32">
        <f>71/91</f>
        <v>0.78021978021978022</v>
      </c>
      <c r="J66" t="s">
        <v>138</v>
      </c>
    </row>
    <row r="67" spans="1:14" x14ac:dyDescent="0.25">
      <c r="A67" t="s">
        <v>105</v>
      </c>
      <c r="B67" s="19">
        <v>20</v>
      </c>
      <c r="C67" s="32">
        <f>20/91</f>
        <v>0.21978021978021978</v>
      </c>
      <c r="G67" t="s">
        <v>94</v>
      </c>
      <c r="H67">
        <f>MAX(B2:B29)</f>
        <v>301.83999999999997</v>
      </c>
      <c r="J67" t="s">
        <v>139</v>
      </c>
      <c r="M67" t="s">
        <v>94</v>
      </c>
      <c r="N67">
        <f>MAX(B30:B41)</f>
        <v>91.27</v>
      </c>
    </row>
    <row r="68" spans="1:14" x14ac:dyDescent="0.25">
      <c r="A68" t="s">
        <v>74</v>
      </c>
      <c r="B68">
        <v>91</v>
      </c>
      <c r="G68" t="s">
        <v>93</v>
      </c>
      <c r="H68">
        <f>MIN(B2:B29)</f>
        <v>0</v>
      </c>
      <c r="J68" t="s">
        <v>140</v>
      </c>
      <c r="M68" t="s">
        <v>93</v>
      </c>
      <c r="N68">
        <v>0</v>
      </c>
    </row>
    <row r="69" spans="1:14" x14ac:dyDescent="0.25">
      <c r="G69" t="s">
        <v>95</v>
      </c>
      <c r="H69">
        <f>AVERAGEIFS(B2:B29,B2:B29,"&gt;120,736",B2:B29,"&lt;181,104")</f>
        <v>134.30500000000001</v>
      </c>
      <c r="M69" t="s">
        <v>95</v>
      </c>
      <c r="N69">
        <f>AVERAGEIFS(B30:B41,B30:B41,"&gt;0",B30:B41,"&lt;30,4234")</f>
        <v>23.86</v>
      </c>
    </row>
    <row r="71" spans="1:14" x14ac:dyDescent="0.25">
      <c r="N71" t="s">
        <v>136</v>
      </c>
    </row>
    <row r="72" spans="1:14" x14ac:dyDescent="0.25">
      <c r="A72" s="18" t="s">
        <v>109</v>
      </c>
      <c r="B72" t="s">
        <v>128</v>
      </c>
      <c r="C72" s="29" t="s">
        <v>16</v>
      </c>
      <c r="N72" t="s">
        <v>137</v>
      </c>
    </row>
    <row r="73" spans="1:14" x14ac:dyDescent="0.25">
      <c r="A73" t="s">
        <v>104</v>
      </c>
      <c r="B73" s="19">
        <v>28</v>
      </c>
      <c r="C73" s="5">
        <f>28/40</f>
        <v>0.7</v>
      </c>
    </row>
    <row r="74" spans="1:14" x14ac:dyDescent="0.25">
      <c r="A74" t="s">
        <v>105</v>
      </c>
      <c r="B74" s="19">
        <v>12</v>
      </c>
      <c r="C74" s="5">
        <f>12/40</f>
        <v>0.3</v>
      </c>
    </row>
  </sheetData>
  <autoFilter ref="A1:D41" xr:uid="{6C9DCA6E-0D91-4740-9388-00E50F52FCD0}">
    <sortState xmlns:xlrd2="http://schemas.microsoft.com/office/spreadsheetml/2017/richdata2" ref="A2:D41">
      <sortCondition ref="D1:D41"/>
    </sortState>
  </autoFilter>
  <mergeCells count="2">
    <mergeCell ref="F19:K19"/>
    <mergeCell ref="F20:K20"/>
  </mergeCells>
  <pageMargins left="0.7" right="0.7" top="0.75" bottom="0.75" header="0.3" footer="0.3"/>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FC2E7-CD74-43D6-A55F-46D2274FB993}">
  <dimension ref="A1:AI91"/>
  <sheetViews>
    <sheetView topLeftCell="A41" workbookViewId="0">
      <selection activeCell="F86" sqref="F86"/>
    </sheetView>
  </sheetViews>
  <sheetFormatPr baseColWidth="10" defaultRowHeight="15" x14ac:dyDescent="0.25"/>
  <cols>
    <col min="2" max="2" width="15.7109375" bestFit="1" customWidth="1"/>
    <col min="3" max="3" width="15.42578125" bestFit="1" customWidth="1"/>
    <col min="4" max="4" width="18.28515625" bestFit="1" customWidth="1"/>
    <col min="12" max="12" width="21" bestFit="1" customWidth="1"/>
    <col min="13" max="13" width="11.7109375" bestFit="1" customWidth="1"/>
    <col min="14" max="14" width="12.140625" bestFit="1" customWidth="1"/>
    <col min="15" max="16" width="11.7109375" bestFit="1" customWidth="1"/>
    <col min="22" max="22" width="20.5703125" bestFit="1" customWidth="1"/>
  </cols>
  <sheetData>
    <row r="1" spans="1:35" x14ac:dyDescent="0.25">
      <c r="A1" t="s">
        <v>3</v>
      </c>
      <c r="B1" t="s">
        <v>2</v>
      </c>
      <c r="C1" t="s">
        <v>1</v>
      </c>
      <c r="D1" t="s">
        <v>0</v>
      </c>
      <c r="F1" t="s">
        <v>28</v>
      </c>
      <c r="M1" s="10"/>
    </row>
    <row r="2" spans="1:35" x14ac:dyDescent="0.25">
      <c r="A2">
        <v>1</v>
      </c>
      <c r="B2" s="1">
        <v>0.66902777777777789</v>
      </c>
      <c r="C2">
        <v>3</v>
      </c>
      <c r="D2">
        <v>146</v>
      </c>
      <c r="F2" t="s">
        <v>27</v>
      </c>
      <c r="U2" t="s">
        <v>2</v>
      </c>
      <c r="V2" t="s">
        <v>19</v>
      </c>
    </row>
    <row r="3" spans="1:35" x14ac:dyDescent="0.25">
      <c r="A3">
        <v>2</v>
      </c>
      <c r="B3" s="1">
        <v>0.68880787037037028</v>
      </c>
      <c r="C3">
        <v>3</v>
      </c>
      <c r="D3">
        <v>140</v>
      </c>
      <c r="F3" t="s">
        <v>26</v>
      </c>
      <c r="U3" s="1">
        <v>0.66902777777777789</v>
      </c>
    </row>
    <row r="4" spans="1:35" x14ac:dyDescent="0.25">
      <c r="A4">
        <v>3</v>
      </c>
      <c r="B4" s="1">
        <v>0.69144675925925936</v>
      </c>
      <c r="C4">
        <v>2</v>
      </c>
      <c r="D4">
        <v>208</v>
      </c>
      <c r="F4" t="s">
        <v>25</v>
      </c>
      <c r="U4" s="1">
        <v>0.68880787037037028</v>
      </c>
      <c r="V4" s="2">
        <f t="shared" ref="V4:V42" si="0">U4-U3</f>
        <v>1.9780092592592391E-2</v>
      </c>
      <c r="W4">
        <f t="shared" ref="W4:W42" si="1">MINUTE(V4)</f>
        <v>28</v>
      </c>
      <c r="X4">
        <f t="shared" ref="X4:X42" si="2">SECOND(V4)*0.01</f>
        <v>0.28999999999999998</v>
      </c>
      <c r="Y4">
        <f t="shared" ref="Y4:Y42" si="3">W4+X4</f>
        <v>28.29</v>
      </c>
      <c r="AG4" t="s">
        <v>8</v>
      </c>
      <c r="AH4">
        <f>AVERAGE(Y4:Y10)</f>
        <v>7.8614285714285712</v>
      </c>
    </row>
    <row r="5" spans="1:35" x14ac:dyDescent="0.25">
      <c r="A5">
        <v>4</v>
      </c>
      <c r="B5" s="1">
        <v>0.69781249999999995</v>
      </c>
      <c r="C5">
        <v>5</v>
      </c>
      <c r="D5">
        <v>595</v>
      </c>
      <c r="U5" s="1">
        <v>0.69144675925925936</v>
      </c>
      <c r="V5" s="2">
        <f t="shared" si="0"/>
        <v>2.6388888888890794E-3</v>
      </c>
      <c r="W5">
        <f t="shared" si="1"/>
        <v>3</v>
      </c>
      <c r="X5">
        <f t="shared" si="2"/>
        <v>0.48</v>
      </c>
      <c r="Y5">
        <f t="shared" si="3"/>
        <v>3.48</v>
      </c>
    </row>
    <row r="6" spans="1:35" x14ac:dyDescent="0.25">
      <c r="A6">
        <v>5</v>
      </c>
      <c r="B6" s="1">
        <v>0.69883101851851848</v>
      </c>
      <c r="C6">
        <v>3</v>
      </c>
      <c r="D6">
        <v>118</v>
      </c>
      <c r="L6" t="s">
        <v>24</v>
      </c>
      <c r="M6" t="s">
        <v>23</v>
      </c>
      <c r="N6" t="s">
        <v>22</v>
      </c>
      <c r="O6" s="9" t="s">
        <v>21</v>
      </c>
      <c r="P6" t="s">
        <v>20</v>
      </c>
      <c r="U6" s="1">
        <v>0.69781249999999995</v>
      </c>
      <c r="V6" s="2">
        <f t="shared" si="0"/>
        <v>6.3657407407405886E-3</v>
      </c>
      <c r="W6">
        <f t="shared" si="1"/>
        <v>9</v>
      </c>
      <c r="X6">
        <f t="shared" si="2"/>
        <v>0.1</v>
      </c>
      <c r="Y6">
        <f t="shared" si="3"/>
        <v>9.1</v>
      </c>
    </row>
    <row r="7" spans="1:35" x14ac:dyDescent="0.25">
      <c r="A7">
        <v>6</v>
      </c>
      <c r="B7" s="1">
        <v>0.70530092592592597</v>
      </c>
      <c r="C7">
        <v>1</v>
      </c>
      <c r="D7">
        <v>164</v>
      </c>
      <c r="L7" t="s">
        <v>5</v>
      </c>
      <c r="M7">
        <v>12</v>
      </c>
      <c r="N7">
        <v>13</v>
      </c>
      <c r="O7">
        <v>8</v>
      </c>
      <c r="P7">
        <v>7</v>
      </c>
      <c r="Q7">
        <f>SUM(M7:P7)</f>
        <v>40</v>
      </c>
      <c r="U7" s="1">
        <v>0.69883101851851848</v>
      </c>
      <c r="V7" s="2">
        <f t="shared" si="0"/>
        <v>1.0185185185185297E-3</v>
      </c>
      <c r="W7">
        <f t="shared" si="1"/>
        <v>1</v>
      </c>
      <c r="X7">
        <f t="shared" si="2"/>
        <v>0.28000000000000003</v>
      </c>
      <c r="Y7">
        <f t="shared" si="3"/>
        <v>1.28</v>
      </c>
    </row>
    <row r="8" spans="1:35" x14ac:dyDescent="0.25">
      <c r="A8">
        <v>7</v>
      </c>
      <c r="B8" s="1">
        <v>0.70569444444444451</v>
      </c>
      <c r="C8">
        <v>3</v>
      </c>
      <c r="D8">
        <v>112</v>
      </c>
      <c r="L8" t="s">
        <v>16</v>
      </c>
      <c r="M8" s="5">
        <f>M7/$Q$7</f>
        <v>0.3</v>
      </c>
      <c r="N8" s="5">
        <f>N7/$Q$7</f>
        <v>0.32500000000000001</v>
      </c>
      <c r="O8" s="5">
        <f>O7/$Q$7</f>
        <v>0.2</v>
      </c>
      <c r="P8" s="5">
        <f>P7/$Q$7</f>
        <v>0.17499999999999999</v>
      </c>
      <c r="U8" s="1">
        <v>0.70530092592592597</v>
      </c>
      <c r="V8" s="2">
        <f t="shared" si="0"/>
        <v>6.4699074074074936E-3</v>
      </c>
      <c r="W8">
        <f t="shared" si="1"/>
        <v>9</v>
      </c>
      <c r="X8">
        <f t="shared" si="2"/>
        <v>0.19</v>
      </c>
      <c r="Y8">
        <f t="shared" si="3"/>
        <v>9.19</v>
      </c>
    </row>
    <row r="9" spans="1:35" x14ac:dyDescent="0.25">
      <c r="A9">
        <v>8</v>
      </c>
      <c r="B9" s="1">
        <v>0.70818287037037031</v>
      </c>
      <c r="C9">
        <v>3</v>
      </c>
      <c r="D9">
        <v>121</v>
      </c>
      <c r="L9" t="s">
        <v>19</v>
      </c>
      <c r="U9" s="1">
        <v>0.70569444444444451</v>
      </c>
      <c r="V9" s="2">
        <f t="shared" si="0"/>
        <v>3.9351851851854303E-4</v>
      </c>
      <c r="W9">
        <f t="shared" si="1"/>
        <v>0</v>
      </c>
      <c r="X9">
        <f t="shared" si="2"/>
        <v>0.34</v>
      </c>
      <c r="Y9">
        <f t="shared" si="3"/>
        <v>0.34</v>
      </c>
      <c r="AI9" t="s">
        <v>18</v>
      </c>
    </row>
    <row r="10" spans="1:35" ht="15.75" thickBot="1" x14ac:dyDescent="0.3">
      <c r="A10">
        <v>9</v>
      </c>
      <c r="B10" s="1">
        <v>0.70903935185185185</v>
      </c>
      <c r="C10">
        <v>3</v>
      </c>
      <c r="D10">
        <v>122</v>
      </c>
      <c r="U10" s="1">
        <v>0.70818287037037031</v>
      </c>
      <c r="V10" s="2">
        <f t="shared" si="0"/>
        <v>2.4884259259257968E-3</v>
      </c>
      <c r="W10">
        <f t="shared" si="1"/>
        <v>3</v>
      </c>
      <c r="X10">
        <f t="shared" si="2"/>
        <v>0.35000000000000003</v>
      </c>
      <c r="Y10">
        <f t="shared" si="3"/>
        <v>3.35</v>
      </c>
    </row>
    <row r="11" spans="1:35" ht="15.75" thickTop="1" x14ac:dyDescent="0.25">
      <c r="A11">
        <v>10</v>
      </c>
      <c r="B11" s="1">
        <v>0.709050925925926</v>
      </c>
      <c r="C11">
        <v>3</v>
      </c>
      <c r="D11">
        <v>139</v>
      </c>
      <c r="R11">
        <f>SUM(M17:Q17)</f>
        <v>40</v>
      </c>
      <c r="U11" s="8">
        <v>0.70903935185185185</v>
      </c>
      <c r="V11" s="7">
        <f t="shared" si="0"/>
        <v>8.5648148148154135E-4</v>
      </c>
      <c r="W11">
        <f t="shared" si="1"/>
        <v>1</v>
      </c>
      <c r="X11">
        <f t="shared" si="2"/>
        <v>0.14000000000000001</v>
      </c>
      <c r="Y11">
        <f t="shared" si="3"/>
        <v>1.1400000000000001</v>
      </c>
    </row>
    <row r="12" spans="1:35" x14ac:dyDescent="0.25">
      <c r="A12">
        <v>11</v>
      </c>
      <c r="B12" s="1">
        <v>0.71015046296296302</v>
      </c>
      <c r="C12">
        <v>1</v>
      </c>
      <c r="D12">
        <v>202</v>
      </c>
      <c r="R12" s="6"/>
      <c r="U12" s="1">
        <v>0.709050925925926</v>
      </c>
      <c r="V12" s="2">
        <f t="shared" si="0"/>
        <v>1.1574074074149898E-5</v>
      </c>
      <c r="W12">
        <f t="shared" si="1"/>
        <v>0</v>
      </c>
      <c r="X12">
        <f t="shared" si="2"/>
        <v>0.01</v>
      </c>
      <c r="Y12">
        <f t="shared" si="3"/>
        <v>0.01</v>
      </c>
    </row>
    <row r="13" spans="1:35" x14ac:dyDescent="0.25">
      <c r="A13">
        <v>12</v>
      </c>
      <c r="B13" s="1">
        <v>0.71092592592592585</v>
      </c>
      <c r="C13">
        <v>2</v>
      </c>
      <c r="D13">
        <v>228</v>
      </c>
      <c r="R13">
        <f>SUM(M19:Q19)</f>
        <v>1429.374269005848</v>
      </c>
      <c r="U13" s="1">
        <v>0.71015046296296302</v>
      </c>
      <c r="V13" s="2">
        <f t="shared" si="0"/>
        <v>1.0995370370370239E-3</v>
      </c>
      <c r="W13">
        <f t="shared" si="1"/>
        <v>1</v>
      </c>
      <c r="X13">
        <f t="shared" si="2"/>
        <v>0.35000000000000003</v>
      </c>
      <c r="Y13">
        <f t="shared" si="3"/>
        <v>1.35</v>
      </c>
    </row>
    <row r="14" spans="1:35" x14ac:dyDescent="0.25">
      <c r="A14">
        <v>13</v>
      </c>
      <c r="B14" s="1">
        <v>0.71228009259259262</v>
      </c>
      <c r="C14">
        <v>3</v>
      </c>
      <c r="D14">
        <v>101</v>
      </c>
      <c r="U14" s="1">
        <v>0.71092592592592585</v>
      </c>
      <c r="V14" s="2">
        <f t="shared" si="0"/>
        <v>7.7546296296282513E-4</v>
      </c>
      <c r="W14">
        <f t="shared" si="1"/>
        <v>1</v>
      </c>
      <c r="X14">
        <f t="shared" si="2"/>
        <v>7.0000000000000007E-2</v>
      </c>
      <c r="Y14">
        <f t="shared" si="3"/>
        <v>1.07</v>
      </c>
    </row>
    <row r="15" spans="1:35" x14ac:dyDescent="0.25">
      <c r="A15">
        <v>14</v>
      </c>
      <c r="B15" s="1">
        <v>0.71407407407407408</v>
      </c>
      <c r="C15">
        <v>5</v>
      </c>
      <c r="D15">
        <v>680</v>
      </c>
      <c r="U15" s="1">
        <v>0.71228009259259262</v>
      </c>
      <c r="V15" s="2">
        <f t="shared" si="0"/>
        <v>1.3541666666667673E-3</v>
      </c>
      <c r="W15">
        <f t="shared" si="1"/>
        <v>1</v>
      </c>
      <c r="X15">
        <f t="shared" si="2"/>
        <v>0.57000000000000006</v>
      </c>
      <c r="Y15">
        <f t="shared" si="3"/>
        <v>1.57</v>
      </c>
    </row>
    <row r="16" spans="1:35" x14ac:dyDescent="0.25">
      <c r="A16">
        <v>15</v>
      </c>
      <c r="B16" s="1">
        <v>0.71484953703703702</v>
      </c>
      <c r="C16">
        <v>1</v>
      </c>
      <c r="D16">
        <v>184</v>
      </c>
      <c r="L16" t="s">
        <v>17</v>
      </c>
      <c r="M16">
        <v>1</v>
      </c>
      <c r="N16">
        <v>2</v>
      </c>
      <c r="O16">
        <v>3</v>
      </c>
      <c r="P16">
        <v>4</v>
      </c>
      <c r="Q16">
        <v>5</v>
      </c>
      <c r="U16" s="1">
        <v>0.71407407407407408</v>
      </c>
      <c r="V16" s="2">
        <f t="shared" si="0"/>
        <v>1.7939814814814659E-3</v>
      </c>
      <c r="W16">
        <f t="shared" si="1"/>
        <v>2</v>
      </c>
      <c r="X16">
        <f t="shared" si="2"/>
        <v>0.35000000000000003</v>
      </c>
      <c r="Y16">
        <f t="shared" si="3"/>
        <v>2.35</v>
      </c>
      <c r="AG16" t="s">
        <v>8</v>
      </c>
      <c r="AH16">
        <f>AVERAGE(Y11:Y27)</f>
        <v>2.6111764705882359</v>
      </c>
    </row>
    <row r="17" spans="1:34" x14ac:dyDescent="0.25">
      <c r="A17">
        <v>16</v>
      </c>
      <c r="B17" s="1">
        <v>0.71777777777777774</v>
      </c>
      <c r="C17">
        <v>3</v>
      </c>
      <c r="D17">
        <v>129</v>
      </c>
      <c r="L17" t="s">
        <v>5</v>
      </c>
      <c r="M17">
        <f>COUNTIF($C$2:$C$41,M16)</f>
        <v>9</v>
      </c>
      <c r="N17">
        <f>COUNTIF($C$2:$C$41,N16)</f>
        <v>7</v>
      </c>
      <c r="O17">
        <f>COUNTIF($C$2:$C$41,O16)</f>
        <v>19</v>
      </c>
      <c r="P17">
        <f>COUNTIF($C$2:$C$41,P16)</f>
        <v>2</v>
      </c>
      <c r="Q17">
        <f>COUNTIF($C$2:$C$41,Q16)</f>
        <v>3</v>
      </c>
      <c r="U17" s="1">
        <v>0.71484953703703702</v>
      </c>
      <c r="V17" s="2">
        <f t="shared" si="0"/>
        <v>7.7546296296293615E-4</v>
      </c>
      <c r="W17">
        <f t="shared" si="1"/>
        <v>1</v>
      </c>
      <c r="X17">
        <f t="shared" si="2"/>
        <v>7.0000000000000007E-2</v>
      </c>
      <c r="Y17">
        <f t="shared" si="3"/>
        <v>1.07</v>
      </c>
    </row>
    <row r="18" spans="1:34" x14ac:dyDescent="0.25">
      <c r="A18">
        <v>17</v>
      </c>
      <c r="B18" s="1">
        <v>0.71890046296296306</v>
      </c>
      <c r="C18">
        <v>3</v>
      </c>
      <c r="D18">
        <v>107</v>
      </c>
      <c r="L18" t="s">
        <v>16</v>
      </c>
      <c r="M18" s="5">
        <f>M17/$R$11</f>
        <v>0.22500000000000001</v>
      </c>
      <c r="N18" s="5">
        <f>N17/$R$11</f>
        <v>0.17499999999999999</v>
      </c>
      <c r="O18" s="5">
        <f>O17/$R$11</f>
        <v>0.47499999999999998</v>
      </c>
      <c r="P18" s="5">
        <f>P17/$R$11</f>
        <v>0.05</v>
      </c>
      <c r="Q18" s="5">
        <f>Q17/$R$11</f>
        <v>7.4999999999999997E-2</v>
      </c>
      <c r="U18" s="1">
        <v>0.71777777777777774</v>
      </c>
      <c r="V18" s="2">
        <f t="shared" si="0"/>
        <v>2.9282407407407174E-3</v>
      </c>
      <c r="W18">
        <f t="shared" si="1"/>
        <v>4</v>
      </c>
      <c r="X18">
        <f t="shared" si="2"/>
        <v>0.13</v>
      </c>
      <c r="Y18">
        <f t="shared" si="3"/>
        <v>4.13</v>
      </c>
    </row>
    <row r="19" spans="1:34" x14ac:dyDescent="0.25">
      <c r="A19">
        <v>18</v>
      </c>
      <c r="B19" s="1">
        <v>0.71967592592592589</v>
      </c>
      <c r="C19">
        <v>2</v>
      </c>
      <c r="D19">
        <v>201</v>
      </c>
      <c r="L19" t="s">
        <v>15</v>
      </c>
      <c r="M19">
        <f>AVERAGE(D44:D52)</f>
        <v>175.44444444444446</v>
      </c>
      <c r="N19">
        <f>AVERAGE(D55:D61)</f>
        <v>226</v>
      </c>
      <c r="O19">
        <f>AVERAGE(D64:D82)</f>
        <v>120.26315789473684</v>
      </c>
      <c r="P19">
        <f>AVERAGE(D85:D86)</f>
        <v>317</v>
      </c>
      <c r="Q19">
        <f>AVERAGE(D89:D91)</f>
        <v>590.66666666666663</v>
      </c>
      <c r="U19" s="1">
        <v>0.71890046296296306</v>
      </c>
      <c r="V19" s="2">
        <f t="shared" si="0"/>
        <v>1.1226851851853237E-3</v>
      </c>
      <c r="W19">
        <f t="shared" si="1"/>
        <v>1</v>
      </c>
      <c r="X19">
        <f t="shared" si="2"/>
        <v>0.37</v>
      </c>
      <c r="Y19">
        <f t="shared" si="3"/>
        <v>1.37</v>
      </c>
    </row>
    <row r="20" spans="1:34" x14ac:dyDescent="0.25">
      <c r="A20">
        <v>19</v>
      </c>
      <c r="B20" s="1">
        <v>0.72516203703703708</v>
      </c>
      <c r="C20">
        <v>1</v>
      </c>
      <c r="D20">
        <v>179</v>
      </c>
      <c r="L20" t="s">
        <v>14</v>
      </c>
      <c r="M20" s="5">
        <f>M19/$R$13</f>
        <v>0.12274213146880614</v>
      </c>
      <c r="N20" s="5">
        <f>N19/$R$13</f>
        <v>0.15811114338666982</v>
      </c>
      <c r="O20" s="5">
        <f>O19/$R$13</f>
        <v>8.4136926557648012E-2</v>
      </c>
      <c r="P20" s="5">
        <f>P19/$R$13</f>
        <v>0.22177536483882448</v>
      </c>
      <c r="Q20" s="5">
        <f>Q19/$R$13</f>
        <v>0.41323443374805152</v>
      </c>
      <c r="U20" s="1">
        <v>0.71967592592592589</v>
      </c>
      <c r="V20" s="2">
        <f t="shared" si="0"/>
        <v>7.7546296296282513E-4</v>
      </c>
      <c r="W20">
        <f t="shared" si="1"/>
        <v>1</v>
      </c>
      <c r="X20">
        <f t="shared" si="2"/>
        <v>7.0000000000000007E-2</v>
      </c>
      <c r="Y20">
        <f t="shared" si="3"/>
        <v>1.07</v>
      </c>
    </row>
    <row r="21" spans="1:34" x14ac:dyDescent="0.25">
      <c r="A21">
        <v>20</v>
      </c>
      <c r="B21" s="1">
        <v>0.72687500000000005</v>
      </c>
      <c r="C21">
        <v>3</v>
      </c>
      <c r="D21">
        <v>135</v>
      </c>
      <c r="U21" s="1">
        <v>0.72516203703703708</v>
      </c>
      <c r="V21" s="2">
        <f t="shared" si="0"/>
        <v>5.4861111111111915E-3</v>
      </c>
      <c r="W21">
        <f t="shared" si="1"/>
        <v>7</v>
      </c>
      <c r="X21">
        <f t="shared" si="2"/>
        <v>0.54</v>
      </c>
      <c r="Y21">
        <f t="shared" si="3"/>
        <v>7.54</v>
      </c>
    </row>
    <row r="22" spans="1:34" x14ac:dyDescent="0.25">
      <c r="A22">
        <v>21</v>
      </c>
      <c r="B22" s="1">
        <v>0.7298958333333333</v>
      </c>
      <c r="C22">
        <v>2</v>
      </c>
      <c r="D22">
        <v>230</v>
      </c>
      <c r="U22" s="1">
        <v>0.72687500000000005</v>
      </c>
      <c r="V22" s="2">
        <f t="shared" si="0"/>
        <v>1.7129629629629717E-3</v>
      </c>
      <c r="W22">
        <f t="shared" si="1"/>
        <v>2</v>
      </c>
      <c r="X22">
        <f t="shared" si="2"/>
        <v>0.28000000000000003</v>
      </c>
      <c r="Y22">
        <f t="shared" si="3"/>
        <v>2.2800000000000002</v>
      </c>
    </row>
    <row r="23" spans="1:34" x14ac:dyDescent="0.25">
      <c r="A23">
        <v>22</v>
      </c>
      <c r="B23" s="1">
        <v>0.73436342592592585</v>
      </c>
      <c r="C23">
        <v>1</v>
      </c>
      <c r="D23">
        <v>183</v>
      </c>
      <c r="U23" s="1">
        <v>0.7298958333333333</v>
      </c>
      <c r="V23" s="2">
        <f t="shared" si="0"/>
        <v>3.0208333333332504E-3</v>
      </c>
      <c r="W23">
        <f t="shared" si="1"/>
        <v>4</v>
      </c>
      <c r="X23">
        <f t="shared" si="2"/>
        <v>0.21</v>
      </c>
      <c r="Y23">
        <f t="shared" si="3"/>
        <v>4.21</v>
      </c>
    </row>
    <row r="24" spans="1:34" x14ac:dyDescent="0.25">
      <c r="A24">
        <v>23</v>
      </c>
      <c r="B24" s="1">
        <v>0.73693287037037036</v>
      </c>
      <c r="C24">
        <v>3</v>
      </c>
      <c r="D24">
        <v>116</v>
      </c>
      <c r="U24" s="1">
        <v>0.73436342592592585</v>
      </c>
      <c r="V24" s="2">
        <f t="shared" si="0"/>
        <v>4.4675925925925508E-3</v>
      </c>
      <c r="W24">
        <f t="shared" si="1"/>
        <v>6</v>
      </c>
      <c r="X24">
        <f t="shared" si="2"/>
        <v>0.26</v>
      </c>
      <c r="Y24">
        <f t="shared" si="3"/>
        <v>6.26</v>
      </c>
    </row>
    <row r="25" spans="1:34" x14ac:dyDescent="0.25">
      <c r="A25">
        <v>24</v>
      </c>
      <c r="B25" s="1">
        <v>0.73942129629629638</v>
      </c>
      <c r="C25">
        <v>1</v>
      </c>
      <c r="D25">
        <v>202</v>
      </c>
      <c r="U25" s="1">
        <v>0.73693287037037036</v>
      </c>
      <c r="V25" s="2">
        <f t="shared" si="0"/>
        <v>2.569444444444513E-3</v>
      </c>
      <c r="W25">
        <f t="shared" si="1"/>
        <v>3</v>
      </c>
      <c r="X25">
        <f t="shared" si="2"/>
        <v>0.42</v>
      </c>
      <c r="Y25">
        <f t="shared" si="3"/>
        <v>3.42</v>
      </c>
    </row>
    <row r="26" spans="1:34" x14ac:dyDescent="0.25">
      <c r="A26">
        <v>25</v>
      </c>
      <c r="B26" s="1">
        <v>0.74104166666666671</v>
      </c>
      <c r="C26">
        <v>3</v>
      </c>
      <c r="D26">
        <v>121</v>
      </c>
      <c r="U26" s="1">
        <v>0.73942129629629638</v>
      </c>
      <c r="V26" s="2">
        <f t="shared" si="0"/>
        <v>2.4884259259260189E-3</v>
      </c>
      <c r="W26">
        <f t="shared" si="1"/>
        <v>3</v>
      </c>
      <c r="X26">
        <f t="shared" si="2"/>
        <v>0.35000000000000003</v>
      </c>
      <c r="Y26">
        <f t="shared" si="3"/>
        <v>3.35</v>
      </c>
    </row>
    <row r="27" spans="1:34" ht="15.75" thickBot="1" x14ac:dyDescent="0.3">
      <c r="A27">
        <v>26</v>
      </c>
      <c r="B27" s="1">
        <v>0.75385416666666671</v>
      </c>
      <c r="C27">
        <v>1</v>
      </c>
      <c r="D27">
        <v>146</v>
      </c>
      <c r="U27" s="4">
        <v>0.74104166666666671</v>
      </c>
      <c r="V27" s="3">
        <f t="shared" si="0"/>
        <v>1.6203703703703276E-3</v>
      </c>
      <c r="W27">
        <f t="shared" si="1"/>
        <v>2</v>
      </c>
      <c r="X27">
        <f t="shared" si="2"/>
        <v>0.2</v>
      </c>
      <c r="Y27">
        <f t="shared" si="3"/>
        <v>2.2000000000000002</v>
      </c>
    </row>
    <row r="28" spans="1:34" ht="15.75" thickTop="1" x14ac:dyDescent="0.25">
      <c r="A28">
        <v>27</v>
      </c>
      <c r="B28" s="1">
        <v>0.75410879629629635</v>
      </c>
      <c r="C28">
        <v>4</v>
      </c>
      <c r="D28">
        <v>330</v>
      </c>
      <c r="U28" s="1">
        <v>0.75385416666666671</v>
      </c>
      <c r="V28" s="2">
        <f t="shared" si="0"/>
        <v>1.2812500000000004E-2</v>
      </c>
      <c r="W28">
        <f t="shared" si="1"/>
        <v>18</v>
      </c>
      <c r="X28">
        <f t="shared" si="2"/>
        <v>0.27</v>
      </c>
      <c r="Y28">
        <f t="shared" si="3"/>
        <v>18.27</v>
      </c>
      <c r="AG28" t="s">
        <v>8</v>
      </c>
      <c r="AH28">
        <f>AVERAGE(Y28:Y42)</f>
        <v>7.1993333333333318</v>
      </c>
    </row>
    <row r="29" spans="1:34" x14ac:dyDescent="0.25">
      <c r="A29">
        <v>28</v>
      </c>
      <c r="B29" s="1">
        <v>0.76335648148148139</v>
      </c>
      <c r="C29">
        <v>4</v>
      </c>
      <c r="D29">
        <v>304</v>
      </c>
      <c r="U29" s="1">
        <v>0.75410879629629635</v>
      </c>
      <c r="V29" s="2">
        <f t="shared" si="0"/>
        <v>2.5462962962963243E-4</v>
      </c>
      <c r="W29">
        <f t="shared" si="1"/>
        <v>0</v>
      </c>
      <c r="X29">
        <f t="shared" si="2"/>
        <v>0.22</v>
      </c>
      <c r="Y29">
        <f t="shared" si="3"/>
        <v>0.22</v>
      </c>
    </row>
    <row r="30" spans="1:34" x14ac:dyDescent="0.25">
      <c r="A30">
        <v>29</v>
      </c>
      <c r="B30" s="1">
        <v>0.77634259259259253</v>
      </c>
      <c r="C30">
        <v>5</v>
      </c>
      <c r="D30">
        <v>497</v>
      </c>
      <c r="U30" s="1">
        <v>0.76335648148148139</v>
      </c>
      <c r="V30" s="2">
        <f t="shared" si="0"/>
        <v>9.2476851851850395E-3</v>
      </c>
      <c r="W30">
        <f t="shared" si="1"/>
        <v>13</v>
      </c>
      <c r="X30">
        <f t="shared" si="2"/>
        <v>0.19</v>
      </c>
      <c r="Y30">
        <f t="shared" si="3"/>
        <v>13.19</v>
      </c>
    </row>
    <row r="31" spans="1:34" x14ac:dyDescent="0.25">
      <c r="A31">
        <v>30</v>
      </c>
      <c r="B31" s="1">
        <v>0.78105324074074067</v>
      </c>
      <c r="C31">
        <v>2</v>
      </c>
      <c r="D31">
        <v>286</v>
      </c>
      <c r="U31" s="1">
        <v>0.77634259259259253</v>
      </c>
      <c r="V31" s="2">
        <f t="shared" si="0"/>
        <v>1.2986111111111143E-2</v>
      </c>
      <c r="W31">
        <f t="shared" si="1"/>
        <v>18</v>
      </c>
      <c r="X31">
        <f t="shared" si="2"/>
        <v>0.42</v>
      </c>
      <c r="Y31">
        <f t="shared" si="3"/>
        <v>18.420000000000002</v>
      </c>
    </row>
    <row r="32" spans="1:34" x14ac:dyDescent="0.25">
      <c r="A32">
        <v>31</v>
      </c>
      <c r="B32" s="1">
        <v>0.78648148148148145</v>
      </c>
      <c r="C32">
        <v>3</v>
      </c>
      <c r="D32">
        <v>91</v>
      </c>
      <c r="U32" s="1">
        <v>0.78105324074074067</v>
      </c>
      <c r="V32" s="2">
        <f t="shared" si="0"/>
        <v>4.7106481481481444E-3</v>
      </c>
      <c r="W32">
        <f t="shared" si="1"/>
        <v>6</v>
      </c>
      <c r="X32">
        <f t="shared" si="2"/>
        <v>0.47000000000000003</v>
      </c>
      <c r="Y32">
        <f t="shared" si="3"/>
        <v>6.47</v>
      </c>
    </row>
    <row r="33" spans="1:25" x14ac:dyDescent="0.25">
      <c r="A33">
        <v>32</v>
      </c>
      <c r="B33" s="1">
        <v>0.79061342592592598</v>
      </c>
      <c r="C33">
        <v>3</v>
      </c>
      <c r="D33">
        <v>99</v>
      </c>
      <c r="U33" s="1">
        <v>0.78648148148148145</v>
      </c>
      <c r="V33" s="2">
        <f t="shared" si="0"/>
        <v>5.4282407407407751E-3</v>
      </c>
      <c r="W33">
        <f t="shared" si="1"/>
        <v>7</v>
      </c>
      <c r="X33">
        <f t="shared" si="2"/>
        <v>0.49</v>
      </c>
      <c r="Y33">
        <f t="shared" si="3"/>
        <v>7.49</v>
      </c>
    </row>
    <row r="34" spans="1:25" ht="15.75" thickBot="1" x14ac:dyDescent="0.3">
      <c r="A34">
        <v>33</v>
      </c>
      <c r="B34" s="1">
        <v>0.79469907407407403</v>
      </c>
      <c r="C34">
        <v>2</v>
      </c>
      <c r="D34">
        <v>225</v>
      </c>
      <c r="U34" s="4">
        <v>0.79061342592592598</v>
      </c>
      <c r="V34" s="3">
        <f t="shared" si="0"/>
        <v>4.1319444444445352E-3</v>
      </c>
      <c r="W34">
        <f t="shared" si="1"/>
        <v>5</v>
      </c>
      <c r="X34">
        <f t="shared" si="2"/>
        <v>0.57000000000000006</v>
      </c>
      <c r="Y34">
        <f t="shared" si="3"/>
        <v>5.57</v>
      </c>
    </row>
    <row r="35" spans="1:25" ht="15.75" thickTop="1" x14ac:dyDescent="0.25">
      <c r="A35">
        <v>34</v>
      </c>
      <c r="B35" s="1">
        <v>0.79826388888888899</v>
      </c>
      <c r="C35">
        <v>3</v>
      </c>
      <c r="D35">
        <v>107</v>
      </c>
      <c r="U35" s="1">
        <v>0.79469907407407403</v>
      </c>
      <c r="V35" s="2">
        <f t="shared" si="0"/>
        <v>4.0856481481480467E-3</v>
      </c>
      <c r="W35">
        <f t="shared" si="1"/>
        <v>5</v>
      </c>
      <c r="X35">
        <f t="shared" si="2"/>
        <v>0.53</v>
      </c>
      <c r="Y35">
        <f t="shared" si="3"/>
        <v>5.53</v>
      </c>
    </row>
    <row r="36" spans="1:25" x14ac:dyDescent="0.25">
      <c r="A36">
        <v>35</v>
      </c>
      <c r="B36" s="1">
        <v>0.79837962962962961</v>
      </c>
      <c r="C36">
        <v>3</v>
      </c>
      <c r="D36">
        <v>126</v>
      </c>
      <c r="U36" s="1">
        <v>0.79826388888888899</v>
      </c>
      <c r="V36" s="2">
        <f t="shared" si="0"/>
        <v>3.564814814814965E-3</v>
      </c>
      <c r="W36">
        <f t="shared" si="1"/>
        <v>5</v>
      </c>
      <c r="X36">
        <f t="shared" si="2"/>
        <v>0.08</v>
      </c>
      <c r="Y36">
        <f t="shared" si="3"/>
        <v>5.08</v>
      </c>
    </row>
    <row r="37" spans="1:25" x14ac:dyDescent="0.25">
      <c r="A37">
        <v>36</v>
      </c>
      <c r="B37" s="1">
        <v>0.79949074074074078</v>
      </c>
      <c r="C37">
        <v>1</v>
      </c>
      <c r="D37">
        <v>165</v>
      </c>
      <c r="U37" s="1">
        <v>0.79837962962962961</v>
      </c>
      <c r="V37" s="2">
        <f t="shared" si="0"/>
        <v>1.157407407406108E-4</v>
      </c>
      <c r="W37">
        <f t="shared" si="1"/>
        <v>0</v>
      </c>
      <c r="X37">
        <f t="shared" si="2"/>
        <v>0.1</v>
      </c>
      <c r="Y37">
        <f t="shared" si="3"/>
        <v>0.1</v>
      </c>
    </row>
    <row r="38" spans="1:25" x14ac:dyDescent="0.25">
      <c r="A38">
        <v>37</v>
      </c>
      <c r="B38" s="1">
        <v>0.80262731481481486</v>
      </c>
      <c r="C38">
        <v>3</v>
      </c>
      <c r="D38">
        <v>126</v>
      </c>
      <c r="U38" s="1">
        <v>0.79949074074074078</v>
      </c>
      <c r="V38" s="2">
        <f t="shared" si="0"/>
        <v>1.1111111111111738E-3</v>
      </c>
      <c r="W38">
        <f t="shared" si="1"/>
        <v>1</v>
      </c>
      <c r="X38">
        <f t="shared" si="2"/>
        <v>0.36</v>
      </c>
      <c r="Y38">
        <f t="shared" si="3"/>
        <v>1.3599999999999999</v>
      </c>
    </row>
    <row r="39" spans="1:25" x14ac:dyDescent="0.25">
      <c r="A39">
        <v>38</v>
      </c>
      <c r="B39" s="1">
        <v>0.81004629629629632</v>
      </c>
      <c r="C39">
        <v>3</v>
      </c>
      <c r="D39">
        <v>129</v>
      </c>
      <c r="U39" s="1">
        <v>0.80262731481481486</v>
      </c>
      <c r="V39" s="2">
        <f t="shared" si="0"/>
        <v>3.1365740740740833E-3</v>
      </c>
      <c r="W39">
        <f t="shared" si="1"/>
        <v>4</v>
      </c>
      <c r="X39">
        <f t="shared" si="2"/>
        <v>0.31</v>
      </c>
      <c r="Y39">
        <f t="shared" si="3"/>
        <v>4.3099999999999996</v>
      </c>
    </row>
    <row r="40" spans="1:25" x14ac:dyDescent="0.25">
      <c r="A40">
        <v>39</v>
      </c>
      <c r="B40" s="1">
        <v>0.81333333333333335</v>
      </c>
      <c r="C40">
        <v>2</v>
      </c>
      <c r="D40">
        <v>204</v>
      </c>
      <c r="U40" s="1">
        <v>0.81004629629629632</v>
      </c>
      <c r="V40" s="2">
        <f t="shared" si="0"/>
        <v>7.418981481481457E-3</v>
      </c>
      <c r="W40">
        <f t="shared" si="1"/>
        <v>10</v>
      </c>
      <c r="X40">
        <f t="shared" si="2"/>
        <v>0.41000000000000003</v>
      </c>
      <c r="Y40">
        <f t="shared" si="3"/>
        <v>10.41</v>
      </c>
    </row>
    <row r="41" spans="1:25" x14ac:dyDescent="0.25">
      <c r="A41">
        <v>40</v>
      </c>
      <c r="B41" s="1">
        <v>0.81834490740740751</v>
      </c>
      <c r="C41">
        <v>1</v>
      </c>
      <c r="D41">
        <v>154</v>
      </c>
      <c r="U41" s="1">
        <v>0.81333333333333335</v>
      </c>
      <c r="V41" s="2">
        <f t="shared" si="0"/>
        <v>3.2870370370370328E-3</v>
      </c>
      <c r="W41">
        <f t="shared" si="1"/>
        <v>4</v>
      </c>
      <c r="X41">
        <f t="shared" si="2"/>
        <v>0.44</v>
      </c>
      <c r="Y41">
        <f t="shared" si="3"/>
        <v>4.4400000000000004</v>
      </c>
    </row>
    <row r="42" spans="1:25" x14ac:dyDescent="0.25">
      <c r="U42" s="1">
        <v>0.81834490740740751</v>
      </c>
      <c r="V42" s="2">
        <f t="shared" si="0"/>
        <v>5.0115740740741543E-3</v>
      </c>
      <c r="W42">
        <f t="shared" si="1"/>
        <v>7</v>
      </c>
      <c r="X42">
        <f t="shared" si="2"/>
        <v>0.13</v>
      </c>
      <c r="Y42">
        <f t="shared" si="3"/>
        <v>7.13</v>
      </c>
    </row>
    <row r="43" spans="1:25" x14ac:dyDescent="0.25">
      <c r="A43" t="s">
        <v>3</v>
      </c>
      <c r="B43" t="s">
        <v>2</v>
      </c>
      <c r="C43" t="s">
        <v>1</v>
      </c>
      <c r="D43" t="s">
        <v>0</v>
      </c>
      <c r="E43" t="s">
        <v>6</v>
      </c>
      <c r="F43" t="s">
        <v>5</v>
      </c>
      <c r="H43" t="s">
        <v>13</v>
      </c>
      <c r="I43" t="s">
        <v>12</v>
      </c>
      <c r="J43" t="s">
        <v>11</v>
      </c>
      <c r="K43" t="s">
        <v>10</v>
      </c>
      <c r="L43" t="s">
        <v>9</v>
      </c>
    </row>
    <row r="44" spans="1:25" x14ac:dyDescent="0.25">
      <c r="A44">
        <v>6</v>
      </c>
      <c r="B44" s="1">
        <v>0.70530092592592597</v>
      </c>
      <c r="C44">
        <v>1</v>
      </c>
      <c r="D44">
        <v>164</v>
      </c>
      <c r="E44">
        <v>146</v>
      </c>
      <c r="F44" cm="1">
        <f t="array" ref="F44:F47">FREQUENCY(D44:$D$52,E44:E46)</f>
        <v>1</v>
      </c>
      <c r="H44">
        <v>164</v>
      </c>
      <c r="I44">
        <v>208</v>
      </c>
      <c r="J44">
        <v>146</v>
      </c>
      <c r="K44">
        <v>330</v>
      </c>
      <c r="L44">
        <v>595</v>
      </c>
      <c r="U44" t="s">
        <v>8</v>
      </c>
      <c r="V44" s="2">
        <f>MODE(Y4:Y42)</f>
        <v>1.07</v>
      </c>
    </row>
    <row r="45" spans="1:25" x14ac:dyDescent="0.25">
      <c r="A45">
        <v>11</v>
      </c>
      <c r="B45" s="1">
        <v>0.71015046296296302</v>
      </c>
      <c r="C45">
        <v>1</v>
      </c>
      <c r="D45">
        <v>202</v>
      </c>
      <c r="E45">
        <v>175</v>
      </c>
      <c r="F45">
        <v>3</v>
      </c>
      <c r="H45">
        <v>202</v>
      </c>
      <c r="I45">
        <v>228</v>
      </c>
      <c r="J45">
        <v>140</v>
      </c>
      <c r="K45">
        <v>304</v>
      </c>
      <c r="L45">
        <v>680</v>
      </c>
    </row>
    <row r="46" spans="1:25" x14ac:dyDescent="0.25">
      <c r="A46">
        <v>15</v>
      </c>
      <c r="B46" s="1">
        <v>0.71484953703703702</v>
      </c>
      <c r="C46">
        <v>1</v>
      </c>
      <c r="D46">
        <v>184</v>
      </c>
      <c r="E46">
        <f>MAX(D44:D52)</f>
        <v>202</v>
      </c>
      <c r="F46">
        <v>5</v>
      </c>
      <c r="H46">
        <v>184</v>
      </c>
      <c r="I46">
        <v>201</v>
      </c>
      <c r="J46">
        <v>118</v>
      </c>
      <c r="L46">
        <v>497</v>
      </c>
    </row>
    <row r="47" spans="1:25" x14ac:dyDescent="0.25">
      <c r="A47">
        <v>19</v>
      </c>
      <c r="B47" s="1">
        <v>0.72516203703703708</v>
      </c>
      <c r="C47">
        <v>1</v>
      </c>
      <c r="D47">
        <v>179</v>
      </c>
      <c r="F47">
        <v>0</v>
      </c>
      <c r="H47">
        <v>179</v>
      </c>
      <c r="I47">
        <v>230</v>
      </c>
      <c r="J47">
        <v>112</v>
      </c>
    </row>
    <row r="48" spans="1:25" x14ac:dyDescent="0.25">
      <c r="A48">
        <v>22</v>
      </c>
      <c r="B48" s="1">
        <v>0.73436342592592585</v>
      </c>
      <c r="C48">
        <v>1</v>
      </c>
      <c r="D48">
        <v>183</v>
      </c>
      <c r="E48" t="s">
        <v>7</v>
      </c>
      <c r="H48">
        <v>183</v>
      </c>
      <c r="I48">
        <v>286</v>
      </c>
      <c r="J48">
        <v>121</v>
      </c>
    </row>
    <row r="49" spans="1:10" x14ac:dyDescent="0.25">
      <c r="A49">
        <v>24</v>
      </c>
      <c r="B49" s="1">
        <v>0.73942129629629638</v>
      </c>
      <c r="C49">
        <v>1</v>
      </c>
      <c r="D49">
        <v>202</v>
      </c>
      <c r="H49">
        <v>202</v>
      </c>
      <c r="I49">
        <v>225</v>
      </c>
      <c r="J49">
        <v>122</v>
      </c>
    </row>
    <row r="50" spans="1:10" x14ac:dyDescent="0.25">
      <c r="A50">
        <v>26</v>
      </c>
      <c r="B50" s="1">
        <v>0.75385416666666671</v>
      </c>
      <c r="C50">
        <v>1</v>
      </c>
      <c r="D50">
        <v>146</v>
      </c>
      <c r="H50">
        <v>146</v>
      </c>
      <c r="I50">
        <v>204</v>
      </c>
      <c r="J50">
        <v>139</v>
      </c>
    </row>
    <row r="51" spans="1:10" x14ac:dyDescent="0.25">
      <c r="A51">
        <v>36</v>
      </c>
      <c r="B51" s="1">
        <v>0.79949074074074078</v>
      </c>
      <c r="C51">
        <v>1</v>
      </c>
      <c r="D51">
        <v>165</v>
      </c>
      <c r="H51">
        <v>165</v>
      </c>
      <c r="J51">
        <v>101</v>
      </c>
    </row>
    <row r="52" spans="1:10" x14ac:dyDescent="0.25">
      <c r="A52">
        <v>40</v>
      </c>
      <c r="B52" s="1">
        <v>0.81834490740740751</v>
      </c>
      <c r="C52">
        <v>1</v>
      </c>
      <c r="D52">
        <v>154</v>
      </c>
      <c r="H52">
        <v>154</v>
      </c>
      <c r="J52">
        <v>129</v>
      </c>
    </row>
    <row r="53" spans="1:10" x14ac:dyDescent="0.25">
      <c r="J53">
        <v>107</v>
      </c>
    </row>
    <row r="54" spans="1:10" x14ac:dyDescent="0.25">
      <c r="A54" t="s">
        <v>3</v>
      </c>
      <c r="B54" t="s">
        <v>2</v>
      </c>
      <c r="C54" t="s">
        <v>1</v>
      </c>
      <c r="D54" t="s">
        <v>0</v>
      </c>
      <c r="E54" t="s">
        <v>6</v>
      </c>
      <c r="F54" t="s">
        <v>5</v>
      </c>
      <c r="J54">
        <v>135</v>
      </c>
    </row>
    <row r="55" spans="1:10" x14ac:dyDescent="0.25">
      <c r="A55">
        <v>3</v>
      </c>
      <c r="B55" s="1">
        <v>0.69144675925925936</v>
      </c>
      <c r="C55">
        <v>2</v>
      </c>
      <c r="D55">
        <v>208</v>
      </c>
      <c r="E55">
        <f>MIN(D55:D61)</f>
        <v>201</v>
      </c>
      <c r="J55">
        <v>116</v>
      </c>
    </row>
    <row r="56" spans="1:10" x14ac:dyDescent="0.25">
      <c r="A56">
        <v>12</v>
      </c>
      <c r="B56" s="1">
        <v>0.71092592592592585</v>
      </c>
      <c r="C56">
        <v>2</v>
      </c>
      <c r="D56">
        <v>228</v>
      </c>
      <c r="J56">
        <v>121</v>
      </c>
    </row>
    <row r="57" spans="1:10" x14ac:dyDescent="0.25">
      <c r="A57">
        <v>18</v>
      </c>
      <c r="B57" s="1">
        <v>0.71967592592592589</v>
      </c>
      <c r="C57">
        <v>2</v>
      </c>
      <c r="D57">
        <v>201</v>
      </c>
      <c r="J57">
        <v>91</v>
      </c>
    </row>
    <row r="58" spans="1:10" x14ac:dyDescent="0.25">
      <c r="A58">
        <v>21</v>
      </c>
      <c r="B58" s="1">
        <v>0.7298958333333333</v>
      </c>
      <c r="C58">
        <v>2</v>
      </c>
      <c r="D58">
        <v>230</v>
      </c>
      <c r="J58">
        <v>99</v>
      </c>
    </row>
    <row r="59" spans="1:10" x14ac:dyDescent="0.25">
      <c r="A59">
        <v>30</v>
      </c>
      <c r="B59" s="1">
        <v>0.78105324074074067</v>
      </c>
      <c r="C59">
        <v>2</v>
      </c>
      <c r="D59">
        <v>286</v>
      </c>
      <c r="J59">
        <v>107</v>
      </c>
    </row>
    <row r="60" spans="1:10" x14ac:dyDescent="0.25">
      <c r="A60">
        <v>33</v>
      </c>
      <c r="B60" s="1">
        <v>0.79469907407407403</v>
      </c>
      <c r="C60">
        <v>2</v>
      </c>
      <c r="D60">
        <v>225</v>
      </c>
      <c r="J60">
        <v>126</v>
      </c>
    </row>
    <row r="61" spans="1:10" x14ac:dyDescent="0.25">
      <c r="A61">
        <v>39</v>
      </c>
      <c r="B61" s="1">
        <v>0.81333333333333335</v>
      </c>
      <c r="C61">
        <v>2</v>
      </c>
      <c r="D61">
        <v>204</v>
      </c>
      <c r="J61">
        <v>126</v>
      </c>
    </row>
    <row r="62" spans="1:10" x14ac:dyDescent="0.25">
      <c r="J62">
        <v>129</v>
      </c>
    </row>
    <row r="63" spans="1:10" x14ac:dyDescent="0.25">
      <c r="A63" t="s">
        <v>3</v>
      </c>
      <c r="B63" t="s">
        <v>2</v>
      </c>
      <c r="C63" t="s">
        <v>1</v>
      </c>
      <c r="D63" t="s">
        <v>0</v>
      </c>
    </row>
    <row r="64" spans="1:10" x14ac:dyDescent="0.25">
      <c r="A64">
        <v>1</v>
      </c>
      <c r="B64" s="1">
        <v>0.66902777777777789</v>
      </c>
      <c r="C64">
        <v>3</v>
      </c>
      <c r="D64">
        <v>146</v>
      </c>
    </row>
    <row r="65" spans="1:4" x14ac:dyDescent="0.25">
      <c r="A65">
        <v>2</v>
      </c>
      <c r="B65" s="1">
        <v>0.68880787037037028</v>
      </c>
      <c r="C65">
        <v>3</v>
      </c>
      <c r="D65">
        <v>140</v>
      </c>
    </row>
    <row r="66" spans="1:4" x14ac:dyDescent="0.25">
      <c r="A66">
        <v>5</v>
      </c>
      <c r="B66" s="1">
        <v>0.69883101851851848</v>
      </c>
      <c r="C66">
        <v>3</v>
      </c>
      <c r="D66">
        <v>118</v>
      </c>
    </row>
    <row r="67" spans="1:4" x14ac:dyDescent="0.25">
      <c r="A67">
        <v>7</v>
      </c>
      <c r="B67" s="1">
        <v>0.70569444444444451</v>
      </c>
      <c r="C67">
        <v>3</v>
      </c>
      <c r="D67">
        <v>112</v>
      </c>
    </row>
    <row r="68" spans="1:4" x14ac:dyDescent="0.25">
      <c r="A68">
        <v>8</v>
      </c>
      <c r="B68" s="1">
        <v>0.70818287037037031</v>
      </c>
      <c r="C68">
        <v>3</v>
      </c>
      <c r="D68">
        <v>121</v>
      </c>
    </row>
    <row r="69" spans="1:4" x14ac:dyDescent="0.25">
      <c r="A69">
        <v>9</v>
      </c>
      <c r="B69" s="1">
        <v>0.70903935185185185</v>
      </c>
      <c r="C69">
        <v>3</v>
      </c>
      <c r="D69">
        <v>122</v>
      </c>
    </row>
    <row r="70" spans="1:4" x14ac:dyDescent="0.25">
      <c r="A70">
        <v>10</v>
      </c>
      <c r="B70" s="1">
        <v>0.709050925925926</v>
      </c>
      <c r="C70">
        <v>3</v>
      </c>
      <c r="D70">
        <v>139</v>
      </c>
    </row>
    <row r="71" spans="1:4" x14ac:dyDescent="0.25">
      <c r="A71">
        <v>13</v>
      </c>
      <c r="B71" s="1">
        <v>0.71228009259259262</v>
      </c>
      <c r="C71">
        <v>3</v>
      </c>
      <c r="D71">
        <v>101</v>
      </c>
    </row>
    <row r="72" spans="1:4" x14ac:dyDescent="0.25">
      <c r="A72">
        <v>16</v>
      </c>
      <c r="B72" s="1">
        <v>0.71777777777777774</v>
      </c>
      <c r="C72">
        <v>3</v>
      </c>
      <c r="D72">
        <v>129</v>
      </c>
    </row>
    <row r="73" spans="1:4" x14ac:dyDescent="0.25">
      <c r="A73">
        <v>17</v>
      </c>
      <c r="B73" s="1">
        <v>0.71890046296296306</v>
      </c>
      <c r="C73">
        <v>3</v>
      </c>
      <c r="D73">
        <v>107</v>
      </c>
    </row>
    <row r="74" spans="1:4" x14ac:dyDescent="0.25">
      <c r="A74">
        <v>20</v>
      </c>
      <c r="B74" s="1">
        <v>0.72687500000000005</v>
      </c>
      <c r="C74">
        <v>3</v>
      </c>
      <c r="D74">
        <v>135</v>
      </c>
    </row>
    <row r="75" spans="1:4" x14ac:dyDescent="0.25">
      <c r="A75">
        <v>23</v>
      </c>
      <c r="B75" s="1">
        <v>0.73693287037037036</v>
      </c>
      <c r="C75">
        <v>3</v>
      </c>
      <c r="D75">
        <v>116</v>
      </c>
    </row>
    <row r="76" spans="1:4" x14ac:dyDescent="0.25">
      <c r="A76">
        <v>25</v>
      </c>
      <c r="B76" s="1">
        <v>0.74104166666666671</v>
      </c>
      <c r="C76">
        <v>3</v>
      </c>
      <c r="D76">
        <v>121</v>
      </c>
    </row>
    <row r="77" spans="1:4" x14ac:dyDescent="0.25">
      <c r="A77">
        <v>31</v>
      </c>
      <c r="B77" s="1">
        <v>0.78648148148148145</v>
      </c>
      <c r="C77">
        <v>3</v>
      </c>
      <c r="D77">
        <v>91</v>
      </c>
    </row>
    <row r="78" spans="1:4" x14ac:dyDescent="0.25">
      <c r="A78">
        <v>32</v>
      </c>
      <c r="B78" s="1">
        <v>0.79061342592592598</v>
      </c>
      <c r="C78">
        <v>3</v>
      </c>
      <c r="D78">
        <v>99</v>
      </c>
    </row>
    <row r="79" spans="1:4" x14ac:dyDescent="0.25">
      <c r="A79">
        <v>34</v>
      </c>
      <c r="B79" s="1">
        <v>0.79826388888888899</v>
      </c>
      <c r="C79">
        <v>3</v>
      </c>
      <c r="D79">
        <v>107</v>
      </c>
    </row>
    <row r="80" spans="1:4" x14ac:dyDescent="0.25">
      <c r="A80">
        <v>35</v>
      </c>
      <c r="B80" s="1">
        <v>0.79837962962962961</v>
      </c>
      <c r="C80">
        <v>3</v>
      </c>
      <c r="D80">
        <v>126</v>
      </c>
    </row>
    <row r="81" spans="1:6" x14ac:dyDescent="0.25">
      <c r="A81">
        <v>37</v>
      </c>
      <c r="B81" s="1">
        <v>0.80262731481481486</v>
      </c>
      <c r="C81">
        <v>3</v>
      </c>
      <c r="D81">
        <v>126</v>
      </c>
    </row>
    <row r="82" spans="1:6" x14ac:dyDescent="0.25">
      <c r="A82">
        <v>38</v>
      </c>
      <c r="B82" s="1">
        <v>0.81004629629629632</v>
      </c>
      <c r="C82">
        <v>3</v>
      </c>
      <c r="D82">
        <v>129</v>
      </c>
    </row>
    <row r="84" spans="1:6" x14ac:dyDescent="0.25">
      <c r="A84" t="s">
        <v>3</v>
      </c>
      <c r="B84" t="s">
        <v>2</v>
      </c>
      <c r="C84" t="s">
        <v>1</v>
      </c>
      <c r="D84" t="s">
        <v>0</v>
      </c>
    </row>
    <row r="85" spans="1:6" x14ac:dyDescent="0.25">
      <c r="A85">
        <v>27</v>
      </c>
      <c r="B85" s="1">
        <v>0.75410879629629635</v>
      </c>
      <c r="C85">
        <v>4</v>
      </c>
      <c r="D85">
        <v>330</v>
      </c>
      <c r="F85" t="s">
        <v>4</v>
      </c>
    </row>
    <row r="86" spans="1:6" x14ac:dyDescent="0.25">
      <c r="A86">
        <v>28</v>
      </c>
      <c r="B86" s="1">
        <v>0.76335648148148139</v>
      </c>
      <c r="C86">
        <v>4</v>
      </c>
      <c r="D86">
        <v>304</v>
      </c>
    </row>
    <row r="88" spans="1:6" x14ac:dyDescent="0.25">
      <c r="A88" t="s">
        <v>3</v>
      </c>
      <c r="B88" t="s">
        <v>2</v>
      </c>
      <c r="C88" t="s">
        <v>1</v>
      </c>
      <c r="D88" t="s">
        <v>0</v>
      </c>
    </row>
    <row r="89" spans="1:6" x14ac:dyDescent="0.25">
      <c r="A89">
        <v>4</v>
      </c>
      <c r="B89" s="1">
        <v>0.69781249999999995</v>
      </c>
      <c r="C89">
        <v>5</v>
      </c>
      <c r="D89">
        <v>595</v>
      </c>
    </row>
    <row r="90" spans="1:6" x14ac:dyDescent="0.25">
      <c r="A90">
        <v>14</v>
      </c>
      <c r="B90" s="1">
        <v>0.71407407407407408</v>
      </c>
      <c r="C90">
        <v>5</v>
      </c>
      <c r="D90">
        <v>680</v>
      </c>
    </row>
    <row r="91" spans="1:6" x14ac:dyDescent="0.25">
      <c r="A91">
        <v>29</v>
      </c>
      <c r="B91" s="1">
        <v>0.77634259259259253</v>
      </c>
      <c r="C91">
        <v>5</v>
      </c>
      <c r="D91">
        <v>497</v>
      </c>
    </row>
  </sheetData>
  <autoFilter ref="A1:D41" xr:uid="{1048B014-8E10-4C5A-8670-76558785CE6E}"/>
  <dataConsolidate/>
  <pageMargins left="0.7" right="0.7" top="0.75" bottom="0.75" header="0.3" footer="0.3"/>
  <pageSetup paperSize="9" orientation="portrait"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AAE21-9AB1-4E3B-BAF0-13A2C46F6238}">
  <dimension ref="A1:V61"/>
  <sheetViews>
    <sheetView zoomScale="55" zoomScaleNormal="55" workbookViewId="0">
      <selection activeCell="O41" sqref="O41"/>
    </sheetView>
  </sheetViews>
  <sheetFormatPr baseColWidth="10" defaultRowHeight="15" x14ac:dyDescent="0.25"/>
  <cols>
    <col min="1" max="1" width="19.42578125" bestFit="1" customWidth="1"/>
    <col min="3" max="3" width="18" bestFit="1" customWidth="1"/>
    <col min="14" max="14" width="10.28515625" bestFit="1" customWidth="1"/>
    <col min="15" max="15" width="14.140625" bestFit="1" customWidth="1"/>
    <col min="16" max="16" width="8.42578125" bestFit="1" customWidth="1"/>
  </cols>
  <sheetData>
    <row r="1" spans="1:22" x14ac:dyDescent="0.25">
      <c r="A1" t="s">
        <v>38</v>
      </c>
      <c r="B1" t="s">
        <v>37</v>
      </c>
      <c r="C1" t="s">
        <v>36</v>
      </c>
      <c r="D1" t="s">
        <v>35</v>
      </c>
      <c r="F1" t="s">
        <v>36</v>
      </c>
      <c r="G1" t="s">
        <v>34</v>
      </c>
      <c r="I1" t="s">
        <v>56</v>
      </c>
    </row>
    <row r="2" spans="1:22" x14ac:dyDescent="0.25">
      <c r="A2">
        <v>1</v>
      </c>
      <c r="B2">
        <v>1</v>
      </c>
      <c r="C2">
        <v>3</v>
      </c>
      <c r="D2" s="17">
        <v>5.1280000000000001</v>
      </c>
      <c r="E2">
        <v>1</v>
      </c>
      <c r="F2">
        <v>1</v>
      </c>
      <c r="G2" s="5">
        <v>0</v>
      </c>
      <c r="N2" t="s">
        <v>55</v>
      </c>
      <c r="O2">
        <v>1</v>
      </c>
      <c r="P2">
        <v>3</v>
      </c>
      <c r="Q2">
        <v>6</v>
      </c>
      <c r="R2">
        <v>12</v>
      </c>
    </row>
    <row r="3" spans="1:22" x14ac:dyDescent="0.25">
      <c r="A3">
        <v>2</v>
      </c>
      <c r="B3">
        <v>1</v>
      </c>
      <c r="C3">
        <v>1</v>
      </c>
      <c r="D3" s="17">
        <v>5.0919999999999996</v>
      </c>
      <c r="E3">
        <v>2</v>
      </c>
      <c r="F3">
        <v>3</v>
      </c>
      <c r="G3" s="5">
        <v>0.05</v>
      </c>
      <c r="I3" t="s">
        <v>38</v>
      </c>
      <c r="J3" t="s">
        <v>37</v>
      </c>
      <c r="K3" t="s">
        <v>36</v>
      </c>
      <c r="L3" t="s">
        <v>35</v>
      </c>
      <c r="N3" t="s">
        <v>5</v>
      </c>
      <c r="O3">
        <v>12</v>
      </c>
      <c r="P3">
        <v>21</v>
      </c>
      <c r="Q3">
        <v>3</v>
      </c>
      <c r="R3">
        <v>4</v>
      </c>
    </row>
    <row r="4" spans="1:22" x14ac:dyDescent="0.25">
      <c r="A4">
        <v>3</v>
      </c>
      <c r="B4">
        <v>2</v>
      </c>
      <c r="C4">
        <v>1</v>
      </c>
      <c r="D4" s="17">
        <v>12.34</v>
      </c>
      <c r="E4">
        <v>3</v>
      </c>
      <c r="F4">
        <v>6</v>
      </c>
      <c r="G4" s="5">
        <v>0.3</v>
      </c>
      <c r="I4">
        <v>2</v>
      </c>
      <c r="J4">
        <v>1</v>
      </c>
      <c r="K4">
        <v>1</v>
      </c>
      <c r="L4" s="17">
        <v>5.0919999999999996</v>
      </c>
    </row>
    <row r="5" spans="1:22" x14ac:dyDescent="0.25">
      <c r="A5">
        <v>4</v>
      </c>
      <c r="B5">
        <v>1</v>
      </c>
      <c r="C5">
        <v>1</v>
      </c>
      <c r="D5" s="17">
        <v>5.4790000000000001</v>
      </c>
      <c r="E5">
        <v>4</v>
      </c>
      <c r="F5">
        <v>12</v>
      </c>
      <c r="G5" s="5">
        <v>0.5</v>
      </c>
      <c r="I5">
        <v>3</v>
      </c>
      <c r="J5">
        <v>2</v>
      </c>
      <c r="K5">
        <v>1</v>
      </c>
      <c r="L5" s="17">
        <v>12.34</v>
      </c>
      <c r="T5" t="s">
        <v>54</v>
      </c>
    </row>
    <row r="6" spans="1:22" x14ac:dyDescent="0.25">
      <c r="A6">
        <v>5</v>
      </c>
      <c r="B6">
        <v>1</v>
      </c>
      <c r="C6">
        <v>3</v>
      </c>
      <c r="D6" s="17">
        <v>3.8370000000000002</v>
      </c>
      <c r="I6">
        <v>4</v>
      </c>
      <c r="J6">
        <v>1</v>
      </c>
      <c r="K6">
        <v>1</v>
      </c>
      <c r="L6" s="17">
        <v>5.4790000000000001</v>
      </c>
    </row>
    <row r="7" spans="1:22" x14ac:dyDescent="0.25">
      <c r="A7">
        <v>6</v>
      </c>
      <c r="B7">
        <v>2</v>
      </c>
      <c r="C7">
        <v>3</v>
      </c>
      <c r="D7" s="17">
        <v>11.173999999999999</v>
      </c>
      <c r="I7">
        <v>8</v>
      </c>
      <c r="J7">
        <v>2</v>
      </c>
      <c r="K7">
        <v>1</v>
      </c>
      <c r="L7" s="17">
        <v>9.3719999999999999</v>
      </c>
      <c r="T7" t="s">
        <v>53</v>
      </c>
    </row>
    <row r="8" spans="1:22" x14ac:dyDescent="0.25">
      <c r="A8">
        <v>7</v>
      </c>
      <c r="B8">
        <v>1</v>
      </c>
      <c r="C8">
        <v>3</v>
      </c>
      <c r="D8" s="17">
        <v>6.2460000000000004</v>
      </c>
      <c r="I8">
        <v>16</v>
      </c>
      <c r="J8">
        <v>1</v>
      </c>
      <c r="K8">
        <v>1</v>
      </c>
      <c r="L8" s="17">
        <v>5.6520000000000001</v>
      </c>
      <c r="T8" t="s">
        <v>52</v>
      </c>
    </row>
    <row r="9" spans="1:22" x14ac:dyDescent="0.25">
      <c r="A9">
        <v>8</v>
      </c>
      <c r="B9">
        <v>2</v>
      </c>
      <c r="C9">
        <v>1</v>
      </c>
      <c r="D9" s="17">
        <v>9.3719999999999999</v>
      </c>
      <c r="I9">
        <v>19</v>
      </c>
      <c r="J9">
        <v>2</v>
      </c>
      <c r="K9">
        <v>1</v>
      </c>
      <c r="L9" s="17">
        <v>10.835000000000001</v>
      </c>
    </row>
    <row r="10" spans="1:22" x14ac:dyDescent="0.25">
      <c r="A10">
        <v>9</v>
      </c>
      <c r="B10">
        <v>4</v>
      </c>
      <c r="C10">
        <v>6</v>
      </c>
      <c r="D10" s="17">
        <v>21.88</v>
      </c>
      <c r="I10">
        <v>20</v>
      </c>
      <c r="J10">
        <v>1</v>
      </c>
      <c r="K10">
        <v>1</v>
      </c>
      <c r="L10" s="17">
        <v>4.5940000000000003</v>
      </c>
      <c r="T10" s="21" t="s">
        <v>30</v>
      </c>
      <c r="U10" s="21"/>
      <c r="V10" s="21"/>
    </row>
    <row r="11" spans="1:22" x14ac:dyDescent="0.25">
      <c r="A11">
        <v>10</v>
      </c>
      <c r="B11">
        <v>1</v>
      </c>
      <c r="C11">
        <v>3</v>
      </c>
      <c r="D11" s="17">
        <v>5.2060000000000004</v>
      </c>
      <c r="I11">
        <v>22</v>
      </c>
      <c r="J11">
        <v>2</v>
      </c>
      <c r="K11">
        <v>1</v>
      </c>
      <c r="L11" s="17">
        <v>9.9710000000000001</v>
      </c>
      <c r="T11" s="23"/>
      <c r="U11" s="24"/>
      <c r="V11" s="25"/>
    </row>
    <row r="12" spans="1:22" x14ac:dyDescent="0.25">
      <c r="A12">
        <v>11</v>
      </c>
      <c r="B12">
        <v>1</v>
      </c>
      <c r="C12">
        <v>3</v>
      </c>
      <c r="D12" s="17">
        <v>5.4359999999999999</v>
      </c>
      <c r="I12">
        <v>23</v>
      </c>
      <c r="J12">
        <v>1</v>
      </c>
      <c r="K12">
        <v>1</v>
      </c>
      <c r="L12" s="17">
        <v>4.3040000000000003</v>
      </c>
    </row>
    <row r="13" spans="1:22" x14ac:dyDescent="0.25">
      <c r="A13">
        <v>12</v>
      </c>
      <c r="B13">
        <v>4</v>
      </c>
      <c r="C13">
        <v>6</v>
      </c>
      <c r="D13" s="17">
        <v>31.855</v>
      </c>
      <c r="I13">
        <v>28</v>
      </c>
      <c r="J13">
        <v>2</v>
      </c>
      <c r="K13">
        <v>1</v>
      </c>
      <c r="L13" s="17">
        <v>13.339</v>
      </c>
    </row>
    <row r="14" spans="1:22" x14ac:dyDescent="0.25">
      <c r="A14">
        <v>13</v>
      </c>
      <c r="B14">
        <v>2</v>
      </c>
      <c r="C14">
        <v>3</v>
      </c>
      <c r="D14" s="17">
        <v>6.2709999999999999</v>
      </c>
      <c r="I14">
        <v>29</v>
      </c>
      <c r="J14">
        <v>1</v>
      </c>
      <c r="K14">
        <v>1</v>
      </c>
      <c r="L14" s="17">
        <v>4.6520000000000001</v>
      </c>
    </row>
    <row r="15" spans="1:22" x14ac:dyDescent="0.25">
      <c r="A15">
        <v>14</v>
      </c>
      <c r="B15">
        <v>2</v>
      </c>
      <c r="C15">
        <v>3</v>
      </c>
      <c r="D15" s="17">
        <v>12.666</v>
      </c>
      <c r="I15">
        <v>36</v>
      </c>
      <c r="J15">
        <v>2</v>
      </c>
      <c r="K15">
        <v>1</v>
      </c>
      <c r="L15" s="17">
        <v>10.28</v>
      </c>
    </row>
    <row r="16" spans="1:22" x14ac:dyDescent="0.25">
      <c r="A16">
        <v>15</v>
      </c>
      <c r="B16">
        <v>3</v>
      </c>
      <c r="C16">
        <v>12</v>
      </c>
      <c r="D16" s="17">
        <v>24.225999999999999</v>
      </c>
      <c r="I16" t="s">
        <v>5</v>
      </c>
      <c r="J16">
        <f>COUNT(I4:I15)</f>
        <v>12</v>
      </c>
    </row>
    <row r="17" spans="1:19" x14ac:dyDescent="0.25">
      <c r="A17">
        <v>16</v>
      </c>
      <c r="B17">
        <v>1</v>
      </c>
      <c r="C17">
        <v>1</v>
      </c>
      <c r="D17" s="17">
        <v>5.6520000000000001</v>
      </c>
    </row>
    <row r="18" spans="1:19" x14ac:dyDescent="0.25">
      <c r="A18">
        <v>17</v>
      </c>
      <c r="B18">
        <v>1</v>
      </c>
      <c r="C18">
        <v>3</v>
      </c>
      <c r="D18" s="17">
        <v>4.6849999999999996</v>
      </c>
    </row>
    <row r="19" spans="1:19" ht="15.75" thickBot="1" x14ac:dyDescent="0.3">
      <c r="A19">
        <v>18</v>
      </c>
      <c r="B19">
        <v>2</v>
      </c>
      <c r="C19">
        <v>3</v>
      </c>
      <c r="D19" s="17">
        <v>10.382999999999999</v>
      </c>
      <c r="I19" t="s">
        <v>38</v>
      </c>
      <c r="J19" t="s">
        <v>37</v>
      </c>
      <c r="K19" t="s">
        <v>36</v>
      </c>
      <c r="L19" t="s">
        <v>35</v>
      </c>
      <c r="M19" t="s">
        <v>34</v>
      </c>
      <c r="O19" t="s">
        <v>51</v>
      </c>
    </row>
    <row r="20" spans="1:19" x14ac:dyDescent="0.25">
      <c r="A20">
        <v>19</v>
      </c>
      <c r="B20">
        <v>2</v>
      </c>
      <c r="C20">
        <v>1</v>
      </c>
      <c r="D20" s="17">
        <v>10.835000000000001</v>
      </c>
      <c r="I20">
        <v>1</v>
      </c>
      <c r="J20">
        <v>1</v>
      </c>
      <c r="K20">
        <v>3</v>
      </c>
      <c r="L20" s="17">
        <v>5.1280000000000001</v>
      </c>
      <c r="M20" s="16">
        <f t="shared" ref="M20:M40" si="0">$G$3*L20</f>
        <v>0.25640000000000002</v>
      </c>
      <c r="O20" t="s">
        <v>50</v>
      </c>
      <c r="P20" s="16">
        <f>MIN(D2:D41)</f>
        <v>3.8370000000000002</v>
      </c>
      <c r="R20" s="15" t="s">
        <v>49</v>
      </c>
      <c r="S20" s="15" t="s">
        <v>32</v>
      </c>
    </row>
    <row r="21" spans="1:19" x14ac:dyDescent="0.25">
      <c r="A21">
        <v>20</v>
      </c>
      <c r="B21">
        <v>1</v>
      </c>
      <c r="C21">
        <v>1</v>
      </c>
      <c r="D21" s="17">
        <v>4.5940000000000003</v>
      </c>
      <c r="I21">
        <v>5</v>
      </c>
      <c r="J21">
        <v>1</v>
      </c>
      <c r="K21">
        <v>3</v>
      </c>
      <c r="L21" s="17">
        <v>3.8370000000000002</v>
      </c>
      <c r="M21" s="16">
        <f t="shared" si="0"/>
        <v>0.19185000000000002</v>
      </c>
      <c r="O21" t="s">
        <v>48</v>
      </c>
      <c r="P21" s="16">
        <f>MAX(D2:D41)</f>
        <v>32.334000000000003</v>
      </c>
      <c r="R21">
        <v>3.84</v>
      </c>
      <c r="S21">
        <v>1</v>
      </c>
    </row>
    <row r="22" spans="1:19" x14ac:dyDescent="0.25">
      <c r="A22">
        <v>21</v>
      </c>
      <c r="B22">
        <v>1</v>
      </c>
      <c r="C22">
        <v>3</v>
      </c>
      <c r="D22" s="17">
        <v>4.8259999999999996</v>
      </c>
      <c r="I22">
        <v>6</v>
      </c>
      <c r="J22">
        <v>2</v>
      </c>
      <c r="K22">
        <v>3</v>
      </c>
      <c r="L22" s="17">
        <v>11.173999999999999</v>
      </c>
      <c r="M22" s="16">
        <f t="shared" si="0"/>
        <v>0.55869999999999997</v>
      </c>
      <c r="O22" t="s">
        <v>47</v>
      </c>
      <c r="P22" s="16">
        <f>AVERAGE(D2:D41)</f>
        <v>11.276475000000001</v>
      </c>
      <c r="R22">
        <v>9.5380000000000003</v>
      </c>
      <c r="S22">
        <v>17</v>
      </c>
    </row>
    <row r="23" spans="1:19" x14ac:dyDescent="0.25">
      <c r="A23">
        <v>22</v>
      </c>
      <c r="B23">
        <v>2</v>
      </c>
      <c r="C23">
        <v>1</v>
      </c>
      <c r="D23" s="17">
        <v>9.9710000000000001</v>
      </c>
      <c r="I23">
        <v>7</v>
      </c>
      <c r="J23">
        <v>1</v>
      </c>
      <c r="K23">
        <v>3</v>
      </c>
      <c r="L23" s="17">
        <v>6.2460000000000004</v>
      </c>
      <c r="M23" s="16">
        <f t="shared" si="0"/>
        <v>0.31230000000000002</v>
      </c>
      <c r="R23">
        <v>15.236000000000001</v>
      </c>
      <c r="S23">
        <v>14</v>
      </c>
    </row>
    <row r="24" spans="1:19" x14ac:dyDescent="0.25">
      <c r="A24">
        <v>23</v>
      </c>
      <c r="B24">
        <v>1</v>
      </c>
      <c r="C24">
        <v>1</v>
      </c>
      <c r="D24" s="17">
        <v>4.3040000000000003</v>
      </c>
      <c r="I24">
        <v>10</v>
      </c>
      <c r="J24">
        <v>1</v>
      </c>
      <c r="K24">
        <v>3</v>
      </c>
      <c r="L24" s="17">
        <v>5.2060000000000004</v>
      </c>
      <c r="M24" s="16">
        <f t="shared" si="0"/>
        <v>0.26030000000000003</v>
      </c>
      <c r="O24" s="26" t="s">
        <v>30</v>
      </c>
      <c r="P24" s="27"/>
      <c r="Q24" s="28"/>
      <c r="R24">
        <v>20.934000000000001</v>
      </c>
      <c r="S24">
        <v>2</v>
      </c>
    </row>
    <row r="25" spans="1:19" x14ac:dyDescent="0.25">
      <c r="A25">
        <v>24</v>
      </c>
      <c r="B25">
        <v>2</v>
      </c>
      <c r="C25">
        <v>3</v>
      </c>
      <c r="D25" s="17">
        <v>10.369</v>
      </c>
      <c r="I25">
        <v>11</v>
      </c>
      <c r="J25">
        <v>1</v>
      </c>
      <c r="K25">
        <v>3</v>
      </c>
      <c r="L25" s="17">
        <v>5.4359999999999999</v>
      </c>
      <c r="M25" s="16">
        <f t="shared" si="0"/>
        <v>0.27179999999999999</v>
      </c>
      <c r="O25" s="23" t="s">
        <v>46</v>
      </c>
      <c r="P25" s="24"/>
      <c r="Q25" s="25"/>
      <c r="R25">
        <v>26.632000000000001</v>
      </c>
      <c r="S25">
        <v>2</v>
      </c>
    </row>
    <row r="26" spans="1:19" x14ac:dyDescent="0.25">
      <c r="A26">
        <v>25</v>
      </c>
      <c r="B26">
        <v>1</v>
      </c>
      <c r="C26">
        <v>3</v>
      </c>
      <c r="D26" s="17">
        <v>4.3940000000000001</v>
      </c>
      <c r="I26">
        <v>13</v>
      </c>
      <c r="J26">
        <v>2</v>
      </c>
      <c r="K26">
        <v>3</v>
      </c>
      <c r="L26" s="17">
        <v>6.2709999999999999</v>
      </c>
      <c r="M26" s="16">
        <f t="shared" si="0"/>
        <v>0.31355</v>
      </c>
      <c r="R26">
        <v>32.33</v>
      </c>
      <c r="S26">
        <v>4</v>
      </c>
    </row>
    <row r="27" spans="1:19" ht="15.75" thickBot="1" x14ac:dyDescent="0.3">
      <c r="A27">
        <v>26</v>
      </c>
      <c r="B27">
        <v>2</v>
      </c>
      <c r="C27">
        <v>3</v>
      </c>
      <c r="D27" s="17">
        <v>11.54</v>
      </c>
      <c r="I27">
        <v>14</v>
      </c>
      <c r="J27">
        <v>2</v>
      </c>
      <c r="K27">
        <v>3</v>
      </c>
      <c r="L27" s="17">
        <v>12.666</v>
      </c>
      <c r="M27" s="16">
        <f t="shared" si="0"/>
        <v>0.63330000000000009</v>
      </c>
      <c r="R27" s="12" t="s">
        <v>45</v>
      </c>
      <c r="S27" s="12">
        <v>1</v>
      </c>
    </row>
    <row r="28" spans="1:19" x14ac:dyDescent="0.25">
      <c r="A28">
        <v>27</v>
      </c>
      <c r="B28">
        <v>1</v>
      </c>
      <c r="C28">
        <v>3</v>
      </c>
      <c r="D28" s="17">
        <v>4.6100000000000003</v>
      </c>
      <c r="I28">
        <v>17</v>
      </c>
      <c r="J28">
        <v>1</v>
      </c>
      <c r="K28">
        <v>3</v>
      </c>
      <c r="L28" s="17">
        <v>4.6849999999999996</v>
      </c>
      <c r="M28" s="16">
        <f t="shared" si="0"/>
        <v>0.23424999999999999</v>
      </c>
    </row>
    <row r="29" spans="1:19" x14ac:dyDescent="0.25">
      <c r="A29">
        <v>28</v>
      </c>
      <c r="B29">
        <v>2</v>
      </c>
      <c r="C29">
        <v>1</v>
      </c>
      <c r="D29" s="17">
        <v>13.339</v>
      </c>
      <c r="I29">
        <v>18</v>
      </c>
      <c r="J29">
        <v>2</v>
      </c>
      <c r="K29">
        <v>3</v>
      </c>
      <c r="L29" s="17">
        <v>10.382999999999999</v>
      </c>
      <c r="M29" s="16">
        <f t="shared" si="0"/>
        <v>0.51915</v>
      </c>
    </row>
    <row r="30" spans="1:19" x14ac:dyDescent="0.25">
      <c r="A30">
        <v>29</v>
      </c>
      <c r="B30">
        <v>1</v>
      </c>
      <c r="C30">
        <v>1</v>
      </c>
      <c r="D30" s="17">
        <v>4.6520000000000001</v>
      </c>
      <c r="I30">
        <v>21</v>
      </c>
      <c r="J30">
        <v>1</v>
      </c>
      <c r="K30">
        <v>3</v>
      </c>
      <c r="L30" s="17">
        <v>4.8259999999999996</v>
      </c>
      <c r="M30" s="16">
        <f t="shared" si="0"/>
        <v>0.24129999999999999</v>
      </c>
    </row>
    <row r="31" spans="1:19" x14ac:dyDescent="0.25">
      <c r="A31">
        <v>30</v>
      </c>
      <c r="B31">
        <v>2</v>
      </c>
      <c r="C31">
        <v>3</v>
      </c>
      <c r="D31" s="17">
        <v>10.771000000000001</v>
      </c>
      <c r="I31">
        <v>24</v>
      </c>
      <c r="J31">
        <v>2</v>
      </c>
      <c r="K31">
        <v>3</v>
      </c>
      <c r="L31" s="17">
        <v>10.369</v>
      </c>
      <c r="M31" s="16">
        <f t="shared" si="0"/>
        <v>0.51844999999999997</v>
      </c>
    </row>
    <row r="32" spans="1:19" x14ac:dyDescent="0.25">
      <c r="A32">
        <v>31</v>
      </c>
      <c r="B32">
        <v>2</v>
      </c>
      <c r="C32">
        <v>3</v>
      </c>
      <c r="D32" s="17">
        <v>12.307</v>
      </c>
      <c r="I32">
        <v>25</v>
      </c>
      <c r="J32">
        <v>1</v>
      </c>
      <c r="K32">
        <v>3</v>
      </c>
      <c r="L32" s="17">
        <v>4.3940000000000001</v>
      </c>
      <c r="M32" s="16">
        <f t="shared" si="0"/>
        <v>0.21970000000000001</v>
      </c>
      <c r="O32" t="s">
        <v>39</v>
      </c>
    </row>
    <row r="33" spans="1:15" x14ac:dyDescent="0.25">
      <c r="A33">
        <v>32</v>
      </c>
      <c r="B33">
        <v>2</v>
      </c>
      <c r="C33">
        <v>3</v>
      </c>
      <c r="D33" s="17">
        <v>10.147</v>
      </c>
      <c r="I33">
        <v>26</v>
      </c>
      <c r="J33">
        <v>2</v>
      </c>
      <c r="K33">
        <v>3</v>
      </c>
      <c r="L33" s="17">
        <v>11.54</v>
      </c>
      <c r="M33" s="16">
        <f t="shared" si="0"/>
        <v>0.57699999999999996</v>
      </c>
      <c r="O33" t="s">
        <v>44</v>
      </c>
    </row>
    <row r="34" spans="1:15" x14ac:dyDescent="0.25">
      <c r="A34">
        <v>33</v>
      </c>
      <c r="B34">
        <v>4</v>
      </c>
      <c r="C34">
        <v>12</v>
      </c>
      <c r="D34" s="17">
        <v>30.327000000000002</v>
      </c>
      <c r="I34">
        <v>27</v>
      </c>
      <c r="J34">
        <v>1</v>
      </c>
      <c r="K34">
        <v>3</v>
      </c>
      <c r="L34" s="17">
        <v>4.6100000000000003</v>
      </c>
      <c r="M34" s="16">
        <f t="shared" si="0"/>
        <v>0.23050000000000004</v>
      </c>
      <c r="O34" t="s">
        <v>43</v>
      </c>
    </row>
    <row r="35" spans="1:15" x14ac:dyDescent="0.25">
      <c r="A35">
        <v>34</v>
      </c>
      <c r="B35">
        <v>3</v>
      </c>
      <c r="C35">
        <v>3</v>
      </c>
      <c r="D35" s="17">
        <v>16.460999999999999</v>
      </c>
      <c r="I35">
        <v>30</v>
      </c>
      <c r="J35">
        <v>2</v>
      </c>
      <c r="K35">
        <v>3</v>
      </c>
      <c r="L35" s="17">
        <v>10.771000000000001</v>
      </c>
      <c r="M35" s="16">
        <f t="shared" si="0"/>
        <v>0.53855000000000008</v>
      </c>
      <c r="O35" t="s">
        <v>42</v>
      </c>
    </row>
    <row r="36" spans="1:15" x14ac:dyDescent="0.25">
      <c r="A36">
        <v>35</v>
      </c>
      <c r="B36">
        <v>1</v>
      </c>
      <c r="C36">
        <v>3</v>
      </c>
      <c r="D36" s="17">
        <v>4.6689999999999996</v>
      </c>
      <c r="I36">
        <v>31</v>
      </c>
      <c r="J36">
        <v>2</v>
      </c>
      <c r="K36">
        <v>3</v>
      </c>
      <c r="L36" s="17">
        <v>12.307</v>
      </c>
      <c r="M36" s="16">
        <f t="shared" si="0"/>
        <v>0.61535000000000006</v>
      </c>
      <c r="O36" t="s">
        <v>41</v>
      </c>
    </row>
    <row r="37" spans="1:15" x14ac:dyDescent="0.25">
      <c r="A37">
        <v>36</v>
      </c>
      <c r="B37">
        <v>2</v>
      </c>
      <c r="C37">
        <v>1</v>
      </c>
      <c r="D37" s="17">
        <v>10.28</v>
      </c>
      <c r="I37">
        <v>32</v>
      </c>
      <c r="J37">
        <v>2</v>
      </c>
      <c r="K37">
        <v>3</v>
      </c>
      <c r="L37" s="17">
        <v>10.147</v>
      </c>
      <c r="M37" s="16">
        <f t="shared" si="0"/>
        <v>0.50735000000000008</v>
      </c>
      <c r="O37" t="s">
        <v>40</v>
      </c>
    </row>
    <row r="38" spans="1:15" x14ac:dyDescent="0.25">
      <c r="A38">
        <v>37</v>
      </c>
      <c r="B38">
        <v>3</v>
      </c>
      <c r="C38">
        <v>6</v>
      </c>
      <c r="D38" s="17">
        <v>16.196000000000002</v>
      </c>
      <c r="I38">
        <v>34</v>
      </c>
      <c r="J38">
        <v>3</v>
      </c>
      <c r="K38">
        <v>3</v>
      </c>
      <c r="L38" s="17">
        <v>16.460999999999999</v>
      </c>
      <c r="M38" s="16">
        <f t="shared" si="0"/>
        <v>0.82304999999999995</v>
      </c>
    </row>
    <row r="39" spans="1:15" x14ac:dyDescent="0.25">
      <c r="A39">
        <v>38</v>
      </c>
      <c r="B39">
        <v>4</v>
      </c>
      <c r="C39">
        <v>12</v>
      </c>
      <c r="D39" s="17">
        <v>32.334000000000003</v>
      </c>
      <c r="I39">
        <v>35</v>
      </c>
      <c r="J39">
        <v>1</v>
      </c>
      <c r="K39">
        <v>3</v>
      </c>
      <c r="L39" s="17">
        <v>4.6689999999999996</v>
      </c>
      <c r="M39" s="16">
        <f t="shared" si="0"/>
        <v>0.23344999999999999</v>
      </c>
    </row>
    <row r="40" spans="1:15" x14ac:dyDescent="0.25">
      <c r="A40">
        <v>39</v>
      </c>
      <c r="B40">
        <v>3</v>
      </c>
      <c r="C40">
        <v>12</v>
      </c>
      <c r="D40" s="17">
        <v>27.065000000000001</v>
      </c>
      <c r="I40">
        <v>40</v>
      </c>
      <c r="J40">
        <v>2</v>
      </c>
      <c r="K40">
        <v>3</v>
      </c>
      <c r="L40" s="17">
        <v>10.14</v>
      </c>
      <c r="M40" s="16">
        <f t="shared" si="0"/>
        <v>0.50700000000000001</v>
      </c>
    </row>
    <row r="41" spans="1:15" x14ac:dyDescent="0.25">
      <c r="A41">
        <v>40</v>
      </c>
      <c r="B41">
        <v>2</v>
      </c>
      <c r="C41">
        <v>3</v>
      </c>
      <c r="D41" s="17">
        <v>10.14</v>
      </c>
      <c r="I41" t="s">
        <v>5</v>
      </c>
      <c r="J41">
        <f>COUNT(I20:I40)</f>
        <v>21</v>
      </c>
    </row>
    <row r="43" spans="1:15" x14ac:dyDescent="0.25">
      <c r="A43" t="s">
        <v>39</v>
      </c>
      <c r="I43" t="s">
        <v>38</v>
      </c>
      <c r="J43" t="s">
        <v>37</v>
      </c>
      <c r="K43" t="s">
        <v>36</v>
      </c>
      <c r="L43" t="s">
        <v>35</v>
      </c>
      <c r="M43" t="s">
        <v>34</v>
      </c>
    </row>
    <row r="44" spans="1:15" x14ac:dyDescent="0.25">
      <c r="I44">
        <v>9</v>
      </c>
      <c r="J44">
        <v>4</v>
      </c>
      <c r="K44">
        <v>6</v>
      </c>
      <c r="L44" s="17">
        <v>21.88</v>
      </c>
      <c r="M44" s="16">
        <f>$G$4*L44</f>
        <v>6.5639999999999992</v>
      </c>
    </row>
    <row r="45" spans="1:15" x14ac:dyDescent="0.25">
      <c r="I45">
        <v>12</v>
      </c>
      <c r="J45">
        <v>4</v>
      </c>
      <c r="K45">
        <v>6</v>
      </c>
      <c r="L45" s="17">
        <v>31.855</v>
      </c>
      <c r="M45" s="16">
        <f>$G$4*L45</f>
        <v>9.5564999999999998</v>
      </c>
    </row>
    <row r="46" spans="1:15" x14ac:dyDescent="0.25">
      <c r="I46">
        <v>37</v>
      </c>
      <c r="J46">
        <v>3</v>
      </c>
      <c r="K46">
        <v>6</v>
      </c>
      <c r="L46" s="17">
        <v>16.196000000000002</v>
      </c>
      <c r="M46" s="16">
        <f>$G$4*L46</f>
        <v>4.8588000000000005</v>
      </c>
    </row>
    <row r="47" spans="1:15" x14ac:dyDescent="0.25">
      <c r="I47" t="s">
        <v>5</v>
      </c>
      <c r="J47">
        <v>3</v>
      </c>
    </row>
    <row r="48" spans="1:15" x14ac:dyDescent="0.25">
      <c r="I48" t="s">
        <v>38</v>
      </c>
      <c r="J48" t="s">
        <v>37</v>
      </c>
      <c r="K48" t="s">
        <v>36</v>
      </c>
      <c r="L48" t="s">
        <v>35</v>
      </c>
      <c r="M48" t="s">
        <v>34</v>
      </c>
    </row>
    <row r="49" spans="1:13" x14ac:dyDescent="0.25">
      <c r="I49">
        <v>15</v>
      </c>
      <c r="J49">
        <v>3</v>
      </c>
      <c r="K49">
        <v>12</v>
      </c>
      <c r="L49" s="17">
        <v>24.225999999999999</v>
      </c>
      <c r="M49" s="16">
        <f>$G$5*L49</f>
        <v>12.113</v>
      </c>
    </row>
    <row r="50" spans="1:13" x14ac:dyDescent="0.25">
      <c r="I50">
        <v>33</v>
      </c>
      <c r="J50">
        <v>4</v>
      </c>
      <c r="K50">
        <v>12</v>
      </c>
      <c r="L50" s="17">
        <v>30.327000000000002</v>
      </c>
      <c r="M50" s="16">
        <f>$G$5*L50</f>
        <v>15.163500000000001</v>
      </c>
    </row>
    <row r="51" spans="1:13" x14ac:dyDescent="0.25">
      <c r="I51">
        <v>38</v>
      </c>
      <c r="J51">
        <v>4</v>
      </c>
      <c r="K51">
        <v>12</v>
      </c>
      <c r="L51" s="17">
        <v>32.334000000000003</v>
      </c>
      <c r="M51" s="16">
        <f>$G$5*L51</f>
        <v>16.167000000000002</v>
      </c>
    </row>
    <row r="52" spans="1:13" x14ac:dyDescent="0.25">
      <c r="I52">
        <v>39</v>
      </c>
      <c r="J52">
        <v>3</v>
      </c>
      <c r="K52">
        <v>12</v>
      </c>
      <c r="L52" s="17">
        <v>27.065000000000001</v>
      </c>
      <c r="M52" s="16">
        <f>$G$5*L52</f>
        <v>13.532500000000001</v>
      </c>
    </row>
    <row r="53" spans="1:13" x14ac:dyDescent="0.25">
      <c r="I53" t="s">
        <v>5</v>
      </c>
      <c r="J53">
        <v>4</v>
      </c>
    </row>
    <row r="56" spans="1:13" ht="15.75" thickBot="1" x14ac:dyDescent="0.3"/>
    <row r="57" spans="1:13" x14ac:dyDescent="0.25">
      <c r="A57" s="15" t="s">
        <v>33</v>
      </c>
      <c r="B57" s="15" t="s">
        <v>32</v>
      </c>
      <c r="C57" s="15" t="s">
        <v>31</v>
      </c>
      <c r="D57" s="13"/>
      <c r="E57" s="14" t="s">
        <v>30</v>
      </c>
      <c r="F57" s="13"/>
    </row>
    <row r="58" spans="1:13" x14ac:dyDescent="0.25">
      <c r="A58">
        <v>1</v>
      </c>
      <c r="B58">
        <v>16</v>
      </c>
      <c r="C58" s="5">
        <f>B58/40</f>
        <v>0.4</v>
      </c>
      <c r="D58" s="22" t="s">
        <v>29</v>
      </c>
      <c r="E58" s="22"/>
      <c r="F58" s="22"/>
    </row>
    <row r="59" spans="1:13" x14ac:dyDescent="0.25">
      <c r="A59">
        <v>2</v>
      </c>
      <c r="B59">
        <v>16</v>
      </c>
      <c r="C59" s="5">
        <f>B59/40</f>
        <v>0.4</v>
      </c>
    </row>
    <row r="60" spans="1:13" x14ac:dyDescent="0.25">
      <c r="A60">
        <v>3</v>
      </c>
      <c r="B60">
        <v>4</v>
      </c>
      <c r="C60" s="5">
        <f>B60/40</f>
        <v>0.1</v>
      </c>
    </row>
    <row r="61" spans="1:13" ht="15.75" thickBot="1" x14ac:dyDescent="0.3">
      <c r="A61" s="12">
        <v>4</v>
      </c>
      <c r="B61" s="12">
        <v>4</v>
      </c>
      <c r="C61" s="11">
        <f>B61/40</f>
        <v>0.1</v>
      </c>
    </row>
  </sheetData>
  <autoFilter ref="A1:D41" xr:uid="{4F7AF5A1-674F-4F23-B779-D9941A251BCE}"/>
  <mergeCells count="5">
    <mergeCell ref="D58:F58"/>
    <mergeCell ref="T10:V10"/>
    <mergeCell ref="T11:V11"/>
    <mergeCell ref="O24:Q24"/>
    <mergeCell ref="O25:Q2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Hoja4</vt:lpstr>
      <vt:lpstr>2.5. Very Deli</vt:lpstr>
      <vt:lpstr>Hoja2</vt:lpstr>
      <vt:lpstr>Hoja3</vt:lpstr>
      <vt:lpstr>2.6. FALAFELL S.A.</vt:lpstr>
      <vt:lpstr>2.7. BANCO SITI</vt:lpstr>
      <vt:lpstr>2.9. ATERRIZAR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dc:creator>
  <cp:lastModifiedBy>Nico</cp:lastModifiedBy>
  <dcterms:created xsi:type="dcterms:W3CDTF">2015-06-05T18:19:34Z</dcterms:created>
  <dcterms:modified xsi:type="dcterms:W3CDTF">2019-09-09T22:29:01Z</dcterms:modified>
</cp:coreProperties>
</file>