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110" activeTab="2"/>
  </bookViews>
  <sheets>
    <sheet name="BOM" sheetId="1" r:id="rId1"/>
    <sheet name="Pivot" sheetId="3" r:id="rId2"/>
    <sheet name="Calc" sheetId="5" r:id="rId3"/>
  </sheets>
  <definedNames>
    <definedName name="_xlnm._FilterDatabase" localSheetId="2" hidden="1">Calc!$A$1:$K$12</definedName>
    <definedName name="BOM">BOM!$A$1:$L$39</definedName>
  </definedNames>
  <calcPr calcId="145621"/>
  <pivotCaches>
    <pivotCache cacheId="3" r:id="rId4"/>
  </pivotCaches>
</workbook>
</file>

<file path=xl/calcChain.xml><?xml version="1.0" encoding="utf-8"?>
<calcChain xmlns="http://schemas.openxmlformats.org/spreadsheetml/2006/main">
  <c r="I1" i="5" l="1"/>
  <c r="G1" i="5"/>
  <c r="E1" i="5"/>
  <c r="A3" i="5"/>
  <c r="B3" i="5" s="1"/>
  <c r="A4" i="5"/>
  <c r="B4" i="5" s="1"/>
  <c r="A5" i="5"/>
  <c r="B5" i="5" s="1"/>
  <c r="A6" i="5"/>
  <c r="B6" i="5" s="1"/>
  <c r="A7" i="5"/>
  <c r="B7" i="5" s="1"/>
  <c r="A8" i="5"/>
  <c r="B8" i="5" s="1"/>
  <c r="A9" i="5"/>
  <c r="B9" i="5" s="1"/>
  <c r="A10" i="5"/>
  <c r="B10" i="5" s="1"/>
  <c r="A11" i="5"/>
  <c r="B11" i="5" s="1"/>
  <c r="A12" i="5"/>
  <c r="B12" i="5" s="1"/>
  <c r="A2" i="5"/>
  <c r="B2" i="5" s="1"/>
  <c r="F1" i="5"/>
  <c r="J1" i="5"/>
  <c r="H1" i="5"/>
  <c r="L35" i="1"/>
  <c r="L3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6" i="1"/>
  <c r="L37" i="1"/>
  <c r="L38" i="1"/>
  <c r="L39" i="1"/>
  <c r="L2" i="1"/>
  <c r="E11" i="5"/>
  <c r="E7" i="5"/>
  <c r="G11" i="5"/>
  <c r="H5" i="5"/>
  <c r="F7" i="5"/>
  <c r="E8" i="5"/>
  <c r="E9" i="5"/>
  <c r="F12" i="5"/>
  <c r="H10" i="5"/>
  <c r="F11" i="5"/>
  <c r="H2" i="5"/>
  <c r="H4" i="5"/>
  <c r="G4" i="5"/>
  <c r="E5" i="5"/>
  <c r="F4" i="5"/>
  <c r="F8" i="5"/>
  <c r="E4" i="5"/>
  <c r="H11" i="5"/>
  <c r="H9" i="5"/>
  <c r="E3" i="5"/>
  <c r="G6" i="5"/>
  <c r="G2" i="5"/>
  <c r="E2" i="5"/>
  <c r="F2" i="5"/>
  <c r="G9" i="5"/>
  <c r="H6" i="5"/>
  <c r="H12" i="5"/>
  <c r="F6" i="5"/>
  <c r="E10" i="5"/>
  <c r="G7" i="5"/>
  <c r="G3" i="5"/>
  <c r="H8" i="5"/>
  <c r="G5" i="5"/>
  <c r="F9" i="5"/>
  <c r="F10" i="5"/>
  <c r="H7" i="5"/>
  <c r="G8" i="5"/>
  <c r="F3" i="5"/>
  <c r="E12" i="5"/>
  <c r="F5" i="5"/>
  <c r="E6" i="5"/>
  <c r="H3" i="5"/>
  <c r="G10" i="5"/>
  <c r="G12" i="5"/>
  <c r="I12" i="5" l="1"/>
  <c r="I10" i="5"/>
  <c r="J3" i="5"/>
  <c r="I8" i="5"/>
  <c r="J7" i="5"/>
  <c r="I5" i="5"/>
  <c r="J8" i="5"/>
  <c r="I3" i="5"/>
  <c r="I7" i="5"/>
  <c r="J12" i="5"/>
  <c r="J6" i="5"/>
  <c r="I9" i="5"/>
  <c r="I2" i="5"/>
  <c r="I6" i="5"/>
  <c r="J9" i="5"/>
  <c r="J11" i="5"/>
  <c r="I4" i="5"/>
  <c r="J4" i="5"/>
  <c r="J2" i="5"/>
  <c r="J10" i="5"/>
  <c r="J5" i="5"/>
  <c r="I11" i="5"/>
  <c r="L15" i="5" l="1"/>
  <c r="L16" i="5" s="1"/>
  <c r="J15" i="5"/>
  <c r="J16" i="5" s="1"/>
  <c r="K15" i="5"/>
  <c r="K16" i="5" s="1"/>
  <c r="I15" i="5"/>
  <c r="I16" i="5" s="1"/>
</calcChain>
</file>

<file path=xl/sharedStrings.xml><?xml version="1.0" encoding="utf-8"?>
<sst xmlns="http://schemas.openxmlformats.org/spreadsheetml/2006/main" count="268" uniqueCount="90">
  <si>
    <t>#</t>
  </si>
  <si>
    <t>Name</t>
  </si>
  <si>
    <t>Quantity</t>
  </si>
  <si>
    <t>Part</t>
  </si>
  <si>
    <t>Value</t>
  </si>
  <si>
    <t>Pattern</t>
  </si>
  <si>
    <t>CAP_1206</t>
  </si>
  <si>
    <t>Part 1</t>
  </si>
  <si>
    <t>.1µF</t>
  </si>
  <si>
    <t>OSTVN08A150</t>
  </si>
  <si>
    <t>TB-1x8/2.54/21x7/Sc_H</t>
  </si>
  <si>
    <t>OSTVN02A150</t>
  </si>
  <si>
    <t>TB-1x2/2.54/6x7/Sc_H</t>
  </si>
  <si>
    <t>IDC2X8M</t>
  </si>
  <si>
    <t>IDC16M</t>
  </si>
  <si>
    <t>OSTVN06A150</t>
  </si>
  <si>
    <t>TB-1x6/2.54/16x7/Sc_H</t>
  </si>
  <si>
    <t>MNR18</t>
  </si>
  <si>
    <t>RESCAX-16/1.6x3.8x0.5</t>
  </si>
  <si>
    <t>SN74LV245ARGYR</t>
  </si>
  <si>
    <t>RGY20_3P05x2P05</t>
  </si>
  <si>
    <t>TAC_SWITCHPTH</t>
  </si>
  <si>
    <t>PWR</t>
  </si>
  <si>
    <t>TACTILE-PTH</t>
  </si>
  <si>
    <t>RESET</t>
  </si>
  <si>
    <t>CAP_POLPTH2</t>
  </si>
  <si>
    <t>10µF</t>
  </si>
  <si>
    <t>CPOL-RADIAL-10UF-25V</t>
  </si>
  <si>
    <t>Row Labels</t>
  </si>
  <si>
    <t>Grand Total</t>
  </si>
  <si>
    <t>Sum of Quantity</t>
  </si>
  <si>
    <r>
      <t>100</t>
    </r>
    <r>
      <rPr>
        <sz val="11"/>
        <color theme="1"/>
        <rFont val="Calibri"/>
        <family val="2"/>
      </rPr>
      <t>Ω</t>
    </r>
  </si>
  <si>
    <t xml:space="preserve">Ceramic Cap </t>
  </si>
  <si>
    <t>Full Descruption</t>
  </si>
  <si>
    <t>Model</t>
  </si>
  <si>
    <t>Serial Header</t>
  </si>
  <si>
    <t>Digi-Key Part</t>
  </si>
  <si>
    <t>ED10523-ND</t>
  </si>
  <si>
    <t>ED10566-ND</t>
  </si>
  <si>
    <t>RHM1619CT-ND</t>
  </si>
  <si>
    <t>ED10561-ND</t>
  </si>
  <si>
    <t>296-13939-1-ND</t>
  </si>
  <si>
    <t>679-2428-ND</t>
  </si>
  <si>
    <t>399-1249-1-ND</t>
  </si>
  <si>
    <t>Shrouded Heder</t>
  </si>
  <si>
    <t>Terminal Block</t>
  </si>
  <si>
    <t>Resistor Array</t>
  </si>
  <si>
    <t xml:space="preserve">TI Transceiver </t>
  </si>
  <si>
    <t>Tac Switch</t>
  </si>
  <si>
    <t>732-9353-1-ND</t>
  </si>
  <si>
    <t>Electrolitic Cap</t>
  </si>
  <si>
    <t>609-3263-ND</t>
  </si>
  <si>
    <t>BBB Hdr 1</t>
  </si>
  <si>
    <t>BBB Hdr 2</t>
  </si>
  <si>
    <t>x</t>
  </si>
  <si>
    <t>Header for BBB</t>
  </si>
  <si>
    <t>BBB Hdr 3 (serial)</t>
  </si>
  <si>
    <t>S2011EC-23-ND</t>
  </si>
  <si>
    <t>S7039-ND</t>
  </si>
  <si>
    <t>Serial Header for BBB</t>
  </si>
  <si>
    <t>6x1 male</t>
  </si>
  <si>
    <t>6x1 female Header</t>
  </si>
  <si>
    <t>23x2 Male Header</t>
  </si>
  <si>
    <t>Ceramic Cap  DigiKey Part: 399-1249-1-ND (.1µF)</t>
  </si>
  <si>
    <t>Electrolitic Cap DigiKey Part: 732-9353-1-ND (10µF)</t>
  </si>
  <si>
    <t>Header for BBB DigiKey Part: S2011EC-23-ND (23x2 Male Header)</t>
  </si>
  <si>
    <t>Resistor Array DigiKey Part: RHM1619CT-ND (100Ω)</t>
  </si>
  <si>
    <t>Serial Header DigiKey Part: 609-3263-ND (6x1 male)</t>
  </si>
  <si>
    <t>Serial Header for BBB DigiKey Part: S7039-ND (6x1 female Header)</t>
  </si>
  <si>
    <t>DirtCheapPCB</t>
  </si>
  <si>
    <t>Tac Switch DigiKey Part: 679-2428-ND (Switch)</t>
  </si>
  <si>
    <t>Price (6)</t>
  </si>
  <si>
    <t>Price (12)</t>
  </si>
  <si>
    <t>Sum of Price (6)</t>
  </si>
  <si>
    <t>Sum of Price (12)</t>
  </si>
  <si>
    <t>PCBNG</t>
  </si>
  <si>
    <t>Key</t>
  </si>
  <si>
    <t>DigiKey part</t>
  </si>
  <si>
    <t>1x2 power</t>
  </si>
  <si>
    <t>1x8 (Screw-down)</t>
  </si>
  <si>
    <t>2x8 ribbon cable header</t>
  </si>
  <si>
    <t xml:space="preserve">Transceiver </t>
  </si>
  <si>
    <t>Terminal Block DigiKey Part: ED10566-ND (1x8 (Screw-down))</t>
  </si>
  <si>
    <t>Terminal Block DigiKey Part: ED10561-ND (1x2 power)</t>
  </si>
  <si>
    <t>Shrouded Heder DigiKey Part: ED10523-ND (2x8 ribbon cable header)</t>
  </si>
  <si>
    <t>TI Transceiver  DigiKey Part: 296-13939-1-ND (Transceiver )</t>
  </si>
  <si>
    <t>SMD</t>
  </si>
  <si>
    <t>SMD only</t>
  </si>
  <si>
    <t>Total</t>
  </si>
  <si>
    <t>Per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</si>
</sst>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42"/>
    <xf numFmtId="0" fontId="19" fillId="33" borderId="10" xfId="42" applyFill="1" applyBorder="1" applyAlignment="1">
      <alignment vertical="center"/>
    </xf>
    <xf numFmtId="0" fontId="19" fillId="34" borderId="10" xfId="42" applyFill="1" applyBorder="1" applyAlignment="1">
      <alignment vertical="center"/>
    </xf>
    <xf numFmtId="0" fontId="20" fillId="0" borderId="0" xfId="0" applyFont="1"/>
    <xf numFmtId="0" fontId="6" fillId="2" borderId="0" xfId="6"/>
    <xf numFmtId="0" fontId="13" fillId="7" borderId="7" xfId="13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Nick Rapoport" refreshedDate="42440.935864120373" createdVersion="4" refreshedVersion="4" minRefreshableVersion="3" recordCount="38">
  <cacheSource type="worksheet">
    <worksheetSource ref="A1:L39" sheet="BOM"/>
  </cacheSource>
  <cacheFields count="12">
    <cacheField name="#" numFmtId="0">
      <sharedItems containsSemiMixedTypes="0" containsString="0" containsNumber="1" containsInteger="1" minValue="1" maxValue="38"/>
    </cacheField>
    <cacheField name="Name" numFmtId="0">
      <sharedItems/>
    </cacheField>
    <cacheField name="Quantity" numFmtId="0">
      <sharedItems containsSemiMixedTypes="0" containsString="0" containsNumber="1" containsInteger="1" minValue="1" maxValue="1"/>
    </cacheField>
    <cacheField name="Part" numFmtId="0">
      <sharedItems/>
    </cacheField>
    <cacheField name="Value" numFmtId="0">
      <sharedItems/>
    </cacheField>
    <cacheField name="Pattern" numFmtId="0">
      <sharedItems/>
    </cacheField>
    <cacheField name="Quantity2" numFmtId="0">
      <sharedItems containsSemiMixedTypes="0" containsString="0" containsNumber="1" containsInteger="1" minValue="1" maxValue="1"/>
    </cacheField>
    <cacheField name="Digi-Key Part" numFmtId="0">
      <sharedItems/>
    </cacheField>
    <cacheField name="Price (6)" numFmtId="0">
      <sharedItems containsSemiMixedTypes="0" containsString="0" containsNumber="1" minValue="0" maxValue="1.96"/>
    </cacheField>
    <cacheField name="Price (12)" numFmtId="0">
      <sharedItems containsSemiMixedTypes="0" containsString="0" containsNumber="1" minValue="0" maxValue="1.7789999999999999"/>
    </cacheField>
    <cacheField name="Model" numFmtId="0">
      <sharedItems/>
    </cacheField>
    <cacheField name="Full Descruption" numFmtId="0">
      <sharedItems count="17">
        <s v="Ceramic Cap  DigiKey Part: 399-1249-1-ND (.1µF)"/>
        <s v="Terminal Block DigiKey Part: ED10566-ND (1x8 (Screw-down))"/>
        <s v="Terminal Block DigiKey Part: ED10561-ND (1x2 power)"/>
        <s v="Shrouded Heder DigiKey Part: ED10523-ND (2x8 ribbon cable header)"/>
        <s v="Serial Header DigiKey Part: 609-3263-ND (6x1 male)"/>
        <s v="Resistor Array DigiKey Part: RHM1619CT-ND (100Ω)"/>
        <s v="TI Transceiver  DigiKey Part: 296-13939-1-ND (Transceiver )"/>
        <s v="Tac Switch DigiKey Part: 679-2428-ND (Switch)"/>
        <s v="Electrolitic Cap DigiKey Part: 732-9353-1-ND (10µF)"/>
        <s v="Header for BBB DigiKey Part: S2011EC-23-ND (23x2 Male Header)"/>
        <s v="Serial Header for BBB DigiKey Part: S7039-ND (6x1 female Header)"/>
        <s v="Terminal Block DigiKey Part: ED10561-ND (5V 1amp)" u="1"/>
        <s v="Shrouded Heder DigiKey Part: ED10523-ND ()" u="1"/>
        <s v="TI Transceiver  DigiKey Part: 296-13939-1-ND ()" u="1"/>
        <s v="Terminal Block DigiKey Part: ED10566-ND ()" u="1"/>
        <s v="Tac Switch DigiKey Part: 679-2428-ND (RESET)" u="1"/>
        <s v="Tac Switch DigiKey Part: 679-2428-ND (PWR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1"/>
    <s v="CAP_1206"/>
    <n v="1"/>
    <s v="Part 1"/>
    <s v=".1µF"/>
    <s v="CAP_1206"/>
    <n v="1"/>
    <s v="399-1249-1-ND"/>
    <n v="3.9E-2"/>
    <n v="3.3000000000000002E-2"/>
    <s v="Ceramic Cap "/>
    <x v="0"/>
  </r>
  <r>
    <n v="2"/>
    <s v="CAP_1206"/>
    <n v="1"/>
    <s v="Part 1"/>
    <s v=".1µF"/>
    <s v="CAP_1206"/>
    <n v="1"/>
    <s v="399-1249-1-ND"/>
    <n v="0"/>
    <n v="0"/>
    <s v="Ceramic Cap "/>
    <x v="0"/>
  </r>
  <r>
    <n v="3"/>
    <s v="CAP_1206"/>
    <n v="1"/>
    <s v="Part 1"/>
    <s v=".1µF"/>
    <s v="CAP_1206"/>
    <n v="1"/>
    <s v="399-1249-1-ND"/>
    <n v="0"/>
    <n v="0"/>
    <s v="Ceramic Cap "/>
    <x v="0"/>
  </r>
  <r>
    <n v="4"/>
    <s v="CAP_1206"/>
    <n v="1"/>
    <s v="Part 1"/>
    <s v=".1µF"/>
    <s v="CAP_1206"/>
    <n v="1"/>
    <s v="399-1249-1-ND"/>
    <n v="0"/>
    <n v="0"/>
    <s v="Ceramic Cap "/>
    <x v="0"/>
  </r>
  <r>
    <n v="5"/>
    <s v="CAP_1206"/>
    <n v="1"/>
    <s v="Part 1"/>
    <s v=".1µF"/>
    <s v="CAP_1206"/>
    <n v="1"/>
    <s v="399-1249-1-ND"/>
    <n v="0"/>
    <n v="0"/>
    <s v="Ceramic Cap "/>
    <x v="0"/>
  </r>
  <r>
    <n v="6"/>
    <s v="CAP_1206"/>
    <n v="1"/>
    <s v="Part 1"/>
    <s v=".1µF"/>
    <s v="CAP_1206"/>
    <n v="1"/>
    <s v="399-1249-1-ND"/>
    <n v="0"/>
    <n v="0"/>
    <s v="Ceramic Cap "/>
    <x v="0"/>
  </r>
  <r>
    <n v="7"/>
    <s v="OSTVN08A150"/>
    <n v="1"/>
    <s v="Part 1"/>
    <s v="1x8 (Screw-down)"/>
    <s v="TB-1x8/2.54/21x7/Sc_H"/>
    <n v="1"/>
    <s v="ED10566-ND"/>
    <n v="1.96"/>
    <n v="1.7789999999999999"/>
    <s v="Terminal Block"/>
    <x v="1"/>
  </r>
  <r>
    <n v="8"/>
    <s v="OSTVN08A150"/>
    <n v="1"/>
    <s v="Part 1"/>
    <s v="1x8 (Screw-down)"/>
    <s v="TB-1x8/2.54/21x7/Sc_H"/>
    <n v="1"/>
    <s v="ED10566-ND"/>
    <n v="0"/>
    <n v="0"/>
    <s v="Terminal Block"/>
    <x v="1"/>
  </r>
  <r>
    <n v="9"/>
    <s v="OSTVN08A150"/>
    <n v="1"/>
    <s v="Part 1"/>
    <s v="1x8 (Screw-down)"/>
    <s v="TB-1x8/2.54/21x7/Sc_H"/>
    <n v="1"/>
    <s v="ED10566-ND"/>
    <n v="0"/>
    <n v="0"/>
    <s v="Terminal Block"/>
    <x v="1"/>
  </r>
  <r>
    <n v="10"/>
    <s v="OSTVN08A150"/>
    <n v="1"/>
    <s v="Part 1"/>
    <s v="1x8 (Screw-down)"/>
    <s v="TB-1x8/2.54/21x7/Sc_H"/>
    <n v="1"/>
    <s v="ED10566-ND"/>
    <n v="0"/>
    <n v="0"/>
    <s v="Terminal Block"/>
    <x v="1"/>
  </r>
  <r>
    <n v="11"/>
    <s v="OSTVN08A150"/>
    <n v="1"/>
    <s v="Part 1"/>
    <s v="1x8 (Screw-down)"/>
    <s v="TB-1x8/2.54/21x7/Sc_H"/>
    <n v="1"/>
    <s v="ED10566-ND"/>
    <n v="0"/>
    <n v="0"/>
    <s v="Terminal Block"/>
    <x v="1"/>
  </r>
  <r>
    <n v="12"/>
    <s v="OSTVN08A150"/>
    <n v="1"/>
    <s v="Part 1"/>
    <s v="1x8 (Screw-down)"/>
    <s v="TB-1x8/2.54/21x7/Sc_H"/>
    <n v="1"/>
    <s v="ED10566-ND"/>
    <n v="0"/>
    <n v="0"/>
    <s v="Terminal Block"/>
    <x v="1"/>
  </r>
  <r>
    <n v="13"/>
    <s v="OSTVN02A150"/>
    <n v="1"/>
    <s v="Part 1"/>
    <s v="1x2 power"/>
    <s v="TB-1x2/2.54/6x7/Sc_H"/>
    <n v="1"/>
    <s v="ED10561-ND"/>
    <n v="0.57999999999999996"/>
    <n v="0.54600000000000004"/>
    <s v="Terminal Block"/>
    <x v="2"/>
  </r>
  <r>
    <n v="14"/>
    <s v="IDC2X8M"/>
    <n v="1"/>
    <s v="Part 1"/>
    <s v="2x8 ribbon cable header"/>
    <s v="IDC16M"/>
    <n v="1"/>
    <s v="ED10523-ND"/>
    <n v="0.375"/>
    <n v="0.27279999999999999"/>
    <s v="Shrouded Heder"/>
    <x v="3"/>
  </r>
  <r>
    <n v="15"/>
    <s v="IDC2X8M"/>
    <n v="1"/>
    <s v="Part 1"/>
    <s v="2x8 ribbon cable header"/>
    <s v="IDC16M"/>
    <n v="1"/>
    <s v="ED10523-ND"/>
    <n v="0"/>
    <n v="0"/>
    <s v="Shrouded Heder"/>
    <x v="3"/>
  </r>
  <r>
    <n v="16"/>
    <s v="IDC2X8M"/>
    <n v="1"/>
    <s v="Part 1"/>
    <s v="2x8 ribbon cable header"/>
    <s v="IDC16M"/>
    <n v="1"/>
    <s v="ED10523-ND"/>
    <n v="0"/>
    <n v="0"/>
    <s v="Shrouded Heder"/>
    <x v="3"/>
  </r>
  <r>
    <n v="17"/>
    <s v="IDC2X8M"/>
    <n v="1"/>
    <s v="Part 1"/>
    <s v="2x8 ribbon cable header"/>
    <s v="IDC16M"/>
    <n v="1"/>
    <s v="ED10523-ND"/>
    <n v="0"/>
    <n v="0"/>
    <s v="Shrouded Heder"/>
    <x v="3"/>
  </r>
  <r>
    <n v="18"/>
    <s v="IDC2X8M"/>
    <n v="1"/>
    <s v="Part 1"/>
    <s v="2x8 ribbon cable header"/>
    <s v="IDC16M"/>
    <n v="1"/>
    <s v="ED10523-ND"/>
    <n v="0"/>
    <n v="0"/>
    <s v="Shrouded Heder"/>
    <x v="3"/>
  </r>
  <r>
    <n v="19"/>
    <s v="IDC2X8M"/>
    <n v="1"/>
    <s v="Part 1"/>
    <s v="2x8 ribbon cable header"/>
    <s v="IDC16M"/>
    <n v="1"/>
    <s v="ED10523-ND"/>
    <n v="0"/>
    <n v="0"/>
    <s v="Shrouded Heder"/>
    <x v="3"/>
  </r>
  <r>
    <n v="20"/>
    <s v="OSTVN06A150"/>
    <n v="1"/>
    <s v="Part 1"/>
    <s v="6x1 male"/>
    <s v="TB-1x6/2.54/16x7/Sc_H"/>
    <n v="1"/>
    <s v="609-3263-ND"/>
    <n v="0.24"/>
    <n v="0.22500000000000001"/>
    <s v="Serial Header"/>
    <x v="4"/>
  </r>
  <r>
    <n v="21"/>
    <s v="MNR18"/>
    <n v="1"/>
    <s v="Part 1"/>
    <s v="100Ω"/>
    <s v="RESCAX-16/1.6x3.8x0.5"/>
    <n v="1"/>
    <s v="RHM1619CT-ND"/>
    <n v="0.1268"/>
    <n v="0.1268"/>
    <s v="Resistor Array"/>
    <x v="5"/>
  </r>
  <r>
    <n v="22"/>
    <s v="MNR18"/>
    <n v="1"/>
    <s v="Part 1"/>
    <s v="100Ω"/>
    <s v="RESCAX-16/1.6x3.8x0.5"/>
    <n v="1"/>
    <s v="RHM1619CT-ND"/>
    <n v="0"/>
    <n v="0"/>
    <s v="Resistor Array"/>
    <x v="5"/>
  </r>
  <r>
    <n v="23"/>
    <s v="MNR18"/>
    <n v="1"/>
    <s v="Part 1"/>
    <s v="100Ω"/>
    <s v="RESCAX-16/1.6x3.8x0.5"/>
    <n v="1"/>
    <s v="RHM1619CT-ND"/>
    <n v="0"/>
    <n v="0"/>
    <s v="Resistor Array"/>
    <x v="5"/>
  </r>
  <r>
    <n v="24"/>
    <s v="MNR18"/>
    <n v="1"/>
    <s v="Part 1"/>
    <s v="100Ω"/>
    <s v="RESCAX-16/1.6x3.8x0.5"/>
    <n v="1"/>
    <s v="RHM1619CT-ND"/>
    <n v="0"/>
    <n v="0"/>
    <s v="Resistor Array"/>
    <x v="5"/>
  </r>
  <r>
    <n v="25"/>
    <s v="MNR18"/>
    <n v="1"/>
    <s v="Part 1"/>
    <s v="100Ω"/>
    <s v="RESCAX-16/1.6x3.8x0.5"/>
    <n v="1"/>
    <s v="RHM1619CT-ND"/>
    <n v="0"/>
    <n v="0"/>
    <s v="Resistor Array"/>
    <x v="5"/>
  </r>
  <r>
    <n v="26"/>
    <s v="MNR18"/>
    <n v="1"/>
    <s v="Part 1"/>
    <s v="100Ω"/>
    <s v="RESCAX-16/1.6x3.8x0.5"/>
    <n v="1"/>
    <s v="RHM1619CT-ND"/>
    <n v="0"/>
    <n v="0"/>
    <s v="Resistor Array"/>
    <x v="5"/>
  </r>
  <r>
    <n v="27"/>
    <s v="SN74LV245ARGYR"/>
    <n v="1"/>
    <s v="Part 1"/>
    <s v="Transceiver "/>
    <s v="RGY20_3P05x2P05"/>
    <n v="1"/>
    <s v="296-13939-1-ND"/>
    <n v="0.40600000000000003"/>
    <n v="0.40600000000000003"/>
    <s v="TI Transceiver "/>
    <x v="6"/>
  </r>
  <r>
    <n v="28"/>
    <s v="SN74LV245ARGYR"/>
    <n v="1"/>
    <s v="Part 1"/>
    <s v="Transceiver "/>
    <s v="RGY20_3P05x2P05"/>
    <n v="1"/>
    <s v="296-13939-1-ND"/>
    <n v="0"/>
    <n v="0"/>
    <s v="TI Transceiver "/>
    <x v="6"/>
  </r>
  <r>
    <n v="29"/>
    <s v="SN74LV245ARGYR"/>
    <n v="1"/>
    <s v="Part 1"/>
    <s v="Transceiver "/>
    <s v="RGY20_3P05x2P05"/>
    <n v="1"/>
    <s v="296-13939-1-ND"/>
    <n v="0"/>
    <n v="0"/>
    <s v="TI Transceiver "/>
    <x v="6"/>
  </r>
  <r>
    <n v="30"/>
    <s v="SN74LV245ARGYR"/>
    <n v="1"/>
    <s v="Part 1"/>
    <s v="Transceiver "/>
    <s v="RGY20_3P05x2P05"/>
    <n v="1"/>
    <s v="296-13939-1-ND"/>
    <n v="0"/>
    <n v="0"/>
    <s v="TI Transceiver "/>
    <x v="6"/>
  </r>
  <r>
    <n v="31"/>
    <s v="SN74LV245ARGYR"/>
    <n v="1"/>
    <s v="Part 1"/>
    <s v="Transceiver "/>
    <s v="RGY20_3P05x2P05"/>
    <n v="1"/>
    <s v="296-13939-1-ND"/>
    <n v="0"/>
    <n v="0"/>
    <s v="TI Transceiver "/>
    <x v="6"/>
  </r>
  <r>
    <n v="32"/>
    <s v="SN74LV245ARGYR"/>
    <n v="1"/>
    <s v="Part 1"/>
    <s v="Transceiver "/>
    <s v="RGY20_3P05x2P05"/>
    <n v="1"/>
    <s v="296-13939-1-ND"/>
    <n v="0"/>
    <n v="0"/>
    <s v="TI Transceiver "/>
    <x v="6"/>
  </r>
  <r>
    <n v="33"/>
    <s v="TAC_SWITCHPTH"/>
    <n v="1"/>
    <s v="Part 1"/>
    <s v="PWR"/>
    <s v="TACTILE-PTH"/>
    <n v="1"/>
    <s v="679-2428-ND"/>
    <n v="9.2999999999999999E-2"/>
    <n v="8.9599999999999999E-2"/>
    <s v="Tac Switch"/>
    <x v="7"/>
  </r>
  <r>
    <n v="34"/>
    <s v="TAC_SWITCHPTH"/>
    <n v="1"/>
    <s v="Part 1"/>
    <s v="RESET"/>
    <s v="TACTILE-PTH"/>
    <n v="1"/>
    <s v="679-2428-ND"/>
    <n v="0"/>
    <n v="0"/>
    <s v="Tac Switch"/>
    <x v="7"/>
  </r>
  <r>
    <n v="35"/>
    <s v="CAP_POLPTH2"/>
    <n v="1"/>
    <s v="Part 1"/>
    <s v="10µF"/>
    <s v="CPOL-RADIAL-10UF-25V"/>
    <n v="1"/>
    <s v="732-9353-1-ND"/>
    <n v="0.17"/>
    <n v="0.14499999999999999"/>
    <s v="Electrolitic Cap"/>
    <x v="8"/>
  </r>
  <r>
    <n v="36"/>
    <s v="BBB Hdr 1"/>
    <n v="1"/>
    <s v="Part 1"/>
    <s v="23x2 Male Header"/>
    <s v="x"/>
    <n v="1"/>
    <s v="S2011EC-23-ND"/>
    <n v="0.91700000000000004"/>
    <n v="0.91700000000000004"/>
    <s v="Header for BBB"/>
    <x v="9"/>
  </r>
  <r>
    <n v="37"/>
    <s v="BBB Hdr 2"/>
    <n v="1"/>
    <s v="Part 1"/>
    <s v="23x2 Male Header"/>
    <s v="x"/>
    <n v="1"/>
    <s v="S2011EC-23-ND"/>
    <n v="0"/>
    <n v="0"/>
    <s v="Header for BBB"/>
    <x v="9"/>
  </r>
  <r>
    <n v="38"/>
    <s v="BBB Hdr 3 (serial)"/>
    <n v="1"/>
    <s v="Part 1"/>
    <s v="6x1 female Header"/>
    <s v="x"/>
    <n v="1"/>
    <s v="S7039-ND"/>
    <n v="0.7"/>
    <n v="0.54600000000000004"/>
    <s v="Serial Header for BBB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D13" firstHeaderRow="0" firstDataRow="1" firstDataCol="1"/>
  <pivotFields count="12"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 defaultSubtotal="0"/>
    <pivotField dataField="1" showAll="0" defaultSubtotal="0"/>
    <pivotField showAll="0"/>
    <pivotField axis="axisRow" showAll="0">
      <items count="18">
        <item x="0"/>
        <item x="8"/>
        <item x="9"/>
        <item x="5"/>
        <item x="4"/>
        <item x="10"/>
        <item m="1" x="12"/>
        <item m="1" x="16"/>
        <item m="1" x="15"/>
        <item m="1" x="11"/>
        <item m="1" x="14"/>
        <item m="1" x="13"/>
        <item x="7"/>
        <item x="1"/>
        <item x="2"/>
        <item x="3"/>
        <item x="6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2" baseField="0" baseItem="0"/>
    <dataField name="Sum of Price (6)" fld="8" baseField="0" baseItem="0"/>
    <dataField name="Sum of Price (12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apem-inc/MJTP1230/679-2428-ND/1798037" TargetMode="External"/><Relationship Id="rId13" Type="http://schemas.openxmlformats.org/officeDocument/2006/relationships/hyperlink" Target="http://www.digikey.com/product-detail/en/sullins-connector-solutions/PRPC023DAAN-RC/S2011EC-23-ND/2775271" TargetMode="External"/><Relationship Id="rId3" Type="http://schemas.openxmlformats.org/officeDocument/2006/relationships/hyperlink" Target="http://www.digikey.com/product-detail/en/on-shore-technology-inc/302-S161/ED10523-ND/2794234" TargetMode="External"/><Relationship Id="rId7" Type="http://schemas.openxmlformats.org/officeDocument/2006/relationships/hyperlink" Target="http://www.digikey.com/product-detail/en/texas-instruments/SN74LV245ARGYR/296-13939-1-ND/521499" TargetMode="External"/><Relationship Id="rId12" Type="http://schemas.openxmlformats.org/officeDocument/2006/relationships/hyperlink" Target="http://www.digikey.com/product-detail/en/wurth-electronics-inc/860130673001/732-9353-1-ND/5729291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on-shore-technology-inc/302-S161/ED10523-ND/2794234" TargetMode="External"/><Relationship Id="rId16" Type="http://schemas.openxmlformats.org/officeDocument/2006/relationships/hyperlink" Target="http://www.digikey.com/product-detail/en/sullins-connector-solutions/PPPC061LFBN-RC/S7039-ND/810178" TargetMode="External"/><Relationship Id="rId1" Type="http://schemas.openxmlformats.org/officeDocument/2006/relationships/hyperlink" Target="http://www.digikey.com/product-detail/en/on-shore-technology-inc/OSTVN08A150/ED10566-ND/1588868" TargetMode="External"/><Relationship Id="rId6" Type="http://schemas.openxmlformats.org/officeDocument/2006/relationships/hyperlink" Target="http://www.digikey.com/product-detail/en/texas-instruments/SN74LV245ARGYR/296-13939-1-ND/521499" TargetMode="External"/><Relationship Id="rId11" Type="http://schemas.openxmlformats.org/officeDocument/2006/relationships/hyperlink" Target="http://www.digikey.com/product-detail/en/kemet/C1206C104K5RAC7867/399-1249-1-ND/411524" TargetMode="External"/><Relationship Id="rId5" Type="http://schemas.openxmlformats.org/officeDocument/2006/relationships/hyperlink" Target="http://www.digikey.com/product-detail/en/on-shore-technology-inc/OSTVN02A150/ED10561-ND/1588862" TargetMode="External"/><Relationship Id="rId15" Type="http://schemas.openxmlformats.org/officeDocument/2006/relationships/hyperlink" Target="http://www.digikey.com/product-detail/en/amphenol-fci/68000-406HLF/609-3263-ND/1878471" TargetMode="External"/><Relationship Id="rId10" Type="http://schemas.openxmlformats.org/officeDocument/2006/relationships/hyperlink" Target="http://www.digikey.com/product-detail/en/kemet/C1206C104K5RAC7867/399-1249-1-ND/411524" TargetMode="External"/><Relationship Id="rId4" Type="http://schemas.openxmlformats.org/officeDocument/2006/relationships/hyperlink" Target="http://www.digikey.com/product-detail/en/rohm-semiconductor/MNR18ERAPJ101/RHM1619CT-ND/4098787" TargetMode="External"/><Relationship Id="rId9" Type="http://schemas.openxmlformats.org/officeDocument/2006/relationships/hyperlink" Target="http://www.digikey.com/product-detail/en/apem-inc/MJTP1230/679-2428-ND/1798037" TargetMode="External"/><Relationship Id="rId14" Type="http://schemas.openxmlformats.org/officeDocument/2006/relationships/hyperlink" Target="http://www.digikey.com/product-detail/en/sullins-connector-solutions/PRPC023DAAN-RC/S2011EC-23-ND/277527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7" workbookViewId="0">
      <selection activeCell="B2" sqref="B2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8.7109375" bestFit="1" customWidth="1"/>
    <col min="4" max="4" width="6" bestFit="1" customWidth="1"/>
    <col min="5" max="5" width="22.5703125" bestFit="1" customWidth="1"/>
    <col min="6" max="6" width="22.140625" bestFit="1" customWidth="1"/>
    <col min="8" max="8" width="15" bestFit="1" customWidth="1"/>
    <col min="9" max="10" width="15" customWidth="1"/>
    <col min="11" max="11" width="20" bestFit="1" customWidth="1"/>
    <col min="12" max="12" width="6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36</v>
      </c>
      <c r="I1" t="s">
        <v>71</v>
      </c>
      <c r="J1" t="s">
        <v>72</v>
      </c>
      <c r="K1" t="s">
        <v>34</v>
      </c>
      <c r="L1" t="s">
        <v>33</v>
      </c>
    </row>
    <row r="2" spans="1:12" x14ac:dyDescent="0.25">
      <c r="A2">
        <v>1</v>
      </c>
      <c r="B2" t="s">
        <v>6</v>
      </c>
      <c r="C2">
        <v>1</v>
      </c>
      <c r="D2" t="s">
        <v>7</v>
      </c>
      <c r="E2" t="s">
        <v>8</v>
      </c>
      <c r="F2" t="s">
        <v>6</v>
      </c>
      <c r="G2">
        <v>1</v>
      </c>
      <c r="H2" s="4" t="s">
        <v>43</v>
      </c>
      <c r="I2">
        <v>3.9E-2</v>
      </c>
      <c r="J2">
        <v>3.3000000000000002E-2</v>
      </c>
      <c r="K2" t="s">
        <v>32</v>
      </c>
      <c r="L2" t="str">
        <f t="shared" ref="L2:L33" si="0">CONCATENATE(K2," DigiKey Part: ",H2," (",E2,")")</f>
        <v>Ceramic Cap  DigiKey Part: 399-1249-1-ND (.1µF)</v>
      </c>
    </row>
    <row r="3" spans="1:12" x14ac:dyDescent="0.25">
      <c r="A3">
        <v>2</v>
      </c>
      <c r="B3" t="s">
        <v>6</v>
      </c>
      <c r="C3">
        <v>1</v>
      </c>
      <c r="D3" t="s">
        <v>7</v>
      </c>
      <c r="E3" t="s">
        <v>8</v>
      </c>
      <c r="F3" t="s">
        <v>6</v>
      </c>
      <c r="G3">
        <v>1</v>
      </c>
      <c r="H3" s="4" t="s">
        <v>43</v>
      </c>
      <c r="I3">
        <v>0</v>
      </c>
      <c r="J3">
        <v>0</v>
      </c>
      <c r="K3" t="s">
        <v>32</v>
      </c>
      <c r="L3" t="str">
        <f t="shared" si="0"/>
        <v>Ceramic Cap  DigiKey Part: 399-1249-1-ND (.1µF)</v>
      </c>
    </row>
    <row r="4" spans="1:12" x14ac:dyDescent="0.25">
      <c r="A4">
        <v>3</v>
      </c>
      <c r="B4" t="s">
        <v>6</v>
      </c>
      <c r="C4">
        <v>1</v>
      </c>
      <c r="D4" t="s">
        <v>7</v>
      </c>
      <c r="E4" t="s">
        <v>8</v>
      </c>
      <c r="F4" t="s">
        <v>6</v>
      </c>
      <c r="G4">
        <v>1</v>
      </c>
      <c r="H4" s="4" t="s">
        <v>43</v>
      </c>
      <c r="I4">
        <v>0</v>
      </c>
      <c r="J4">
        <v>0</v>
      </c>
      <c r="K4" t="s">
        <v>32</v>
      </c>
      <c r="L4" t="str">
        <f t="shared" si="0"/>
        <v>Ceramic Cap  DigiKey Part: 399-1249-1-ND (.1µF)</v>
      </c>
    </row>
    <row r="5" spans="1:12" x14ac:dyDescent="0.25">
      <c r="A5">
        <v>4</v>
      </c>
      <c r="B5" t="s">
        <v>6</v>
      </c>
      <c r="C5">
        <v>1</v>
      </c>
      <c r="D5" t="s">
        <v>7</v>
      </c>
      <c r="E5" t="s">
        <v>8</v>
      </c>
      <c r="F5" t="s">
        <v>6</v>
      </c>
      <c r="G5">
        <v>1</v>
      </c>
      <c r="H5" s="4" t="s">
        <v>43</v>
      </c>
      <c r="I5">
        <v>0</v>
      </c>
      <c r="J5">
        <v>0</v>
      </c>
      <c r="K5" t="s">
        <v>32</v>
      </c>
      <c r="L5" t="str">
        <f t="shared" si="0"/>
        <v>Ceramic Cap  DigiKey Part: 399-1249-1-ND (.1µF)</v>
      </c>
    </row>
    <row r="6" spans="1:12" x14ac:dyDescent="0.25">
      <c r="A6">
        <v>5</v>
      </c>
      <c r="B6" t="s">
        <v>6</v>
      </c>
      <c r="C6">
        <v>1</v>
      </c>
      <c r="D6" t="s">
        <v>7</v>
      </c>
      <c r="E6" t="s">
        <v>8</v>
      </c>
      <c r="F6" t="s">
        <v>6</v>
      </c>
      <c r="G6">
        <v>1</v>
      </c>
      <c r="H6" s="4" t="s">
        <v>43</v>
      </c>
      <c r="I6">
        <v>0</v>
      </c>
      <c r="J6">
        <v>0</v>
      </c>
      <c r="K6" t="s">
        <v>32</v>
      </c>
      <c r="L6" t="str">
        <f t="shared" si="0"/>
        <v>Ceramic Cap  DigiKey Part: 399-1249-1-ND (.1µF)</v>
      </c>
    </row>
    <row r="7" spans="1:12" x14ac:dyDescent="0.25">
      <c r="A7">
        <v>6</v>
      </c>
      <c r="B7" t="s">
        <v>6</v>
      </c>
      <c r="C7">
        <v>1</v>
      </c>
      <c r="D7" t="s">
        <v>7</v>
      </c>
      <c r="E7" t="s">
        <v>8</v>
      </c>
      <c r="F7" t="s">
        <v>6</v>
      </c>
      <c r="G7">
        <v>1</v>
      </c>
      <c r="H7" s="4" t="s">
        <v>43</v>
      </c>
      <c r="I7">
        <v>0</v>
      </c>
      <c r="J7">
        <v>0</v>
      </c>
      <c r="K7" t="s">
        <v>32</v>
      </c>
      <c r="L7" t="str">
        <f t="shared" si="0"/>
        <v>Ceramic Cap  DigiKey Part: 399-1249-1-ND (.1µF)</v>
      </c>
    </row>
    <row r="8" spans="1:12" x14ac:dyDescent="0.25">
      <c r="A8">
        <v>7</v>
      </c>
      <c r="B8" t="s">
        <v>9</v>
      </c>
      <c r="C8">
        <v>1</v>
      </c>
      <c r="D8" t="s">
        <v>7</v>
      </c>
      <c r="E8" t="s">
        <v>79</v>
      </c>
      <c r="F8" t="s">
        <v>10</v>
      </c>
      <c r="G8">
        <v>1</v>
      </c>
      <c r="H8" s="4" t="s">
        <v>38</v>
      </c>
      <c r="I8" s="7">
        <v>1.96</v>
      </c>
      <c r="J8">
        <v>1.7789999999999999</v>
      </c>
      <c r="K8" t="s">
        <v>45</v>
      </c>
      <c r="L8" t="str">
        <f t="shared" si="0"/>
        <v>Terminal Block DigiKey Part: ED10566-ND (1x8 (Screw-down))</v>
      </c>
    </row>
    <row r="9" spans="1:12" x14ac:dyDescent="0.25">
      <c r="A9">
        <v>8</v>
      </c>
      <c r="B9" t="s">
        <v>9</v>
      </c>
      <c r="C9">
        <v>1</v>
      </c>
      <c r="D9" t="s">
        <v>7</v>
      </c>
      <c r="E9" t="s">
        <v>79</v>
      </c>
      <c r="F9" t="s">
        <v>10</v>
      </c>
      <c r="G9">
        <v>1</v>
      </c>
      <c r="H9" s="4" t="s">
        <v>38</v>
      </c>
      <c r="I9">
        <v>0</v>
      </c>
      <c r="J9">
        <v>0</v>
      </c>
      <c r="K9" t="s">
        <v>45</v>
      </c>
      <c r="L9" t="str">
        <f t="shared" si="0"/>
        <v>Terminal Block DigiKey Part: ED10566-ND (1x8 (Screw-down))</v>
      </c>
    </row>
    <row r="10" spans="1:12" x14ac:dyDescent="0.25">
      <c r="A10">
        <v>9</v>
      </c>
      <c r="B10" t="s">
        <v>9</v>
      </c>
      <c r="C10">
        <v>1</v>
      </c>
      <c r="D10" t="s">
        <v>7</v>
      </c>
      <c r="E10" t="s">
        <v>79</v>
      </c>
      <c r="F10" t="s">
        <v>10</v>
      </c>
      <c r="G10">
        <v>1</v>
      </c>
      <c r="H10" s="4" t="s">
        <v>38</v>
      </c>
      <c r="I10">
        <v>0</v>
      </c>
      <c r="J10">
        <v>0</v>
      </c>
      <c r="K10" t="s">
        <v>45</v>
      </c>
      <c r="L10" t="str">
        <f t="shared" si="0"/>
        <v>Terminal Block DigiKey Part: ED10566-ND (1x8 (Screw-down))</v>
      </c>
    </row>
    <row r="11" spans="1:12" x14ac:dyDescent="0.25">
      <c r="A11">
        <v>10</v>
      </c>
      <c r="B11" t="s">
        <v>9</v>
      </c>
      <c r="C11">
        <v>1</v>
      </c>
      <c r="D11" t="s">
        <v>7</v>
      </c>
      <c r="E11" t="s">
        <v>79</v>
      </c>
      <c r="F11" t="s">
        <v>10</v>
      </c>
      <c r="G11">
        <v>1</v>
      </c>
      <c r="H11" s="4" t="s">
        <v>38</v>
      </c>
      <c r="I11">
        <v>0</v>
      </c>
      <c r="J11">
        <v>0</v>
      </c>
      <c r="K11" t="s">
        <v>45</v>
      </c>
      <c r="L11" t="str">
        <f t="shared" si="0"/>
        <v>Terminal Block DigiKey Part: ED10566-ND (1x8 (Screw-down))</v>
      </c>
    </row>
    <row r="12" spans="1:12" x14ac:dyDescent="0.25">
      <c r="A12">
        <v>11</v>
      </c>
      <c r="B12" t="s">
        <v>9</v>
      </c>
      <c r="C12">
        <v>1</v>
      </c>
      <c r="D12" t="s">
        <v>7</v>
      </c>
      <c r="E12" t="s">
        <v>79</v>
      </c>
      <c r="F12" t="s">
        <v>10</v>
      </c>
      <c r="G12">
        <v>1</v>
      </c>
      <c r="H12" s="4" t="s">
        <v>38</v>
      </c>
      <c r="I12">
        <v>0</v>
      </c>
      <c r="J12">
        <v>0</v>
      </c>
      <c r="K12" t="s">
        <v>45</v>
      </c>
      <c r="L12" t="str">
        <f t="shared" si="0"/>
        <v>Terminal Block DigiKey Part: ED10566-ND (1x8 (Screw-down))</v>
      </c>
    </row>
    <row r="13" spans="1:12" ht="15.75" thickBot="1" x14ac:dyDescent="0.3">
      <c r="A13">
        <v>12</v>
      </c>
      <c r="B13" t="s">
        <v>9</v>
      </c>
      <c r="C13">
        <v>1</v>
      </c>
      <c r="D13" t="s">
        <v>7</v>
      </c>
      <c r="E13" t="s">
        <v>79</v>
      </c>
      <c r="F13" t="s">
        <v>10</v>
      </c>
      <c r="G13">
        <v>1</v>
      </c>
      <c r="H13" s="4" t="s">
        <v>38</v>
      </c>
      <c r="I13">
        <v>0</v>
      </c>
      <c r="J13">
        <v>0</v>
      </c>
      <c r="K13" t="s">
        <v>45</v>
      </c>
      <c r="L13" t="str">
        <f t="shared" si="0"/>
        <v>Terminal Block DigiKey Part: ED10566-ND (1x8 (Screw-down))</v>
      </c>
    </row>
    <row r="14" spans="1:12" ht="15.75" thickBot="1" x14ac:dyDescent="0.3">
      <c r="A14">
        <v>13</v>
      </c>
      <c r="B14" t="s">
        <v>11</v>
      </c>
      <c r="C14">
        <v>1</v>
      </c>
      <c r="D14" t="s">
        <v>7</v>
      </c>
      <c r="E14" t="s">
        <v>78</v>
      </c>
      <c r="F14" t="s">
        <v>12</v>
      </c>
      <c r="G14">
        <v>1</v>
      </c>
      <c r="H14" s="5" t="s">
        <v>40</v>
      </c>
      <c r="I14" s="7">
        <v>0.57999999999999996</v>
      </c>
      <c r="J14" s="7">
        <v>0.54600000000000004</v>
      </c>
      <c r="K14" t="s">
        <v>45</v>
      </c>
      <c r="L14" t="str">
        <f t="shared" si="0"/>
        <v>Terminal Block DigiKey Part: ED10561-ND (1x2 power)</v>
      </c>
    </row>
    <row r="15" spans="1:12" x14ac:dyDescent="0.25">
      <c r="A15">
        <v>14</v>
      </c>
      <c r="B15" t="s">
        <v>13</v>
      </c>
      <c r="C15">
        <v>1</v>
      </c>
      <c r="D15" t="s">
        <v>7</v>
      </c>
      <c r="E15" t="s">
        <v>80</v>
      </c>
      <c r="F15" t="s">
        <v>14</v>
      </c>
      <c r="G15">
        <v>1</v>
      </c>
      <c r="H15" s="4" t="s">
        <v>37</v>
      </c>
      <c r="I15">
        <v>0.375</v>
      </c>
      <c r="J15">
        <v>0.27279999999999999</v>
      </c>
      <c r="K15" t="s">
        <v>44</v>
      </c>
      <c r="L15" t="str">
        <f t="shared" si="0"/>
        <v>Shrouded Heder DigiKey Part: ED10523-ND (2x8 ribbon cable header)</v>
      </c>
    </row>
    <row r="16" spans="1:12" x14ac:dyDescent="0.25">
      <c r="A16">
        <v>15</v>
      </c>
      <c r="B16" t="s">
        <v>13</v>
      </c>
      <c r="C16">
        <v>1</v>
      </c>
      <c r="D16" t="s">
        <v>7</v>
      </c>
      <c r="E16" t="s">
        <v>80</v>
      </c>
      <c r="F16" t="s">
        <v>14</v>
      </c>
      <c r="G16">
        <v>1</v>
      </c>
      <c r="H16" s="4" t="s">
        <v>37</v>
      </c>
      <c r="I16">
        <v>0</v>
      </c>
      <c r="J16">
        <v>0</v>
      </c>
      <c r="K16" t="s">
        <v>44</v>
      </c>
      <c r="L16" t="str">
        <f t="shared" si="0"/>
        <v>Shrouded Heder DigiKey Part: ED10523-ND (2x8 ribbon cable header)</v>
      </c>
    </row>
    <row r="17" spans="1:12" x14ac:dyDescent="0.25">
      <c r="A17">
        <v>16</v>
      </c>
      <c r="B17" t="s">
        <v>13</v>
      </c>
      <c r="C17">
        <v>1</v>
      </c>
      <c r="D17" t="s">
        <v>7</v>
      </c>
      <c r="E17" t="s">
        <v>80</v>
      </c>
      <c r="F17" t="s">
        <v>14</v>
      </c>
      <c r="G17">
        <v>1</v>
      </c>
      <c r="H17" s="4" t="s">
        <v>37</v>
      </c>
      <c r="I17">
        <v>0</v>
      </c>
      <c r="J17">
        <v>0</v>
      </c>
      <c r="K17" t="s">
        <v>44</v>
      </c>
      <c r="L17" t="str">
        <f t="shared" si="0"/>
        <v>Shrouded Heder DigiKey Part: ED10523-ND (2x8 ribbon cable header)</v>
      </c>
    </row>
    <row r="18" spans="1:12" x14ac:dyDescent="0.25">
      <c r="A18">
        <v>17</v>
      </c>
      <c r="B18" t="s">
        <v>13</v>
      </c>
      <c r="C18">
        <v>1</v>
      </c>
      <c r="D18" t="s">
        <v>7</v>
      </c>
      <c r="E18" t="s">
        <v>80</v>
      </c>
      <c r="F18" t="s">
        <v>14</v>
      </c>
      <c r="G18">
        <v>1</v>
      </c>
      <c r="H18" s="4" t="s">
        <v>37</v>
      </c>
      <c r="I18">
        <v>0</v>
      </c>
      <c r="J18">
        <v>0</v>
      </c>
      <c r="K18" t="s">
        <v>44</v>
      </c>
      <c r="L18" t="str">
        <f t="shared" si="0"/>
        <v>Shrouded Heder DigiKey Part: ED10523-ND (2x8 ribbon cable header)</v>
      </c>
    </row>
    <row r="19" spans="1:12" x14ac:dyDescent="0.25">
      <c r="A19">
        <v>18</v>
      </c>
      <c r="B19" t="s">
        <v>13</v>
      </c>
      <c r="C19">
        <v>1</v>
      </c>
      <c r="D19" t="s">
        <v>7</v>
      </c>
      <c r="E19" t="s">
        <v>80</v>
      </c>
      <c r="F19" t="s">
        <v>14</v>
      </c>
      <c r="G19">
        <v>1</v>
      </c>
      <c r="H19" s="4" t="s">
        <v>37</v>
      </c>
      <c r="I19">
        <v>0</v>
      </c>
      <c r="J19">
        <v>0</v>
      </c>
      <c r="K19" t="s">
        <v>44</v>
      </c>
      <c r="L19" t="str">
        <f t="shared" si="0"/>
        <v>Shrouded Heder DigiKey Part: ED10523-ND (2x8 ribbon cable header)</v>
      </c>
    </row>
    <row r="20" spans="1:12" x14ac:dyDescent="0.25">
      <c r="A20">
        <v>19</v>
      </c>
      <c r="B20" t="s">
        <v>13</v>
      </c>
      <c r="C20">
        <v>1</v>
      </c>
      <c r="D20" t="s">
        <v>7</v>
      </c>
      <c r="E20" t="s">
        <v>80</v>
      </c>
      <c r="F20" t="s">
        <v>14</v>
      </c>
      <c r="G20">
        <v>1</v>
      </c>
      <c r="H20" s="4" t="s">
        <v>37</v>
      </c>
      <c r="I20">
        <v>0</v>
      </c>
      <c r="J20">
        <v>0</v>
      </c>
      <c r="K20" t="s">
        <v>44</v>
      </c>
      <c r="L20" t="str">
        <f t="shared" si="0"/>
        <v>Shrouded Heder DigiKey Part: ED10523-ND (2x8 ribbon cable header)</v>
      </c>
    </row>
    <row r="21" spans="1:12" x14ac:dyDescent="0.25">
      <c r="A21">
        <v>20</v>
      </c>
      <c r="B21" t="s">
        <v>15</v>
      </c>
      <c r="C21">
        <v>1</v>
      </c>
      <c r="D21" t="s">
        <v>7</v>
      </c>
      <c r="E21" t="s">
        <v>60</v>
      </c>
      <c r="F21" t="s">
        <v>16</v>
      </c>
      <c r="G21">
        <v>1</v>
      </c>
      <c r="H21" s="4" t="s">
        <v>51</v>
      </c>
      <c r="I21">
        <v>0.24</v>
      </c>
      <c r="J21">
        <v>0.22500000000000001</v>
      </c>
      <c r="K21" t="s">
        <v>35</v>
      </c>
      <c r="L21" t="str">
        <f t="shared" si="0"/>
        <v>Serial Header DigiKey Part: 609-3263-ND (6x1 male)</v>
      </c>
    </row>
    <row r="22" spans="1:12" x14ac:dyDescent="0.25">
      <c r="A22">
        <v>21</v>
      </c>
      <c r="B22" t="s">
        <v>17</v>
      </c>
      <c r="C22">
        <v>1</v>
      </c>
      <c r="D22" t="s">
        <v>7</v>
      </c>
      <c r="E22" t="s">
        <v>31</v>
      </c>
      <c r="F22" t="s">
        <v>18</v>
      </c>
      <c r="G22">
        <v>1</v>
      </c>
      <c r="H22" s="4" t="s">
        <v>39</v>
      </c>
      <c r="I22">
        <v>0.1268</v>
      </c>
      <c r="J22">
        <v>0.1268</v>
      </c>
      <c r="K22" t="s">
        <v>46</v>
      </c>
      <c r="L22" t="str">
        <f t="shared" si="0"/>
        <v>Resistor Array DigiKey Part: RHM1619CT-ND (100Ω)</v>
      </c>
    </row>
    <row r="23" spans="1:12" x14ac:dyDescent="0.25">
      <c r="A23">
        <v>22</v>
      </c>
      <c r="B23" t="s">
        <v>17</v>
      </c>
      <c r="C23">
        <v>1</v>
      </c>
      <c r="D23" t="s">
        <v>7</v>
      </c>
      <c r="E23" t="s">
        <v>31</v>
      </c>
      <c r="F23" t="s">
        <v>18</v>
      </c>
      <c r="G23">
        <v>1</v>
      </c>
      <c r="H23" s="4" t="s">
        <v>39</v>
      </c>
      <c r="I23">
        <v>0</v>
      </c>
      <c r="J23">
        <v>0</v>
      </c>
      <c r="K23" t="s">
        <v>46</v>
      </c>
      <c r="L23" t="str">
        <f t="shared" si="0"/>
        <v>Resistor Array DigiKey Part: RHM1619CT-ND (100Ω)</v>
      </c>
    </row>
    <row r="24" spans="1:12" x14ac:dyDescent="0.25">
      <c r="A24">
        <v>23</v>
      </c>
      <c r="B24" t="s">
        <v>17</v>
      </c>
      <c r="C24">
        <v>1</v>
      </c>
      <c r="D24" t="s">
        <v>7</v>
      </c>
      <c r="E24" t="s">
        <v>31</v>
      </c>
      <c r="F24" t="s">
        <v>18</v>
      </c>
      <c r="G24">
        <v>1</v>
      </c>
      <c r="H24" s="4" t="s">
        <v>39</v>
      </c>
      <c r="I24">
        <v>0</v>
      </c>
      <c r="J24">
        <v>0</v>
      </c>
      <c r="K24" t="s">
        <v>46</v>
      </c>
      <c r="L24" t="str">
        <f t="shared" si="0"/>
        <v>Resistor Array DigiKey Part: RHM1619CT-ND (100Ω)</v>
      </c>
    </row>
    <row r="25" spans="1:12" x14ac:dyDescent="0.25">
      <c r="A25">
        <v>24</v>
      </c>
      <c r="B25" t="s">
        <v>17</v>
      </c>
      <c r="C25">
        <v>1</v>
      </c>
      <c r="D25" t="s">
        <v>7</v>
      </c>
      <c r="E25" t="s">
        <v>31</v>
      </c>
      <c r="F25" t="s">
        <v>18</v>
      </c>
      <c r="G25">
        <v>1</v>
      </c>
      <c r="H25" s="4" t="s">
        <v>39</v>
      </c>
      <c r="I25">
        <v>0</v>
      </c>
      <c r="J25">
        <v>0</v>
      </c>
      <c r="K25" t="s">
        <v>46</v>
      </c>
      <c r="L25" t="str">
        <f t="shared" si="0"/>
        <v>Resistor Array DigiKey Part: RHM1619CT-ND (100Ω)</v>
      </c>
    </row>
    <row r="26" spans="1:12" x14ac:dyDescent="0.25">
      <c r="A26">
        <v>25</v>
      </c>
      <c r="B26" t="s">
        <v>17</v>
      </c>
      <c r="C26">
        <v>1</v>
      </c>
      <c r="D26" t="s">
        <v>7</v>
      </c>
      <c r="E26" t="s">
        <v>31</v>
      </c>
      <c r="F26" t="s">
        <v>18</v>
      </c>
      <c r="G26">
        <v>1</v>
      </c>
      <c r="H26" s="4" t="s">
        <v>39</v>
      </c>
      <c r="I26">
        <v>0</v>
      </c>
      <c r="J26">
        <v>0</v>
      </c>
      <c r="K26" t="s">
        <v>46</v>
      </c>
      <c r="L26" t="str">
        <f t="shared" si="0"/>
        <v>Resistor Array DigiKey Part: RHM1619CT-ND (100Ω)</v>
      </c>
    </row>
    <row r="27" spans="1:12" x14ac:dyDescent="0.25">
      <c r="A27">
        <v>26</v>
      </c>
      <c r="B27" t="s">
        <v>17</v>
      </c>
      <c r="C27">
        <v>1</v>
      </c>
      <c r="D27" t="s">
        <v>7</v>
      </c>
      <c r="E27" t="s">
        <v>31</v>
      </c>
      <c r="F27" t="s">
        <v>18</v>
      </c>
      <c r="G27">
        <v>1</v>
      </c>
      <c r="H27" s="4" t="s">
        <v>39</v>
      </c>
      <c r="I27">
        <v>0</v>
      </c>
      <c r="J27">
        <v>0</v>
      </c>
      <c r="K27" t="s">
        <v>46</v>
      </c>
      <c r="L27" t="str">
        <f t="shared" si="0"/>
        <v>Resistor Array DigiKey Part: RHM1619CT-ND (100Ω)</v>
      </c>
    </row>
    <row r="28" spans="1:12" x14ac:dyDescent="0.25">
      <c r="A28">
        <v>27</v>
      </c>
      <c r="B28" t="s">
        <v>19</v>
      </c>
      <c r="C28">
        <v>1</v>
      </c>
      <c r="D28" t="s">
        <v>7</v>
      </c>
      <c r="E28" t="s">
        <v>81</v>
      </c>
      <c r="F28" t="s">
        <v>20</v>
      </c>
      <c r="G28">
        <v>1</v>
      </c>
      <c r="H28" s="4" t="s">
        <v>41</v>
      </c>
      <c r="I28" s="7">
        <v>0.40600000000000003</v>
      </c>
      <c r="J28" s="7">
        <v>0.40600000000000003</v>
      </c>
      <c r="K28" t="s">
        <v>47</v>
      </c>
      <c r="L28" t="str">
        <f t="shared" si="0"/>
        <v>TI Transceiver  DigiKey Part: 296-13939-1-ND (Transceiver )</v>
      </c>
    </row>
    <row r="29" spans="1:12" x14ac:dyDescent="0.25">
      <c r="A29">
        <v>28</v>
      </c>
      <c r="B29" t="s">
        <v>19</v>
      </c>
      <c r="C29">
        <v>1</v>
      </c>
      <c r="D29" t="s">
        <v>7</v>
      </c>
      <c r="E29" t="s">
        <v>81</v>
      </c>
      <c r="F29" t="s">
        <v>20</v>
      </c>
      <c r="G29">
        <v>1</v>
      </c>
      <c r="H29" s="4" t="s">
        <v>41</v>
      </c>
      <c r="I29">
        <v>0</v>
      </c>
      <c r="J29">
        <v>0</v>
      </c>
      <c r="K29" t="s">
        <v>47</v>
      </c>
      <c r="L29" t="str">
        <f t="shared" si="0"/>
        <v>TI Transceiver  DigiKey Part: 296-13939-1-ND (Transceiver )</v>
      </c>
    </row>
    <row r="30" spans="1:12" x14ac:dyDescent="0.25">
      <c r="A30">
        <v>29</v>
      </c>
      <c r="B30" t="s">
        <v>19</v>
      </c>
      <c r="C30">
        <v>1</v>
      </c>
      <c r="D30" t="s">
        <v>7</v>
      </c>
      <c r="E30" t="s">
        <v>81</v>
      </c>
      <c r="F30" t="s">
        <v>20</v>
      </c>
      <c r="G30">
        <v>1</v>
      </c>
      <c r="H30" s="4" t="s">
        <v>41</v>
      </c>
      <c r="I30">
        <v>0</v>
      </c>
      <c r="J30">
        <v>0</v>
      </c>
      <c r="K30" t="s">
        <v>47</v>
      </c>
      <c r="L30" t="str">
        <f t="shared" si="0"/>
        <v>TI Transceiver  DigiKey Part: 296-13939-1-ND (Transceiver )</v>
      </c>
    </row>
    <row r="31" spans="1:12" x14ac:dyDescent="0.25">
      <c r="A31">
        <v>30</v>
      </c>
      <c r="B31" t="s">
        <v>19</v>
      </c>
      <c r="C31">
        <v>1</v>
      </c>
      <c r="D31" t="s">
        <v>7</v>
      </c>
      <c r="E31" t="s">
        <v>81</v>
      </c>
      <c r="F31" t="s">
        <v>20</v>
      </c>
      <c r="G31">
        <v>1</v>
      </c>
      <c r="H31" s="4" t="s">
        <v>41</v>
      </c>
      <c r="I31">
        <v>0</v>
      </c>
      <c r="J31">
        <v>0</v>
      </c>
      <c r="K31" t="s">
        <v>47</v>
      </c>
      <c r="L31" t="str">
        <f t="shared" si="0"/>
        <v>TI Transceiver  DigiKey Part: 296-13939-1-ND (Transceiver )</v>
      </c>
    </row>
    <row r="32" spans="1:12" x14ac:dyDescent="0.25">
      <c r="A32">
        <v>31</v>
      </c>
      <c r="B32" t="s">
        <v>19</v>
      </c>
      <c r="C32">
        <v>1</v>
      </c>
      <c r="D32" t="s">
        <v>7</v>
      </c>
      <c r="E32" t="s">
        <v>81</v>
      </c>
      <c r="F32" t="s">
        <v>20</v>
      </c>
      <c r="G32">
        <v>1</v>
      </c>
      <c r="H32" s="4" t="s">
        <v>41</v>
      </c>
      <c r="I32">
        <v>0</v>
      </c>
      <c r="J32">
        <v>0</v>
      </c>
      <c r="K32" t="s">
        <v>47</v>
      </c>
      <c r="L32" t="str">
        <f t="shared" si="0"/>
        <v>TI Transceiver  DigiKey Part: 296-13939-1-ND (Transceiver )</v>
      </c>
    </row>
    <row r="33" spans="1:12" x14ac:dyDescent="0.25">
      <c r="A33">
        <v>32</v>
      </c>
      <c r="B33" t="s">
        <v>19</v>
      </c>
      <c r="C33">
        <v>1</v>
      </c>
      <c r="D33" t="s">
        <v>7</v>
      </c>
      <c r="E33" t="s">
        <v>81</v>
      </c>
      <c r="F33" t="s">
        <v>20</v>
      </c>
      <c r="G33">
        <v>1</v>
      </c>
      <c r="H33" s="4" t="s">
        <v>41</v>
      </c>
      <c r="I33">
        <v>0</v>
      </c>
      <c r="J33">
        <v>0</v>
      </c>
      <c r="K33" t="s">
        <v>47</v>
      </c>
      <c r="L33" t="str">
        <f t="shared" si="0"/>
        <v>TI Transceiver  DigiKey Part: 296-13939-1-ND (Transceiver )</v>
      </c>
    </row>
    <row r="34" spans="1:12" x14ac:dyDescent="0.25">
      <c r="A34">
        <v>33</v>
      </c>
      <c r="B34" t="s">
        <v>21</v>
      </c>
      <c r="C34">
        <v>1</v>
      </c>
      <c r="D34" t="s">
        <v>7</v>
      </c>
      <c r="E34" t="s">
        <v>22</v>
      </c>
      <c r="F34" t="s">
        <v>23</v>
      </c>
      <c r="G34">
        <v>1</v>
      </c>
      <c r="H34" s="4" t="s">
        <v>42</v>
      </c>
      <c r="I34">
        <v>9.2999999999999999E-2</v>
      </c>
      <c r="J34">
        <v>8.9599999999999999E-2</v>
      </c>
      <c r="K34" t="s">
        <v>48</v>
      </c>
      <c r="L34" t="str">
        <f>CONCATENATE(K34," DigiKey Part: ",H34," (","Switch",")")</f>
        <v>Tac Switch DigiKey Part: 679-2428-ND (Switch)</v>
      </c>
    </row>
    <row r="35" spans="1:12" x14ac:dyDescent="0.25">
      <c r="A35">
        <v>34</v>
      </c>
      <c r="B35" t="s">
        <v>21</v>
      </c>
      <c r="C35">
        <v>1</v>
      </c>
      <c r="D35" t="s">
        <v>7</v>
      </c>
      <c r="E35" t="s">
        <v>24</v>
      </c>
      <c r="F35" t="s">
        <v>23</v>
      </c>
      <c r="G35">
        <v>1</v>
      </c>
      <c r="H35" s="4" t="s">
        <v>42</v>
      </c>
      <c r="I35">
        <v>0</v>
      </c>
      <c r="J35">
        <v>0</v>
      </c>
      <c r="K35" t="s">
        <v>48</v>
      </c>
      <c r="L35" t="str">
        <f>CONCATENATE(K35," DigiKey Part: ",H35," (","Switch",")")</f>
        <v>Tac Switch DigiKey Part: 679-2428-ND (Switch)</v>
      </c>
    </row>
    <row r="36" spans="1:12" x14ac:dyDescent="0.25">
      <c r="A36">
        <v>35</v>
      </c>
      <c r="B36" t="s">
        <v>25</v>
      </c>
      <c r="C36">
        <v>1</v>
      </c>
      <c r="D36" t="s">
        <v>7</v>
      </c>
      <c r="E36" t="s">
        <v>26</v>
      </c>
      <c r="F36" t="s">
        <v>27</v>
      </c>
      <c r="G36">
        <v>1</v>
      </c>
      <c r="H36" s="4" t="s">
        <v>49</v>
      </c>
      <c r="I36">
        <v>0.17</v>
      </c>
      <c r="J36">
        <v>0.14499999999999999</v>
      </c>
      <c r="K36" t="s">
        <v>50</v>
      </c>
      <c r="L36" t="str">
        <f>CONCATENATE(K36," DigiKey Part: ",H36," (",E36,")")</f>
        <v>Electrolitic Cap DigiKey Part: 732-9353-1-ND (10µF)</v>
      </c>
    </row>
    <row r="37" spans="1:12" x14ac:dyDescent="0.25">
      <c r="A37">
        <v>36</v>
      </c>
      <c r="B37" t="s">
        <v>52</v>
      </c>
      <c r="C37">
        <v>1</v>
      </c>
      <c r="D37" t="s">
        <v>7</v>
      </c>
      <c r="E37" t="s">
        <v>62</v>
      </c>
      <c r="F37" t="s">
        <v>54</v>
      </c>
      <c r="G37">
        <v>1</v>
      </c>
      <c r="H37" s="4" t="s">
        <v>57</v>
      </c>
      <c r="I37">
        <v>0.91700000000000004</v>
      </c>
      <c r="J37">
        <v>0.91700000000000004</v>
      </c>
      <c r="K37" t="s">
        <v>55</v>
      </c>
      <c r="L37" t="str">
        <f>CONCATENATE(K37," DigiKey Part: ",H37," (",E37,")")</f>
        <v>Header for BBB DigiKey Part: S2011EC-23-ND (23x2 Male Header)</v>
      </c>
    </row>
    <row r="38" spans="1:12" ht="15.75" thickBot="1" x14ac:dyDescent="0.3">
      <c r="A38">
        <v>37</v>
      </c>
      <c r="B38" t="s">
        <v>53</v>
      </c>
      <c r="C38">
        <v>1</v>
      </c>
      <c r="D38" t="s">
        <v>7</v>
      </c>
      <c r="E38" t="s">
        <v>62</v>
      </c>
      <c r="F38" t="s">
        <v>54</v>
      </c>
      <c r="G38">
        <v>1</v>
      </c>
      <c r="H38" s="4" t="s">
        <v>57</v>
      </c>
      <c r="I38">
        <v>0</v>
      </c>
      <c r="J38">
        <v>0</v>
      </c>
      <c r="K38" t="s">
        <v>55</v>
      </c>
      <c r="L38" t="str">
        <f>CONCATENATE(K38," DigiKey Part: ",H38," (",E38,")")</f>
        <v>Header for BBB DigiKey Part: S2011EC-23-ND (23x2 Male Header)</v>
      </c>
    </row>
    <row r="39" spans="1:12" ht="15.75" thickBot="1" x14ac:dyDescent="0.3">
      <c r="A39">
        <v>38</v>
      </c>
      <c r="B39" t="s">
        <v>56</v>
      </c>
      <c r="C39">
        <v>1</v>
      </c>
      <c r="D39" t="s">
        <v>7</v>
      </c>
      <c r="E39" t="s">
        <v>61</v>
      </c>
      <c r="F39" t="s">
        <v>54</v>
      </c>
      <c r="G39">
        <v>1</v>
      </c>
      <c r="H39" s="6" t="s">
        <v>58</v>
      </c>
      <c r="I39">
        <v>0.7</v>
      </c>
      <c r="J39">
        <v>0.54600000000000004</v>
      </c>
      <c r="K39" t="s">
        <v>59</v>
      </c>
      <c r="L39" t="str">
        <f>CONCATENATE(K39," DigiKey Part: ",H39," (",E39,")")</f>
        <v>Serial Header for BBB DigiKey Part: S7039-ND (6x1 female Header)</v>
      </c>
    </row>
  </sheetData>
  <hyperlinks>
    <hyperlink ref="H8" r:id="rId1" display="http://www.digikey.com/product-detail/en/on-shore-technology-inc/OSTVN08A150/ED10566-ND/1588868"/>
    <hyperlink ref="H15" r:id="rId2" display="http://www.digikey.com/product-detail/en/on-shore-technology-inc/302-S161/ED10523-ND/2794234"/>
    <hyperlink ref="H16:H20" r:id="rId3" display="http://www.digikey.com/product-detail/en/on-shore-technology-inc/302-S161/ED10523-ND/2794234"/>
    <hyperlink ref="H22:H27" r:id="rId4" display="http://www.digikey.com/product-detail/en/rohm-semiconductor/MNR18ERAPJ101/RHM1619CT-ND/4098787"/>
    <hyperlink ref="H14" r:id="rId5" display="http://www.digikey.com/product-detail/en/on-shore-technology-inc/OSTVN02A150/ED10561-ND/1588862"/>
    <hyperlink ref="H28" r:id="rId6" display="http://www.digikey.com/product-detail/en/texas-instruments/SN74LV245ARGYR/296-13939-1-ND/521499"/>
    <hyperlink ref="H29:H33" r:id="rId7" display="http://www.digikey.com/product-detail/en/texas-instruments/SN74LV245ARGYR/296-13939-1-ND/521499"/>
    <hyperlink ref="H34" r:id="rId8" display="http://www.digikey.com/product-detail/en/apem-inc/MJTP1230/679-2428-ND/1798037"/>
    <hyperlink ref="H35" r:id="rId9" display="http://www.digikey.com/product-detail/en/apem-inc/MJTP1230/679-2428-ND/1798037"/>
    <hyperlink ref="H2" r:id="rId10" display="http://www.digikey.com/product-detail/en/kemet/C1206C104K5RAC7867/399-1249-1-ND/411524"/>
    <hyperlink ref="H3:H7" r:id="rId11" display="http://www.digikey.com/product-detail/en/kemet/C1206C104K5RAC7867/399-1249-1-ND/411524"/>
    <hyperlink ref="H36" r:id="rId12" display="http://www.digikey.com/product-detail/en/wurth-electronics-inc/860130673001/732-9353-1-ND/5729291"/>
    <hyperlink ref="H37" r:id="rId13" display="http://www.digikey.com/product-detail/en/sullins-connector-solutions/PRPC023DAAN-RC/S2011EC-23-ND/2775271"/>
    <hyperlink ref="H38" r:id="rId14" display="http://www.digikey.com/product-detail/en/sullins-connector-solutions/PRPC023DAAN-RC/S2011EC-23-ND/2775271"/>
    <hyperlink ref="H21" r:id="rId15" display="http://www.digikey.com/product-detail/en/amphenol-fci/68000-406HLF/609-3263-ND/1878471"/>
    <hyperlink ref="H39" r:id="rId16" display="http://www.digikey.com/product-detail/en/sullins-connector-solutions/PPPC061LFBN-RC/S7039-ND/810178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RowHeight="15" x14ac:dyDescent="0.25"/>
  <cols>
    <col min="1" max="1" width="63.140625" customWidth="1"/>
    <col min="2" max="2" width="15.42578125" bestFit="1" customWidth="1"/>
    <col min="3" max="3" width="15" customWidth="1"/>
    <col min="4" max="5" width="16" customWidth="1"/>
    <col min="6" max="6" width="13.42578125" bestFit="1" customWidth="1"/>
    <col min="7" max="7" width="15" customWidth="1"/>
    <col min="8" max="8" width="12.5703125" bestFit="1" customWidth="1"/>
    <col min="9" max="9" width="14.5703125" customWidth="1"/>
    <col min="11" max="11" width="15.85546875" customWidth="1"/>
  </cols>
  <sheetData>
    <row r="1" spans="1:5" x14ac:dyDescent="0.25">
      <c r="A1" s="1" t="s">
        <v>28</v>
      </c>
      <c r="B1" t="s">
        <v>30</v>
      </c>
      <c r="C1" t="s">
        <v>73</v>
      </c>
      <c r="D1" t="s">
        <v>74</v>
      </c>
    </row>
    <row r="2" spans="1:5" x14ac:dyDescent="0.25">
      <c r="A2" s="2" t="s">
        <v>63</v>
      </c>
      <c r="B2" s="3">
        <v>6</v>
      </c>
      <c r="C2" s="3">
        <v>3.9E-2</v>
      </c>
      <c r="D2" s="3">
        <v>3.3000000000000002E-2</v>
      </c>
      <c r="E2" s="3"/>
    </row>
    <row r="3" spans="1:5" x14ac:dyDescent="0.25">
      <c r="A3" s="2" t="s">
        <v>64</v>
      </c>
      <c r="B3" s="3">
        <v>1</v>
      </c>
      <c r="C3" s="3">
        <v>0.17</v>
      </c>
      <c r="D3" s="3">
        <v>0.14499999999999999</v>
      </c>
      <c r="E3" s="3"/>
    </row>
    <row r="4" spans="1:5" x14ac:dyDescent="0.25">
      <c r="A4" s="2" t="s">
        <v>65</v>
      </c>
      <c r="B4" s="3">
        <v>2</v>
      </c>
      <c r="C4" s="3">
        <v>0.91700000000000004</v>
      </c>
      <c r="D4" s="3">
        <v>0.91700000000000004</v>
      </c>
      <c r="E4" s="3"/>
    </row>
    <row r="5" spans="1:5" x14ac:dyDescent="0.25">
      <c r="A5" s="2" t="s">
        <v>66</v>
      </c>
      <c r="B5" s="3">
        <v>6</v>
      </c>
      <c r="C5" s="3">
        <v>0.1268</v>
      </c>
      <c r="D5" s="3">
        <v>0.1268</v>
      </c>
      <c r="E5" s="3"/>
    </row>
    <row r="6" spans="1:5" x14ac:dyDescent="0.25">
      <c r="A6" s="2" t="s">
        <v>67</v>
      </c>
      <c r="B6" s="3">
        <v>1</v>
      </c>
      <c r="C6" s="3">
        <v>0.24</v>
      </c>
      <c r="D6" s="3">
        <v>0.22500000000000001</v>
      </c>
      <c r="E6" s="3"/>
    </row>
    <row r="7" spans="1:5" x14ac:dyDescent="0.25">
      <c r="A7" s="2" t="s">
        <v>68</v>
      </c>
      <c r="B7" s="3">
        <v>1</v>
      </c>
      <c r="C7" s="3">
        <v>0.7</v>
      </c>
      <c r="D7" s="3">
        <v>0.54600000000000004</v>
      </c>
      <c r="E7" s="3"/>
    </row>
    <row r="8" spans="1:5" x14ac:dyDescent="0.25">
      <c r="A8" s="2" t="s">
        <v>70</v>
      </c>
      <c r="B8" s="3">
        <v>2</v>
      </c>
      <c r="C8" s="3">
        <v>9.2999999999999999E-2</v>
      </c>
      <c r="D8" s="3">
        <v>8.9599999999999999E-2</v>
      </c>
      <c r="E8" s="3"/>
    </row>
    <row r="9" spans="1:5" x14ac:dyDescent="0.25">
      <c r="A9" s="2" t="s">
        <v>82</v>
      </c>
      <c r="B9" s="3">
        <v>6</v>
      </c>
      <c r="C9" s="3">
        <v>1.96</v>
      </c>
      <c r="D9" s="3">
        <v>1.7789999999999999</v>
      </c>
      <c r="E9" s="3"/>
    </row>
    <row r="10" spans="1:5" x14ac:dyDescent="0.25">
      <c r="A10" s="2" t="s">
        <v>83</v>
      </c>
      <c r="B10" s="3">
        <v>1</v>
      </c>
      <c r="C10" s="3">
        <v>0.57999999999999996</v>
      </c>
      <c r="D10" s="3">
        <v>0.54600000000000004</v>
      </c>
      <c r="E10" s="3"/>
    </row>
    <row r="11" spans="1:5" x14ac:dyDescent="0.25">
      <c r="A11" s="2" t="s">
        <v>84</v>
      </c>
      <c r="B11" s="3">
        <v>6</v>
      </c>
      <c r="C11" s="3">
        <v>0.375</v>
      </c>
      <c r="D11" s="3">
        <v>0.27279999999999999</v>
      </c>
      <c r="E11" s="3"/>
    </row>
    <row r="12" spans="1:5" x14ac:dyDescent="0.25">
      <c r="A12" s="2" t="s">
        <v>85</v>
      </c>
      <c r="B12" s="3">
        <v>6</v>
      </c>
      <c r="C12" s="3">
        <v>0.40600000000000003</v>
      </c>
      <c r="D12" s="3">
        <v>0.40600000000000003</v>
      </c>
      <c r="E12" s="3"/>
    </row>
    <row r="13" spans="1:5" x14ac:dyDescent="0.25">
      <c r="A13" s="2" t="s">
        <v>29</v>
      </c>
      <c r="B13" s="3">
        <v>38</v>
      </c>
      <c r="C13" s="3">
        <v>5.6067999999999998</v>
      </c>
      <c r="D13" s="3">
        <v>5.0861999999999998</v>
      </c>
      <c r="E13" s="3"/>
    </row>
    <row r="14" spans="1:5" x14ac:dyDescent="0.25">
      <c r="C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F21" sqref="F21"/>
    </sheetView>
  </sheetViews>
  <sheetFormatPr defaultRowHeight="15" x14ac:dyDescent="0.25"/>
  <cols>
    <col min="1" max="1" width="60.42578125" bestFit="1" customWidth="1"/>
    <col min="2" max="2" width="15" bestFit="1" customWidth="1"/>
    <col min="4" max="4" width="13.42578125" bestFit="1" customWidth="1"/>
    <col min="5" max="5" width="15.28515625" bestFit="1" customWidth="1"/>
    <col min="6" max="6" width="12.5703125" bestFit="1" customWidth="1"/>
    <col min="7" max="7" width="21.7109375" customWidth="1"/>
    <col min="9" max="9" width="20.5703125" customWidth="1"/>
  </cols>
  <sheetData>
    <row r="1" spans="1:12" x14ac:dyDescent="0.25">
      <c r="A1" t="s">
        <v>76</v>
      </c>
      <c r="B1" t="s">
        <v>77</v>
      </c>
      <c r="C1" t="s">
        <v>75</v>
      </c>
      <c r="D1" t="s">
        <v>69</v>
      </c>
      <c r="E1" t="str">
        <f>CONCATENATE("Quantity (",C2,")")</f>
        <v>Quantity (6)</v>
      </c>
      <c r="F1" t="str">
        <f>CONCATENATE("Quantity (",D2,")")</f>
        <v>Quantity (12)</v>
      </c>
      <c r="G1" t="str">
        <f>CONCATENATE("Price (",C2,")")</f>
        <v>Price (6)</v>
      </c>
      <c r="H1" t="str">
        <f>CONCATENATE("Price (",D2,")")</f>
        <v>Price (12)</v>
      </c>
      <c r="I1" t="str">
        <f>CONCATENATE("Total (",C2,")")</f>
        <v>Total (6)</v>
      </c>
      <c r="J1" t="str">
        <f>CONCATENATE("Total (",D2,")")</f>
        <v>Total (12)</v>
      </c>
      <c r="K1" t="s">
        <v>86</v>
      </c>
    </row>
    <row r="2" spans="1:12" x14ac:dyDescent="0.25">
      <c r="A2" t="str">
        <f>Pivot!A2</f>
        <v>Ceramic Cap  DigiKey Part: 399-1249-1-ND (.1µF)</v>
      </c>
      <c r="B2" t="str">
        <f>TRIM(MID(A2,FIND(":",A2)+1,FIND("(",A2)-FIND(":",A2)-1))</f>
        <v>399-1249-1-ND</v>
      </c>
      <c r="C2">
        <v>6</v>
      </c>
      <c r="D2">
        <v>12</v>
      </c>
      <c r="E2">
        <f>CEILING(GETPIVOTDATA("Sum of Quantity",Pivot!$A$1,"Full Descruption",Calc!$A2)*C2,1)</f>
        <v>36</v>
      </c>
      <c r="F2">
        <f>CEILING(GETPIVOTDATA("Sum of Quantity",Pivot!$A$1,"Full Descruption",Calc!$A2)*D2,1)</f>
        <v>72</v>
      </c>
      <c r="G2" s="7">
        <f>GETPIVOTDATA(CONCATENATE("Sum of Price (",C2,")"),Pivot!$A$1,"Full Descruption",$A2)</f>
        <v>3.9E-2</v>
      </c>
      <c r="H2" s="7">
        <f>GETPIVOTDATA(CONCATENATE("Sum of Price (",D2,")"),Pivot!$A$1,"Full Descruption",$A2)</f>
        <v>3.3000000000000002E-2</v>
      </c>
      <c r="I2">
        <f t="shared" ref="I2:I12" si="0">G2*E2</f>
        <v>1.4039999999999999</v>
      </c>
      <c r="J2">
        <f t="shared" ref="J2:J12" si="1">H2*F2</f>
        <v>2.3760000000000003</v>
      </c>
      <c r="K2" t="s">
        <v>54</v>
      </c>
    </row>
    <row r="3" spans="1:12" x14ac:dyDescent="0.25">
      <c r="A3" t="str">
        <f>Pivot!A3</f>
        <v>Electrolitic Cap DigiKey Part: 732-9353-1-ND (10µF)</v>
      </c>
      <c r="B3" t="str">
        <f t="shared" ref="B3:B12" si="2">TRIM(MID(A3,FIND(":",A3)+1,FIND("(",A3)-FIND(":",A3)-1))</f>
        <v>732-9353-1-ND</v>
      </c>
      <c r="C3">
        <v>6</v>
      </c>
      <c r="D3">
        <v>12</v>
      </c>
      <c r="E3">
        <f>CEILING(GETPIVOTDATA("Sum of Quantity",Pivot!$A$1,"Full Descruption",Calc!$A3)*C3*1.1,1)</f>
        <v>7</v>
      </c>
      <c r="F3">
        <f>CEILING(GETPIVOTDATA("Sum of Quantity",Pivot!$A$1,"Full Descruption",Calc!$A3)*D3*1.1,1)</f>
        <v>14</v>
      </c>
      <c r="G3" s="7">
        <f>GETPIVOTDATA(CONCATENATE("Sum of Price (",C3,")"),Pivot!$A$1,"Full Descruption",$A3)</f>
        <v>0.17</v>
      </c>
      <c r="H3" s="7">
        <f>GETPIVOTDATA(CONCATENATE("Sum of Price (",D3,")"),Pivot!$A$1,"Full Descruption",$A3)</f>
        <v>0.14499999999999999</v>
      </c>
      <c r="I3">
        <f t="shared" si="0"/>
        <v>1.1900000000000002</v>
      </c>
      <c r="J3">
        <f t="shared" si="1"/>
        <v>2.0299999999999998</v>
      </c>
    </row>
    <row r="4" spans="1:12" x14ac:dyDescent="0.25">
      <c r="A4" t="str">
        <f>Pivot!A4</f>
        <v>Header for BBB DigiKey Part: S2011EC-23-ND (23x2 Male Header)</v>
      </c>
      <c r="B4" t="str">
        <f t="shared" si="2"/>
        <v>S2011EC-23-ND</v>
      </c>
      <c r="C4">
        <v>6</v>
      </c>
      <c r="D4">
        <v>12</v>
      </c>
      <c r="E4">
        <f>CEILING(GETPIVOTDATA("Sum of Quantity",Pivot!$A$1,"Full Descruption",Calc!$A4)*C4*1.1,1)</f>
        <v>14</v>
      </c>
      <c r="F4">
        <f>CEILING(GETPIVOTDATA("Sum of Quantity",Pivot!$A$1,"Full Descruption",Calc!$A4)*D4*1.1,1)</f>
        <v>27</v>
      </c>
      <c r="G4" s="7">
        <f>GETPIVOTDATA(CONCATENATE("Sum of Price (",C4,")"),Pivot!$A$1,"Full Descruption",$A4)</f>
        <v>0.91700000000000004</v>
      </c>
      <c r="H4" s="7">
        <f>GETPIVOTDATA(CONCATENATE("Sum of Price (",D4,")"),Pivot!$A$1,"Full Descruption",$A4)</f>
        <v>0.91700000000000004</v>
      </c>
      <c r="I4">
        <f t="shared" si="0"/>
        <v>12.838000000000001</v>
      </c>
      <c r="J4">
        <f t="shared" si="1"/>
        <v>24.759</v>
      </c>
    </row>
    <row r="5" spans="1:12" x14ac:dyDescent="0.25">
      <c r="A5" t="str">
        <f>Pivot!A5</f>
        <v>Resistor Array DigiKey Part: RHM1619CT-ND (100Ω)</v>
      </c>
      <c r="B5" t="str">
        <f t="shared" si="2"/>
        <v>RHM1619CT-ND</v>
      </c>
      <c r="C5">
        <v>6</v>
      </c>
      <c r="D5">
        <v>12</v>
      </c>
      <c r="E5">
        <f>CEILING(GETPIVOTDATA("Sum of Quantity",Pivot!$A$1,"Full Descruption",Calc!$A5)*C5,1)</f>
        <v>36</v>
      </c>
      <c r="F5">
        <f>CEILING(GETPIVOTDATA("Sum of Quantity",Pivot!$A$1,"Full Descruption",Calc!$A5)*D5,1)</f>
        <v>72</v>
      </c>
      <c r="G5" s="7">
        <f>GETPIVOTDATA(CONCATENATE("Sum of Price (",C5,")"),Pivot!$A$1,"Full Descruption",$A5)</f>
        <v>0.1268</v>
      </c>
      <c r="H5" s="7">
        <f>GETPIVOTDATA(CONCATENATE("Sum of Price (",D5,")"),Pivot!$A$1,"Full Descruption",$A5)</f>
        <v>0.1268</v>
      </c>
      <c r="I5">
        <f t="shared" si="0"/>
        <v>4.5648</v>
      </c>
      <c r="J5">
        <f t="shared" si="1"/>
        <v>9.1295999999999999</v>
      </c>
      <c r="K5" t="s">
        <v>54</v>
      </c>
    </row>
    <row r="6" spans="1:12" x14ac:dyDescent="0.25">
      <c r="A6" t="str">
        <f>Pivot!A6</f>
        <v>Serial Header DigiKey Part: 609-3263-ND (6x1 male)</v>
      </c>
      <c r="B6" t="str">
        <f t="shared" si="2"/>
        <v>609-3263-ND</v>
      </c>
      <c r="C6">
        <v>6</v>
      </c>
      <c r="D6">
        <v>12</v>
      </c>
      <c r="E6">
        <f>CEILING(GETPIVOTDATA("Sum of Quantity",Pivot!$A$1,"Full Descruption",Calc!$A6)*C6*1.1,1)</f>
        <v>7</v>
      </c>
      <c r="F6">
        <f>CEILING(GETPIVOTDATA("Sum of Quantity",Pivot!$A$1,"Full Descruption",Calc!$A6)*D6*1.1,1)</f>
        <v>14</v>
      </c>
      <c r="G6" s="7">
        <f>GETPIVOTDATA(CONCATENATE("Sum of Price (",C6,")"),Pivot!$A$1,"Full Descruption",$A6)</f>
        <v>0.24</v>
      </c>
      <c r="H6" s="7">
        <f>GETPIVOTDATA(CONCATENATE("Sum of Price (",D6,")"),Pivot!$A$1,"Full Descruption",$A6)</f>
        <v>0.22500000000000001</v>
      </c>
      <c r="I6">
        <f t="shared" si="0"/>
        <v>1.68</v>
      </c>
      <c r="J6">
        <f t="shared" si="1"/>
        <v>3.15</v>
      </c>
    </row>
    <row r="7" spans="1:12" x14ac:dyDescent="0.25">
      <c r="A7" t="str">
        <f>Pivot!A7</f>
        <v>Serial Header for BBB DigiKey Part: S7039-ND (6x1 female Header)</v>
      </c>
      <c r="B7" t="str">
        <f t="shared" si="2"/>
        <v>S7039-ND</v>
      </c>
      <c r="C7">
        <v>6</v>
      </c>
      <c r="D7">
        <v>12</v>
      </c>
      <c r="E7">
        <f>CEILING(GETPIVOTDATA("Sum of Quantity",Pivot!$A$1,"Full Descruption",Calc!$A7)*C7*1.1,1)</f>
        <v>7</v>
      </c>
      <c r="F7">
        <f>CEILING(GETPIVOTDATA("Sum of Quantity",Pivot!$A$1,"Full Descruption",Calc!$A7)*D7*1.1,1)</f>
        <v>14</v>
      </c>
      <c r="G7" s="7">
        <f>GETPIVOTDATA(CONCATENATE("Sum of Price (",C7,")"),Pivot!$A$1,"Full Descruption",$A7)</f>
        <v>0.7</v>
      </c>
      <c r="H7" s="7">
        <f>GETPIVOTDATA(CONCATENATE("Sum of Price (",D7,")"),Pivot!$A$1,"Full Descruption",$A7)</f>
        <v>0.54600000000000004</v>
      </c>
      <c r="I7">
        <f t="shared" si="0"/>
        <v>4.8999999999999995</v>
      </c>
      <c r="J7">
        <f t="shared" si="1"/>
        <v>7.6440000000000001</v>
      </c>
    </row>
    <row r="8" spans="1:12" x14ac:dyDescent="0.25">
      <c r="A8" t="str">
        <f>Pivot!A8</f>
        <v>Tac Switch DigiKey Part: 679-2428-ND (Switch)</v>
      </c>
      <c r="B8" t="str">
        <f t="shared" si="2"/>
        <v>679-2428-ND</v>
      </c>
      <c r="C8">
        <v>6</v>
      </c>
      <c r="D8">
        <v>12</v>
      </c>
      <c r="E8">
        <f>CEILING(GETPIVOTDATA("Sum of Quantity",Pivot!$A$1,"Full Descruption",Calc!$A8)*C8*1.1,1)</f>
        <v>14</v>
      </c>
      <c r="F8">
        <f>CEILING(GETPIVOTDATA("Sum of Quantity",Pivot!$A$1,"Full Descruption",Calc!$A8)*D8*1.1,1)</f>
        <v>27</v>
      </c>
      <c r="G8" s="7">
        <f>GETPIVOTDATA(CONCATENATE("Sum of Price (",C8,")"),Pivot!$A$1,"Full Descruption",$A8)</f>
        <v>9.2999999999999999E-2</v>
      </c>
      <c r="H8" s="7">
        <f>GETPIVOTDATA(CONCATENATE("Sum of Price (",D8,")"),Pivot!$A$1,"Full Descruption",$A8)</f>
        <v>8.9599999999999999E-2</v>
      </c>
      <c r="I8">
        <f t="shared" si="0"/>
        <v>1.302</v>
      </c>
      <c r="J8">
        <f t="shared" si="1"/>
        <v>2.4192</v>
      </c>
    </row>
    <row r="9" spans="1:12" x14ac:dyDescent="0.25">
      <c r="A9" t="str">
        <f>Pivot!A9</f>
        <v>Terminal Block DigiKey Part: ED10566-ND (1x8 (Screw-down))</v>
      </c>
      <c r="B9" t="str">
        <f t="shared" si="2"/>
        <v>ED10566-ND</v>
      </c>
      <c r="C9">
        <v>6</v>
      </c>
      <c r="D9">
        <v>12</v>
      </c>
      <c r="E9">
        <f>CEILING(GETPIVOTDATA("Sum of Quantity",Pivot!$A$1,"Full Descruption",Calc!$A9)*C9*1.1,1)</f>
        <v>40</v>
      </c>
      <c r="F9">
        <f>CEILING(GETPIVOTDATA("Sum of Quantity",Pivot!$A$1,"Full Descruption",Calc!$A9)*D9*1.1,1)</f>
        <v>80</v>
      </c>
      <c r="G9" s="7">
        <f>GETPIVOTDATA(CONCATENATE("Sum of Price (",C9,")"),Pivot!$A$1,"Full Descruption",$A9)</f>
        <v>1.96</v>
      </c>
      <c r="H9" s="7">
        <f>GETPIVOTDATA(CONCATENATE("Sum of Price (",D9,")"),Pivot!$A$1,"Full Descruption",$A9)</f>
        <v>1.7789999999999999</v>
      </c>
      <c r="I9">
        <f t="shared" si="0"/>
        <v>78.400000000000006</v>
      </c>
      <c r="J9">
        <f t="shared" si="1"/>
        <v>142.32</v>
      </c>
    </row>
    <row r="10" spans="1:12" x14ac:dyDescent="0.25">
      <c r="A10" t="str">
        <f>Pivot!A10</f>
        <v>Terminal Block DigiKey Part: ED10561-ND (1x2 power)</v>
      </c>
      <c r="B10" t="str">
        <f t="shared" si="2"/>
        <v>ED10561-ND</v>
      </c>
      <c r="C10">
        <v>6</v>
      </c>
      <c r="D10">
        <v>12</v>
      </c>
      <c r="E10">
        <f>CEILING(GETPIVOTDATA("Sum of Quantity",Pivot!$A$1,"Full Descruption",Calc!$A10)*C10*1.1,1)</f>
        <v>7</v>
      </c>
      <c r="F10">
        <f>CEILING(GETPIVOTDATA("Sum of Quantity",Pivot!$A$1,"Full Descruption",Calc!$A10)*D10*1.1,1)</f>
        <v>14</v>
      </c>
      <c r="G10" s="7">
        <f>GETPIVOTDATA(CONCATENATE("Sum of Price (",C10,")"),Pivot!$A$1,"Full Descruption",$A10)</f>
        <v>0.57999999999999996</v>
      </c>
      <c r="H10" s="7">
        <f>GETPIVOTDATA(CONCATENATE("Sum of Price (",D10,")"),Pivot!$A$1,"Full Descruption",$A10)</f>
        <v>0.54600000000000004</v>
      </c>
      <c r="I10">
        <f t="shared" si="0"/>
        <v>4.0599999999999996</v>
      </c>
      <c r="J10">
        <f t="shared" si="1"/>
        <v>7.6440000000000001</v>
      </c>
    </row>
    <row r="11" spans="1:12" x14ac:dyDescent="0.25">
      <c r="A11" t="str">
        <f>Pivot!A11</f>
        <v>Shrouded Heder DigiKey Part: ED10523-ND (2x8 ribbon cable header)</v>
      </c>
      <c r="B11" t="str">
        <f t="shared" si="2"/>
        <v>ED10523-ND</v>
      </c>
      <c r="C11">
        <v>6</v>
      </c>
      <c r="D11">
        <v>12</v>
      </c>
      <c r="E11">
        <f>CEILING(GETPIVOTDATA("Sum of Quantity",Pivot!$A$1,"Full Descruption",Calc!$A11)*C11*1.1,1)</f>
        <v>40</v>
      </c>
      <c r="F11">
        <f>CEILING(GETPIVOTDATA("Sum of Quantity",Pivot!$A$1,"Full Descruption",Calc!$A11)*D11*1.1,1)</f>
        <v>80</v>
      </c>
      <c r="G11" s="7">
        <f>GETPIVOTDATA(CONCATENATE("Sum of Price (",C11,")"),Pivot!$A$1,"Full Descruption",$A11)</f>
        <v>0.375</v>
      </c>
      <c r="H11" s="7">
        <f>GETPIVOTDATA(CONCATENATE("Sum of Price (",D11,")"),Pivot!$A$1,"Full Descruption",$A11)</f>
        <v>0.27279999999999999</v>
      </c>
      <c r="I11">
        <f t="shared" si="0"/>
        <v>15</v>
      </c>
      <c r="J11">
        <f t="shared" si="1"/>
        <v>21.823999999999998</v>
      </c>
    </row>
    <row r="12" spans="1:12" x14ac:dyDescent="0.25">
      <c r="A12" t="str">
        <f>Pivot!A12</f>
        <v>TI Transceiver  DigiKey Part: 296-13939-1-ND (Transceiver )</v>
      </c>
      <c r="B12" t="str">
        <f t="shared" si="2"/>
        <v>296-13939-1-ND</v>
      </c>
      <c r="C12">
        <v>6</v>
      </c>
      <c r="D12">
        <v>12</v>
      </c>
      <c r="E12">
        <f>CEILING(GETPIVOTDATA("Sum of Quantity",Pivot!$A$1,"Full Descruption",Calc!$A12)*C12,1)</f>
        <v>36</v>
      </c>
      <c r="F12">
        <f>CEILING(GETPIVOTDATA("Sum of Quantity",Pivot!$A$1,"Full Descruption",Calc!$A12)*D12,1)</f>
        <v>72</v>
      </c>
      <c r="G12" s="7">
        <f>GETPIVOTDATA(CONCATENATE("Sum of Price (",C12,")"),Pivot!$A$1,"Full Descruption",$A12)</f>
        <v>0.40600000000000003</v>
      </c>
      <c r="H12" s="7">
        <f>GETPIVOTDATA(CONCATENATE("Sum of Price (",D12,")"),Pivot!$A$1,"Full Descruption",$A12)</f>
        <v>0.40600000000000003</v>
      </c>
      <c r="I12">
        <f t="shared" si="0"/>
        <v>14.616000000000001</v>
      </c>
      <c r="J12">
        <f t="shared" si="1"/>
        <v>29.232000000000003</v>
      </c>
      <c r="K12" t="s">
        <v>54</v>
      </c>
    </row>
    <row r="13" spans="1:12" x14ac:dyDescent="0.25">
      <c r="G13" s="7"/>
      <c r="H13" s="7"/>
    </row>
    <row r="14" spans="1:12" ht="15.75" thickBot="1" x14ac:dyDescent="0.3">
      <c r="K14" t="s">
        <v>87</v>
      </c>
      <c r="L14" t="s">
        <v>87</v>
      </c>
    </row>
    <row r="15" spans="1:12" s="9" customFormat="1" ht="16.5" thickTop="1" thickBot="1" x14ac:dyDescent="0.3">
      <c r="A15" s="9" t="s">
        <v>88</v>
      </c>
      <c r="I15" s="9">
        <f>SUM(I2:I12)</f>
        <v>139.95480000000001</v>
      </c>
      <c r="J15" s="9">
        <f>SUM(J2:J12)</f>
        <v>252.52779999999998</v>
      </c>
      <c r="K15" s="9">
        <f>SUMIF($K2:$K12,"x",I2:I12)</f>
        <v>20.584800000000001</v>
      </c>
      <c r="L15" s="9">
        <f>SUMIF($K2:$K12,"x",J2:J12)</f>
        <v>40.7376</v>
      </c>
    </row>
    <row r="16" spans="1:12" s="8" customFormat="1" ht="15.75" thickTop="1" x14ac:dyDescent="0.25">
      <c r="A16" s="8" t="s">
        <v>89</v>
      </c>
      <c r="I16" s="8">
        <f>I15/$C$2</f>
        <v>23.325800000000001</v>
      </c>
      <c r="J16" s="8">
        <f>J15/D2</f>
        <v>21.043983333333333</v>
      </c>
      <c r="K16" s="8">
        <f>K15/C2</f>
        <v>3.4308000000000001</v>
      </c>
      <c r="L16" s="8">
        <f>L15/D2</f>
        <v>3.3948</v>
      </c>
    </row>
  </sheetData>
  <autoFilter ref="A1:K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BOM</vt:lpstr>
      <vt:lpstr>Pivot</vt:lpstr>
      <vt:lpstr>Calc</vt:lpstr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nrapopor</dc:creator>
  <cp:lastModifiedBy>Nick Rapoport</cp:lastModifiedBy>
  <dcterms:created xsi:type="dcterms:W3CDTF">2016-03-10T07:15:51Z</dcterms:created>
  <dcterms:modified xsi:type="dcterms:W3CDTF">2016-03-12T07:18:15Z</dcterms:modified>
</cp:coreProperties>
</file>