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tables/table1.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smcdoom\AppData\Roaming\OpenText\OTEdit\EC_gcdocs\c46639573\"/>
    </mc:Choice>
  </mc:AlternateContent>
  <xr:revisionPtr revIDLastSave="0" documentId="13_ncr:1_{3089D546-06E6-45A9-871A-0F15753219D3}" xr6:coauthVersionLast="45" xr6:coauthVersionMax="45" xr10:uidLastSave="{00000000-0000-0000-0000-000000000000}"/>
  <bookViews>
    <workbookView xWindow="300" yWindow="450" windowWidth="25680" windowHeight="14640" firstSheet="1" activeTab="3" xr2:uid="{33BA5518-3896-4BE5-B10C-E427B79E6535}"/>
  </bookViews>
  <sheets>
    <sheet name="Password" sheetId="14" state="hidden" r:id="rId1"/>
    <sheet name="Instructions" sheetId="13" r:id="rId2"/>
    <sheet name="General Project Info" sheetId="1" r:id="rId3"/>
    <sheet name="Scenarios &amp; Measures" sheetId="2" r:id="rId4"/>
    <sheet name="Results" sheetId="5" r:id="rId5"/>
    <sheet name="Emissions Tables" sheetId="6" r:id="rId6"/>
    <sheet name="Unit Conversions" sheetId="7" state="hidden" r:id="rId7"/>
    <sheet name="Unit Conversions Array" sheetId="8" state="hidden" r:id="rId8"/>
    <sheet name="Logo and Colour" sheetId="12" state="hidden" r:id="rId9"/>
  </sheets>
  <definedNames>
    <definedName name="Biogas">'General Project Info'!$S$59:$AA$59</definedName>
    <definedName name="Biomass">'General Project Info'!$S$56:$W$56</definedName>
    <definedName name="Carbon_Offset">'General Project Info'!#REF!</definedName>
    <definedName name="Diesel">'General Project Info'!$S$49:$X$49</definedName>
    <definedName name="District_Cooling">'General Project Info'!$S$55:$V$55</definedName>
    <definedName name="District_Heating">'General Project Info'!$S$54:$Z$54</definedName>
    <definedName name="Electricity">'General Project Info'!$S$52:$W$52</definedName>
    <definedName name="Fac">'Emissions Tables'!$AL$12</definedName>
    <definedName name="facCH4_AvTurbo">'Emissions Tables'!$AI$33</definedName>
    <definedName name="facCH4_biomass1">'Emissions Tables'!$AI$34</definedName>
    <definedName name="facCH4_biomass2">'Emissions Tables'!$AI$35</definedName>
    <definedName name="facCH4_biomass3">'Emissions Tables'!$AI$36</definedName>
    <definedName name="facCH4_D1">'Emissions Tables'!$AI$32</definedName>
    <definedName name="facCH4_Diesel">'Emissions Tables'!$AI$31</definedName>
    <definedName name="facCH4_HFO">'Emissions Tables'!$AI$29</definedName>
    <definedName name="facCH4_LFO">'Emissions Tables'!$AI$28</definedName>
    <definedName name="facCH4_NG">'Emissions Tables'!$AI$12</definedName>
    <definedName name="facCH4_Propane">'Emissions Tables'!$AI$30</definedName>
    <definedName name="facCO2_AvTurbo">'Emissions Tables'!#REF!</definedName>
    <definedName name="facCO2_D1">'Emissions Tables'!#REF!</definedName>
    <definedName name="facCO2_Diesel">'Emissions Tables'!#REF!</definedName>
    <definedName name="facCO2_HFO">'Emissions Tables'!#REF!</definedName>
    <definedName name="facCO2_LFO">'Emissions Tables'!#REF!</definedName>
    <definedName name="facCO2_NG">'Emissions Tables'!#REF!</definedName>
    <definedName name="facCO2_Propane">'Emissions Tables'!#REF!</definedName>
    <definedName name="facN20_biomass1">'Emissions Tables'!$AJ$34</definedName>
    <definedName name="facN20_biomass2">'Emissions Tables'!$AJ$35</definedName>
    <definedName name="facN20_biomass3">'Emissions Tables'!$AJ$36</definedName>
    <definedName name="facN2O_AvTurbo">'Emissions Tables'!$AJ$33</definedName>
    <definedName name="facN2O_D1">'Emissions Tables'!$AJ$32</definedName>
    <definedName name="facN2O_Diesel">'Emissions Tables'!$AJ$31</definedName>
    <definedName name="facN2O_HFO">'Emissions Tables'!$AJ$29</definedName>
    <definedName name="facN2O_LFO">'Emissions Tables'!$AJ$28</definedName>
    <definedName name="facN2O_NG">'Emissions Tables'!$AJ$12</definedName>
    <definedName name="facN2O_Propane">'Emissions Tables'!$AJ$30</definedName>
    <definedName name="Heavy_Fuel_Oil">'General Project Info'!$S$48:$Y$48</definedName>
    <definedName name="Kerosene">'General Project Info'!$S$50:$X$50</definedName>
    <definedName name="Light_Fuel_Oil">'General Project Info'!$S$47:$X$47</definedName>
    <definedName name="Meets_ZCB_option">Results!$R$12:$R$13</definedName>
    <definedName name="Natural_Gas">'General Project Info'!$S$46:$AA$46</definedName>
    <definedName name="Natural_Gas_Cost">"$/"&amp;Natural_Gas</definedName>
    <definedName name="Other">'General Project Info'!$S$58:$V$58</definedName>
    <definedName name="Propane">'General Project Info'!$S$51:$Z$51</definedName>
    <definedName name="RECs">'General Project Info'!$S$53:$W$53</definedName>
    <definedName name="Solar_PV_or_Wind">'General Project Info'!$S$57:$W$57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0" i="5" l="1"/>
  <c r="I14" i="2"/>
  <c r="AN24" i="6" l="1"/>
  <c r="K34" i="1" l="1"/>
  <c r="K33" i="1" l="1"/>
  <c r="K31" i="1"/>
  <c r="K32" i="1"/>
  <c r="K35" i="1" l="1"/>
  <c r="T15" i="2"/>
  <c r="AN25" i="6"/>
  <c r="K37" i="1"/>
  <c r="K38" i="1"/>
  <c r="K39" i="1"/>
  <c r="K40" i="1"/>
  <c r="K41" i="1"/>
  <c r="K36" i="1"/>
  <c r="U36" i="1" s="1"/>
  <c r="D3" i="7"/>
  <c r="D4" i="7"/>
  <c r="D5" i="7"/>
  <c r="D6" i="7"/>
  <c r="D7" i="7"/>
  <c r="D8" i="7"/>
  <c r="D9" i="7"/>
  <c r="D10" i="7"/>
  <c r="D2" i="7"/>
  <c r="D57" i="7"/>
  <c r="D58" i="7"/>
  <c r="D59" i="7"/>
  <c r="D60" i="7"/>
  <c r="D49" i="7"/>
  <c r="D50" i="7"/>
  <c r="D51" i="7"/>
  <c r="D52" i="7"/>
  <c r="D53" i="7"/>
  <c r="D54" i="7"/>
  <c r="D55" i="7"/>
  <c r="D56" i="7"/>
  <c r="D17" i="7"/>
  <c r="D18" i="7"/>
  <c r="D19" i="7"/>
  <c r="D20" i="7"/>
  <c r="D21" i="7"/>
  <c r="D22" i="7"/>
  <c r="D14" i="7"/>
  <c r="D15" i="7"/>
  <c r="D16" i="7"/>
  <c r="D13" i="7"/>
  <c r="D12" i="7"/>
  <c r="D11" i="7"/>
  <c r="I28" i="7"/>
  <c r="S37" i="1" l="1"/>
  <c r="AN28" i="6"/>
  <c r="AI36" i="6" l="1"/>
  <c r="AI35" i="6"/>
  <c r="AI34" i="6"/>
  <c r="AI33" i="6"/>
  <c r="AI32" i="6"/>
  <c r="AI31" i="6"/>
  <c r="AI29" i="6"/>
  <c r="AI30" i="6"/>
  <c r="AI28" i="6"/>
  <c r="AI27" i="6"/>
  <c r="AI26" i="6"/>
  <c r="AI25" i="6"/>
  <c r="AI24" i="6"/>
  <c r="AJ24" i="6" s="1"/>
  <c r="S35" i="1"/>
  <c r="S33" i="1" l="1"/>
  <c r="T102" i="2" l="1"/>
  <c r="T101" i="2"/>
  <c r="T100" i="2"/>
  <c r="T99" i="2"/>
  <c r="T98" i="2"/>
  <c r="T97" i="2"/>
  <c r="T96" i="2"/>
  <c r="T95" i="2"/>
  <c r="T94" i="2"/>
  <c r="T93" i="2"/>
  <c r="T92" i="2"/>
  <c r="T91" i="2"/>
  <c r="T90" i="2"/>
  <c r="T89" i="2"/>
  <c r="T77" i="2"/>
  <c r="T76" i="2"/>
  <c r="T75" i="2"/>
  <c r="T74" i="2"/>
  <c r="T73" i="2"/>
  <c r="T72" i="2"/>
  <c r="T71" i="2"/>
  <c r="T70" i="2"/>
  <c r="T69" i="2"/>
  <c r="T68" i="2"/>
  <c r="T67" i="2"/>
  <c r="T66" i="2"/>
  <c r="T65" i="2"/>
  <c r="T64" i="2"/>
  <c r="T52" i="2"/>
  <c r="T51" i="2"/>
  <c r="T50" i="2"/>
  <c r="T49" i="2"/>
  <c r="T48" i="2"/>
  <c r="T47" i="2"/>
  <c r="T46" i="2"/>
  <c r="T45" i="2"/>
  <c r="T44" i="2"/>
  <c r="T43" i="2"/>
  <c r="T42" i="2"/>
  <c r="T41" i="2"/>
  <c r="T40" i="2"/>
  <c r="T39" i="2"/>
  <c r="T16" i="2"/>
  <c r="T17" i="2"/>
  <c r="T18" i="2"/>
  <c r="T19" i="2"/>
  <c r="T20" i="2"/>
  <c r="T21" i="2"/>
  <c r="T22" i="2"/>
  <c r="T23" i="2"/>
  <c r="T24" i="2"/>
  <c r="T25" i="2"/>
  <c r="T26" i="2"/>
  <c r="T27" i="2"/>
  <c r="T14" i="2"/>
  <c r="S34" i="1" l="1"/>
  <c r="S36" i="1"/>
  <c r="S38" i="1"/>
  <c r="S39" i="1"/>
  <c r="S40" i="1"/>
  <c r="S41" i="1"/>
  <c r="S32" i="1"/>
  <c r="S31" i="1"/>
  <c r="N35" i="1" l="1"/>
  <c r="N38" i="1" l="1"/>
  <c r="N39" i="1"/>
  <c r="N40" i="1"/>
  <c r="N41" i="1"/>
  <c r="N37" i="1"/>
  <c r="U34" i="1"/>
  <c r="AN26" i="6"/>
  <c r="AN27" i="6"/>
  <c r="AN29" i="6"/>
  <c r="AN30" i="6"/>
  <c r="AN31" i="6"/>
  <c r="U33" i="1"/>
  <c r="AJ25" i="6"/>
  <c r="AJ26" i="6"/>
  <c r="AJ27" i="6"/>
  <c r="AJ28" i="6"/>
  <c r="AJ29" i="6"/>
  <c r="AJ30" i="6"/>
  <c r="AJ31" i="6"/>
  <c r="AJ32" i="6"/>
  <c r="AJ33" i="6"/>
  <c r="AJ34" i="6"/>
  <c r="AJ35" i="6"/>
  <c r="AJ36" i="6"/>
  <c r="G39" i="2" l="1"/>
  <c r="G14" i="2"/>
  <c r="M78" i="5"/>
  <c r="J78" i="5"/>
  <c r="G78" i="5"/>
  <c r="D10" i="5"/>
  <c r="G15" i="2" l="1"/>
  <c r="G16" i="2"/>
  <c r="G17" i="2"/>
  <c r="G18" i="2"/>
  <c r="G19" i="2"/>
  <c r="G20" i="2"/>
  <c r="G21" i="2"/>
  <c r="G22" i="2"/>
  <c r="G23" i="2"/>
  <c r="G24" i="2"/>
  <c r="G25" i="2"/>
  <c r="AD102" i="2" l="1"/>
  <c r="AD101" i="2"/>
  <c r="AD100" i="2"/>
  <c r="AD99" i="2"/>
  <c r="AD98" i="2"/>
  <c r="AD97" i="2"/>
  <c r="AD96" i="2"/>
  <c r="AD95" i="2"/>
  <c r="AD94" i="2"/>
  <c r="AD93" i="2"/>
  <c r="AD92" i="2"/>
  <c r="AD91" i="2"/>
  <c r="AD90" i="2"/>
  <c r="AD89" i="2"/>
  <c r="AD77" i="2"/>
  <c r="AD76" i="2"/>
  <c r="AD75" i="2"/>
  <c r="AD74" i="2"/>
  <c r="AD73" i="2"/>
  <c r="AD72" i="2"/>
  <c r="AD71" i="2"/>
  <c r="AD70" i="2"/>
  <c r="AD69" i="2"/>
  <c r="AD68" i="2"/>
  <c r="AD66" i="2"/>
  <c r="AD65" i="2"/>
  <c r="AD64" i="2"/>
  <c r="AD52" i="2" l="1"/>
  <c r="AD51" i="2"/>
  <c r="AD50" i="2"/>
  <c r="AD49" i="2"/>
  <c r="AD48" i="2"/>
  <c r="AD47" i="2"/>
  <c r="AD46" i="2"/>
  <c r="AD45" i="2"/>
  <c r="AD44" i="2"/>
  <c r="AD43" i="2"/>
  <c r="AD42" i="2"/>
  <c r="AD41" i="2"/>
  <c r="AD40" i="2"/>
  <c r="AD39" i="2"/>
  <c r="AD15" i="2"/>
  <c r="AD16" i="2"/>
  <c r="AD17" i="2"/>
  <c r="AD18" i="2"/>
  <c r="AD19" i="2"/>
  <c r="AD20" i="2"/>
  <c r="AD21" i="2"/>
  <c r="AD22" i="2"/>
  <c r="AD23" i="2"/>
  <c r="AD24" i="2"/>
  <c r="AD25" i="2"/>
  <c r="AD26" i="2"/>
  <c r="AD27" i="2"/>
  <c r="AD14" i="2"/>
  <c r="M9" i="5" l="1"/>
  <c r="AD67" i="2" l="1"/>
  <c r="G89" i="2"/>
  <c r="G102" i="2" l="1"/>
  <c r="G101" i="2"/>
  <c r="G100" i="2"/>
  <c r="G99" i="2"/>
  <c r="G98" i="2"/>
  <c r="G97" i="2"/>
  <c r="G96" i="2"/>
  <c r="G95" i="2"/>
  <c r="G94" i="2"/>
  <c r="G93" i="2"/>
  <c r="G92" i="2"/>
  <c r="G91" i="2"/>
  <c r="G90" i="2"/>
  <c r="G77" i="2"/>
  <c r="G76" i="2"/>
  <c r="G75" i="2"/>
  <c r="G74" i="2"/>
  <c r="G73" i="2"/>
  <c r="G72" i="2"/>
  <c r="G71" i="2"/>
  <c r="G70" i="2"/>
  <c r="G69" i="2"/>
  <c r="G68" i="2"/>
  <c r="G67" i="2"/>
  <c r="G66" i="2"/>
  <c r="G65" i="2"/>
  <c r="G64" i="2"/>
  <c r="G52" i="2"/>
  <c r="G51" i="2"/>
  <c r="G50" i="2"/>
  <c r="G49" i="2"/>
  <c r="G48" i="2"/>
  <c r="G47" i="2"/>
  <c r="G46" i="2"/>
  <c r="G45" i="2"/>
  <c r="G44" i="2"/>
  <c r="G43" i="2"/>
  <c r="G42" i="2"/>
  <c r="G41" i="2"/>
  <c r="G40" i="2"/>
  <c r="G26" i="2"/>
  <c r="G27" i="2"/>
  <c r="W102" i="2" l="1"/>
  <c r="X102" i="2" s="1"/>
  <c r="W101" i="2"/>
  <c r="X101" i="2" s="1"/>
  <c r="W100" i="2"/>
  <c r="X100" i="2" s="1"/>
  <c r="W99" i="2"/>
  <c r="X99" i="2" s="1"/>
  <c r="W98" i="2"/>
  <c r="X98" i="2" s="1"/>
  <c r="W97" i="2"/>
  <c r="X97" i="2" s="1"/>
  <c r="W96" i="2"/>
  <c r="X96" i="2" s="1"/>
  <c r="W95" i="2"/>
  <c r="X95" i="2" s="1"/>
  <c r="W94" i="2"/>
  <c r="X94" i="2" s="1"/>
  <c r="W93" i="2"/>
  <c r="X93" i="2" s="1"/>
  <c r="W92" i="2"/>
  <c r="X92" i="2" s="1"/>
  <c r="W91" i="2"/>
  <c r="X91" i="2" s="1"/>
  <c r="W90" i="2"/>
  <c r="X90" i="2" s="1"/>
  <c r="W77" i="2"/>
  <c r="X77" i="2" s="1"/>
  <c r="W76" i="2"/>
  <c r="X76" i="2" s="1"/>
  <c r="W75" i="2"/>
  <c r="X75" i="2" s="1"/>
  <c r="W74" i="2"/>
  <c r="X74" i="2" s="1"/>
  <c r="W73" i="2"/>
  <c r="X73" i="2" s="1"/>
  <c r="W72" i="2"/>
  <c r="X72" i="2" s="1"/>
  <c r="W71" i="2"/>
  <c r="X71" i="2" s="1"/>
  <c r="W70" i="2"/>
  <c r="X70" i="2" s="1"/>
  <c r="W69" i="2"/>
  <c r="X69" i="2" s="1"/>
  <c r="W68" i="2"/>
  <c r="X68" i="2" s="1"/>
  <c r="W67" i="2"/>
  <c r="X67" i="2" s="1"/>
  <c r="W66" i="2"/>
  <c r="X66" i="2" s="1"/>
  <c r="W65" i="2"/>
  <c r="X65" i="2" s="1"/>
  <c r="W52" i="2"/>
  <c r="X52" i="2" s="1"/>
  <c r="W51" i="2"/>
  <c r="X51" i="2" s="1"/>
  <c r="W50" i="2"/>
  <c r="X50" i="2" s="1"/>
  <c r="W49" i="2"/>
  <c r="X49" i="2" s="1"/>
  <c r="W48" i="2"/>
  <c r="X48" i="2" s="1"/>
  <c r="W47" i="2"/>
  <c r="X47" i="2" s="1"/>
  <c r="W46" i="2"/>
  <c r="X46" i="2" s="1"/>
  <c r="W45" i="2"/>
  <c r="X45" i="2" s="1"/>
  <c r="W44" i="2"/>
  <c r="X44" i="2" s="1"/>
  <c r="W43" i="2"/>
  <c r="X43" i="2" s="1"/>
  <c r="W42" i="2"/>
  <c r="X42" i="2" s="1"/>
  <c r="W41" i="2"/>
  <c r="X41" i="2" s="1"/>
  <c r="W40" i="2"/>
  <c r="X40" i="2" s="1"/>
  <c r="W89" i="2"/>
  <c r="X89" i="2" s="1"/>
  <c r="W64" i="2"/>
  <c r="X64" i="2" s="1"/>
  <c r="W39" i="2"/>
  <c r="X39" i="2" s="1"/>
  <c r="T38" i="1"/>
  <c r="U38" i="1"/>
  <c r="V38" i="1" s="1"/>
  <c r="W38" i="1"/>
  <c r="T39" i="1"/>
  <c r="U39" i="1"/>
  <c r="V39" i="1" s="1"/>
  <c r="W39" i="1"/>
  <c r="T40" i="1"/>
  <c r="U40" i="1"/>
  <c r="V40" i="1" s="1"/>
  <c r="W40" i="1"/>
  <c r="T41" i="1"/>
  <c r="U41" i="1"/>
  <c r="V41" i="1" s="1"/>
  <c r="W41" i="1"/>
  <c r="AE86" i="2" l="1"/>
  <c r="AO9" i="2" l="1"/>
  <c r="AP9" i="2"/>
  <c r="AQ9" i="2"/>
  <c r="AR9" i="2"/>
  <c r="AS9" i="2"/>
  <c r="AT9" i="2"/>
  <c r="AU9" i="2"/>
  <c r="AV9" i="2"/>
  <c r="AW9" i="2"/>
  <c r="AX9" i="2"/>
  <c r="AY9" i="2"/>
  <c r="AZ9" i="2"/>
  <c r="BA9" i="2"/>
  <c r="BB9" i="2"/>
  <c r="BC9" i="2"/>
  <c r="BD9" i="2"/>
  <c r="BE9" i="2"/>
  <c r="BF9" i="2"/>
  <c r="BG9" i="2"/>
  <c r="BH9" i="2"/>
  <c r="BI9" i="2"/>
  <c r="BJ9" i="2"/>
  <c r="BK9" i="2"/>
  <c r="BL9" i="2"/>
  <c r="BM9" i="2"/>
  <c r="BN9" i="2"/>
  <c r="BO9" i="2"/>
  <c r="BP9" i="2"/>
  <c r="BQ9" i="2"/>
  <c r="BR9" i="2"/>
  <c r="BS9" i="2"/>
  <c r="BT9" i="2"/>
  <c r="BU9" i="2"/>
  <c r="BV9" i="2"/>
  <c r="BW9" i="2"/>
  <c r="BX9" i="2"/>
  <c r="BY9" i="2"/>
  <c r="BZ9" i="2"/>
  <c r="CA9" i="2"/>
  <c r="CB9" i="2"/>
  <c r="CC9" i="2"/>
  <c r="CD9" i="2"/>
  <c r="CE9" i="2"/>
  <c r="CF9" i="2"/>
  <c r="CG9" i="2"/>
  <c r="CH9" i="2"/>
  <c r="CI9" i="2"/>
  <c r="CJ9" i="2"/>
  <c r="CK9" i="2"/>
  <c r="CL9" i="2"/>
  <c r="CM9" i="2"/>
  <c r="CN9" i="2"/>
  <c r="CO9" i="2"/>
  <c r="CP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DY9" i="2"/>
  <c r="DZ9" i="2"/>
  <c r="EA9" i="2"/>
  <c r="EB9" i="2"/>
  <c r="EC9" i="2"/>
  <c r="ED9" i="2"/>
  <c r="EE9" i="2"/>
  <c r="EF9" i="2"/>
  <c r="EG9" i="2"/>
  <c r="EH9" i="2"/>
  <c r="EI9" i="2"/>
  <c r="EJ9" i="2"/>
  <c r="AO10" i="2"/>
  <c r="AP10" i="2"/>
  <c r="AQ10" i="2"/>
  <c r="AR10" i="2"/>
  <c r="AS10" i="2"/>
  <c r="AT10" i="2"/>
  <c r="AU10" i="2"/>
  <c r="AV10" i="2"/>
  <c r="AW10" i="2"/>
  <c r="AX10" i="2"/>
  <c r="AY10"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BY10" i="2"/>
  <c r="BZ10" i="2"/>
  <c r="CA10" i="2"/>
  <c r="CB10" i="2"/>
  <c r="CC10" i="2"/>
  <c r="CD10" i="2"/>
  <c r="CE10" i="2"/>
  <c r="CF10" i="2"/>
  <c r="CG10" i="2"/>
  <c r="CH10" i="2"/>
  <c r="CI10" i="2"/>
  <c r="CJ10" i="2"/>
  <c r="CK10" i="2"/>
  <c r="CL10" i="2"/>
  <c r="CM10" i="2"/>
  <c r="CN10" i="2"/>
  <c r="CO10" i="2"/>
  <c r="CP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DY10" i="2"/>
  <c r="DZ10" i="2"/>
  <c r="EA10" i="2"/>
  <c r="EB10" i="2"/>
  <c r="EC10" i="2"/>
  <c r="ED10" i="2"/>
  <c r="EE10" i="2"/>
  <c r="EF10" i="2"/>
  <c r="EG10" i="2"/>
  <c r="EH10" i="2"/>
  <c r="EI10" i="2"/>
  <c r="EJ10" i="2"/>
  <c r="AN10" i="2"/>
  <c r="AN9" i="2"/>
  <c r="W32" i="1"/>
  <c r="W33" i="1"/>
  <c r="W34" i="1"/>
  <c r="W35" i="1"/>
  <c r="W36" i="1"/>
  <c r="W37" i="1"/>
  <c r="W31" i="1" l="1"/>
  <c r="U31" i="1"/>
  <c r="V31" i="1" s="1"/>
  <c r="J96" i="2" l="1"/>
  <c r="Z96" i="2" s="1"/>
  <c r="I96" i="2"/>
  <c r="Y96" i="2" s="1"/>
  <c r="J95" i="2"/>
  <c r="Z95" i="2" s="1"/>
  <c r="I95" i="2"/>
  <c r="Y95" i="2" s="1"/>
  <c r="J93" i="2"/>
  <c r="Z93" i="2" s="1"/>
  <c r="J100" i="2"/>
  <c r="Z100" i="2" s="1"/>
  <c r="I100" i="2"/>
  <c r="Y100" i="2" s="1"/>
  <c r="J92" i="2"/>
  <c r="Z92" i="2" s="1"/>
  <c r="J102" i="2"/>
  <c r="Z102" i="2" s="1"/>
  <c r="I102" i="2"/>
  <c r="Y102" i="2" s="1"/>
  <c r="J99" i="2"/>
  <c r="Z99" i="2" s="1"/>
  <c r="I99" i="2"/>
  <c r="Y99" i="2" s="1"/>
  <c r="J91" i="2"/>
  <c r="Z91" i="2" s="1"/>
  <c r="J101" i="2"/>
  <c r="Z101" i="2" s="1"/>
  <c r="I101" i="2"/>
  <c r="Y101" i="2" s="1"/>
  <c r="J98" i="2"/>
  <c r="Z98" i="2" s="1"/>
  <c r="I98" i="2"/>
  <c r="Y98" i="2" s="1"/>
  <c r="J90" i="2"/>
  <c r="Z90" i="2" s="1"/>
  <c r="J94" i="2"/>
  <c r="Z94" i="2" s="1"/>
  <c r="I94" i="2"/>
  <c r="Y94" i="2" s="1"/>
  <c r="J97" i="2"/>
  <c r="Z97" i="2" s="1"/>
  <c r="I97" i="2"/>
  <c r="Y97" i="2" s="1"/>
  <c r="J76" i="2"/>
  <c r="Z76" i="2" s="1"/>
  <c r="I76" i="2"/>
  <c r="Y76" i="2" s="1"/>
  <c r="J67" i="2"/>
  <c r="Z67" i="2" s="1"/>
  <c r="J74" i="2"/>
  <c r="Z74" i="2" s="1"/>
  <c r="I74" i="2"/>
  <c r="Y74" i="2" s="1"/>
  <c r="J73" i="2"/>
  <c r="Z73" i="2" s="1"/>
  <c r="I73" i="2"/>
  <c r="Y73" i="2" s="1"/>
  <c r="J65" i="2"/>
  <c r="Z65" i="2" s="1"/>
  <c r="J77" i="2"/>
  <c r="Z77" i="2" s="1"/>
  <c r="I77" i="2"/>
  <c r="Y77" i="2" s="1"/>
  <c r="J68" i="2"/>
  <c r="Z68" i="2" s="1"/>
  <c r="I66" i="2"/>
  <c r="Y66" i="2" s="1"/>
  <c r="J72" i="2"/>
  <c r="Z72" i="2" s="1"/>
  <c r="I72" i="2"/>
  <c r="Y72" i="2" s="1"/>
  <c r="J69" i="2"/>
  <c r="Z69" i="2" s="1"/>
  <c r="I69" i="2"/>
  <c r="Y69" i="2" s="1"/>
  <c r="J75" i="2"/>
  <c r="Z75" i="2" s="1"/>
  <c r="I75" i="2"/>
  <c r="Y75" i="2" s="1"/>
  <c r="J71" i="2"/>
  <c r="Z71" i="2" s="1"/>
  <c r="I71" i="2"/>
  <c r="Y71" i="2" s="1"/>
  <c r="J70" i="2"/>
  <c r="Z70" i="2" s="1"/>
  <c r="I70" i="2"/>
  <c r="Y70" i="2" s="1"/>
  <c r="L67" i="5"/>
  <c r="I67" i="5"/>
  <c r="F67" i="5"/>
  <c r="D67" i="5"/>
  <c r="I27" i="2" l="1"/>
  <c r="J27" i="2"/>
  <c r="I26" i="2"/>
  <c r="J26" i="2"/>
  <c r="I25" i="2"/>
  <c r="J25" i="2"/>
  <c r="I24" i="2"/>
  <c r="J24" i="2"/>
  <c r="I23" i="2"/>
  <c r="J23" i="2"/>
  <c r="J22" i="2"/>
  <c r="I22" i="2"/>
  <c r="I21" i="2"/>
  <c r="J21" i="2"/>
  <c r="I20" i="2"/>
  <c r="J20" i="2"/>
  <c r="I19" i="2"/>
  <c r="J19" i="2"/>
  <c r="I18" i="2"/>
  <c r="J18" i="2"/>
  <c r="J17" i="2"/>
  <c r="G67" i="5"/>
  <c r="M67" i="5"/>
  <c r="J67" i="5"/>
  <c r="J45" i="2" l="1"/>
  <c r="Z45" i="2" s="1"/>
  <c r="I45" i="2"/>
  <c r="Y45" i="2" s="1"/>
  <c r="J50" i="2"/>
  <c r="Z50" i="2" s="1"/>
  <c r="I50" i="2"/>
  <c r="Y50" i="2" s="1"/>
  <c r="J41" i="2"/>
  <c r="Z41" i="2" s="1"/>
  <c r="I41" i="2"/>
  <c r="Y41" i="2" s="1"/>
  <c r="J44" i="2"/>
  <c r="Z44" i="2" s="1"/>
  <c r="I44" i="2"/>
  <c r="Y44" i="2" s="1"/>
  <c r="J48" i="2"/>
  <c r="Z48" i="2" s="1"/>
  <c r="I48" i="2"/>
  <c r="Y48" i="2" s="1"/>
  <c r="J40" i="2"/>
  <c r="Z40" i="2" s="1"/>
  <c r="J49" i="2"/>
  <c r="Z49" i="2" s="1"/>
  <c r="I49" i="2"/>
  <c r="Y49" i="2" s="1"/>
  <c r="J47" i="2"/>
  <c r="Z47" i="2" s="1"/>
  <c r="I47" i="2"/>
  <c r="Y47" i="2" s="1"/>
  <c r="I52" i="2"/>
  <c r="Y52" i="2" s="1"/>
  <c r="J52" i="2"/>
  <c r="Z52" i="2" s="1"/>
  <c r="J42" i="2"/>
  <c r="Z42" i="2" s="1"/>
  <c r="I46" i="2"/>
  <c r="Y46" i="2" s="1"/>
  <c r="J46" i="2"/>
  <c r="Z46" i="2" s="1"/>
  <c r="J51" i="2"/>
  <c r="Z51" i="2" s="1"/>
  <c r="I51" i="2"/>
  <c r="Y51" i="2" s="1"/>
  <c r="J43" i="2"/>
  <c r="Z43" i="2" s="1"/>
  <c r="I43" i="2"/>
  <c r="Y43" i="2" s="1"/>
  <c r="M104" i="2"/>
  <c r="N104" i="2"/>
  <c r="O104" i="2"/>
  <c r="X108" i="2" s="1"/>
  <c r="J89" i="2" l="1"/>
  <c r="Z89" i="2" s="1"/>
  <c r="L47" i="5"/>
  <c r="F104" i="2"/>
  <c r="O79" i="2"/>
  <c r="X83" i="2" s="1"/>
  <c r="N79" i="2"/>
  <c r="M79" i="2"/>
  <c r="L13" i="5"/>
  <c r="I13" i="5"/>
  <c r="F13" i="5"/>
  <c r="D13" i="5"/>
  <c r="O54" i="2"/>
  <c r="X58" i="2" s="1"/>
  <c r="N54" i="2"/>
  <c r="M54" i="2"/>
  <c r="X10" i="2"/>
  <c r="BG14" i="2" s="1"/>
  <c r="Y18" i="2"/>
  <c r="Y19" i="2"/>
  <c r="Y20" i="2"/>
  <c r="Y21" i="2"/>
  <c r="Y22" i="2"/>
  <c r="Y23" i="2"/>
  <c r="Y24" i="2"/>
  <c r="Y25" i="2"/>
  <c r="Y26" i="2"/>
  <c r="Y27" i="2"/>
  <c r="W15" i="2"/>
  <c r="X15" i="2" s="1"/>
  <c r="W16" i="2"/>
  <c r="X16" i="2" s="1"/>
  <c r="W17" i="2"/>
  <c r="X17" i="2" s="1"/>
  <c r="W18" i="2"/>
  <c r="X18" i="2" s="1"/>
  <c r="W19" i="2"/>
  <c r="X19" i="2" s="1"/>
  <c r="W20" i="2"/>
  <c r="X20" i="2" s="1"/>
  <c r="W21" i="2"/>
  <c r="X21" i="2" s="1"/>
  <c r="W22" i="2"/>
  <c r="X22" i="2" s="1"/>
  <c r="W23" i="2"/>
  <c r="X23" i="2" s="1"/>
  <c r="W24" i="2"/>
  <c r="X24" i="2" s="1"/>
  <c r="W25" i="2"/>
  <c r="X25" i="2" s="1"/>
  <c r="W26" i="2"/>
  <c r="X26" i="2" s="1"/>
  <c r="W27" i="2"/>
  <c r="X27" i="2" s="1"/>
  <c r="W14" i="2"/>
  <c r="L17" i="5" l="1"/>
  <c r="L16" i="5"/>
  <c r="CG104" i="2"/>
  <c r="CO104" i="2"/>
  <c r="CW104" i="2"/>
  <c r="DE104" i="2"/>
  <c r="DM104" i="2"/>
  <c r="DU104" i="2"/>
  <c r="EC104" i="2"/>
  <c r="CC105" i="2"/>
  <c r="CK105" i="2"/>
  <c r="CS105" i="2"/>
  <c r="DA105" i="2"/>
  <c r="DI105" i="2"/>
  <c r="DQ105" i="2"/>
  <c r="DY105" i="2"/>
  <c r="EG105" i="2"/>
  <c r="CH104" i="2"/>
  <c r="CP104" i="2"/>
  <c r="CX104" i="2"/>
  <c r="DF104" i="2"/>
  <c r="DN104" i="2"/>
  <c r="DV104" i="2"/>
  <c r="ED104" i="2"/>
  <c r="CD105" i="2"/>
  <c r="CL105" i="2"/>
  <c r="CT105" i="2"/>
  <c r="DB105" i="2"/>
  <c r="DJ105" i="2"/>
  <c r="DR105" i="2"/>
  <c r="DZ105" i="2"/>
  <c r="EH105" i="2"/>
  <c r="CI79" i="2"/>
  <c r="CQ79" i="2"/>
  <c r="CY79" i="2"/>
  <c r="DG79" i="2"/>
  <c r="DO79" i="2"/>
  <c r="DW79" i="2"/>
  <c r="EE79" i="2"/>
  <c r="CF80" i="2"/>
  <c r="CN80" i="2"/>
  <c r="CV80" i="2"/>
  <c r="DD80" i="2"/>
  <c r="DL80" i="2"/>
  <c r="DT80" i="2"/>
  <c r="EB80" i="2"/>
  <c r="EJ80" i="2"/>
  <c r="CD54" i="2"/>
  <c r="CL54" i="2"/>
  <c r="CT54" i="2"/>
  <c r="DB54" i="2"/>
  <c r="DJ54" i="2"/>
  <c r="DR54" i="2"/>
  <c r="DZ54" i="2"/>
  <c r="EH54" i="2"/>
  <c r="CI55" i="2"/>
  <c r="CQ55" i="2"/>
  <c r="CY55" i="2"/>
  <c r="DG55" i="2"/>
  <c r="DO55" i="2"/>
  <c r="DW55" i="2"/>
  <c r="EE55" i="2"/>
  <c r="CI104" i="2"/>
  <c r="CQ104" i="2"/>
  <c r="CY104" i="2"/>
  <c r="DG104" i="2"/>
  <c r="DO104" i="2"/>
  <c r="DW104" i="2"/>
  <c r="EE104" i="2"/>
  <c r="CE105" i="2"/>
  <c r="CM105" i="2"/>
  <c r="CU105" i="2"/>
  <c r="DC105" i="2"/>
  <c r="DK105" i="2"/>
  <c r="DS105" i="2"/>
  <c r="EA105" i="2"/>
  <c r="EI105" i="2"/>
  <c r="CB79" i="2"/>
  <c r="CJ79" i="2"/>
  <c r="CR79" i="2"/>
  <c r="CZ79" i="2"/>
  <c r="DH79" i="2"/>
  <c r="DP79" i="2"/>
  <c r="DX79" i="2"/>
  <c r="EF79" i="2"/>
  <c r="CG80" i="2"/>
  <c r="CO80" i="2"/>
  <c r="CW80" i="2"/>
  <c r="DE80" i="2"/>
  <c r="DM80" i="2"/>
  <c r="DU80" i="2"/>
  <c r="EC80" i="2"/>
  <c r="CE54" i="2"/>
  <c r="CM54" i="2"/>
  <c r="CU54" i="2"/>
  <c r="DC54" i="2"/>
  <c r="DK54" i="2"/>
  <c r="DS54" i="2"/>
  <c r="EA54" i="2"/>
  <c r="EI54" i="2"/>
  <c r="CB55" i="2"/>
  <c r="CJ55" i="2"/>
  <c r="CR55" i="2"/>
  <c r="CZ55" i="2"/>
  <c r="DH55" i="2"/>
  <c r="DP55" i="2"/>
  <c r="DX55" i="2"/>
  <c r="EF55" i="2"/>
  <c r="CB104" i="2"/>
  <c r="CJ104" i="2"/>
  <c r="CR104" i="2"/>
  <c r="CZ104" i="2"/>
  <c r="DH104" i="2"/>
  <c r="DP104" i="2"/>
  <c r="DX104" i="2"/>
  <c r="EF104" i="2"/>
  <c r="CM104" i="2"/>
  <c r="DC104" i="2"/>
  <c r="DS104" i="2"/>
  <c r="EI104" i="2"/>
  <c r="CH105" i="2"/>
  <c r="CV105" i="2"/>
  <c r="DG105" i="2"/>
  <c r="DU105" i="2"/>
  <c r="EF105" i="2"/>
  <c r="CK79" i="2"/>
  <c r="CU79" i="2"/>
  <c r="DE79" i="2"/>
  <c r="DQ79" i="2"/>
  <c r="EA79" i="2"/>
  <c r="CH80" i="2"/>
  <c r="CR80" i="2"/>
  <c r="DB80" i="2"/>
  <c r="DN80" i="2"/>
  <c r="DX80" i="2"/>
  <c r="EH80" i="2"/>
  <c r="CJ54" i="2"/>
  <c r="CV54" i="2"/>
  <c r="DF54" i="2"/>
  <c r="DP54" i="2"/>
  <c r="EB54" i="2"/>
  <c r="CG55" i="2"/>
  <c r="CS55" i="2"/>
  <c r="DC55" i="2"/>
  <c r="DM55" i="2"/>
  <c r="DY55" i="2"/>
  <c r="EI55" i="2"/>
  <c r="CN104" i="2"/>
  <c r="DD104" i="2"/>
  <c r="DT104" i="2"/>
  <c r="EJ104" i="2"/>
  <c r="CI105" i="2"/>
  <c r="CW105" i="2"/>
  <c r="DH105" i="2"/>
  <c r="DV105" i="2"/>
  <c r="EJ105" i="2"/>
  <c r="CL79" i="2"/>
  <c r="CV79" i="2"/>
  <c r="DF79" i="2"/>
  <c r="DR79" i="2"/>
  <c r="EB79" i="2"/>
  <c r="CI80" i="2"/>
  <c r="CS80" i="2"/>
  <c r="DC80" i="2"/>
  <c r="DO80" i="2"/>
  <c r="DY80" i="2"/>
  <c r="EI80" i="2"/>
  <c r="CK54" i="2"/>
  <c r="CW54" i="2"/>
  <c r="DG54" i="2"/>
  <c r="DQ54" i="2"/>
  <c r="EC54" i="2"/>
  <c r="CC104" i="2"/>
  <c r="CS104" i="2"/>
  <c r="DI104" i="2"/>
  <c r="DY104" i="2"/>
  <c r="CJ105" i="2"/>
  <c r="CX105" i="2"/>
  <c r="DL105" i="2"/>
  <c r="DW105" i="2"/>
  <c r="CC79" i="2"/>
  <c r="CM79" i="2"/>
  <c r="CW79" i="2"/>
  <c r="DI79" i="2"/>
  <c r="DS79" i="2"/>
  <c r="EC79" i="2"/>
  <c r="CJ80" i="2"/>
  <c r="CT80" i="2"/>
  <c r="DF80" i="2"/>
  <c r="DP80" i="2"/>
  <c r="DZ80" i="2"/>
  <c r="CB54" i="2"/>
  <c r="CN54" i="2"/>
  <c r="CX54" i="2"/>
  <c r="DH54" i="2"/>
  <c r="DT54" i="2"/>
  <c r="ED54" i="2"/>
  <c r="CK55" i="2"/>
  <c r="CU55" i="2"/>
  <c r="DE55" i="2"/>
  <c r="DQ55" i="2"/>
  <c r="EA55" i="2"/>
  <c r="CD104" i="2"/>
  <c r="CT104" i="2"/>
  <c r="DJ104" i="2"/>
  <c r="DZ104" i="2"/>
  <c r="CN105" i="2"/>
  <c r="CY105" i="2"/>
  <c r="DM105" i="2"/>
  <c r="DX105" i="2"/>
  <c r="CD79" i="2"/>
  <c r="CN79" i="2"/>
  <c r="CX79" i="2"/>
  <c r="DJ79" i="2"/>
  <c r="DT79" i="2"/>
  <c r="ED79" i="2"/>
  <c r="CK80" i="2"/>
  <c r="CU80" i="2"/>
  <c r="DG80" i="2"/>
  <c r="DQ80" i="2"/>
  <c r="EA80" i="2"/>
  <c r="CC54" i="2"/>
  <c r="CO54" i="2"/>
  <c r="CY54" i="2"/>
  <c r="DI54" i="2"/>
  <c r="DU54" i="2"/>
  <c r="EE54" i="2"/>
  <c r="CL55" i="2"/>
  <c r="CV55" i="2"/>
  <c r="DF55" i="2"/>
  <c r="DR55" i="2"/>
  <c r="EB55" i="2"/>
  <c r="CU104" i="2"/>
  <c r="DK104" i="2"/>
  <c r="EA104" i="2"/>
  <c r="CF104" i="2"/>
  <c r="CV104" i="2"/>
  <c r="DL104" i="2"/>
  <c r="EB104" i="2"/>
  <c r="CB105" i="2"/>
  <c r="CP105" i="2"/>
  <c r="DD105" i="2"/>
  <c r="DO105" i="2"/>
  <c r="EC105" i="2"/>
  <c r="CF79" i="2"/>
  <c r="CP79" i="2"/>
  <c r="DB79" i="2"/>
  <c r="DL79" i="2"/>
  <c r="DV79" i="2"/>
  <c r="EH79" i="2"/>
  <c r="CC80" i="2"/>
  <c r="CM80" i="2"/>
  <c r="CY80" i="2"/>
  <c r="DI80" i="2"/>
  <c r="DS80" i="2"/>
  <c r="EE80" i="2"/>
  <c r="CG54" i="2"/>
  <c r="CQ54" i="2"/>
  <c r="DA54" i="2"/>
  <c r="DM54" i="2"/>
  <c r="DW54" i="2"/>
  <c r="EG54" i="2"/>
  <c r="CD55" i="2"/>
  <c r="CN55" i="2"/>
  <c r="CX55" i="2"/>
  <c r="DJ55" i="2"/>
  <c r="DT55" i="2"/>
  <c r="ED55" i="2"/>
  <c r="CK104" i="2"/>
  <c r="DA104" i="2"/>
  <c r="DQ104" i="2"/>
  <c r="EG104" i="2"/>
  <c r="CZ105" i="2"/>
  <c r="EE105" i="2"/>
  <c r="CG79" i="2"/>
  <c r="DK79" i="2"/>
  <c r="EJ79" i="2"/>
  <c r="CX80" i="2"/>
  <c r="DW80" i="2"/>
  <c r="CZ54" i="2"/>
  <c r="DY54" i="2"/>
  <c r="CC55" i="2"/>
  <c r="CW55" i="2"/>
  <c r="DS55" i="2"/>
  <c r="DF105" i="2"/>
  <c r="CO79" i="2"/>
  <c r="DN79" i="2"/>
  <c r="CB80" i="2"/>
  <c r="DA80" i="2"/>
  <c r="EF80" i="2"/>
  <c r="CF54" i="2"/>
  <c r="DE54" i="2"/>
  <c r="EJ54" i="2"/>
  <c r="CF55" i="2"/>
  <c r="DB55" i="2"/>
  <c r="CH55" i="2"/>
  <c r="DB104" i="2"/>
  <c r="CE80" i="2"/>
  <c r="CI54" i="2"/>
  <c r="CM55" i="2"/>
  <c r="DR104" i="2"/>
  <c r="DE105" i="2"/>
  <c r="CH79" i="2"/>
  <c r="DM79" i="2"/>
  <c r="CZ80" i="2"/>
  <c r="ED80" i="2"/>
  <c r="DD54" i="2"/>
  <c r="EF54" i="2"/>
  <c r="CE55" i="2"/>
  <c r="DA55" i="2"/>
  <c r="DU55" i="2"/>
  <c r="DV55" i="2"/>
  <c r="DD55" i="2"/>
  <c r="CG105" i="2"/>
  <c r="DY79" i="2"/>
  <c r="EC55" i="2"/>
  <c r="ED105" i="2"/>
  <c r="CE79" i="2"/>
  <c r="DD79" i="2"/>
  <c r="CQ80" i="2"/>
  <c r="CS54" i="2"/>
  <c r="CT55" i="2"/>
  <c r="CE104" i="2"/>
  <c r="DT105" i="2"/>
  <c r="DZ79" i="2"/>
  <c r="CL80" i="2"/>
  <c r="DO54" i="2"/>
  <c r="CO55" i="2"/>
  <c r="DK55" i="2"/>
  <c r="EH55" i="2"/>
  <c r="DV80" i="2"/>
  <c r="DX54" i="2"/>
  <c r="EJ55" i="2"/>
  <c r="CL104" i="2"/>
  <c r="CF105" i="2"/>
  <c r="DN105" i="2"/>
  <c r="CS79" i="2"/>
  <c r="DU79" i="2"/>
  <c r="CD80" i="2"/>
  <c r="DH80" i="2"/>
  <c r="EG80" i="2"/>
  <c r="CH54" i="2"/>
  <c r="DL54" i="2"/>
  <c r="DZ55" i="2"/>
  <c r="DP105" i="2"/>
  <c r="CT79" i="2"/>
  <c r="DJ80" i="2"/>
  <c r="DN54" i="2"/>
  <c r="DI55" i="2"/>
  <c r="CO105" i="2"/>
  <c r="DA79" i="2"/>
  <c r="DK80" i="2"/>
  <c r="CP54" i="2"/>
  <c r="EG55" i="2"/>
  <c r="CP55" i="2"/>
  <c r="DL55" i="2"/>
  <c r="CR105" i="2"/>
  <c r="EH104" i="2"/>
  <c r="CQ105" i="2"/>
  <c r="EB105" i="2"/>
  <c r="DC79" i="2"/>
  <c r="EG79" i="2"/>
  <c r="CP80" i="2"/>
  <c r="DR80" i="2"/>
  <c r="CR54" i="2"/>
  <c r="DV54" i="2"/>
  <c r="EI79" i="2"/>
  <c r="DN55" i="2"/>
  <c r="AO89" i="2"/>
  <c r="AW89" i="2"/>
  <c r="BE89" i="2"/>
  <c r="BM89" i="2"/>
  <c r="BU89" i="2"/>
  <c r="CC89" i="2"/>
  <c r="CK89" i="2"/>
  <c r="CS89" i="2"/>
  <c r="DA89" i="2"/>
  <c r="DI89" i="2"/>
  <c r="DQ89" i="2"/>
  <c r="DY89" i="2"/>
  <c r="EG89" i="2"/>
  <c r="AS90" i="2"/>
  <c r="BA90" i="2"/>
  <c r="BI90" i="2"/>
  <c r="BQ90" i="2"/>
  <c r="BY90" i="2"/>
  <c r="CG90" i="2"/>
  <c r="CO90" i="2"/>
  <c r="CW90" i="2"/>
  <c r="DE90" i="2"/>
  <c r="DM90" i="2"/>
  <c r="DU90" i="2"/>
  <c r="EC90" i="2"/>
  <c r="AO91" i="2"/>
  <c r="AW91" i="2"/>
  <c r="BE91" i="2"/>
  <c r="BM91" i="2"/>
  <c r="BU91" i="2"/>
  <c r="CC91" i="2"/>
  <c r="CK91" i="2"/>
  <c r="CS91" i="2"/>
  <c r="DA91" i="2"/>
  <c r="DI91" i="2"/>
  <c r="DQ91" i="2"/>
  <c r="DY91" i="2"/>
  <c r="EG91" i="2"/>
  <c r="AS92" i="2"/>
  <c r="BA92" i="2"/>
  <c r="BI92" i="2"/>
  <c r="BQ92" i="2"/>
  <c r="BY92" i="2"/>
  <c r="CG92" i="2"/>
  <c r="CO92" i="2"/>
  <c r="CW92" i="2"/>
  <c r="DE92" i="2"/>
  <c r="DM92" i="2"/>
  <c r="DU92" i="2"/>
  <c r="EC92" i="2"/>
  <c r="AO93" i="2"/>
  <c r="AW93" i="2"/>
  <c r="BE93" i="2"/>
  <c r="BM93" i="2"/>
  <c r="BU93" i="2"/>
  <c r="CC93" i="2"/>
  <c r="CK93" i="2"/>
  <c r="CS93" i="2"/>
  <c r="DA93" i="2"/>
  <c r="DI93" i="2"/>
  <c r="DQ93" i="2"/>
  <c r="DY93" i="2"/>
  <c r="EG93" i="2"/>
  <c r="AS94" i="2"/>
  <c r="BA94" i="2"/>
  <c r="BI94" i="2"/>
  <c r="BQ94" i="2"/>
  <c r="BY94" i="2"/>
  <c r="CG94" i="2"/>
  <c r="CO94" i="2"/>
  <c r="CW94" i="2"/>
  <c r="DE94" i="2"/>
  <c r="DM94" i="2"/>
  <c r="DU94" i="2"/>
  <c r="EC94" i="2"/>
  <c r="AO95" i="2"/>
  <c r="AW95" i="2"/>
  <c r="BE95" i="2"/>
  <c r="BM95" i="2"/>
  <c r="BU95" i="2"/>
  <c r="CC95" i="2"/>
  <c r="CK95" i="2"/>
  <c r="CS95" i="2"/>
  <c r="DA95" i="2"/>
  <c r="DI95" i="2"/>
  <c r="AP89" i="2"/>
  <c r="AX89" i="2"/>
  <c r="BF89" i="2"/>
  <c r="BN89" i="2"/>
  <c r="BV89" i="2"/>
  <c r="CD89" i="2"/>
  <c r="CL89" i="2"/>
  <c r="CT89" i="2"/>
  <c r="AQ89" i="2"/>
  <c r="AY89" i="2"/>
  <c r="BG89" i="2"/>
  <c r="BO89" i="2"/>
  <c r="BW89" i="2"/>
  <c r="CE89" i="2"/>
  <c r="CM89" i="2"/>
  <c r="CU89" i="2"/>
  <c r="DC89" i="2"/>
  <c r="DK89" i="2"/>
  <c r="DS89" i="2"/>
  <c r="EA89" i="2"/>
  <c r="EI89" i="2"/>
  <c r="AU90" i="2"/>
  <c r="BC90" i="2"/>
  <c r="BK90" i="2"/>
  <c r="BS90" i="2"/>
  <c r="CA90" i="2"/>
  <c r="CI90" i="2"/>
  <c r="CQ90" i="2"/>
  <c r="CY90" i="2"/>
  <c r="DG90" i="2"/>
  <c r="DO90" i="2"/>
  <c r="DW90" i="2"/>
  <c r="EE90" i="2"/>
  <c r="AQ91" i="2"/>
  <c r="AY91" i="2"/>
  <c r="BG91" i="2"/>
  <c r="BO91" i="2"/>
  <c r="BW91" i="2"/>
  <c r="CE91" i="2"/>
  <c r="CM91" i="2"/>
  <c r="CU91" i="2"/>
  <c r="DC91" i="2"/>
  <c r="DK91" i="2"/>
  <c r="DS91" i="2"/>
  <c r="EA91" i="2"/>
  <c r="EI91" i="2"/>
  <c r="AU92" i="2"/>
  <c r="BC92" i="2"/>
  <c r="BK92" i="2"/>
  <c r="BS92" i="2"/>
  <c r="CA92" i="2"/>
  <c r="CI92" i="2"/>
  <c r="CQ92" i="2"/>
  <c r="CY92" i="2"/>
  <c r="DG92" i="2"/>
  <c r="DO92" i="2"/>
  <c r="DW92" i="2"/>
  <c r="EE92" i="2"/>
  <c r="AQ93" i="2"/>
  <c r="AY93" i="2"/>
  <c r="BG93" i="2"/>
  <c r="BO93" i="2"/>
  <c r="BW93" i="2"/>
  <c r="CE93" i="2"/>
  <c r="CM93" i="2"/>
  <c r="AR89" i="2"/>
  <c r="AZ89" i="2"/>
  <c r="BH89" i="2"/>
  <c r="BP89" i="2"/>
  <c r="BX89" i="2"/>
  <c r="CF89" i="2"/>
  <c r="CN89" i="2"/>
  <c r="CV89" i="2"/>
  <c r="DD89" i="2"/>
  <c r="DL89" i="2"/>
  <c r="DT89" i="2"/>
  <c r="EB89" i="2"/>
  <c r="EJ89" i="2"/>
  <c r="AV90" i="2"/>
  <c r="BD90" i="2"/>
  <c r="BL90" i="2"/>
  <c r="BT90" i="2"/>
  <c r="CB90" i="2"/>
  <c r="CJ90" i="2"/>
  <c r="CR90" i="2"/>
  <c r="CZ90" i="2"/>
  <c r="DH90" i="2"/>
  <c r="DP90" i="2"/>
  <c r="DX90" i="2"/>
  <c r="EF90" i="2"/>
  <c r="AR91" i="2"/>
  <c r="AZ91" i="2"/>
  <c r="AS89" i="2"/>
  <c r="BA89" i="2"/>
  <c r="BI89" i="2"/>
  <c r="BQ89" i="2"/>
  <c r="BY89" i="2"/>
  <c r="CG89" i="2"/>
  <c r="CO89" i="2"/>
  <c r="CW89" i="2"/>
  <c r="DE89" i="2"/>
  <c r="DM89" i="2"/>
  <c r="DU89" i="2"/>
  <c r="EC89" i="2"/>
  <c r="AO90" i="2"/>
  <c r="AW90" i="2"/>
  <c r="BE90" i="2"/>
  <c r="BM90" i="2"/>
  <c r="BU90" i="2"/>
  <c r="CC90" i="2"/>
  <c r="CK90" i="2"/>
  <c r="CS90" i="2"/>
  <c r="DA90" i="2"/>
  <c r="DI90" i="2"/>
  <c r="DQ90" i="2"/>
  <c r="DY90" i="2"/>
  <c r="EG90" i="2"/>
  <c r="AS91" i="2"/>
  <c r="BA91" i="2"/>
  <c r="BI91" i="2"/>
  <c r="BQ91" i="2"/>
  <c r="BY91" i="2"/>
  <c r="CG91" i="2"/>
  <c r="CO91" i="2"/>
  <c r="CW91" i="2"/>
  <c r="DE91" i="2"/>
  <c r="DM91" i="2"/>
  <c r="DU91" i="2"/>
  <c r="EC91" i="2"/>
  <c r="AT89" i="2"/>
  <c r="BL89" i="2"/>
  <c r="CI89" i="2"/>
  <c r="DB89" i="2"/>
  <c r="DR89" i="2"/>
  <c r="EH89" i="2"/>
  <c r="BB90" i="2"/>
  <c r="BR90" i="2"/>
  <c r="CH90" i="2"/>
  <c r="CX90" i="2"/>
  <c r="DN90" i="2"/>
  <c r="ED90" i="2"/>
  <c r="AX91" i="2"/>
  <c r="BL91" i="2"/>
  <c r="BZ91" i="2"/>
  <c r="CL91" i="2"/>
  <c r="CY91" i="2"/>
  <c r="DL91" i="2"/>
  <c r="DX91" i="2"/>
  <c r="AO92" i="2"/>
  <c r="AY92" i="2"/>
  <c r="BJ92" i="2"/>
  <c r="BU92" i="2"/>
  <c r="CE92" i="2"/>
  <c r="CP92" i="2"/>
  <c r="DA92" i="2"/>
  <c r="DK92" i="2"/>
  <c r="DV92" i="2"/>
  <c r="EG92" i="2"/>
  <c r="AU93" i="2"/>
  <c r="BF93" i="2"/>
  <c r="BQ93" i="2"/>
  <c r="CA93" i="2"/>
  <c r="CL93" i="2"/>
  <c r="CV93" i="2"/>
  <c r="DE93" i="2"/>
  <c r="DN93" i="2"/>
  <c r="DW93" i="2"/>
  <c r="EF93" i="2"/>
  <c r="AT94" i="2"/>
  <c r="BC94" i="2"/>
  <c r="BL94" i="2"/>
  <c r="BU94" i="2"/>
  <c r="CD94" i="2"/>
  <c r="CM94" i="2"/>
  <c r="CV94" i="2"/>
  <c r="DF94" i="2"/>
  <c r="DO94" i="2"/>
  <c r="DX94" i="2"/>
  <c r="EG94" i="2"/>
  <c r="AT95" i="2"/>
  <c r="BC95" i="2"/>
  <c r="BL95" i="2"/>
  <c r="BV95" i="2"/>
  <c r="CE95" i="2"/>
  <c r="CN95" i="2"/>
  <c r="CW95" i="2"/>
  <c r="DF95" i="2"/>
  <c r="DO95" i="2"/>
  <c r="DW95" i="2"/>
  <c r="EE95" i="2"/>
  <c r="AQ96" i="2"/>
  <c r="AY96" i="2"/>
  <c r="BG96" i="2"/>
  <c r="BO96" i="2"/>
  <c r="BW96" i="2"/>
  <c r="CE96" i="2"/>
  <c r="CM96" i="2"/>
  <c r="CU96" i="2"/>
  <c r="DC96" i="2"/>
  <c r="DK96" i="2"/>
  <c r="DS96" i="2"/>
  <c r="EA96" i="2"/>
  <c r="EI96" i="2"/>
  <c r="AU97" i="2"/>
  <c r="BC97" i="2"/>
  <c r="BK97" i="2"/>
  <c r="BS97" i="2"/>
  <c r="CA97" i="2"/>
  <c r="CI97" i="2"/>
  <c r="CQ97" i="2"/>
  <c r="CY97" i="2"/>
  <c r="DG97" i="2"/>
  <c r="DO97" i="2"/>
  <c r="DW97" i="2"/>
  <c r="EE97" i="2"/>
  <c r="AQ98" i="2"/>
  <c r="AY98" i="2"/>
  <c r="BG98" i="2"/>
  <c r="BO98" i="2"/>
  <c r="BW98" i="2"/>
  <c r="AU89" i="2"/>
  <c r="BR89" i="2"/>
  <c r="CJ89" i="2"/>
  <c r="DF89" i="2"/>
  <c r="DV89" i="2"/>
  <c r="AP90" i="2"/>
  <c r="BF90" i="2"/>
  <c r="BV90" i="2"/>
  <c r="CL90" i="2"/>
  <c r="DB90" i="2"/>
  <c r="DR90" i="2"/>
  <c r="EH90" i="2"/>
  <c r="BB91" i="2"/>
  <c r="BN91" i="2"/>
  <c r="CA91" i="2"/>
  <c r="CN91" i="2"/>
  <c r="CZ91" i="2"/>
  <c r="DN91" i="2"/>
  <c r="DZ91" i="2"/>
  <c r="AP92" i="2"/>
  <c r="AZ92" i="2"/>
  <c r="BL92" i="2"/>
  <c r="BV92" i="2"/>
  <c r="CF92" i="2"/>
  <c r="CR92" i="2"/>
  <c r="DB92" i="2"/>
  <c r="DL92" i="2"/>
  <c r="DX92" i="2"/>
  <c r="EH92" i="2"/>
  <c r="AV93" i="2"/>
  <c r="BH93" i="2"/>
  <c r="BR93" i="2"/>
  <c r="CB93" i="2"/>
  <c r="CN93" i="2"/>
  <c r="CW93" i="2"/>
  <c r="DF93" i="2"/>
  <c r="DO93" i="2"/>
  <c r="DX93" i="2"/>
  <c r="EH93" i="2"/>
  <c r="AU94" i="2"/>
  <c r="BD94" i="2"/>
  <c r="BM94" i="2"/>
  <c r="BV94" i="2"/>
  <c r="CE94" i="2"/>
  <c r="CN94" i="2"/>
  <c r="CX94" i="2"/>
  <c r="DG94" i="2"/>
  <c r="DP94" i="2"/>
  <c r="DY94" i="2"/>
  <c r="EH94" i="2"/>
  <c r="AU95" i="2"/>
  <c r="BD95" i="2"/>
  <c r="BN95" i="2"/>
  <c r="BW95" i="2"/>
  <c r="CF95" i="2"/>
  <c r="CO95" i="2"/>
  <c r="CX95" i="2"/>
  <c r="DG95" i="2"/>
  <c r="DP95" i="2"/>
  <c r="DX95" i="2"/>
  <c r="EF95" i="2"/>
  <c r="AR96" i="2"/>
  <c r="AZ96" i="2"/>
  <c r="BH96" i="2"/>
  <c r="BP96" i="2"/>
  <c r="BX96" i="2"/>
  <c r="CF96" i="2"/>
  <c r="CN96" i="2"/>
  <c r="CV96" i="2"/>
  <c r="DD96" i="2"/>
  <c r="DL96" i="2"/>
  <c r="DT96" i="2"/>
  <c r="EB96" i="2"/>
  <c r="EJ96" i="2"/>
  <c r="AV97" i="2"/>
  <c r="BD97" i="2"/>
  <c r="BL97" i="2"/>
  <c r="BT97" i="2"/>
  <c r="CB97" i="2"/>
  <c r="CJ97" i="2"/>
  <c r="CR97" i="2"/>
  <c r="CZ97" i="2"/>
  <c r="DH97" i="2"/>
  <c r="DP97" i="2"/>
  <c r="DX97" i="2"/>
  <c r="EF97" i="2"/>
  <c r="AR98" i="2"/>
  <c r="AZ98" i="2"/>
  <c r="BH98" i="2"/>
  <c r="BP98" i="2"/>
  <c r="AV89" i="2"/>
  <c r="BS89" i="2"/>
  <c r="CP89" i="2"/>
  <c r="DG89" i="2"/>
  <c r="DW89" i="2"/>
  <c r="AQ90" i="2"/>
  <c r="BG90" i="2"/>
  <c r="BW90" i="2"/>
  <c r="CM90" i="2"/>
  <c r="DC90" i="2"/>
  <c r="DS90" i="2"/>
  <c r="EI90" i="2"/>
  <c r="BC91" i="2"/>
  <c r="BP91" i="2"/>
  <c r="CB91" i="2"/>
  <c r="CP91" i="2"/>
  <c r="DB91" i="2"/>
  <c r="DO91" i="2"/>
  <c r="EB91" i="2"/>
  <c r="AQ92" i="2"/>
  <c r="BB92" i="2"/>
  <c r="BM92" i="2"/>
  <c r="BW92" i="2"/>
  <c r="CH92" i="2"/>
  <c r="CS92" i="2"/>
  <c r="DC92" i="2"/>
  <c r="DN92" i="2"/>
  <c r="DY92" i="2"/>
  <c r="EI92" i="2"/>
  <c r="AX93" i="2"/>
  <c r="BI93" i="2"/>
  <c r="BS93" i="2"/>
  <c r="CD93" i="2"/>
  <c r="CO93" i="2"/>
  <c r="CX93" i="2"/>
  <c r="DG93" i="2"/>
  <c r="DP93" i="2"/>
  <c r="DZ93" i="2"/>
  <c r="EI93" i="2"/>
  <c r="AV94" i="2"/>
  <c r="BE94" i="2"/>
  <c r="BN94" i="2"/>
  <c r="BW94" i="2"/>
  <c r="CF94" i="2"/>
  <c r="CP94" i="2"/>
  <c r="CY94" i="2"/>
  <c r="DH94" i="2"/>
  <c r="DQ94" i="2"/>
  <c r="DZ94" i="2"/>
  <c r="EI94" i="2"/>
  <c r="AV95" i="2"/>
  <c r="BF95" i="2"/>
  <c r="BO95" i="2"/>
  <c r="BX95" i="2"/>
  <c r="CG95" i="2"/>
  <c r="CP95" i="2"/>
  <c r="CY95" i="2"/>
  <c r="DH95" i="2"/>
  <c r="DQ95" i="2"/>
  <c r="DY95" i="2"/>
  <c r="EG95" i="2"/>
  <c r="AS96" i="2"/>
  <c r="BA96" i="2"/>
  <c r="BI96" i="2"/>
  <c r="BQ96" i="2"/>
  <c r="BY96" i="2"/>
  <c r="CG96" i="2"/>
  <c r="CO96" i="2"/>
  <c r="CW96" i="2"/>
  <c r="DE96" i="2"/>
  <c r="DM96" i="2"/>
  <c r="DU96" i="2"/>
  <c r="EC96" i="2"/>
  <c r="AO97" i="2"/>
  <c r="AW97" i="2"/>
  <c r="BE97" i="2"/>
  <c r="BM97" i="2"/>
  <c r="BU97" i="2"/>
  <c r="CC97" i="2"/>
  <c r="CK97" i="2"/>
  <c r="CS97" i="2"/>
  <c r="DA97" i="2"/>
  <c r="DI97" i="2"/>
  <c r="DQ97" i="2"/>
  <c r="DY97" i="2"/>
  <c r="BB89" i="2"/>
  <c r="BT89" i="2"/>
  <c r="CQ89" i="2"/>
  <c r="DH89" i="2"/>
  <c r="DX89" i="2"/>
  <c r="AR90" i="2"/>
  <c r="BH90" i="2"/>
  <c r="BX90" i="2"/>
  <c r="CN90" i="2"/>
  <c r="DD90" i="2"/>
  <c r="DT90" i="2"/>
  <c r="EJ90" i="2"/>
  <c r="BD91" i="2"/>
  <c r="BR91" i="2"/>
  <c r="CD91" i="2"/>
  <c r="CQ91" i="2"/>
  <c r="DD91" i="2"/>
  <c r="DP91" i="2"/>
  <c r="ED91" i="2"/>
  <c r="AR92" i="2"/>
  <c r="BD92" i="2"/>
  <c r="BN92" i="2"/>
  <c r="BX92" i="2"/>
  <c r="CJ92" i="2"/>
  <c r="CT92" i="2"/>
  <c r="DD92" i="2"/>
  <c r="DP92" i="2"/>
  <c r="DZ92" i="2"/>
  <c r="EJ92" i="2"/>
  <c r="AZ93" i="2"/>
  <c r="BJ93" i="2"/>
  <c r="BT93" i="2"/>
  <c r="CF93" i="2"/>
  <c r="CP93" i="2"/>
  <c r="CY93" i="2"/>
  <c r="DH93" i="2"/>
  <c r="DR93" i="2"/>
  <c r="EA93" i="2"/>
  <c r="EJ93" i="2"/>
  <c r="AW94" i="2"/>
  <c r="BF94" i="2"/>
  <c r="BO94" i="2"/>
  <c r="BX94" i="2"/>
  <c r="CH94" i="2"/>
  <c r="CQ94" i="2"/>
  <c r="CZ94" i="2"/>
  <c r="DI94" i="2"/>
  <c r="DR94" i="2"/>
  <c r="EA94" i="2"/>
  <c r="EJ94" i="2"/>
  <c r="AX95" i="2"/>
  <c r="BG95" i="2"/>
  <c r="BP95" i="2"/>
  <c r="BY95" i="2"/>
  <c r="CH95" i="2"/>
  <c r="CQ95" i="2"/>
  <c r="CZ95" i="2"/>
  <c r="BC89" i="2"/>
  <c r="BZ89" i="2"/>
  <c r="CR89" i="2"/>
  <c r="DJ89" i="2"/>
  <c r="DZ89" i="2"/>
  <c r="AT90" i="2"/>
  <c r="BJ90" i="2"/>
  <c r="BZ90" i="2"/>
  <c r="CP90" i="2"/>
  <c r="DF90" i="2"/>
  <c r="DV90" i="2"/>
  <c r="AP91" i="2"/>
  <c r="BF91" i="2"/>
  <c r="BS91" i="2"/>
  <c r="CF91" i="2"/>
  <c r="CR91" i="2"/>
  <c r="DF91" i="2"/>
  <c r="DR91" i="2"/>
  <c r="EE91" i="2"/>
  <c r="AT92" i="2"/>
  <c r="BE92" i="2"/>
  <c r="BO92" i="2"/>
  <c r="BZ92" i="2"/>
  <c r="CK92" i="2"/>
  <c r="CU92" i="2"/>
  <c r="DF92" i="2"/>
  <c r="DQ92" i="2"/>
  <c r="EA92" i="2"/>
  <c r="AP93" i="2"/>
  <c r="BA93" i="2"/>
  <c r="BK93" i="2"/>
  <c r="BV93" i="2"/>
  <c r="CG93" i="2"/>
  <c r="CQ93" i="2"/>
  <c r="CZ93" i="2"/>
  <c r="DJ93" i="2"/>
  <c r="DS93" i="2"/>
  <c r="EB93" i="2"/>
  <c r="AO94" i="2"/>
  <c r="AX94" i="2"/>
  <c r="BG94" i="2"/>
  <c r="BP94" i="2"/>
  <c r="BZ94" i="2"/>
  <c r="CI94" i="2"/>
  <c r="CR94" i="2"/>
  <c r="DA94" i="2"/>
  <c r="DJ94" i="2"/>
  <c r="DS94" i="2"/>
  <c r="EB94" i="2"/>
  <c r="AP95" i="2"/>
  <c r="AY95" i="2"/>
  <c r="BH95" i="2"/>
  <c r="BQ95" i="2"/>
  <c r="BZ95" i="2"/>
  <c r="CI95" i="2"/>
  <c r="CR95" i="2"/>
  <c r="DB95" i="2"/>
  <c r="DK95" i="2"/>
  <c r="DS95" i="2"/>
  <c r="EA95" i="2"/>
  <c r="EI95" i="2"/>
  <c r="AU96" i="2"/>
  <c r="BC96" i="2"/>
  <c r="BK96" i="2"/>
  <c r="BD89" i="2"/>
  <c r="CZ89" i="2"/>
  <c r="AY90" i="2"/>
  <c r="CT90" i="2"/>
  <c r="EB90" i="2"/>
  <c r="BV91" i="2"/>
  <c r="DG91" i="2"/>
  <c r="EJ91" i="2"/>
  <c r="BR92" i="2"/>
  <c r="CV92" i="2"/>
  <c r="DT92" i="2"/>
  <c r="BC93" i="2"/>
  <c r="CH93" i="2"/>
  <c r="DD93" i="2"/>
  <c r="ED93" i="2"/>
  <c r="BH94" i="2"/>
  <c r="CC94" i="2"/>
  <c r="DC94" i="2"/>
  <c r="ED94" i="2"/>
  <c r="BB95" i="2"/>
  <c r="CB95" i="2"/>
  <c r="DC95" i="2"/>
  <c r="DT95" i="2"/>
  <c r="EJ95" i="2"/>
  <c r="BD96" i="2"/>
  <c r="BS96" i="2"/>
  <c r="CD96" i="2"/>
  <c r="CR96" i="2"/>
  <c r="DF96" i="2"/>
  <c r="DQ96" i="2"/>
  <c r="EE96" i="2"/>
  <c r="AT97" i="2"/>
  <c r="BH97" i="2"/>
  <c r="BV97" i="2"/>
  <c r="CG97" i="2"/>
  <c r="CU97" i="2"/>
  <c r="DF97" i="2"/>
  <c r="DT97" i="2"/>
  <c r="EG97" i="2"/>
  <c r="AU98" i="2"/>
  <c r="BE98" i="2"/>
  <c r="BQ98" i="2"/>
  <c r="BZ98" i="2"/>
  <c r="CH98" i="2"/>
  <c r="CP98" i="2"/>
  <c r="CX98" i="2"/>
  <c r="DF98" i="2"/>
  <c r="DN98" i="2"/>
  <c r="DV98" i="2"/>
  <c r="ED98" i="2"/>
  <c r="AP99" i="2"/>
  <c r="AX99" i="2"/>
  <c r="BF99" i="2"/>
  <c r="BN99" i="2"/>
  <c r="BV99" i="2"/>
  <c r="CD99" i="2"/>
  <c r="CL99" i="2"/>
  <c r="CT99" i="2"/>
  <c r="DB99" i="2"/>
  <c r="DJ99" i="2"/>
  <c r="DR99" i="2"/>
  <c r="DZ99" i="2"/>
  <c r="EH99" i="2"/>
  <c r="AT100" i="2"/>
  <c r="BB100" i="2"/>
  <c r="BJ100" i="2"/>
  <c r="BR100" i="2"/>
  <c r="BZ100" i="2"/>
  <c r="CH100" i="2"/>
  <c r="CP100" i="2"/>
  <c r="CX100" i="2"/>
  <c r="DF100" i="2"/>
  <c r="DN100" i="2"/>
  <c r="DV100" i="2"/>
  <c r="ED100" i="2"/>
  <c r="AP101" i="2"/>
  <c r="AX101" i="2"/>
  <c r="BF101" i="2"/>
  <c r="BN101" i="2"/>
  <c r="BV101" i="2"/>
  <c r="CD101" i="2"/>
  <c r="CL101" i="2"/>
  <c r="CT101" i="2"/>
  <c r="DB101" i="2"/>
  <c r="DJ101" i="2"/>
  <c r="DR101" i="2"/>
  <c r="DZ101" i="2"/>
  <c r="EH101" i="2"/>
  <c r="AT102" i="2"/>
  <c r="BB102" i="2"/>
  <c r="BJ102" i="2"/>
  <c r="BR102" i="2"/>
  <c r="BZ102" i="2"/>
  <c r="CH102" i="2"/>
  <c r="CP102" i="2"/>
  <c r="CX102" i="2"/>
  <c r="DF102" i="2"/>
  <c r="DN102" i="2"/>
  <c r="DV102" i="2"/>
  <c r="ED102" i="2"/>
  <c r="AN99" i="2"/>
  <c r="AR64" i="2"/>
  <c r="AZ64" i="2"/>
  <c r="BH64" i="2"/>
  <c r="BP64" i="2"/>
  <c r="BX64" i="2"/>
  <c r="CF64" i="2"/>
  <c r="CN64" i="2"/>
  <c r="CV64" i="2"/>
  <c r="DD64" i="2"/>
  <c r="DL64" i="2"/>
  <c r="DT64" i="2"/>
  <c r="EB64" i="2"/>
  <c r="EJ64" i="2"/>
  <c r="AV65" i="2"/>
  <c r="BD65" i="2"/>
  <c r="BL65" i="2"/>
  <c r="BT65" i="2"/>
  <c r="CB65" i="2"/>
  <c r="CJ65" i="2"/>
  <c r="CR65" i="2"/>
  <c r="CZ65" i="2"/>
  <c r="DH65" i="2"/>
  <c r="DP65" i="2"/>
  <c r="DX65" i="2"/>
  <c r="EF65" i="2"/>
  <c r="AR66" i="2"/>
  <c r="AZ66" i="2"/>
  <c r="BH66" i="2"/>
  <c r="BP66" i="2"/>
  <c r="BX66" i="2"/>
  <c r="CF66" i="2"/>
  <c r="BJ89" i="2"/>
  <c r="DN89" i="2"/>
  <c r="AZ90" i="2"/>
  <c r="CU90" i="2"/>
  <c r="AT91" i="2"/>
  <c r="BX91" i="2"/>
  <c r="DH91" i="2"/>
  <c r="AV92" i="2"/>
  <c r="BT92" i="2"/>
  <c r="CX92" i="2"/>
  <c r="EB92" i="2"/>
  <c r="BD93" i="2"/>
  <c r="CI93" i="2"/>
  <c r="DK93" i="2"/>
  <c r="EE93" i="2"/>
  <c r="BJ94" i="2"/>
  <c r="CJ94" i="2"/>
  <c r="DD94" i="2"/>
  <c r="EE94" i="2"/>
  <c r="BI95" i="2"/>
  <c r="CD95" i="2"/>
  <c r="DD95" i="2"/>
  <c r="DU95" i="2"/>
  <c r="AO96" i="2"/>
  <c r="BE96" i="2"/>
  <c r="BT96" i="2"/>
  <c r="CH96" i="2"/>
  <c r="CS96" i="2"/>
  <c r="DG96" i="2"/>
  <c r="DR96" i="2"/>
  <c r="EF96" i="2"/>
  <c r="AX97" i="2"/>
  <c r="BI97" i="2"/>
  <c r="BW97" i="2"/>
  <c r="CH97" i="2"/>
  <c r="CV97" i="2"/>
  <c r="DJ97" i="2"/>
  <c r="DU97" i="2"/>
  <c r="EH97" i="2"/>
  <c r="AV98" i="2"/>
  <c r="BF98" i="2"/>
  <c r="BR98" i="2"/>
  <c r="CA98" i="2"/>
  <c r="CI98" i="2"/>
  <c r="CQ98" i="2"/>
  <c r="CY98" i="2"/>
  <c r="DG98" i="2"/>
  <c r="DO98" i="2"/>
  <c r="DW98" i="2"/>
  <c r="EE98" i="2"/>
  <c r="AQ99" i="2"/>
  <c r="AY99" i="2"/>
  <c r="BG99" i="2"/>
  <c r="BO99" i="2"/>
  <c r="BW99" i="2"/>
  <c r="CE99" i="2"/>
  <c r="CM99" i="2"/>
  <c r="CU99" i="2"/>
  <c r="DC99" i="2"/>
  <c r="DK99" i="2"/>
  <c r="DS99" i="2"/>
  <c r="EA99" i="2"/>
  <c r="EI99" i="2"/>
  <c r="AU100" i="2"/>
  <c r="BC100" i="2"/>
  <c r="BK100" i="2"/>
  <c r="BS100" i="2"/>
  <c r="CA100" i="2"/>
  <c r="CI100" i="2"/>
  <c r="CQ100" i="2"/>
  <c r="CY100" i="2"/>
  <c r="DG100" i="2"/>
  <c r="DO100" i="2"/>
  <c r="DW100" i="2"/>
  <c r="EE100" i="2"/>
  <c r="AQ101" i="2"/>
  <c r="AY101" i="2"/>
  <c r="BG101" i="2"/>
  <c r="BO101" i="2"/>
  <c r="BW101" i="2"/>
  <c r="CE101" i="2"/>
  <c r="CM101" i="2"/>
  <c r="CU101" i="2"/>
  <c r="DC101" i="2"/>
  <c r="DK101" i="2"/>
  <c r="DS101" i="2"/>
  <c r="EA101" i="2"/>
  <c r="EI101" i="2"/>
  <c r="AU102" i="2"/>
  <c r="BC102" i="2"/>
  <c r="BK102" i="2"/>
  <c r="BS102" i="2"/>
  <c r="CA102" i="2"/>
  <c r="CI102" i="2"/>
  <c r="CQ102" i="2"/>
  <c r="CY102" i="2"/>
  <c r="DG102" i="2"/>
  <c r="DO102" i="2"/>
  <c r="DW102" i="2"/>
  <c r="EE102" i="2"/>
  <c r="AN100" i="2"/>
  <c r="AS64" i="2"/>
  <c r="BA64" i="2"/>
  <c r="BI64" i="2"/>
  <c r="BQ64" i="2"/>
  <c r="BY64" i="2"/>
  <c r="CG64" i="2"/>
  <c r="CO64" i="2"/>
  <c r="CW64" i="2"/>
  <c r="DE64" i="2"/>
  <c r="DM64" i="2"/>
  <c r="DU64" i="2"/>
  <c r="EC64" i="2"/>
  <c r="AO65" i="2"/>
  <c r="AW65" i="2"/>
  <c r="BE65" i="2"/>
  <c r="BM65" i="2"/>
  <c r="BU65" i="2"/>
  <c r="CC65" i="2"/>
  <c r="CK65" i="2"/>
  <c r="CS65" i="2"/>
  <c r="DA65" i="2"/>
  <c r="DI65" i="2"/>
  <c r="DQ65" i="2"/>
  <c r="DY65" i="2"/>
  <c r="EG65" i="2"/>
  <c r="AS66" i="2"/>
  <c r="BA66" i="2"/>
  <c r="BI66" i="2"/>
  <c r="BQ66" i="2"/>
  <c r="BY66" i="2"/>
  <c r="CG66" i="2"/>
  <c r="BK89" i="2"/>
  <c r="DO89" i="2"/>
  <c r="BN90" i="2"/>
  <c r="CV90" i="2"/>
  <c r="AU91" i="2"/>
  <c r="CH91" i="2"/>
  <c r="DJ91" i="2"/>
  <c r="AW92" i="2"/>
  <c r="CB92" i="2"/>
  <c r="CZ92" i="2"/>
  <c r="ED92" i="2"/>
  <c r="BL93" i="2"/>
  <c r="CJ93" i="2"/>
  <c r="DL93" i="2"/>
  <c r="AP94" i="2"/>
  <c r="BK94" i="2"/>
  <c r="CK94" i="2"/>
  <c r="DK94" i="2"/>
  <c r="EF94" i="2"/>
  <c r="BJ95" i="2"/>
  <c r="CJ95" i="2"/>
  <c r="DE95" i="2"/>
  <c r="DV95" i="2"/>
  <c r="AP96" i="2"/>
  <c r="BF96" i="2"/>
  <c r="BU96" i="2"/>
  <c r="CI96" i="2"/>
  <c r="CT96" i="2"/>
  <c r="DH96" i="2"/>
  <c r="DV96" i="2"/>
  <c r="EG96" i="2"/>
  <c r="AY97" i="2"/>
  <c r="BJ97" i="2"/>
  <c r="BX97" i="2"/>
  <c r="CL97" i="2"/>
  <c r="CW97" i="2"/>
  <c r="DK97" i="2"/>
  <c r="DV97" i="2"/>
  <c r="EI97" i="2"/>
  <c r="AW98" i="2"/>
  <c r="BI98" i="2"/>
  <c r="BS98" i="2"/>
  <c r="CB98" i="2"/>
  <c r="CJ98" i="2"/>
  <c r="CR98" i="2"/>
  <c r="CZ98" i="2"/>
  <c r="DH98" i="2"/>
  <c r="DP98" i="2"/>
  <c r="DX98" i="2"/>
  <c r="EF98" i="2"/>
  <c r="AR99" i="2"/>
  <c r="AZ99" i="2"/>
  <c r="BH99" i="2"/>
  <c r="BP99" i="2"/>
  <c r="BX99" i="2"/>
  <c r="CF99" i="2"/>
  <c r="CN99" i="2"/>
  <c r="CV99" i="2"/>
  <c r="DD99" i="2"/>
  <c r="DL99" i="2"/>
  <c r="DT99" i="2"/>
  <c r="EB99" i="2"/>
  <c r="EJ99" i="2"/>
  <c r="AV100" i="2"/>
  <c r="BD100" i="2"/>
  <c r="BL100" i="2"/>
  <c r="BT100" i="2"/>
  <c r="CB100" i="2"/>
  <c r="CJ100" i="2"/>
  <c r="CR100" i="2"/>
  <c r="CZ100" i="2"/>
  <c r="DH100" i="2"/>
  <c r="DP100" i="2"/>
  <c r="DX100" i="2"/>
  <c r="EF100" i="2"/>
  <c r="AR101" i="2"/>
  <c r="AZ101" i="2"/>
  <c r="BH101" i="2"/>
  <c r="BP101" i="2"/>
  <c r="BX101" i="2"/>
  <c r="CF101" i="2"/>
  <c r="CN101" i="2"/>
  <c r="CV101" i="2"/>
  <c r="DD101" i="2"/>
  <c r="DL101" i="2"/>
  <c r="CA89" i="2"/>
  <c r="DP89" i="2"/>
  <c r="BO90" i="2"/>
  <c r="DJ90" i="2"/>
  <c r="AV91" i="2"/>
  <c r="CI91" i="2"/>
  <c r="DT91" i="2"/>
  <c r="AX92" i="2"/>
  <c r="CC92" i="2"/>
  <c r="DH92" i="2"/>
  <c r="EF92" i="2"/>
  <c r="BN93" i="2"/>
  <c r="CR93" i="2"/>
  <c r="DM93" i="2"/>
  <c r="AQ94" i="2"/>
  <c r="BR94" i="2"/>
  <c r="CL94" i="2"/>
  <c r="DL94" i="2"/>
  <c r="AQ95" i="2"/>
  <c r="BK95" i="2"/>
  <c r="CL95" i="2"/>
  <c r="DJ95" i="2"/>
  <c r="DZ95" i="2"/>
  <c r="AT96" i="2"/>
  <c r="BJ96" i="2"/>
  <c r="BV96" i="2"/>
  <c r="CJ96" i="2"/>
  <c r="CX96" i="2"/>
  <c r="DI96" i="2"/>
  <c r="DW96" i="2"/>
  <c r="EH96" i="2"/>
  <c r="AZ97" i="2"/>
  <c r="BN97" i="2"/>
  <c r="BY97" i="2"/>
  <c r="CM97" i="2"/>
  <c r="CX97" i="2"/>
  <c r="DL97" i="2"/>
  <c r="DZ97" i="2"/>
  <c r="EJ97" i="2"/>
  <c r="AX98" i="2"/>
  <c r="BJ98" i="2"/>
  <c r="BT98" i="2"/>
  <c r="CC98" i="2"/>
  <c r="CK98" i="2"/>
  <c r="CS98" i="2"/>
  <c r="DA98" i="2"/>
  <c r="DI98" i="2"/>
  <c r="DQ98" i="2"/>
  <c r="DY98" i="2"/>
  <c r="EG98" i="2"/>
  <c r="AS99" i="2"/>
  <c r="BA99" i="2"/>
  <c r="BI99" i="2"/>
  <c r="BQ99" i="2"/>
  <c r="BY99" i="2"/>
  <c r="CG99" i="2"/>
  <c r="CO99" i="2"/>
  <c r="CW99" i="2"/>
  <c r="DE99" i="2"/>
  <c r="DM99" i="2"/>
  <c r="DU99" i="2"/>
  <c r="EC99" i="2"/>
  <c r="AO100" i="2"/>
  <c r="AW100" i="2"/>
  <c r="BE100" i="2"/>
  <c r="BM100" i="2"/>
  <c r="BU100" i="2"/>
  <c r="CC100" i="2"/>
  <c r="CK100" i="2"/>
  <c r="CS100" i="2"/>
  <c r="DA100" i="2"/>
  <c r="DI100" i="2"/>
  <c r="DQ100" i="2"/>
  <c r="DY100" i="2"/>
  <c r="EG100" i="2"/>
  <c r="AS101" i="2"/>
  <c r="BA101" i="2"/>
  <c r="BI101" i="2"/>
  <c r="BQ101" i="2"/>
  <c r="BY101" i="2"/>
  <c r="CG101" i="2"/>
  <c r="CO101" i="2"/>
  <c r="CW101" i="2"/>
  <c r="DE101" i="2"/>
  <c r="DM101" i="2"/>
  <c r="CX89" i="2"/>
  <c r="EF89" i="2"/>
  <c r="CE90" i="2"/>
  <c r="DZ90" i="2"/>
  <c r="BK91" i="2"/>
  <c r="CV91" i="2"/>
  <c r="EF91" i="2"/>
  <c r="BH92" i="2"/>
  <c r="CM92" i="2"/>
  <c r="DR92" i="2"/>
  <c r="AT93" i="2"/>
  <c r="BY93" i="2"/>
  <c r="DB93" i="2"/>
  <c r="DV93" i="2"/>
  <c r="AZ94" i="2"/>
  <c r="CA94" i="2"/>
  <c r="CU94" i="2"/>
  <c r="DV94" i="2"/>
  <c r="AZ95" i="2"/>
  <c r="BT95" i="2"/>
  <c r="CU95" i="2"/>
  <c r="DN95" i="2"/>
  <c r="ED95" i="2"/>
  <c r="AX96" i="2"/>
  <c r="BN96" i="2"/>
  <c r="CB96" i="2"/>
  <c r="CP96" i="2"/>
  <c r="DA96" i="2"/>
  <c r="DO96" i="2"/>
  <c r="DZ96" i="2"/>
  <c r="AR97" i="2"/>
  <c r="BF97" i="2"/>
  <c r="BQ97" i="2"/>
  <c r="CE97" i="2"/>
  <c r="CP97" i="2"/>
  <c r="DD97" i="2"/>
  <c r="DR97" i="2"/>
  <c r="EC97" i="2"/>
  <c r="AS98" i="2"/>
  <c r="BC98" i="2"/>
  <c r="BM98" i="2"/>
  <c r="BX98" i="2"/>
  <c r="CF98" i="2"/>
  <c r="CN98" i="2"/>
  <c r="CV98" i="2"/>
  <c r="DD98" i="2"/>
  <c r="DL98" i="2"/>
  <c r="DT98" i="2"/>
  <c r="EB98" i="2"/>
  <c r="EJ98" i="2"/>
  <c r="AV99" i="2"/>
  <c r="BD99" i="2"/>
  <c r="BL99" i="2"/>
  <c r="BT99" i="2"/>
  <c r="CB99" i="2"/>
  <c r="CJ99" i="2"/>
  <c r="CR99" i="2"/>
  <c r="CZ99" i="2"/>
  <c r="DH99" i="2"/>
  <c r="DP99" i="2"/>
  <c r="DX99" i="2"/>
  <c r="EF99" i="2"/>
  <c r="AR100" i="2"/>
  <c r="AZ100" i="2"/>
  <c r="BH100" i="2"/>
  <c r="BP100" i="2"/>
  <c r="BX100" i="2"/>
  <c r="CF100" i="2"/>
  <c r="CN100" i="2"/>
  <c r="CV100" i="2"/>
  <c r="DD100" i="2"/>
  <c r="DL100" i="2"/>
  <c r="DT100" i="2"/>
  <c r="EB100" i="2"/>
  <c r="EJ100" i="2"/>
  <c r="AV101" i="2"/>
  <c r="BD101" i="2"/>
  <c r="BL101" i="2"/>
  <c r="BT101" i="2"/>
  <c r="CB101" i="2"/>
  <c r="CJ101" i="2"/>
  <c r="CR101" i="2"/>
  <c r="CZ101" i="2"/>
  <c r="DH101" i="2"/>
  <c r="DP101" i="2"/>
  <c r="CY89" i="2"/>
  <c r="AX90" i="2"/>
  <c r="CF90" i="2"/>
  <c r="EA90" i="2"/>
  <c r="BT91" i="2"/>
  <c r="CX91" i="2"/>
  <c r="EH91" i="2"/>
  <c r="BP92" i="2"/>
  <c r="CN92" i="2"/>
  <c r="DS92" i="2"/>
  <c r="BB93" i="2"/>
  <c r="BZ93" i="2"/>
  <c r="DC93" i="2"/>
  <c r="EC93" i="2"/>
  <c r="BB94" i="2"/>
  <c r="CB94" i="2"/>
  <c r="DB94" i="2"/>
  <c r="DW94" i="2"/>
  <c r="BA95" i="2"/>
  <c r="CA95" i="2"/>
  <c r="CV95" i="2"/>
  <c r="DR95" i="2"/>
  <c r="EH95" i="2"/>
  <c r="BB96" i="2"/>
  <c r="BR96" i="2"/>
  <c r="CC96" i="2"/>
  <c r="CQ96" i="2"/>
  <c r="DB96" i="2"/>
  <c r="DP96" i="2"/>
  <c r="ED96" i="2"/>
  <c r="AS97" i="2"/>
  <c r="BG97" i="2"/>
  <c r="BR97" i="2"/>
  <c r="CF97" i="2"/>
  <c r="CT97" i="2"/>
  <c r="DE97" i="2"/>
  <c r="DS97" i="2"/>
  <c r="ED97" i="2"/>
  <c r="AT98" i="2"/>
  <c r="BD98" i="2"/>
  <c r="BN98" i="2"/>
  <c r="BY98" i="2"/>
  <c r="CG98" i="2"/>
  <c r="CO98" i="2"/>
  <c r="CW98" i="2"/>
  <c r="DE98" i="2"/>
  <c r="DM98" i="2"/>
  <c r="DU98" i="2"/>
  <c r="EC98" i="2"/>
  <c r="AO99" i="2"/>
  <c r="AW99" i="2"/>
  <c r="BE99" i="2"/>
  <c r="BM99" i="2"/>
  <c r="BU99" i="2"/>
  <c r="CC99" i="2"/>
  <c r="CK99" i="2"/>
  <c r="CS99" i="2"/>
  <c r="DA99" i="2"/>
  <c r="DI99" i="2"/>
  <c r="DQ99" i="2"/>
  <c r="DY99" i="2"/>
  <c r="EG99" i="2"/>
  <c r="AS100" i="2"/>
  <c r="BA100" i="2"/>
  <c r="BI100" i="2"/>
  <c r="BQ100" i="2"/>
  <c r="BY100" i="2"/>
  <c r="CG100" i="2"/>
  <c r="CO100" i="2"/>
  <c r="CW100" i="2"/>
  <c r="DE100" i="2"/>
  <c r="DM100" i="2"/>
  <c r="DU100" i="2"/>
  <c r="EC100" i="2"/>
  <c r="AO101" i="2"/>
  <c r="AW101" i="2"/>
  <c r="BE101" i="2"/>
  <c r="BM101" i="2"/>
  <c r="BU101" i="2"/>
  <c r="CC101" i="2"/>
  <c r="CK101" i="2"/>
  <c r="CS101" i="2"/>
  <c r="DA101" i="2"/>
  <c r="DI101" i="2"/>
  <c r="DQ101" i="2"/>
  <c r="DY101" i="2"/>
  <c r="CB89" i="2"/>
  <c r="BH91" i="2"/>
  <c r="CD92" i="2"/>
  <c r="CT93" i="2"/>
  <c r="CS94" i="2"/>
  <c r="CM95" i="2"/>
  <c r="BL96" i="2"/>
  <c r="DJ96" i="2"/>
  <c r="BO97" i="2"/>
  <c r="DM97" i="2"/>
  <c r="BK98" i="2"/>
  <c r="CT98" i="2"/>
  <c r="DZ98" i="2"/>
  <c r="BJ99" i="2"/>
  <c r="CP99" i="2"/>
  <c r="DV99" i="2"/>
  <c r="BF100" i="2"/>
  <c r="CL100" i="2"/>
  <c r="DR100" i="2"/>
  <c r="BB101" i="2"/>
  <c r="CH101" i="2"/>
  <c r="DN101" i="2"/>
  <c r="EC101" i="2"/>
  <c r="AQ102" i="2"/>
  <c r="BA102" i="2"/>
  <c r="BM102" i="2"/>
  <c r="BW102" i="2"/>
  <c r="CG102" i="2"/>
  <c r="CS102" i="2"/>
  <c r="DC102" i="2"/>
  <c r="DM102" i="2"/>
  <c r="DY102" i="2"/>
  <c r="EI102" i="2"/>
  <c r="AN98" i="2"/>
  <c r="AU64" i="2"/>
  <c r="BE64" i="2"/>
  <c r="BO64" i="2"/>
  <c r="CA64" i="2"/>
  <c r="CK64" i="2"/>
  <c r="CU64" i="2"/>
  <c r="DG64" i="2"/>
  <c r="DQ64" i="2"/>
  <c r="EA64" i="2"/>
  <c r="AQ65" i="2"/>
  <c r="BA65" i="2"/>
  <c r="BK65" i="2"/>
  <c r="BW65" i="2"/>
  <c r="CG65" i="2"/>
  <c r="CQ65" i="2"/>
  <c r="DC65" i="2"/>
  <c r="DM65" i="2"/>
  <c r="DW65" i="2"/>
  <c r="EI65" i="2"/>
  <c r="AW66" i="2"/>
  <c r="BG66" i="2"/>
  <c r="BS66" i="2"/>
  <c r="CC66" i="2"/>
  <c r="CM66" i="2"/>
  <c r="CU66" i="2"/>
  <c r="DC66" i="2"/>
  <c r="DK66" i="2"/>
  <c r="DS66" i="2"/>
  <c r="EA66" i="2"/>
  <c r="EI66" i="2"/>
  <c r="AU67" i="2"/>
  <c r="BC67" i="2"/>
  <c r="BK67" i="2"/>
  <c r="BS67" i="2"/>
  <c r="CA67" i="2"/>
  <c r="CI67" i="2"/>
  <c r="CQ67" i="2"/>
  <c r="CY67" i="2"/>
  <c r="DG67" i="2"/>
  <c r="DO67" i="2"/>
  <c r="DW67" i="2"/>
  <c r="EE67" i="2"/>
  <c r="AQ68" i="2"/>
  <c r="AY68" i="2"/>
  <c r="BG68" i="2"/>
  <c r="BO68" i="2"/>
  <c r="BW68" i="2"/>
  <c r="CH89" i="2"/>
  <c r="BJ91" i="2"/>
  <c r="CL92" i="2"/>
  <c r="CU93" i="2"/>
  <c r="CT94" i="2"/>
  <c r="CT95" i="2"/>
  <c r="BM96" i="2"/>
  <c r="DN96" i="2"/>
  <c r="BP97" i="2"/>
  <c r="DN97" i="2"/>
  <c r="BL98" i="2"/>
  <c r="CU98" i="2"/>
  <c r="EA98" i="2"/>
  <c r="BK99" i="2"/>
  <c r="CQ99" i="2"/>
  <c r="DW99" i="2"/>
  <c r="BG100" i="2"/>
  <c r="CM100" i="2"/>
  <c r="DS100" i="2"/>
  <c r="BC101" i="2"/>
  <c r="CI101" i="2"/>
  <c r="DO101" i="2"/>
  <c r="ED101" i="2"/>
  <c r="AR102" i="2"/>
  <c r="BD102" i="2"/>
  <c r="BN102" i="2"/>
  <c r="BX102" i="2"/>
  <c r="CJ102" i="2"/>
  <c r="CT102" i="2"/>
  <c r="DD102" i="2"/>
  <c r="DP102" i="2"/>
  <c r="DZ102" i="2"/>
  <c r="EJ102" i="2"/>
  <c r="AN101" i="2"/>
  <c r="AV64" i="2"/>
  <c r="BF64" i="2"/>
  <c r="BR64" i="2"/>
  <c r="CB64" i="2"/>
  <c r="CL64" i="2"/>
  <c r="CX64" i="2"/>
  <c r="DH64" i="2"/>
  <c r="DR64" i="2"/>
  <c r="ED64" i="2"/>
  <c r="AR65" i="2"/>
  <c r="BB65" i="2"/>
  <c r="BN65" i="2"/>
  <c r="BX65" i="2"/>
  <c r="CH65" i="2"/>
  <c r="CT65" i="2"/>
  <c r="DD65" i="2"/>
  <c r="DN65" i="2"/>
  <c r="DZ65" i="2"/>
  <c r="EJ65" i="2"/>
  <c r="AX66" i="2"/>
  <c r="BJ66" i="2"/>
  <c r="BT66" i="2"/>
  <c r="CD66" i="2"/>
  <c r="CN66" i="2"/>
  <c r="CV66" i="2"/>
  <c r="DD66" i="2"/>
  <c r="DL66" i="2"/>
  <c r="DT66" i="2"/>
  <c r="EB66" i="2"/>
  <c r="EJ66" i="2"/>
  <c r="AV67" i="2"/>
  <c r="BD67" i="2"/>
  <c r="BL67" i="2"/>
  <c r="BT67" i="2"/>
  <c r="CB67" i="2"/>
  <c r="CJ67" i="2"/>
  <c r="CR67" i="2"/>
  <c r="CZ67" i="2"/>
  <c r="DH67" i="2"/>
  <c r="DP67" i="2"/>
  <c r="DX67" i="2"/>
  <c r="EF67" i="2"/>
  <c r="AR68" i="2"/>
  <c r="AZ68" i="2"/>
  <c r="BH68" i="2"/>
  <c r="BP68" i="2"/>
  <c r="BX68" i="2"/>
  <c r="CF68" i="2"/>
  <c r="CN68" i="2"/>
  <c r="CV68" i="2"/>
  <c r="DD68" i="2"/>
  <c r="DL68" i="2"/>
  <c r="DT68" i="2"/>
  <c r="EB68" i="2"/>
  <c r="EJ68" i="2"/>
  <c r="AV69" i="2"/>
  <c r="BD69" i="2"/>
  <c r="BL69" i="2"/>
  <c r="BT69" i="2"/>
  <c r="CB69" i="2"/>
  <c r="CJ69" i="2"/>
  <c r="CR69" i="2"/>
  <c r="CZ69" i="2"/>
  <c r="DH69" i="2"/>
  <c r="DP69" i="2"/>
  <c r="DX69" i="2"/>
  <c r="EF69" i="2"/>
  <c r="AR70" i="2"/>
  <c r="AZ70" i="2"/>
  <c r="BH70" i="2"/>
  <c r="BP70" i="2"/>
  <c r="BX70" i="2"/>
  <c r="CF70" i="2"/>
  <c r="CN70" i="2"/>
  <c r="CV70" i="2"/>
  <c r="DD70" i="2"/>
  <c r="DL70" i="2"/>
  <c r="DT70" i="2"/>
  <c r="EB70" i="2"/>
  <c r="EJ70" i="2"/>
  <c r="AV71" i="2"/>
  <c r="BD71" i="2"/>
  <c r="BL71" i="2"/>
  <c r="BT71" i="2"/>
  <c r="CB71" i="2"/>
  <c r="CJ71" i="2"/>
  <c r="CR71" i="2"/>
  <c r="CZ71" i="2"/>
  <c r="DH71" i="2"/>
  <c r="DP71" i="2"/>
  <c r="DX71" i="2"/>
  <c r="EF71" i="2"/>
  <c r="ED89" i="2"/>
  <c r="CJ91" i="2"/>
  <c r="DI92" i="2"/>
  <c r="DT93" i="2"/>
  <c r="DN94" i="2"/>
  <c r="DL95" i="2"/>
  <c r="BZ96" i="2"/>
  <c r="DX96" i="2"/>
  <c r="BZ97" i="2"/>
  <c r="EA97" i="2"/>
  <c r="BU98" i="2"/>
  <c r="DB98" i="2"/>
  <c r="EH98" i="2"/>
  <c r="BR99" i="2"/>
  <c r="CX99" i="2"/>
  <c r="ED99" i="2"/>
  <c r="BN100" i="2"/>
  <c r="CT100" i="2"/>
  <c r="DZ100" i="2"/>
  <c r="BJ101" i="2"/>
  <c r="CP101" i="2"/>
  <c r="DT101" i="2"/>
  <c r="EE101" i="2"/>
  <c r="AS102" i="2"/>
  <c r="BE102" i="2"/>
  <c r="BO102" i="2"/>
  <c r="BY102" i="2"/>
  <c r="CK102" i="2"/>
  <c r="CU102" i="2"/>
  <c r="DE102" i="2"/>
  <c r="DQ102" i="2"/>
  <c r="EA102" i="2"/>
  <c r="AN102" i="2"/>
  <c r="AW64" i="2"/>
  <c r="BG64" i="2"/>
  <c r="BS64" i="2"/>
  <c r="CC64" i="2"/>
  <c r="CM64" i="2"/>
  <c r="CY64" i="2"/>
  <c r="DI64" i="2"/>
  <c r="DS64" i="2"/>
  <c r="EE64" i="2"/>
  <c r="AS65" i="2"/>
  <c r="BC65" i="2"/>
  <c r="BO65" i="2"/>
  <c r="BY65" i="2"/>
  <c r="CI65" i="2"/>
  <c r="CU65" i="2"/>
  <c r="DE65" i="2"/>
  <c r="DO65" i="2"/>
  <c r="EA65" i="2"/>
  <c r="AO66" i="2"/>
  <c r="AY66" i="2"/>
  <c r="BK66" i="2"/>
  <c r="BU66" i="2"/>
  <c r="CE66" i="2"/>
  <c r="CO66" i="2"/>
  <c r="CW66" i="2"/>
  <c r="DE66" i="2"/>
  <c r="DM66" i="2"/>
  <c r="DU66" i="2"/>
  <c r="EC66" i="2"/>
  <c r="AO67" i="2"/>
  <c r="AW67" i="2"/>
  <c r="BE67" i="2"/>
  <c r="BM67" i="2"/>
  <c r="BU67" i="2"/>
  <c r="CC67" i="2"/>
  <c r="CK67" i="2"/>
  <c r="CS67" i="2"/>
  <c r="DA67" i="2"/>
  <c r="DI67" i="2"/>
  <c r="DQ67" i="2"/>
  <c r="DY67" i="2"/>
  <c r="EG67" i="2"/>
  <c r="AS68" i="2"/>
  <c r="BA68" i="2"/>
  <c r="BI68" i="2"/>
  <c r="BQ68" i="2"/>
  <c r="BY68" i="2"/>
  <c r="CG68" i="2"/>
  <c r="CO68" i="2"/>
  <c r="EE89" i="2"/>
  <c r="CT91" i="2"/>
  <c r="DJ92" i="2"/>
  <c r="DU93" i="2"/>
  <c r="DT94" i="2"/>
  <c r="DM95" i="2"/>
  <c r="CA96" i="2"/>
  <c r="DY96" i="2"/>
  <c r="CD97" i="2"/>
  <c r="EB97" i="2"/>
  <c r="BV98" i="2"/>
  <c r="DC98" i="2"/>
  <c r="EI98" i="2"/>
  <c r="BS99" i="2"/>
  <c r="CY99" i="2"/>
  <c r="EE99" i="2"/>
  <c r="BO100" i="2"/>
  <c r="CU100" i="2"/>
  <c r="EA100" i="2"/>
  <c r="BK101" i="2"/>
  <c r="CQ101" i="2"/>
  <c r="DU101" i="2"/>
  <c r="EF101" i="2"/>
  <c r="AV102" i="2"/>
  <c r="BF102" i="2"/>
  <c r="BP102" i="2"/>
  <c r="CB102" i="2"/>
  <c r="CL102" i="2"/>
  <c r="CV102" i="2"/>
  <c r="DH102" i="2"/>
  <c r="DR102" i="2"/>
  <c r="EB102" i="2"/>
  <c r="AX64" i="2"/>
  <c r="BJ64" i="2"/>
  <c r="BT64" i="2"/>
  <c r="CD64" i="2"/>
  <c r="CP64" i="2"/>
  <c r="CZ64" i="2"/>
  <c r="DJ64" i="2"/>
  <c r="DV64" i="2"/>
  <c r="EF64" i="2"/>
  <c r="AT65" i="2"/>
  <c r="BF65" i="2"/>
  <c r="BP65" i="2"/>
  <c r="BZ65" i="2"/>
  <c r="CL65" i="2"/>
  <c r="CV65" i="2"/>
  <c r="DF65" i="2"/>
  <c r="DR65" i="2"/>
  <c r="EB65" i="2"/>
  <c r="AP66" i="2"/>
  <c r="BB66" i="2"/>
  <c r="BL66" i="2"/>
  <c r="BV66" i="2"/>
  <c r="CH66" i="2"/>
  <c r="CP66" i="2"/>
  <c r="CX66" i="2"/>
  <c r="DF66" i="2"/>
  <c r="DN66" i="2"/>
  <c r="DV66" i="2"/>
  <c r="ED66" i="2"/>
  <c r="AP67" i="2"/>
  <c r="AX67" i="2"/>
  <c r="BF67" i="2"/>
  <c r="BN67" i="2"/>
  <c r="BV67" i="2"/>
  <c r="CD67" i="2"/>
  <c r="CL67" i="2"/>
  <c r="CT67" i="2"/>
  <c r="DB67" i="2"/>
  <c r="DJ67" i="2"/>
  <c r="DR67" i="2"/>
  <c r="DZ67" i="2"/>
  <c r="EH67" i="2"/>
  <c r="AT68" i="2"/>
  <c r="BB68" i="2"/>
  <c r="BJ68" i="2"/>
  <c r="BR68" i="2"/>
  <c r="BZ68" i="2"/>
  <c r="CH68" i="2"/>
  <c r="CP68" i="2"/>
  <c r="BP90" i="2"/>
  <c r="DV91" i="2"/>
  <c r="AR93" i="2"/>
  <c r="AR94" i="2"/>
  <c r="AR95" i="2"/>
  <c r="EB95" i="2"/>
  <c r="CK96" i="2"/>
  <c r="AP97" i="2"/>
  <c r="CN97" i="2"/>
  <c r="AO98" i="2"/>
  <c r="CD98" i="2"/>
  <c r="DJ98" i="2"/>
  <c r="AT99" i="2"/>
  <c r="BZ99" i="2"/>
  <c r="DF99" i="2"/>
  <c r="AP100" i="2"/>
  <c r="BV100" i="2"/>
  <c r="DB100" i="2"/>
  <c r="EH100" i="2"/>
  <c r="BR101" i="2"/>
  <c r="CX101" i="2"/>
  <c r="DV101" i="2"/>
  <c r="EG101" i="2"/>
  <c r="AW102" i="2"/>
  <c r="BG102" i="2"/>
  <c r="BQ102" i="2"/>
  <c r="CC102" i="2"/>
  <c r="CM102" i="2"/>
  <c r="CW102" i="2"/>
  <c r="DI102" i="2"/>
  <c r="DS102" i="2"/>
  <c r="EC102" i="2"/>
  <c r="AN94" i="2"/>
  <c r="AO64" i="2"/>
  <c r="AY64" i="2"/>
  <c r="BK64" i="2"/>
  <c r="BU64" i="2"/>
  <c r="CE64" i="2"/>
  <c r="CQ64" i="2"/>
  <c r="DA64" i="2"/>
  <c r="DK64" i="2"/>
  <c r="DW64" i="2"/>
  <c r="EG64" i="2"/>
  <c r="AU65" i="2"/>
  <c r="BG65" i="2"/>
  <c r="BQ65" i="2"/>
  <c r="CA65" i="2"/>
  <c r="CM65" i="2"/>
  <c r="CW65" i="2"/>
  <c r="DG65" i="2"/>
  <c r="DS65" i="2"/>
  <c r="EC65" i="2"/>
  <c r="AQ66" i="2"/>
  <c r="BC66" i="2"/>
  <c r="BM66" i="2"/>
  <c r="BW66" i="2"/>
  <c r="CI66" i="2"/>
  <c r="CQ66" i="2"/>
  <c r="CY66" i="2"/>
  <c r="DG66" i="2"/>
  <c r="DO66" i="2"/>
  <c r="DW66" i="2"/>
  <c r="EE66" i="2"/>
  <c r="AQ67" i="2"/>
  <c r="AY67" i="2"/>
  <c r="BG67" i="2"/>
  <c r="BO67" i="2"/>
  <c r="BW67" i="2"/>
  <c r="CE67" i="2"/>
  <c r="CM67" i="2"/>
  <c r="CU67" i="2"/>
  <c r="DC67" i="2"/>
  <c r="DK67" i="2"/>
  <c r="DS67" i="2"/>
  <c r="EA67" i="2"/>
  <c r="EI67" i="2"/>
  <c r="AU68" i="2"/>
  <c r="BC68" i="2"/>
  <c r="BK68" i="2"/>
  <c r="BS68" i="2"/>
  <c r="CA68" i="2"/>
  <c r="CI68" i="2"/>
  <c r="CQ68" i="2"/>
  <c r="CY68" i="2"/>
  <c r="DG68" i="2"/>
  <c r="DK90" i="2"/>
  <c r="BF92" i="2"/>
  <c r="BP93" i="2"/>
  <c r="BS94" i="2"/>
  <c r="BR95" i="2"/>
  <c r="AV96" i="2"/>
  <c r="CY96" i="2"/>
  <c r="BA97" i="2"/>
  <c r="DB97" i="2"/>
  <c r="BA98" i="2"/>
  <c r="CL98" i="2"/>
  <c r="DR98" i="2"/>
  <c r="BB99" i="2"/>
  <c r="CH99" i="2"/>
  <c r="DN99" i="2"/>
  <c r="AX100" i="2"/>
  <c r="CD100" i="2"/>
  <c r="DJ100" i="2"/>
  <c r="AT101" i="2"/>
  <c r="BZ101" i="2"/>
  <c r="DF101" i="2"/>
  <c r="DX101" i="2"/>
  <c r="AO102" i="2"/>
  <c r="AY102" i="2"/>
  <c r="BI102" i="2"/>
  <c r="BU102" i="2"/>
  <c r="CE102" i="2"/>
  <c r="CO102" i="2"/>
  <c r="DA102" i="2"/>
  <c r="DK102" i="2"/>
  <c r="DU102" i="2"/>
  <c r="EG102" i="2"/>
  <c r="AN96" i="2"/>
  <c r="AQ64" i="2"/>
  <c r="BC64" i="2"/>
  <c r="BM64" i="2"/>
  <c r="BW64" i="2"/>
  <c r="CI64" i="2"/>
  <c r="CS64" i="2"/>
  <c r="DC64" i="2"/>
  <c r="DO64" i="2"/>
  <c r="DY64" i="2"/>
  <c r="EI64" i="2"/>
  <c r="AY65" i="2"/>
  <c r="BI65" i="2"/>
  <c r="BS65" i="2"/>
  <c r="CE65" i="2"/>
  <c r="CO65" i="2"/>
  <c r="CY65" i="2"/>
  <c r="DK65" i="2"/>
  <c r="DU65" i="2"/>
  <c r="DL90" i="2"/>
  <c r="BG92" i="2"/>
  <c r="BX93" i="2"/>
  <c r="BT94" i="2"/>
  <c r="BS95" i="2"/>
  <c r="AW96" i="2"/>
  <c r="CZ96" i="2"/>
  <c r="BB97" i="2"/>
  <c r="DC97" i="2"/>
  <c r="BB98" i="2"/>
  <c r="CM98" i="2"/>
  <c r="DS98" i="2"/>
  <c r="BC99" i="2"/>
  <c r="CI99" i="2"/>
  <c r="DO99" i="2"/>
  <c r="AY100" i="2"/>
  <c r="CE100" i="2"/>
  <c r="DK100" i="2"/>
  <c r="AU101" i="2"/>
  <c r="CA101" i="2"/>
  <c r="DG101" i="2"/>
  <c r="EB101" i="2"/>
  <c r="AP102" i="2"/>
  <c r="AZ102" i="2"/>
  <c r="BL102" i="2"/>
  <c r="BV102" i="2"/>
  <c r="CF102" i="2"/>
  <c r="CR102" i="2"/>
  <c r="DB102" i="2"/>
  <c r="DL102" i="2"/>
  <c r="DX102" i="2"/>
  <c r="EH102" i="2"/>
  <c r="AN97" i="2"/>
  <c r="AT64" i="2"/>
  <c r="BD64" i="2"/>
  <c r="BN64" i="2"/>
  <c r="BZ64" i="2"/>
  <c r="CJ64" i="2"/>
  <c r="CT64" i="2"/>
  <c r="DF64" i="2"/>
  <c r="DP64" i="2"/>
  <c r="DZ64" i="2"/>
  <c r="AP65" i="2"/>
  <c r="AZ65" i="2"/>
  <c r="BJ65" i="2"/>
  <c r="BV65" i="2"/>
  <c r="CF65" i="2"/>
  <c r="CP65" i="2"/>
  <c r="DB65" i="2"/>
  <c r="DL65" i="2"/>
  <c r="DV65" i="2"/>
  <c r="CD90" i="2"/>
  <c r="CO97" i="2"/>
  <c r="BW100" i="2"/>
  <c r="BH102" i="2"/>
  <c r="AN95" i="2"/>
  <c r="DN64" i="2"/>
  <c r="CX65" i="2"/>
  <c r="AV66" i="2"/>
  <c r="CA66" i="2"/>
  <c r="CZ66" i="2"/>
  <c r="DR66" i="2"/>
  <c r="AS67" i="2"/>
  <c r="BP67" i="2"/>
  <c r="CH67" i="2"/>
  <c r="DE67" i="2"/>
  <c r="EB67" i="2"/>
  <c r="AX68" i="2"/>
  <c r="BU68" i="2"/>
  <c r="CL68" i="2"/>
  <c r="CZ68" i="2"/>
  <c r="DJ68" i="2"/>
  <c r="DS68" i="2"/>
  <c r="EC68" i="2"/>
  <c r="AP69" i="2"/>
  <c r="AY69" i="2"/>
  <c r="BH69" i="2"/>
  <c r="BQ69" i="2"/>
  <c r="BZ69" i="2"/>
  <c r="CI69" i="2"/>
  <c r="CS69" i="2"/>
  <c r="DB69" i="2"/>
  <c r="DK69" i="2"/>
  <c r="DT69" i="2"/>
  <c r="EC69" i="2"/>
  <c r="AP70" i="2"/>
  <c r="AY70" i="2"/>
  <c r="BI70" i="2"/>
  <c r="BR70" i="2"/>
  <c r="CA70" i="2"/>
  <c r="CJ70" i="2"/>
  <c r="CS70" i="2"/>
  <c r="DB70" i="2"/>
  <c r="DK70" i="2"/>
  <c r="DU70" i="2"/>
  <c r="ED70" i="2"/>
  <c r="AQ71" i="2"/>
  <c r="AZ71" i="2"/>
  <c r="BI71" i="2"/>
  <c r="BR71" i="2"/>
  <c r="CA71" i="2"/>
  <c r="CK71" i="2"/>
  <c r="CT71" i="2"/>
  <c r="DC71" i="2"/>
  <c r="DL71" i="2"/>
  <c r="DU71" i="2"/>
  <c r="ED71" i="2"/>
  <c r="AQ72" i="2"/>
  <c r="AY72" i="2"/>
  <c r="BG72" i="2"/>
  <c r="BO72" i="2"/>
  <c r="BW72" i="2"/>
  <c r="CE72" i="2"/>
  <c r="CM72" i="2"/>
  <c r="CU72" i="2"/>
  <c r="DC72" i="2"/>
  <c r="DK72" i="2"/>
  <c r="DS72" i="2"/>
  <c r="EA72" i="2"/>
  <c r="EI72" i="2"/>
  <c r="AU73" i="2"/>
  <c r="BC73" i="2"/>
  <c r="BK73" i="2"/>
  <c r="BS73" i="2"/>
  <c r="CA73" i="2"/>
  <c r="CI73" i="2"/>
  <c r="CQ73" i="2"/>
  <c r="CY73" i="2"/>
  <c r="DG73" i="2"/>
  <c r="DO73" i="2"/>
  <c r="DW73" i="2"/>
  <c r="EE73" i="2"/>
  <c r="AQ74" i="2"/>
  <c r="AY74" i="2"/>
  <c r="BG74" i="2"/>
  <c r="BO74" i="2"/>
  <c r="BW74" i="2"/>
  <c r="DW91" i="2"/>
  <c r="AP98" i="2"/>
  <c r="DC100" i="2"/>
  <c r="BT102" i="2"/>
  <c r="AP64" i="2"/>
  <c r="DX64" i="2"/>
  <c r="DJ65" i="2"/>
  <c r="BD66" i="2"/>
  <c r="CB66" i="2"/>
  <c r="DA66" i="2"/>
  <c r="DX66" i="2"/>
  <c r="AT67" i="2"/>
  <c r="BQ67" i="2"/>
  <c r="CN67" i="2"/>
  <c r="DF67" i="2"/>
  <c r="EC67" i="2"/>
  <c r="BD68" i="2"/>
  <c r="BV68" i="2"/>
  <c r="CM68" i="2"/>
  <c r="DA68" i="2"/>
  <c r="DK68" i="2"/>
  <c r="DU68" i="2"/>
  <c r="ED68" i="2"/>
  <c r="AQ69" i="2"/>
  <c r="AZ69" i="2"/>
  <c r="BI69" i="2"/>
  <c r="BR69" i="2"/>
  <c r="CA69" i="2"/>
  <c r="CK69" i="2"/>
  <c r="CT69" i="2"/>
  <c r="DC69" i="2"/>
  <c r="DL69" i="2"/>
  <c r="DU69" i="2"/>
  <c r="ED69" i="2"/>
  <c r="AQ70" i="2"/>
  <c r="BA70" i="2"/>
  <c r="BJ70" i="2"/>
  <c r="BS70" i="2"/>
  <c r="CB70" i="2"/>
  <c r="CK70" i="2"/>
  <c r="CT70" i="2"/>
  <c r="DC70" i="2"/>
  <c r="DM70" i="2"/>
  <c r="DV70" i="2"/>
  <c r="EE70" i="2"/>
  <c r="AR71" i="2"/>
  <c r="BA71" i="2"/>
  <c r="BJ71" i="2"/>
  <c r="BS71" i="2"/>
  <c r="CC71" i="2"/>
  <c r="CL71" i="2"/>
  <c r="CU71" i="2"/>
  <c r="DD71" i="2"/>
  <c r="DM71" i="2"/>
  <c r="DV71" i="2"/>
  <c r="EE71" i="2"/>
  <c r="AR72" i="2"/>
  <c r="AS93" i="2"/>
  <c r="CE98" i="2"/>
  <c r="EI100" i="2"/>
  <c r="CD102" i="2"/>
  <c r="BB64" i="2"/>
  <c r="EH64" i="2"/>
  <c r="DT65" i="2"/>
  <c r="BE66" i="2"/>
  <c r="CJ66" i="2"/>
  <c r="DB66" i="2"/>
  <c r="DY66" i="2"/>
  <c r="AZ67" i="2"/>
  <c r="BR67" i="2"/>
  <c r="CO67" i="2"/>
  <c r="DL67" i="2"/>
  <c r="ED67" i="2"/>
  <c r="BE68" i="2"/>
  <c r="CB68" i="2"/>
  <c r="CR68" i="2"/>
  <c r="DB68" i="2"/>
  <c r="DM68" i="2"/>
  <c r="DV68" i="2"/>
  <c r="EE68" i="2"/>
  <c r="AR69" i="2"/>
  <c r="BA69" i="2"/>
  <c r="BJ69" i="2"/>
  <c r="BS69" i="2"/>
  <c r="CC69" i="2"/>
  <c r="CL69" i="2"/>
  <c r="CU69" i="2"/>
  <c r="DD69" i="2"/>
  <c r="DM69" i="2"/>
  <c r="DV69" i="2"/>
  <c r="EE69" i="2"/>
  <c r="AS70" i="2"/>
  <c r="BB70" i="2"/>
  <c r="BK70" i="2"/>
  <c r="BT70" i="2"/>
  <c r="CC70" i="2"/>
  <c r="CL70" i="2"/>
  <c r="CU70" i="2"/>
  <c r="DE70" i="2"/>
  <c r="DN70" i="2"/>
  <c r="DW70" i="2"/>
  <c r="EF70" i="2"/>
  <c r="AS71" i="2"/>
  <c r="BB71" i="2"/>
  <c r="BK71" i="2"/>
  <c r="BU71" i="2"/>
  <c r="CD71" i="2"/>
  <c r="CM71" i="2"/>
  <c r="CV71" i="2"/>
  <c r="DE71" i="2"/>
  <c r="DN71" i="2"/>
  <c r="DW71" i="2"/>
  <c r="EG71" i="2"/>
  <c r="AS72" i="2"/>
  <c r="AY94" i="2"/>
  <c r="DK98" i="2"/>
  <c r="BS101" i="2"/>
  <c r="CN102" i="2"/>
  <c r="BL64" i="2"/>
  <c r="AX65" i="2"/>
  <c r="ED65" i="2"/>
  <c r="BF66" i="2"/>
  <c r="CK66" i="2"/>
  <c r="DH66" i="2"/>
  <c r="DZ66" i="2"/>
  <c r="BA67" i="2"/>
  <c r="BX67" i="2"/>
  <c r="CP67" i="2"/>
  <c r="DM67" i="2"/>
  <c r="EJ67" i="2"/>
  <c r="BF68" i="2"/>
  <c r="CC68" i="2"/>
  <c r="CS68" i="2"/>
  <c r="DC68" i="2"/>
  <c r="DN68" i="2"/>
  <c r="DW68" i="2"/>
  <c r="EF68" i="2"/>
  <c r="AS69" i="2"/>
  <c r="BB69" i="2"/>
  <c r="BK69" i="2"/>
  <c r="BU69" i="2"/>
  <c r="CD69" i="2"/>
  <c r="CM69" i="2"/>
  <c r="CV69" i="2"/>
  <c r="DE69" i="2"/>
  <c r="DN69" i="2"/>
  <c r="DW69" i="2"/>
  <c r="EG69" i="2"/>
  <c r="AT70" i="2"/>
  <c r="BC70" i="2"/>
  <c r="BL70" i="2"/>
  <c r="BU70" i="2"/>
  <c r="CD70" i="2"/>
  <c r="CM70" i="2"/>
  <c r="CW70" i="2"/>
  <c r="DF70" i="2"/>
  <c r="DO70" i="2"/>
  <c r="DX70" i="2"/>
  <c r="EG70" i="2"/>
  <c r="AT71" i="2"/>
  <c r="BC71" i="2"/>
  <c r="BM71" i="2"/>
  <c r="BV71" i="2"/>
  <c r="CE71" i="2"/>
  <c r="CN71" i="2"/>
  <c r="CW71" i="2"/>
  <c r="DF71" i="2"/>
  <c r="DO71" i="2"/>
  <c r="DY71" i="2"/>
  <c r="EH71" i="2"/>
  <c r="AT72" i="2"/>
  <c r="BB72" i="2"/>
  <c r="BJ72" i="2"/>
  <c r="BR72" i="2"/>
  <c r="BZ72" i="2"/>
  <c r="CH72" i="2"/>
  <c r="CP72" i="2"/>
  <c r="CX72" i="2"/>
  <c r="DF72" i="2"/>
  <c r="DN72" i="2"/>
  <c r="DV72" i="2"/>
  <c r="ED72" i="2"/>
  <c r="AP73" i="2"/>
  <c r="AX73" i="2"/>
  <c r="BF73" i="2"/>
  <c r="BN73" i="2"/>
  <c r="BV73" i="2"/>
  <c r="CD73" i="2"/>
  <c r="CL73" i="2"/>
  <c r="CT73" i="2"/>
  <c r="DB73" i="2"/>
  <c r="DJ73" i="2"/>
  <c r="DR73" i="2"/>
  <c r="DZ73" i="2"/>
  <c r="EH73" i="2"/>
  <c r="AT74" i="2"/>
  <c r="BB74" i="2"/>
  <c r="BJ74" i="2"/>
  <c r="BR74" i="2"/>
  <c r="AS95" i="2"/>
  <c r="AU99" i="2"/>
  <c r="CY101" i="2"/>
  <c r="CZ102" i="2"/>
  <c r="BV64" i="2"/>
  <c r="BH65" i="2"/>
  <c r="EE65" i="2"/>
  <c r="BN66" i="2"/>
  <c r="CL66" i="2"/>
  <c r="DI66" i="2"/>
  <c r="EF66" i="2"/>
  <c r="BB67" i="2"/>
  <c r="BY67" i="2"/>
  <c r="CV67" i="2"/>
  <c r="DN67" i="2"/>
  <c r="AO68" i="2"/>
  <c r="BL68" i="2"/>
  <c r="CD68" i="2"/>
  <c r="CT68" i="2"/>
  <c r="DE68" i="2"/>
  <c r="DO68" i="2"/>
  <c r="DX68" i="2"/>
  <c r="EG68" i="2"/>
  <c r="AT69" i="2"/>
  <c r="BC69" i="2"/>
  <c r="BM69" i="2"/>
  <c r="BV69" i="2"/>
  <c r="CE69" i="2"/>
  <c r="CN69" i="2"/>
  <c r="CW69" i="2"/>
  <c r="DF69" i="2"/>
  <c r="DO69" i="2"/>
  <c r="DY69" i="2"/>
  <c r="EH69" i="2"/>
  <c r="AU70" i="2"/>
  <c r="BD70" i="2"/>
  <c r="BM70" i="2"/>
  <c r="BV70" i="2"/>
  <c r="CE70" i="2"/>
  <c r="CO70" i="2"/>
  <c r="CX70" i="2"/>
  <c r="DG70" i="2"/>
  <c r="DP70" i="2"/>
  <c r="DY70" i="2"/>
  <c r="EH70" i="2"/>
  <c r="AU71" i="2"/>
  <c r="BE71" i="2"/>
  <c r="BN71" i="2"/>
  <c r="BW71" i="2"/>
  <c r="CF71" i="2"/>
  <c r="CO71" i="2"/>
  <c r="CX71" i="2"/>
  <c r="DG71" i="2"/>
  <c r="DQ71" i="2"/>
  <c r="DZ71" i="2"/>
  <c r="EI71" i="2"/>
  <c r="CL96" i="2"/>
  <c r="DG99" i="2"/>
  <c r="EJ101" i="2"/>
  <c r="DT102" i="2"/>
  <c r="CR64" i="2"/>
  <c r="CD65" i="2"/>
  <c r="AT66" i="2"/>
  <c r="BR66" i="2"/>
  <c r="CS66" i="2"/>
  <c r="DP66" i="2"/>
  <c r="EH66" i="2"/>
  <c r="BI67" i="2"/>
  <c r="CF67" i="2"/>
  <c r="CX67" i="2"/>
  <c r="DU67" i="2"/>
  <c r="AV68" i="2"/>
  <c r="BN68" i="2"/>
  <c r="CJ68" i="2"/>
  <c r="CW68" i="2"/>
  <c r="DH68" i="2"/>
  <c r="DQ68" i="2"/>
  <c r="DZ68" i="2"/>
  <c r="EI68" i="2"/>
  <c r="AW69" i="2"/>
  <c r="BF69" i="2"/>
  <c r="BO69" i="2"/>
  <c r="BX69" i="2"/>
  <c r="CG69" i="2"/>
  <c r="CP69" i="2"/>
  <c r="CY69" i="2"/>
  <c r="DI69" i="2"/>
  <c r="DR69" i="2"/>
  <c r="EA69" i="2"/>
  <c r="EJ69" i="2"/>
  <c r="AW70" i="2"/>
  <c r="BF70" i="2"/>
  <c r="BO70" i="2"/>
  <c r="BY70" i="2"/>
  <c r="CH70" i="2"/>
  <c r="CQ70" i="2"/>
  <c r="CZ70" i="2"/>
  <c r="DI70" i="2"/>
  <c r="DR70" i="2"/>
  <c r="EA70" i="2"/>
  <c r="AO71" i="2"/>
  <c r="AX71" i="2"/>
  <c r="BG71" i="2"/>
  <c r="BP71" i="2"/>
  <c r="BY71" i="2"/>
  <c r="CH71" i="2"/>
  <c r="CQ71" i="2"/>
  <c r="DA71" i="2"/>
  <c r="DJ71" i="2"/>
  <c r="DS71" i="2"/>
  <c r="EB71" i="2"/>
  <c r="AO72" i="2"/>
  <c r="AW72" i="2"/>
  <c r="BE72" i="2"/>
  <c r="BM72" i="2"/>
  <c r="BU72" i="2"/>
  <c r="CC72" i="2"/>
  <c r="AQ97" i="2"/>
  <c r="AQ100" i="2"/>
  <c r="AX102" i="2"/>
  <c r="EF102" i="2"/>
  <c r="DB64" i="2"/>
  <c r="CN65" i="2"/>
  <c r="AU66" i="2"/>
  <c r="BZ66" i="2"/>
  <c r="CT66" i="2"/>
  <c r="DQ66" i="2"/>
  <c r="AR67" i="2"/>
  <c r="BJ67" i="2"/>
  <c r="CG67" i="2"/>
  <c r="DD67" i="2"/>
  <c r="DV67" i="2"/>
  <c r="AW68" i="2"/>
  <c r="BT68" i="2"/>
  <c r="CK68" i="2"/>
  <c r="CX68" i="2"/>
  <c r="DI68" i="2"/>
  <c r="DR68" i="2"/>
  <c r="EA68" i="2"/>
  <c r="AO69" i="2"/>
  <c r="AX69" i="2"/>
  <c r="BG69" i="2"/>
  <c r="BP69" i="2"/>
  <c r="BY69" i="2"/>
  <c r="CH69" i="2"/>
  <c r="CQ69" i="2"/>
  <c r="DA69" i="2"/>
  <c r="EC95" i="2"/>
  <c r="CR66" i="2"/>
  <c r="BM68" i="2"/>
  <c r="BE69" i="2"/>
  <c r="DQ69" i="2"/>
  <c r="BE70" i="2"/>
  <c r="CP70" i="2"/>
  <c r="DZ70" i="2"/>
  <c r="BO71" i="2"/>
  <c r="CY71" i="2"/>
  <c r="EJ71" i="2"/>
  <c r="BD72" i="2"/>
  <c r="BQ72" i="2"/>
  <c r="CD72" i="2"/>
  <c r="CO72" i="2"/>
  <c r="CZ72" i="2"/>
  <c r="DJ72" i="2"/>
  <c r="DU72" i="2"/>
  <c r="EF72" i="2"/>
  <c r="AT73" i="2"/>
  <c r="BE73" i="2"/>
  <c r="BP73" i="2"/>
  <c r="BZ73" i="2"/>
  <c r="CK73" i="2"/>
  <c r="CV73" i="2"/>
  <c r="DF73" i="2"/>
  <c r="DQ73" i="2"/>
  <c r="EB73" i="2"/>
  <c r="AP74" i="2"/>
  <c r="BA74" i="2"/>
  <c r="BL74" i="2"/>
  <c r="BV74" i="2"/>
  <c r="CE74" i="2"/>
  <c r="CM74" i="2"/>
  <c r="CU74" i="2"/>
  <c r="DC74" i="2"/>
  <c r="DK74" i="2"/>
  <c r="DS74" i="2"/>
  <c r="EA74" i="2"/>
  <c r="EI74" i="2"/>
  <c r="AU75" i="2"/>
  <c r="BC75" i="2"/>
  <c r="BK75" i="2"/>
  <c r="BS75" i="2"/>
  <c r="CA75" i="2"/>
  <c r="CI75" i="2"/>
  <c r="CQ75" i="2"/>
  <c r="CY75" i="2"/>
  <c r="DG75" i="2"/>
  <c r="DO75" i="2"/>
  <c r="DW75" i="2"/>
  <c r="EE75" i="2"/>
  <c r="AQ76" i="2"/>
  <c r="AY76" i="2"/>
  <c r="BG76" i="2"/>
  <c r="BO76" i="2"/>
  <c r="BW76" i="2"/>
  <c r="CE76" i="2"/>
  <c r="CM76" i="2"/>
  <c r="CU76" i="2"/>
  <c r="DC76" i="2"/>
  <c r="DK76" i="2"/>
  <c r="DS76" i="2"/>
  <c r="EA76" i="2"/>
  <c r="EI76" i="2"/>
  <c r="AU77" i="2"/>
  <c r="BC77" i="2"/>
  <c r="BK77" i="2"/>
  <c r="BS77" i="2"/>
  <c r="CA77" i="2"/>
  <c r="CI77" i="2"/>
  <c r="CQ77" i="2"/>
  <c r="CY77" i="2"/>
  <c r="DG77" i="2"/>
  <c r="DO77" i="2"/>
  <c r="DW77" i="2"/>
  <c r="EE77" i="2"/>
  <c r="AN75" i="2"/>
  <c r="AA68" i="2"/>
  <c r="AB68" i="2" s="1"/>
  <c r="AC68" i="2" s="1"/>
  <c r="AA65" i="2"/>
  <c r="AB65" i="2" s="1"/>
  <c r="AC65" i="2" s="1"/>
  <c r="DB75" i="2"/>
  <c r="DF76" i="2"/>
  <c r="AX77" i="2"/>
  <c r="CL77" i="2"/>
  <c r="DR77" i="2"/>
  <c r="AA70" i="2"/>
  <c r="AB70" i="2" s="1"/>
  <c r="AC70" i="2" s="1"/>
  <c r="BL72" i="2"/>
  <c r="DX73" i="2"/>
  <c r="DP74" i="2"/>
  <c r="BP75" i="2"/>
  <c r="DD75" i="2"/>
  <c r="AV76" i="2"/>
  <c r="CJ76" i="2"/>
  <c r="DP76" i="2"/>
  <c r="BX77" i="2"/>
  <c r="DT77" i="2"/>
  <c r="AA98" i="2"/>
  <c r="AB98" i="2" s="1"/>
  <c r="AC98" i="2" s="1"/>
  <c r="CT74" i="2"/>
  <c r="CH75" i="2"/>
  <c r="ED75" i="2"/>
  <c r="CL76" i="2"/>
  <c r="BB77" i="2"/>
  <c r="CP77" i="2"/>
  <c r="ED77" i="2"/>
  <c r="AA93" i="2"/>
  <c r="AB93" i="2" s="1"/>
  <c r="AC93" i="2" s="1"/>
  <c r="CA99" i="2"/>
  <c r="DJ66" i="2"/>
  <c r="CE68" i="2"/>
  <c r="BN69" i="2"/>
  <c r="DS69" i="2"/>
  <c r="BG70" i="2"/>
  <c r="CR70" i="2"/>
  <c r="EC70" i="2"/>
  <c r="BQ71" i="2"/>
  <c r="DB71" i="2"/>
  <c r="AP72" i="2"/>
  <c r="BF72" i="2"/>
  <c r="BS72" i="2"/>
  <c r="CF72" i="2"/>
  <c r="CQ72" i="2"/>
  <c r="DA72" i="2"/>
  <c r="DL72" i="2"/>
  <c r="DW72" i="2"/>
  <c r="EG72" i="2"/>
  <c r="AV73" i="2"/>
  <c r="BG73" i="2"/>
  <c r="BQ73" i="2"/>
  <c r="CB73" i="2"/>
  <c r="CM73" i="2"/>
  <c r="CW73" i="2"/>
  <c r="DH73" i="2"/>
  <c r="DS73" i="2"/>
  <c r="EC73" i="2"/>
  <c r="AR74" i="2"/>
  <c r="BC74" i="2"/>
  <c r="BM74" i="2"/>
  <c r="BX74" i="2"/>
  <c r="CF74" i="2"/>
  <c r="CN74" i="2"/>
  <c r="CV74" i="2"/>
  <c r="DD74" i="2"/>
  <c r="DL74" i="2"/>
  <c r="DT74" i="2"/>
  <c r="EB74" i="2"/>
  <c r="EJ74" i="2"/>
  <c r="AV75" i="2"/>
  <c r="BD75" i="2"/>
  <c r="BL75" i="2"/>
  <c r="BT75" i="2"/>
  <c r="CB75" i="2"/>
  <c r="CJ75" i="2"/>
  <c r="CR75" i="2"/>
  <c r="CZ75" i="2"/>
  <c r="DH75" i="2"/>
  <c r="DP75" i="2"/>
  <c r="DX75" i="2"/>
  <c r="EF75" i="2"/>
  <c r="AR76" i="2"/>
  <c r="AZ76" i="2"/>
  <c r="BH76" i="2"/>
  <c r="BP76" i="2"/>
  <c r="BX76" i="2"/>
  <c r="CF76" i="2"/>
  <c r="CN76" i="2"/>
  <c r="CV76" i="2"/>
  <c r="DD76" i="2"/>
  <c r="DL76" i="2"/>
  <c r="DT76" i="2"/>
  <c r="EB76" i="2"/>
  <c r="EJ76" i="2"/>
  <c r="AV77" i="2"/>
  <c r="BD77" i="2"/>
  <c r="BL77" i="2"/>
  <c r="BT77" i="2"/>
  <c r="CB77" i="2"/>
  <c r="CJ77" i="2"/>
  <c r="CR77" i="2"/>
  <c r="CZ77" i="2"/>
  <c r="DH77" i="2"/>
  <c r="DP77" i="2"/>
  <c r="DX77" i="2"/>
  <c r="EF77" i="2"/>
  <c r="AN76" i="2"/>
  <c r="AA100" i="2"/>
  <c r="AB100" i="2" s="1"/>
  <c r="AC100" i="2" s="1"/>
  <c r="AA96" i="2"/>
  <c r="AB96" i="2" s="1"/>
  <c r="AC96" i="2" s="1"/>
  <c r="AA92" i="2"/>
  <c r="AB92" i="2" s="1"/>
  <c r="AC92" i="2" s="1"/>
  <c r="AA74" i="2"/>
  <c r="AB74" i="2" s="1"/>
  <c r="AC74" i="2" s="1"/>
  <c r="AA71" i="2"/>
  <c r="AB71" i="2" s="1"/>
  <c r="AC71" i="2" s="1"/>
  <c r="CD75" i="2"/>
  <c r="CH76" i="2"/>
  <c r="ED76" i="2"/>
  <c r="BN77" i="2"/>
  <c r="CT77" i="2"/>
  <c r="EH77" i="2"/>
  <c r="AA91" i="2"/>
  <c r="AB91" i="2" s="1"/>
  <c r="AC91" i="2" s="1"/>
  <c r="AZ72" i="2"/>
  <c r="BL73" i="2"/>
  <c r="CR73" i="2"/>
  <c r="DM73" i="2"/>
  <c r="BH74" i="2"/>
  <c r="CB74" i="2"/>
  <c r="CR74" i="2"/>
  <c r="DX74" i="2"/>
  <c r="AR75" i="2"/>
  <c r="BX75" i="2"/>
  <c r="CV75" i="2"/>
  <c r="EB75" i="2"/>
  <c r="BL76" i="2"/>
  <c r="CZ76" i="2"/>
  <c r="EF76" i="2"/>
  <c r="BH77" i="2"/>
  <c r="CV77" i="2"/>
  <c r="EB77" i="2"/>
  <c r="AA94" i="2"/>
  <c r="AB94" i="2" s="1"/>
  <c r="AC94" i="2" s="1"/>
  <c r="CD74" i="2"/>
  <c r="CP75" i="2"/>
  <c r="AX76" i="2"/>
  <c r="CT76" i="2"/>
  <c r="DZ76" i="2"/>
  <c r="BZ77" i="2"/>
  <c r="CX77" i="2"/>
  <c r="AN74" i="2"/>
  <c r="DW101" i="2"/>
  <c r="EG66" i="2"/>
  <c r="CU68" i="2"/>
  <c r="BW69" i="2"/>
  <c r="DZ69" i="2"/>
  <c r="BN70" i="2"/>
  <c r="CY70" i="2"/>
  <c r="EI70" i="2"/>
  <c r="BX71" i="2"/>
  <c r="DI71" i="2"/>
  <c r="AU72" i="2"/>
  <c r="BH72" i="2"/>
  <c r="BT72" i="2"/>
  <c r="CG72" i="2"/>
  <c r="CR72" i="2"/>
  <c r="DB72" i="2"/>
  <c r="DM72" i="2"/>
  <c r="DX72" i="2"/>
  <c r="EH72" i="2"/>
  <c r="AW73" i="2"/>
  <c r="BH73" i="2"/>
  <c r="BR73" i="2"/>
  <c r="CC73" i="2"/>
  <c r="CN73" i="2"/>
  <c r="CX73" i="2"/>
  <c r="DI73" i="2"/>
  <c r="DT73" i="2"/>
  <c r="ED73" i="2"/>
  <c r="AS74" i="2"/>
  <c r="BD74" i="2"/>
  <c r="BN74" i="2"/>
  <c r="BY74" i="2"/>
  <c r="CG74" i="2"/>
  <c r="CO74" i="2"/>
  <c r="CW74" i="2"/>
  <c r="DE74" i="2"/>
  <c r="DM74" i="2"/>
  <c r="DU74" i="2"/>
  <c r="EC74" i="2"/>
  <c r="AO75" i="2"/>
  <c r="AW75" i="2"/>
  <c r="BE75" i="2"/>
  <c r="BM75" i="2"/>
  <c r="BU75" i="2"/>
  <c r="CC75" i="2"/>
  <c r="CK75" i="2"/>
  <c r="CS75" i="2"/>
  <c r="DA75" i="2"/>
  <c r="DI75" i="2"/>
  <c r="DQ75" i="2"/>
  <c r="DY75" i="2"/>
  <c r="EG75" i="2"/>
  <c r="AS76" i="2"/>
  <c r="BA76" i="2"/>
  <c r="BI76" i="2"/>
  <c r="BQ76" i="2"/>
  <c r="BY76" i="2"/>
  <c r="CG76" i="2"/>
  <c r="CO76" i="2"/>
  <c r="CW76" i="2"/>
  <c r="DE76" i="2"/>
  <c r="DM76" i="2"/>
  <c r="DU76" i="2"/>
  <c r="EC76" i="2"/>
  <c r="AO77" i="2"/>
  <c r="AW77" i="2"/>
  <c r="BE77" i="2"/>
  <c r="BM77" i="2"/>
  <c r="BU77" i="2"/>
  <c r="CC77" i="2"/>
  <c r="CK77" i="2"/>
  <c r="CS77" i="2"/>
  <c r="DA77" i="2"/>
  <c r="DI77" i="2"/>
  <c r="DQ77" i="2"/>
  <c r="DY77" i="2"/>
  <c r="EG77" i="2"/>
  <c r="AN69" i="2"/>
  <c r="AN77" i="2"/>
  <c r="AA77" i="2"/>
  <c r="AB77" i="2" s="1"/>
  <c r="AC77" i="2" s="1"/>
  <c r="AA64" i="2"/>
  <c r="AB64" i="2" s="1"/>
  <c r="AC64" i="2" s="1"/>
  <c r="CL75" i="2"/>
  <c r="CP76" i="2"/>
  <c r="DV76" i="2"/>
  <c r="BF77" i="2"/>
  <c r="CD77" i="2"/>
  <c r="DJ77" i="2"/>
  <c r="AN70" i="2"/>
  <c r="AA95" i="2"/>
  <c r="AB95" i="2" s="1"/>
  <c r="AC95" i="2" s="1"/>
  <c r="BT76" i="2"/>
  <c r="AN72" i="2"/>
  <c r="BJ75" i="2"/>
  <c r="AT77" i="2"/>
  <c r="DJ102" i="2"/>
  <c r="BH67" i="2"/>
  <c r="DF68" i="2"/>
  <c r="CF69" i="2"/>
  <c r="EB69" i="2"/>
  <c r="BQ70" i="2"/>
  <c r="DA70" i="2"/>
  <c r="AP71" i="2"/>
  <c r="BZ71" i="2"/>
  <c r="DK71" i="2"/>
  <c r="AV72" i="2"/>
  <c r="BI72" i="2"/>
  <c r="BV72" i="2"/>
  <c r="CI72" i="2"/>
  <c r="CS72" i="2"/>
  <c r="DD72" i="2"/>
  <c r="DO72" i="2"/>
  <c r="DY72" i="2"/>
  <c r="EJ72" i="2"/>
  <c r="AY73" i="2"/>
  <c r="BI73" i="2"/>
  <c r="BT73" i="2"/>
  <c r="CE73" i="2"/>
  <c r="CO73" i="2"/>
  <c r="CZ73" i="2"/>
  <c r="DK73" i="2"/>
  <c r="DU73" i="2"/>
  <c r="EF73" i="2"/>
  <c r="AU74" i="2"/>
  <c r="BE74" i="2"/>
  <c r="BP74" i="2"/>
  <c r="BZ74" i="2"/>
  <c r="CH74" i="2"/>
  <c r="CP74" i="2"/>
  <c r="CX74" i="2"/>
  <c r="DF74" i="2"/>
  <c r="DN74" i="2"/>
  <c r="DV74" i="2"/>
  <c r="ED74" i="2"/>
  <c r="AP75" i="2"/>
  <c r="AX75" i="2"/>
  <c r="BF75" i="2"/>
  <c r="BN75" i="2"/>
  <c r="BV75" i="2"/>
  <c r="CT75" i="2"/>
  <c r="DJ75" i="2"/>
  <c r="DR75" i="2"/>
  <c r="DZ75" i="2"/>
  <c r="EH75" i="2"/>
  <c r="AT76" i="2"/>
  <c r="BB76" i="2"/>
  <c r="BJ76" i="2"/>
  <c r="BR76" i="2"/>
  <c r="BZ76" i="2"/>
  <c r="CX76" i="2"/>
  <c r="DN76" i="2"/>
  <c r="AP77" i="2"/>
  <c r="BV77" i="2"/>
  <c r="DB77" i="2"/>
  <c r="DZ77" i="2"/>
  <c r="AA99" i="2"/>
  <c r="AB99" i="2" s="1"/>
  <c r="AC99" i="2" s="1"/>
  <c r="AA67" i="2"/>
  <c r="AB67" i="2" s="1"/>
  <c r="AC67" i="2" s="1"/>
  <c r="CI71" i="2"/>
  <c r="EI73" i="2"/>
  <c r="CZ74" i="2"/>
  <c r="AZ75" i="2"/>
  <c r="CN75" i="2"/>
  <c r="DT75" i="2"/>
  <c r="BD76" i="2"/>
  <c r="CR76" i="2"/>
  <c r="DX76" i="2"/>
  <c r="AZ77" i="2"/>
  <c r="CF77" i="2"/>
  <c r="DD77" i="2"/>
  <c r="AA102" i="2"/>
  <c r="AB102" i="2" s="1"/>
  <c r="AC102" i="2" s="1"/>
  <c r="DB74" i="2"/>
  <c r="BZ75" i="2"/>
  <c r="DN75" i="2"/>
  <c r="AP76" i="2"/>
  <c r="BV76" i="2"/>
  <c r="DJ76" i="2"/>
  <c r="BJ77" i="2"/>
  <c r="DF77" i="2"/>
  <c r="AA97" i="2"/>
  <c r="AB97" i="2" s="1"/>
  <c r="AC97" i="2" s="1"/>
  <c r="CH64" i="2"/>
  <c r="BZ67" i="2"/>
  <c r="DP68" i="2"/>
  <c r="CO69" i="2"/>
  <c r="EI69" i="2"/>
  <c r="BW70" i="2"/>
  <c r="DH70" i="2"/>
  <c r="AW71" i="2"/>
  <c r="CG71" i="2"/>
  <c r="DR71" i="2"/>
  <c r="AX72" i="2"/>
  <c r="BK72" i="2"/>
  <c r="BX72" i="2"/>
  <c r="CJ72" i="2"/>
  <c r="CT72" i="2"/>
  <c r="DE72" i="2"/>
  <c r="DP72" i="2"/>
  <c r="DZ72" i="2"/>
  <c r="AO73" i="2"/>
  <c r="AZ73" i="2"/>
  <c r="BJ73" i="2"/>
  <c r="BU73" i="2"/>
  <c r="CF73" i="2"/>
  <c r="CP73" i="2"/>
  <c r="DA73" i="2"/>
  <c r="DL73" i="2"/>
  <c r="DV73" i="2"/>
  <c r="EG73" i="2"/>
  <c r="AV74" i="2"/>
  <c r="BF74" i="2"/>
  <c r="BQ74" i="2"/>
  <c r="CA74" i="2"/>
  <c r="CI74" i="2"/>
  <c r="CQ74" i="2"/>
  <c r="CY74" i="2"/>
  <c r="DG74" i="2"/>
  <c r="DO74" i="2"/>
  <c r="DW74" i="2"/>
  <c r="EE74" i="2"/>
  <c r="AQ75" i="2"/>
  <c r="AY75" i="2"/>
  <c r="BG75" i="2"/>
  <c r="BO75" i="2"/>
  <c r="BW75" i="2"/>
  <c r="CE75" i="2"/>
  <c r="CM75" i="2"/>
  <c r="CU75" i="2"/>
  <c r="DC75" i="2"/>
  <c r="DK75" i="2"/>
  <c r="DS75" i="2"/>
  <c r="EA75" i="2"/>
  <c r="EI75" i="2"/>
  <c r="AU76" i="2"/>
  <c r="BC76" i="2"/>
  <c r="BK76" i="2"/>
  <c r="BS76" i="2"/>
  <c r="CA76" i="2"/>
  <c r="CI76" i="2"/>
  <c r="CQ76" i="2"/>
  <c r="CY76" i="2"/>
  <c r="DG76" i="2"/>
  <c r="DO76" i="2"/>
  <c r="DW76" i="2"/>
  <c r="EE76" i="2"/>
  <c r="AQ77" i="2"/>
  <c r="AY77" i="2"/>
  <c r="BG77" i="2"/>
  <c r="BO77" i="2"/>
  <c r="BW77" i="2"/>
  <c r="CE77" i="2"/>
  <c r="CM77" i="2"/>
  <c r="CU77" i="2"/>
  <c r="DC77" i="2"/>
  <c r="DK77" i="2"/>
  <c r="DS77" i="2"/>
  <c r="EA77" i="2"/>
  <c r="EI77" i="2"/>
  <c r="AN71" i="2"/>
  <c r="AA76" i="2"/>
  <c r="AB76" i="2" s="1"/>
  <c r="AC76" i="2" s="1"/>
  <c r="AA73" i="2"/>
  <c r="AB73" i="2" s="1"/>
  <c r="AC73" i="2" s="1"/>
  <c r="BR65" i="2"/>
  <c r="CW67" i="2"/>
  <c r="DY68" i="2"/>
  <c r="CX69" i="2"/>
  <c r="AO70" i="2"/>
  <c r="BZ70" i="2"/>
  <c r="DJ70" i="2"/>
  <c r="AY71" i="2"/>
  <c r="DT71" i="2"/>
  <c r="BY72" i="2"/>
  <c r="CK72" i="2"/>
  <c r="CV72" i="2"/>
  <c r="DG72" i="2"/>
  <c r="DQ72" i="2"/>
  <c r="EB72" i="2"/>
  <c r="AQ73" i="2"/>
  <c r="BA73" i="2"/>
  <c r="BW73" i="2"/>
  <c r="CG73" i="2"/>
  <c r="DC73" i="2"/>
  <c r="AW74" i="2"/>
  <c r="BS74" i="2"/>
  <c r="CJ74" i="2"/>
  <c r="DH74" i="2"/>
  <c r="EF74" i="2"/>
  <c r="BH75" i="2"/>
  <c r="CF75" i="2"/>
  <c r="DL75" i="2"/>
  <c r="EJ75" i="2"/>
  <c r="CB76" i="2"/>
  <c r="DH76" i="2"/>
  <c r="AR77" i="2"/>
  <c r="BP77" i="2"/>
  <c r="CN77" i="2"/>
  <c r="DL77" i="2"/>
  <c r="EJ77" i="2"/>
  <c r="AA90" i="2"/>
  <c r="AB90" i="2" s="1"/>
  <c r="AC90" i="2" s="1"/>
  <c r="AA66" i="2"/>
  <c r="AB66" i="2" s="1"/>
  <c r="AC66" i="2" s="1"/>
  <c r="CL74" i="2"/>
  <c r="DF75" i="2"/>
  <c r="BN76" i="2"/>
  <c r="DB76" i="2"/>
  <c r="EH76" i="2"/>
  <c r="CH77" i="2"/>
  <c r="DN77" i="2"/>
  <c r="AA101" i="2"/>
  <c r="AB101" i="2" s="1"/>
  <c r="AC101" i="2" s="1"/>
  <c r="AA75" i="2"/>
  <c r="AB75" i="2" s="1"/>
  <c r="AC75" i="2" s="1"/>
  <c r="EH65" i="2"/>
  <c r="DT67" i="2"/>
  <c r="EH68" i="2"/>
  <c r="DG69" i="2"/>
  <c r="AV70" i="2"/>
  <c r="CG70" i="2"/>
  <c r="DQ70" i="2"/>
  <c r="BF71" i="2"/>
  <c r="CP71" i="2"/>
  <c r="EA71" i="2"/>
  <c r="BA72" i="2"/>
  <c r="BN72" i="2"/>
  <c r="CA72" i="2"/>
  <c r="CL72" i="2"/>
  <c r="CW72" i="2"/>
  <c r="DH72" i="2"/>
  <c r="DR72" i="2"/>
  <c r="EC72" i="2"/>
  <c r="AR73" i="2"/>
  <c r="BB73" i="2"/>
  <c r="BM73" i="2"/>
  <c r="BX73" i="2"/>
  <c r="CH73" i="2"/>
  <c r="CS73" i="2"/>
  <c r="DD73" i="2"/>
  <c r="DN73" i="2"/>
  <c r="DY73" i="2"/>
  <c r="EJ73" i="2"/>
  <c r="AX74" i="2"/>
  <c r="BI74" i="2"/>
  <c r="BT74" i="2"/>
  <c r="CC74" i="2"/>
  <c r="CK74" i="2"/>
  <c r="CS74" i="2"/>
  <c r="DA74" i="2"/>
  <c r="DI74" i="2"/>
  <c r="DQ74" i="2"/>
  <c r="DY74" i="2"/>
  <c r="EG74" i="2"/>
  <c r="AS75" i="2"/>
  <c r="BA75" i="2"/>
  <c r="BI75" i="2"/>
  <c r="BQ75" i="2"/>
  <c r="BY75" i="2"/>
  <c r="CG75" i="2"/>
  <c r="CO75" i="2"/>
  <c r="CW75" i="2"/>
  <c r="DE75" i="2"/>
  <c r="DM75" i="2"/>
  <c r="DU75" i="2"/>
  <c r="EC75" i="2"/>
  <c r="AO76" i="2"/>
  <c r="AW76" i="2"/>
  <c r="BE76" i="2"/>
  <c r="BM76" i="2"/>
  <c r="BU76" i="2"/>
  <c r="CC76" i="2"/>
  <c r="CK76" i="2"/>
  <c r="CS76" i="2"/>
  <c r="DA76" i="2"/>
  <c r="DI76" i="2"/>
  <c r="DQ76" i="2"/>
  <c r="DY76" i="2"/>
  <c r="EG76" i="2"/>
  <c r="AS77" i="2"/>
  <c r="BA77" i="2"/>
  <c r="BI77" i="2"/>
  <c r="BQ77" i="2"/>
  <c r="BY77" i="2"/>
  <c r="CG77" i="2"/>
  <c r="CO77" i="2"/>
  <c r="CW77" i="2"/>
  <c r="DE77" i="2"/>
  <c r="DM77" i="2"/>
  <c r="DU77" i="2"/>
  <c r="EC77" i="2"/>
  <c r="AN73" i="2"/>
  <c r="AA72" i="2"/>
  <c r="AB72" i="2" s="1"/>
  <c r="AC72" i="2" s="1"/>
  <c r="AA69" i="2"/>
  <c r="AB69" i="2" s="1"/>
  <c r="AC69" i="2" s="1"/>
  <c r="BO66" i="2"/>
  <c r="AP68" i="2"/>
  <c r="AU69" i="2"/>
  <c r="DJ69" i="2"/>
  <c r="AX70" i="2"/>
  <c r="CI70" i="2"/>
  <c r="DS70" i="2"/>
  <c r="BH71" i="2"/>
  <c r="CS71" i="2"/>
  <c r="EC71" i="2"/>
  <c r="BC72" i="2"/>
  <c r="BP72" i="2"/>
  <c r="CB72" i="2"/>
  <c r="CN72" i="2"/>
  <c r="CY72" i="2"/>
  <c r="DI72" i="2"/>
  <c r="DT72" i="2"/>
  <c r="EE72" i="2"/>
  <c r="AS73" i="2"/>
  <c r="BD73" i="2"/>
  <c r="BO73" i="2"/>
  <c r="BY73" i="2"/>
  <c r="CJ73" i="2"/>
  <c r="CU73" i="2"/>
  <c r="DE73" i="2"/>
  <c r="DP73" i="2"/>
  <c r="EA73" i="2"/>
  <c r="AO74" i="2"/>
  <c r="AZ74" i="2"/>
  <c r="BK74" i="2"/>
  <c r="BU74" i="2"/>
  <c r="DJ74" i="2"/>
  <c r="DR74" i="2"/>
  <c r="DZ74" i="2"/>
  <c r="EH74" i="2"/>
  <c r="AT75" i="2"/>
  <c r="BB75" i="2"/>
  <c r="BR75" i="2"/>
  <c r="CX75" i="2"/>
  <c r="DV75" i="2"/>
  <c r="BF76" i="2"/>
  <c r="CD76" i="2"/>
  <c r="DR76" i="2"/>
  <c r="BR77" i="2"/>
  <c r="DV77" i="2"/>
  <c r="AA89" i="2"/>
  <c r="AB89" i="2" s="1"/>
  <c r="AC89" i="2" s="1"/>
  <c r="AS39" i="2"/>
  <c r="BA39" i="2"/>
  <c r="BI39" i="2"/>
  <c r="BQ39" i="2"/>
  <c r="BY39" i="2"/>
  <c r="CG39" i="2"/>
  <c r="CO39" i="2"/>
  <c r="CW39" i="2"/>
  <c r="DE39" i="2"/>
  <c r="DM39" i="2"/>
  <c r="DU39" i="2"/>
  <c r="EC39" i="2"/>
  <c r="AO40" i="2"/>
  <c r="AW40" i="2"/>
  <c r="BE40" i="2"/>
  <c r="BM40" i="2"/>
  <c r="BU40" i="2"/>
  <c r="CC40" i="2"/>
  <c r="CK40" i="2"/>
  <c r="CS40" i="2"/>
  <c r="DA40" i="2"/>
  <c r="DI40" i="2"/>
  <c r="DQ40" i="2"/>
  <c r="DY40" i="2"/>
  <c r="EG40" i="2"/>
  <c r="AS41" i="2"/>
  <c r="BA41" i="2"/>
  <c r="BI41" i="2"/>
  <c r="BQ41" i="2"/>
  <c r="BY41" i="2"/>
  <c r="CG41" i="2"/>
  <c r="CO41" i="2"/>
  <c r="CW41" i="2"/>
  <c r="DE41" i="2"/>
  <c r="DM41" i="2"/>
  <c r="DU41" i="2"/>
  <c r="EC41" i="2"/>
  <c r="AO42" i="2"/>
  <c r="AW42" i="2"/>
  <c r="BE42" i="2"/>
  <c r="BM42" i="2"/>
  <c r="BU42" i="2"/>
  <c r="CC42" i="2"/>
  <c r="CK42" i="2"/>
  <c r="CS42" i="2"/>
  <c r="DA42" i="2"/>
  <c r="DI42" i="2"/>
  <c r="DQ42" i="2"/>
  <c r="DY42" i="2"/>
  <c r="EG42" i="2"/>
  <c r="AS43" i="2"/>
  <c r="BA43" i="2"/>
  <c r="BI43" i="2"/>
  <c r="BQ43" i="2"/>
  <c r="BY43" i="2"/>
  <c r="CG43" i="2"/>
  <c r="CO43" i="2"/>
  <c r="CW43" i="2"/>
  <c r="DE43" i="2"/>
  <c r="DM43" i="2"/>
  <c r="DU43" i="2"/>
  <c r="EC43" i="2"/>
  <c r="AO44" i="2"/>
  <c r="AW44" i="2"/>
  <c r="BE44" i="2"/>
  <c r="BM44" i="2"/>
  <c r="BU44" i="2"/>
  <c r="CC44" i="2"/>
  <c r="CK44" i="2"/>
  <c r="CS44" i="2"/>
  <c r="DA44" i="2"/>
  <c r="DI44" i="2"/>
  <c r="DQ44" i="2"/>
  <c r="DY44" i="2"/>
  <c r="AT39" i="2"/>
  <c r="BB39" i="2"/>
  <c r="BJ39" i="2"/>
  <c r="BR39" i="2"/>
  <c r="BZ39" i="2"/>
  <c r="CH39" i="2"/>
  <c r="CP39" i="2"/>
  <c r="CX39" i="2"/>
  <c r="DF39" i="2"/>
  <c r="DN39" i="2"/>
  <c r="DV39" i="2"/>
  <c r="ED39" i="2"/>
  <c r="AP40" i="2"/>
  <c r="AX40" i="2"/>
  <c r="BF40" i="2"/>
  <c r="BN40" i="2"/>
  <c r="BV40" i="2"/>
  <c r="CD40" i="2"/>
  <c r="CL40" i="2"/>
  <c r="CT40" i="2"/>
  <c r="DB40" i="2"/>
  <c r="DJ40" i="2"/>
  <c r="DR40" i="2"/>
  <c r="DZ40" i="2"/>
  <c r="EH40" i="2"/>
  <c r="AT41" i="2"/>
  <c r="BB41" i="2"/>
  <c r="BJ41" i="2"/>
  <c r="BR41" i="2"/>
  <c r="BZ41" i="2"/>
  <c r="CH41" i="2"/>
  <c r="CP41" i="2"/>
  <c r="CX41" i="2"/>
  <c r="DF41" i="2"/>
  <c r="DN41" i="2"/>
  <c r="DV41" i="2"/>
  <c r="ED41" i="2"/>
  <c r="AP42" i="2"/>
  <c r="AX42" i="2"/>
  <c r="BF42" i="2"/>
  <c r="BN42" i="2"/>
  <c r="BV42" i="2"/>
  <c r="CD42" i="2"/>
  <c r="CL42" i="2"/>
  <c r="CT42" i="2"/>
  <c r="DB42" i="2"/>
  <c r="DJ42" i="2"/>
  <c r="DR42" i="2"/>
  <c r="DZ42" i="2"/>
  <c r="EH42" i="2"/>
  <c r="AT43" i="2"/>
  <c r="BB43" i="2"/>
  <c r="BJ43" i="2"/>
  <c r="BR43" i="2"/>
  <c r="BZ43" i="2"/>
  <c r="CH43" i="2"/>
  <c r="CP43" i="2"/>
  <c r="CX43" i="2"/>
  <c r="DF43" i="2"/>
  <c r="DN43" i="2"/>
  <c r="DV43" i="2"/>
  <c r="ED43" i="2"/>
  <c r="AP44" i="2"/>
  <c r="AX44" i="2"/>
  <c r="BF44" i="2"/>
  <c r="BN44" i="2"/>
  <c r="BV44" i="2"/>
  <c r="CD44" i="2"/>
  <c r="CL44" i="2"/>
  <c r="CT44" i="2"/>
  <c r="DB44" i="2"/>
  <c r="AU39" i="2"/>
  <c r="BC39" i="2"/>
  <c r="BK39" i="2"/>
  <c r="BS39" i="2"/>
  <c r="CA39" i="2"/>
  <c r="CI39" i="2"/>
  <c r="CQ39" i="2"/>
  <c r="CY39" i="2"/>
  <c r="DG39" i="2"/>
  <c r="DO39" i="2"/>
  <c r="DW39" i="2"/>
  <c r="EE39" i="2"/>
  <c r="AQ40" i="2"/>
  <c r="AY40" i="2"/>
  <c r="BG40" i="2"/>
  <c r="BO40" i="2"/>
  <c r="BW40" i="2"/>
  <c r="CE40" i="2"/>
  <c r="CM40" i="2"/>
  <c r="CU40" i="2"/>
  <c r="DC40" i="2"/>
  <c r="DK40" i="2"/>
  <c r="DS40" i="2"/>
  <c r="EA40" i="2"/>
  <c r="EI40" i="2"/>
  <c r="AU41" i="2"/>
  <c r="BC41" i="2"/>
  <c r="BK41" i="2"/>
  <c r="BS41" i="2"/>
  <c r="CA41" i="2"/>
  <c r="CI41" i="2"/>
  <c r="CQ41" i="2"/>
  <c r="CY41" i="2"/>
  <c r="DG41" i="2"/>
  <c r="DO41" i="2"/>
  <c r="DW41" i="2"/>
  <c r="EE41" i="2"/>
  <c r="AQ42" i="2"/>
  <c r="AY42" i="2"/>
  <c r="BG42" i="2"/>
  <c r="BO42" i="2"/>
  <c r="BW42" i="2"/>
  <c r="CE42" i="2"/>
  <c r="CM42" i="2"/>
  <c r="CU42" i="2"/>
  <c r="DC42" i="2"/>
  <c r="DK42" i="2"/>
  <c r="DS42" i="2"/>
  <c r="EA42" i="2"/>
  <c r="EI42" i="2"/>
  <c r="AU43" i="2"/>
  <c r="BC43" i="2"/>
  <c r="BK43" i="2"/>
  <c r="BS43" i="2"/>
  <c r="CA43" i="2"/>
  <c r="CI43" i="2"/>
  <c r="CQ43" i="2"/>
  <c r="CY43" i="2"/>
  <c r="DG43" i="2"/>
  <c r="DO43" i="2"/>
  <c r="DW43" i="2"/>
  <c r="EE43" i="2"/>
  <c r="AQ44" i="2"/>
  <c r="AY44" i="2"/>
  <c r="BG44" i="2"/>
  <c r="BO44" i="2"/>
  <c r="BW44" i="2"/>
  <c r="CE44" i="2"/>
  <c r="CM44" i="2"/>
  <c r="CU44" i="2"/>
  <c r="DC44" i="2"/>
  <c r="DK44" i="2"/>
  <c r="DS44" i="2"/>
  <c r="EA44" i="2"/>
  <c r="AV39" i="2"/>
  <c r="BD39" i="2"/>
  <c r="BL39" i="2"/>
  <c r="BT39" i="2"/>
  <c r="CB39" i="2"/>
  <c r="CJ39" i="2"/>
  <c r="CR39" i="2"/>
  <c r="CZ39" i="2"/>
  <c r="DH39" i="2"/>
  <c r="DP39" i="2"/>
  <c r="DX39" i="2"/>
  <c r="EF39" i="2"/>
  <c r="AR40" i="2"/>
  <c r="AZ40" i="2"/>
  <c r="BH40" i="2"/>
  <c r="BP40" i="2"/>
  <c r="BX40" i="2"/>
  <c r="CF40" i="2"/>
  <c r="CN40" i="2"/>
  <c r="CV40" i="2"/>
  <c r="DD40" i="2"/>
  <c r="DL40" i="2"/>
  <c r="DT40" i="2"/>
  <c r="EB40" i="2"/>
  <c r="EJ40" i="2"/>
  <c r="AV41" i="2"/>
  <c r="BD41" i="2"/>
  <c r="BL41" i="2"/>
  <c r="BT41" i="2"/>
  <c r="CB41" i="2"/>
  <c r="CJ41" i="2"/>
  <c r="CR41" i="2"/>
  <c r="CZ41" i="2"/>
  <c r="DH41" i="2"/>
  <c r="DP41" i="2"/>
  <c r="DX41" i="2"/>
  <c r="EF41" i="2"/>
  <c r="AR42" i="2"/>
  <c r="AZ42" i="2"/>
  <c r="BH42" i="2"/>
  <c r="BP42" i="2"/>
  <c r="BX42" i="2"/>
  <c r="CF42" i="2"/>
  <c r="CN42" i="2"/>
  <c r="CV42" i="2"/>
  <c r="DD42" i="2"/>
  <c r="DL42" i="2"/>
  <c r="DT42" i="2"/>
  <c r="EB42" i="2"/>
  <c r="EJ42" i="2"/>
  <c r="AV43" i="2"/>
  <c r="BD43" i="2"/>
  <c r="BL43" i="2"/>
  <c r="BT43" i="2"/>
  <c r="CB43" i="2"/>
  <c r="CJ43" i="2"/>
  <c r="CR43" i="2"/>
  <c r="CZ43" i="2"/>
  <c r="DH43" i="2"/>
  <c r="DP43" i="2"/>
  <c r="DX43" i="2"/>
  <c r="EF43" i="2"/>
  <c r="AR44" i="2"/>
  <c r="AZ44" i="2"/>
  <c r="BH44" i="2"/>
  <c r="BP44" i="2"/>
  <c r="BX44" i="2"/>
  <c r="CF44" i="2"/>
  <c r="CN44" i="2"/>
  <c r="CV44" i="2"/>
  <c r="DD44" i="2"/>
  <c r="DL44" i="2"/>
  <c r="DT44" i="2"/>
  <c r="EB44" i="2"/>
  <c r="EJ44" i="2"/>
  <c r="AV45" i="2"/>
  <c r="BD45" i="2"/>
  <c r="BL45" i="2"/>
  <c r="BT45" i="2"/>
  <c r="CB45" i="2"/>
  <c r="CJ45" i="2"/>
  <c r="CR45" i="2"/>
  <c r="CZ45" i="2"/>
  <c r="DH45" i="2"/>
  <c r="DP45" i="2"/>
  <c r="AO39" i="2"/>
  <c r="AW39" i="2"/>
  <c r="BE39" i="2"/>
  <c r="BM39" i="2"/>
  <c r="BU39" i="2"/>
  <c r="CC39" i="2"/>
  <c r="CK39" i="2"/>
  <c r="CS39" i="2"/>
  <c r="DA39" i="2"/>
  <c r="DI39" i="2"/>
  <c r="DQ39" i="2"/>
  <c r="DY39" i="2"/>
  <c r="EG39" i="2"/>
  <c r="AS40" i="2"/>
  <c r="BA40" i="2"/>
  <c r="BI40" i="2"/>
  <c r="BQ40" i="2"/>
  <c r="BY40" i="2"/>
  <c r="CG40" i="2"/>
  <c r="CO40" i="2"/>
  <c r="CW40" i="2"/>
  <c r="DE40" i="2"/>
  <c r="DM40" i="2"/>
  <c r="DU40" i="2"/>
  <c r="EC40" i="2"/>
  <c r="AO41" i="2"/>
  <c r="AW41" i="2"/>
  <c r="BE41" i="2"/>
  <c r="BM41" i="2"/>
  <c r="BU41" i="2"/>
  <c r="CC41" i="2"/>
  <c r="CK41" i="2"/>
  <c r="CS41" i="2"/>
  <c r="DA41" i="2"/>
  <c r="DI41" i="2"/>
  <c r="DQ41" i="2"/>
  <c r="DY41" i="2"/>
  <c r="EG41" i="2"/>
  <c r="AS42" i="2"/>
  <c r="BA42" i="2"/>
  <c r="BI42" i="2"/>
  <c r="BQ42" i="2"/>
  <c r="BY42" i="2"/>
  <c r="CG42" i="2"/>
  <c r="CO42" i="2"/>
  <c r="CW42" i="2"/>
  <c r="DE42" i="2"/>
  <c r="DM42" i="2"/>
  <c r="DU42" i="2"/>
  <c r="EC42" i="2"/>
  <c r="AO43" i="2"/>
  <c r="AW43" i="2"/>
  <c r="BE43" i="2"/>
  <c r="BM43" i="2"/>
  <c r="BU43" i="2"/>
  <c r="CC43" i="2"/>
  <c r="CK43" i="2"/>
  <c r="CS43" i="2"/>
  <c r="DA43" i="2"/>
  <c r="DI43" i="2"/>
  <c r="DQ43" i="2"/>
  <c r="DY43" i="2"/>
  <c r="EG43" i="2"/>
  <c r="AS44" i="2"/>
  <c r="BA44" i="2"/>
  <c r="BI44" i="2"/>
  <c r="BQ44" i="2"/>
  <c r="BY44" i="2"/>
  <c r="CG44" i="2"/>
  <c r="CO44" i="2"/>
  <c r="CW44" i="2"/>
  <c r="DE44" i="2"/>
  <c r="DM44" i="2"/>
  <c r="DU44" i="2"/>
  <c r="EC44" i="2"/>
  <c r="AO45" i="2"/>
  <c r="AW45" i="2"/>
  <c r="BE45" i="2"/>
  <c r="BM45" i="2"/>
  <c r="BU45" i="2"/>
  <c r="CC45" i="2"/>
  <c r="CK45" i="2"/>
  <c r="CS45" i="2"/>
  <c r="DA45" i="2"/>
  <c r="DI45" i="2"/>
  <c r="AP39" i="2"/>
  <c r="AX39" i="2"/>
  <c r="BF39" i="2"/>
  <c r="BN39" i="2"/>
  <c r="BV39" i="2"/>
  <c r="CD39" i="2"/>
  <c r="CL39" i="2"/>
  <c r="CT39" i="2"/>
  <c r="DB39" i="2"/>
  <c r="DJ39" i="2"/>
  <c r="DR39" i="2"/>
  <c r="DZ39" i="2"/>
  <c r="EH39" i="2"/>
  <c r="AT40" i="2"/>
  <c r="BB40" i="2"/>
  <c r="BJ40" i="2"/>
  <c r="BR40" i="2"/>
  <c r="BZ40" i="2"/>
  <c r="CH40" i="2"/>
  <c r="CP40" i="2"/>
  <c r="CX40" i="2"/>
  <c r="DF40" i="2"/>
  <c r="DN40" i="2"/>
  <c r="DV40" i="2"/>
  <c r="ED40" i="2"/>
  <c r="AP41" i="2"/>
  <c r="AX41" i="2"/>
  <c r="BF41" i="2"/>
  <c r="BN41" i="2"/>
  <c r="BV41" i="2"/>
  <c r="CD41" i="2"/>
  <c r="CL41" i="2"/>
  <c r="CT41" i="2"/>
  <c r="DB41" i="2"/>
  <c r="DJ41" i="2"/>
  <c r="DR41" i="2"/>
  <c r="DZ41" i="2"/>
  <c r="EH41" i="2"/>
  <c r="AT42" i="2"/>
  <c r="BB42" i="2"/>
  <c r="BJ42" i="2"/>
  <c r="BR42" i="2"/>
  <c r="BZ42" i="2"/>
  <c r="CH42" i="2"/>
  <c r="CP42" i="2"/>
  <c r="CX42" i="2"/>
  <c r="DF42" i="2"/>
  <c r="DN42" i="2"/>
  <c r="DV42" i="2"/>
  <c r="ED42" i="2"/>
  <c r="AP43" i="2"/>
  <c r="AX43" i="2"/>
  <c r="BF43" i="2"/>
  <c r="BN43" i="2"/>
  <c r="BV43" i="2"/>
  <c r="CD43" i="2"/>
  <c r="CL43" i="2"/>
  <c r="CT43" i="2"/>
  <c r="DB43" i="2"/>
  <c r="DJ43" i="2"/>
  <c r="DR43" i="2"/>
  <c r="DZ43" i="2"/>
  <c r="EH43" i="2"/>
  <c r="AT44" i="2"/>
  <c r="BB44" i="2"/>
  <c r="BJ44" i="2"/>
  <c r="BR44" i="2"/>
  <c r="BZ44" i="2"/>
  <c r="CH44" i="2"/>
  <c r="BG39" i="2"/>
  <c r="CM39" i="2"/>
  <c r="DS39" i="2"/>
  <c r="BC40" i="2"/>
  <c r="CI40" i="2"/>
  <c r="DO40" i="2"/>
  <c r="AY41" i="2"/>
  <c r="CE41" i="2"/>
  <c r="DK41" i="2"/>
  <c r="AU42" i="2"/>
  <c r="CA42" i="2"/>
  <c r="DG42" i="2"/>
  <c r="AQ43" i="2"/>
  <c r="BW43" i="2"/>
  <c r="DC43" i="2"/>
  <c r="EI43" i="2"/>
  <c r="BS44" i="2"/>
  <c r="CR44" i="2"/>
  <c r="DN44" i="2"/>
  <c r="ED44" i="2"/>
  <c r="AR45" i="2"/>
  <c r="BB45" i="2"/>
  <c r="BN45" i="2"/>
  <c r="BX45" i="2"/>
  <c r="CH45" i="2"/>
  <c r="CT45" i="2"/>
  <c r="DD45" i="2"/>
  <c r="DN45" i="2"/>
  <c r="DW45" i="2"/>
  <c r="EE45" i="2"/>
  <c r="AQ46" i="2"/>
  <c r="AY46" i="2"/>
  <c r="BG46" i="2"/>
  <c r="BO46" i="2"/>
  <c r="BW46" i="2"/>
  <c r="CE46" i="2"/>
  <c r="CM46" i="2"/>
  <c r="CU46" i="2"/>
  <c r="DC46" i="2"/>
  <c r="DK46" i="2"/>
  <c r="DS46" i="2"/>
  <c r="EA46" i="2"/>
  <c r="EI46" i="2"/>
  <c r="AU47" i="2"/>
  <c r="BC47" i="2"/>
  <c r="BK47" i="2"/>
  <c r="BS47" i="2"/>
  <c r="CA47" i="2"/>
  <c r="CI47" i="2"/>
  <c r="CQ47" i="2"/>
  <c r="CY47" i="2"/>
  <c r="DG47" i="2"/>
  <c r="DO47" i="2"/>
  <c r="DW47" i="2"/>
  <c r="EE47" i="2"/>
  <c r="AQ48" i="2"/>
  <c r="AY48" i="2"/>
  <c r="BG48" i="2"/>
  <c r="BO48" i="2"/>
  <c r="BW48" i="2"/>
  <c r="CE48" i="2"/>
  <c r="CM48" i="2"/>
  <c r="CU48" i="2"/>
  <c r="DC48" i="2"/>
  <c r="DK48" i="2"/>
  <c r="DS48" i="2"/>
  <c r="EA48" i="2"/>
  <c r="EI48" i="2"/>
  <c r="AU49" i="2"/>
  <c r="BC49" i="2"/>
  <c r="BK49" i="2"/>
  <c r="BS49" i="2"/>
  <c r="CA49" i="2"/>
  <c r="CI49" i="2"/>
  <c r="CQ49" i="2"/>
  <c r="CY49" i="2"/>
  <c r="DG49" i="2"/>
  <c r="DO49" i="2"/>
  <c r="DW49" i="2"/>
  <c r="EE49" i="2"/>
  <c r="AQ50" i="2"/>
  <c r="AY50" i="2"/>
  <c r="BG50" i="2"/>
  <c r="BO50" i="2"/>
  <c r="BW50" i="2"/>
  <c r="BH39" i="2"/>
  <c r="CN39" i="2"/>
  <c r="DT39" i="2"/>
  <c r="BD40" i="2"/>
  <c r="CJ40" i="2"/>
  <c r="DP40" i="2"/>
  <c r="AZ41" i="2"/>
  <c r="CF41" i="2"/>
  <c r="DL41" i="2"/>
  <c r="AV42" i="2"/>
  <c r="CB42" i="2"/>
  <c r="DH42" i="2"/>
  <c r="AR43" i="2"/>
  <c r="BX43" i="2"/>
  <c r="DD43" i="2"/>
  <c r="EJ43" i="2"/>
  <c r="BT44" i="2"/>
  <c r="CX44" i="2"/>
  <c r="DO44" i="2"/>
  <c r="EE44" i="2"/>
  <c r="AS45" i="2"/>
  <c r="BC45" i="2"/>
  <c r="BO45" i="2"/>
  <c r="BY45" i="2"/>
  <c r="CI45" i="2"/>
  <c r="CU45" i="2"/>
  <c r="DE45" i="2"/>
  <c r="DO45" i="2"/>
  <c r="DX45" i="2"/>
  <c r="EF45" i="2"/>
  <c r="AR46" i="2"/>
  <c r="AZ46" i="2"/>
  <c r="BH46" i="2"/>
  <c r="BP46" i="2"/>
  <c r="BX46" i="2"/>
  <c r="CF46" i="2"/>
  <c r="CN46" i="2"/>
  <c r="CV46" i="2"/>
  <c r="DD46" i="2"/>
  <c r="DL46" i="2"/>
  <c r="DT46" i="2"/>
  <c r="EB46" i="2"/>
  <c r="EJ46" i="2"/>
  <c r="AV47" i="2"/>
  <c r="BD47" i="2"/>
  <c r="BL47" i="2"/>
  <c r="BT47" i="2"/>
  <c r="CB47" i="2"/>
  <c r="CJ47" i="2"/>
  <c r="CR47" i="2"/>
  <c r="CZ47" i="2"/>
  <c r="DH47" i="2"/>
  <c r="DP47" i="2"/>
  <c r="DX47" i="2"/>
  <c r="EF47" i="2"/>
  <c r="AR48" i="2"/>
  <c r="AZ48" i="2"/>
  <c r="BH48" i="2"/>
  <c r="BP48" i="2"/>
  <c r="BX48" i="2"/>
  <c r="CF48" i="2"/>
  <c r="CN48" i="2"/>
  <c r="CV48" i="2"/>
  <c r="DD48" i="2"/>
  <c r="DL48" i="2"/>
  <c r="DT48" i="2"/>
  <c r="EB48" i="2"/>
  <c r="EJ48" i="2"/>
  <c r="AV49" i="2"/>
  <c r="BD49" i="2"/>
  <c r="BL49" i="2"/>
  <c r="BT49" i="2"/>
  <c r="CB49" i="2"/>
  <c r="CJ49" i="2"/>
  <c r="CR49" i="2"/>
  <c r="CZ49" i="2"/>
  <c r="DH49" i="2"/>
  <c r="DP49" i="2"/>
  <c r="DX49" i="2"/>
  <c r="EF49" i="2"/>
  <c r="AR50" i="2"/>
  <c r="AZ50" i="2"/>
  <c r="BH50" i="2"/>
  <c r="BP50" i="2"/>
  <c r="BO39" i="2"/>
  <c r="CU39" i="2"/>
  <c r="EA39" i="2"/>
  <c r="BK40" i="2"/>
  <c r="CQ40" i="2"/>
  <c r="DW40" i="2"/>
  <c r="BG41" i="2"/>
  <c r="CM41" i="2"/>
  <c r="DS41" i="2"/>
  <c r="BC42" i="2"/>
  <c r="CI42" i="2"/>
  <c r="DO42" i="2"/>
  <c r="AY43" i="2"/>
  <c r="CE43" i="2"/>
  <c r="DK43" i="2"/>
  <c r="AU44" i="2"/>
  <c r="CA44" i="2"/>
  <c r="CY44" i="2"/>
  <c r="DP44" i="2"/>
  <c r="EF44" i="2"/>
  <c r="AT45" i="2"/>
  <c r="BF45" i="2"/>
  <c r="BP45" i="2"/>
  <c r="BZ45" i="2"/>
  <c r="CL45" i="2"/>
  <c r="CV45" i="2"/>
  <c r="DF45" i="2"/>
  <c r="DQ45" i="2"/>
  <c r="DY45" i="2"/>
  <c r="EG45" i="2"/>
  <c r="AS46" i="2"/>
  <c r="BA46" i="2"/>
  <c r="BI46" i="2"/>
  <c r="BQ46" i="2"/>
  <c r="BY46" i="2"/>
  <c r="CG46" i="2"/>
  <c r="CO46" i="2"/>
  <c r="CW46" i="2"/>
  <c r="DE46" i="2"/>
  <c r="DM46" i="2"/>
  <c r="DU46" i="2"/>
  <c r="EC46" i="2"/>
  <c r="AO47" i="2"/>
  <c r="AW47" i="2"/>
  <c r="BE47" i="2"/>
  <c r="BM47" i="2"/>
  <c r="BU47" i="2"/>
  <c r="CC47" i="2"/>
  <c r="CK47" i="2"/>
  <c r="CS47" i="2"/>
  <c r="DA47" i="2"/>
  <c r="DI47" i="2"/>
  <c r="DQ47" i="2"/>
  <c r="DY47" i="2"/>
  <c r="EG47" i="2"/>
  <c r="AS48" i="2"/>
  <c r="BA48" i="2"/>
  <c r="BI48" i="2"/>
  <c r="BQ48" i="2"/>
  <c r="BY48" i="2"/>
  <c r="CG48" i="2"/>
  <c r="CO48" i="2"/>
  <c r="CW48" i="2"/>
  <c r="DE48" i="2"/>
  <c r="DM48" i="2"/>
  <c r="DU48" i="2"/>
  <c r="EC48" i="2"/>
  <c r="AO49" i="2"/>
  <c r="AW49" i="2"/>
  <c r="BE49" i="2"/>
  <c r="BM49" i="2"/>
  <c r="BU49" i="2"/>
  <c r="CC49" i="2"/>
  <c r="CK49" i="2"/>
  <c r="CS49" i="2"/>
  <c r="DA49" i="2"/>
  <c r="DI49" i="2"/>
  <c r="DQ49" i="2"/>
  <c r="DY49" i="2"/>
  <c r="EG49" i="2"/>
  <c r="AS50" i="2"/>
  <c r="BA50" i="2"/>
  <c r="BI50" i="2"/>
  <c r="BQ50" i="2"/>
  <c r="BY50" i="2"/>
  <c r="BP39" i="2"/>
  <c r="CV39" i="2"/>
  <c r="EB39" i="2"/>
  <c r="BL40" i="2"/>
  <c r="CR40" i="2"/>
  <c r="DX40" i="2"/>
  <c r="BH41" i="2"/>
  <c r="CN41" i="2"/>
  <c r="DT41" i="2"/>
  <c r="BD42" i="2"/>
  <c r="CJ42" i="2"/>
  <c r="DP42" i="2"/>
  <c r="AZ43" i="2"/>
  <c r="CF43" i="2"/>
  <c r="DL43" i="2"/>
  <c r="AV44" i="2"/>
  <c r="CB44" i="2"/>
  <c r="CZ44" i="2"/>
  <c r="DR44" i="2"/>
  <c r="EG44" i="2"/>
  <c r="AU45" i="2"/>
  <c r="BG45" i="2"/>
  <c r="BQ45" i="2"/>
  <c r="CA45" i="2"/>
  <c r="CM45" i="2"/>
  <c r="CW45" i="2"/>
  <c r="DG45" i="2"/>
  <c r="DR45" i="2"/>
  <c r="DZ45" i="2"/>
  <c r="EH45" i="2"/>
  <c r="AT46" i="2"/>
  <c r="BB46" i="2"/>
  <c r="BJ46" i="2"/>
  <c r="BR46" i="2"/>
  <c r="BZ46" i="2"/>
  <c r="CH46" i="2"/>
  <c r="CP46" i="2"/>
  <c r="CX46" i="2"/>
  <c r="DF46" i="2"/>
  <c r="DN46" i="2"/>
  <c r="DV46" i="2"/>
  <c r="ED46" i="2"/>
  <c r="AP47" i="2"/>
  <c r="AX47" i="2"/>
  <c r="BF47" i="2"/>
  <c r="BN47" i="2"/>
  <c r="AQ39" i="2"/>
  <c r="BW39" i="2"/>
  <c r="DC39" i="2"/>
  <c r="EI39" i="2"/>
  <c r="BS40" i="2"/>
  <c r="CY40" i="2"/>
  <c r="EE40" i="2"/>
  <c r="BO41" i="2"/>
  <c r="CU41" i="2"/>
  <c r="EA41" i="2"/>
  <c r="BK42" i="2"/>
  <c r="CQ42" i="2"/>
  <c r="DW42" i="2"/>
  <c r="BG43" i="2"/>
  <c r="CM43" i="2"/>
  <c r="DS43" i="2"/>
  <c r="BC44" i="2"/>
  <c r="CI44" i="2"/>
  <c r="DF44" i="2"/>
  <c r="DV44" i="2"/>
  <c r="EH44" i="2"/>
  <c r="AX45" i="2"/>
  <c r="BH45" i="2"/>
  <c r="BR45" i="2"/>
  <c r="CD45" i="2"/>
  <c r="CN45" i="2"/>
  <c r="CX45" i="2"/>
  <c r="DJ45" i="2"/>
  <c r="DS45" i="2"/>
  <c r="EA45" i="2"/>
  <c r="EI45" i="2"/>
  <c r="AU46" i="2"/>
  <c r="BC46" i="2"/>
  <c r="BK46" i="2"/>
  <c r="BS46" i="2"/>
  <c r="CA46" i="2"/>
  <c r="CI46" i="2"/>
  <c r="CQ46" i="2"/>
  <c r="CY46" i="2"/>
  <c r="DG46" i="2"/>
  <c r="DO46" i="2"/>
  <c r="DW46" i="2"/>
  <c r="EE46" i="2"/>
  <c r="AQ47" i="2"/>
  <c r="AY47" i="2"/>
  <c r="BG47" i="2"/>
  <c r="BO47" i="2"/>
  <c r="BW47" i="2"/>
  <c r="CE47" i="2"/>
  <c r="CM47" i="2"/>
  <c r="CU47" i="2"/>
  <c r="DC47" i="2"/>
  <c r="DK47" i="2"/>
  <c r="DS47" i="2"/>
  <c r="EA47" i="2"/>
  <c r="EI47" i="2"/>
  <c r="AU48" i="2"/>
  <c r="BC48" i="2"/>
  <c r="BK48" i="2"/>
  <c r="BS48" i="2"/>
  <c r="CA48" i="2"/>
  <c r="CI48" i="2"/>
  <c r="CQ48" i="2"/>
  <c r="CY48" i="2"/>
  <c r="DG48" i="2"/>
  <c r="DO48" i="2"/>
  <c r="DW48" i="2"/>
  <c r="EE48" i="2"/>
  <c r="AQ49" i="2"/>
  <c r="AY49" i="2"/>
  <c r="BG49" i="2"/>
  <c r="BO49" i="2"/>
  <c r="BW49" i="2"/>
  <c r="AR39" i="2"/>
  <c r="BX39" i="2"/>
  <c r="DD39" i="2"/>
  <c r="EJ39" i="2"/>
  <c r="BT40" i="2"/>
  <c r="CZ40" i="2"/>
  <c r="EF40" i="2"/>
  <c r="BP41" i="2"/>
  <c r="CV41" i="2"/>
  <c r="EB41" i="2"/>
  <c r="BL42" i="2"/>
  <c r="CR42" i="2"/>
  <c r="DX42" i="2"/>
  <c r="BH43" i="2"/>
  <c r="CN43" i="2"/>
  <c r="DT43" i="2"/>
  <c r="BD44" i="2"/>
  <c r="CJ44" i="2"/>
  <c r="DG44" i="2"/>
  <c r="DW44" i="2"/>
  <c r="EI44" i="2"/>
  <c r="AY45" i="2"/>
  <c r="BI45" i="2"/>
  <c r="BS45" i="2"/>
  <c r="CE45" i="2"/>
  <c r="CO45" i="2"/>
  <c r="CY45" i="2"/>
  <c r="DK45" i="2"/>
  <c r="DT45" i="2"/>
  <c r="EB45" i="2"/>
  <c r="EJ45" i="2"/>
  <c r="AV46" i="2"/>
  <c r="BD46" i="2"/>
  <c r="BL46" i="2"/>
  <c r="BT46" i="2"/>
  <c r="CB46" i="2"/>
  <c r="CJ46" i="2"/>
  <c r="CR46" i="2"/>
  <c r="CZ46" i="2"/>
  <c r="DH46" i="2"/>
  <c r="DP46" i="2"/>
  <c r="DX46" i="2"/>
  <c r="EF46" i="2"/>
  <c r="AR47" i="2"/>
  <c r="AZ47" i="2"/>
  <c r="BH47" i="2"/>
  <c r="BP47" i="2"/>
  <c r="BX47" i="2"/>
  <c r="CF47" i="2"/>
  <c r="CN47" i="2"/>
  <c r="CV47" i="2"/>
  <c r="DD47" i="2"/>
  <c r="DL47" i="2"/>
  <c r="DT47" i="2"/>
  <c r="EB47" i="2"/>
  <c r="EJ47" i="2"/>
  <c r="AV48" i="2"/>
  <c r="BD48" i="2"/>
  <c r="BL48" i="2"/>
  <c r="BT48" i="2"/>
  <c r="CB48" i="2"/>
  <c r="CJ48" i="2"/>
  <c r="CR48" i="2"/>
  <c r="CZ48" i="2"/>
  <c r="DH48" i="2"/>
  <c r="DP48" i="2"/>
  <c r="DK39" i="2"/>
  <c r="AQ41" i="2"/>
  <c r="BS42" i="2"/>
  <c r="CU43" i="2"/>
  <c r="DH44" i="2"/>
  <c r="BJ45" i="2"/>
  <c r="DB45" i="2"/>
  <c r="AO46" i="2"/>
  <c r="BU46" i="2"/>
  <c r="DA46" i="2"/>
  <c r="EG46" i="2"/>
  <c r="BQ47" i="2"/>
  <c r="CL47" i="2"/>
  <c r="DF47" i="2"/>
  <c r="EC47" i="2"/>
  <c r="BB48" i="2"/>
  <c r="BV48" i="2"/>
  <c r="CS48" i="2"/>
  <c r="DN48" i="2"/>
  <c r="EF48" i="2"/>
  <c r="AZ49" i="2"/>
  <c r="BP49" i="2"/>
  <c r="CE49" i="2"/>
  <c r="CP49" i="2"/>
  <c r="DD49" i="2"/>
  <c r="DR49" i="2"/>
  <c r="EC49" i="2"/>
  <c r="AU50" i="2"/>
  <c r="BF50" i="2"/>
  <c r="BT50" i="2"/>
  <c r="CD50" i="2"/>
  <c r="CL50" i="2"/>
  <c r="CT50" i="2"/>
  <c r="DB50" i="2"/>
  <c r="DJ50" i="2"/>
  <c r="DR50" i="2"/>
  <c r="DZ50" i="2"/>
  <c r="EH50" i="2"/>
  <c r="AT51" i="2"/>
  <c r="BB51" i="2"/>
  <c r="BJ51" i="2"/>
  <c r="BR51" i="2"/>
  <c r="BZ51" i="2"/>
  <c r="CH51" i="2"/>
  <c r="CP51" i="2"/>
  <c r="CX51" i="2"/>
  <c r="DF51" i="2"/>
  <c r="DN51" i="2"/>
  <c r="DV51" i="2"/>
  <c r="ED51" i="2"/>
  <c r="AP52" i="2"/>
  <c r="AX52" i="2"/>
  <c r="BF52" i="2"/>
  <c r="BN52" i="2"/>
  <c r="BV52" i="2"/>
  <c r="CD52" i="2"/>
  <c r="CL52" i="2"/>
  <c r="CT52" i="2"/>
  <c r="DB52" i="2"/>
  <c r="DJ52" i="2"/>
  <c r="DR52" i="2"/>
  <c r="DZ52" i="2"/>
  <c r="EH52" i="2"/>
  <c r="AN45" i="2"/>
  <c r="AA47" i="2"/>
  <c r="AB47" i="2" s="1"/>
  <c r="AC47" i="2" s="1"/>
  <c r="AA43" i="2"/>
  <c r="AB43" i="2" s="1"/>
  <c r="AC43" i="2" s="1"/>
  <c r="AA39" i="2"/>
  <c r="AB39" i="2" s="1"/>
  <c r="AC39" i="2" s="1"/>
  <c r="AA15" i="2"/>
  <c r="AB15" i="2" s="1"/>
  <c r="AC15" i="2" s="1"/>
  <c r="AA23" i="2"/>
  <c r="AB23" i="2" s="1"/>
  <c r="AC23" i="2" s="1"/>
  <c r="AQ14" i="2"/>
  <c r="AZ14" i="2"/>
  <c r="BH14" i="2"/>
  <c r="BP14" i="2"/>
  <c r="BX14" i="2"/>
  <c r="CF14" i="2"/>
  <c r="DL39" i="2"/>
  <c r="AR41" i="2"/>
  <c r="BT42" i="2"/>
  <c r="CV43" i="2"/>
  <c r="DJ44" i="2"/>
  <c r="BK45" i="2"/>
  <c r="DC45" i="2"/>
  <c r="AP46" i="2"/>
  <c r="BV46" i="2"/>
  <c r="DB46" i="2"/>
  <c r="EH46" i="2"/>
  <c r="BR47" i="2"/>
  <c r="CO47" i="2"/>
  <c r="DJ47" i="2"/>
  <c r="ED47" i="2"/>
  <c r="BE48" i="2"/>
  <c r="BZ48" i="2"/>
  <c r="CT48" i="2"/>
  <c r="DQ48" i="2"/>
  <c r="EG48" i="2"/>
  <c r="BA49" i="2"/>
  <c r="BQ49" i="2"/>
  <c r="CF49" i="2"/>
  <c r="CT49" i="2"/>
  <c r="DE49" i="2"/>
  <c r="DS49" i="2"/>
  <c r="ED49" i="2"/>
  <c r="AV50" i="2"/>
  <c r="BJ50" i="2"/>
  <c r="BU50" i="2"/>
  <c r="CE50" i="2"/>
  <c r="CM50" i="2"/>
  <c r="CU50" i="2"/>
  <c r="DC50" i="2"/>
  <c r="DK50" i="2"/>
  <c r="DS50" i="2"/>
  <c r="EA50" i="2"/>
  <c r="EI50" i="2"/>
  <c r="AU51" i="2"/>
  <c r="BC51" i="2"/>
  <c r="BK51" i="2"/>
  <c r="BS51" i="2"/>
  <c r="CA51" i="2"/>
  <c r="CI51" i="2"/>
  <c r="CQ51" i="2"/>
  <c r="CY51" i="2"/>
  <c r="DG51" i="2"/>
  <c r="DO51" i="2"/>
  <c r="DW51" i="2"/>
  <c r="EE51" i="2"/>
  <c r="AQ52" i="2"/>
  <c r="AY52" i="2"/>
  <c r="BG52" i="2"/>
  <c r="BO52" i="2"/>
  <c r="BW52" i="2"/>
  <c r="CE52" i="2"/>
  <c r="CM52" i="2"/>
  <c r="CU52" i="2"/>
  <c r="DC52" i="2"/>
  <c r="DK52" i="2"/>
  <c r="DS52" i="2"/>
  <c r="EA52" i="2"/>
  <c r="EI52" i="2"/>
  <c r="AN46" i="2"/>
  <c r="AA14" i="2"/>
  <c r="AB14" i="2" s="1"/>
  <c r="AC14" i="2" s="1"/>
  <c r="AA24" i="2"/>
  <c r="AB24" i="2" s="1"/>
  <c r="AC24" i="2" s="1"/>
  <c r="AR14" i="2"/>
  <c r="BA14" i="2"/>
  <c r="BI14" i="2"/>
  <c r="BQ14" i="2"/>
  <c r="BY14" i="2"/>
  <c r="CG14" i="2"/>
  <c r="AU40" i="2"/>
  <c r="BW41" i="2"/>
  <c r="CY42" i="2"/>
  <c r="EA43" i="2"/>
  <c r="DX44" i="2"/>
  <c r="BV45" i="2"/>
  <c r="DL45" i="2"/>
  <c r="AW46" i="2"/>
  <c r="CC46" i="2"/>
  <c r="DI46" i="2"/>
  <c r="AS47" i="2"/>
  <c r="BV47" i="2"/>
  <c r="CP47" i="2"/>
  <c r="DM47" i="2"/>
  <c r="EH47" i="2"/>
  <c r="BF48" i="2"/>
  <c r="CC48" i="2"/>
  <c r="CX48" i="2"/>
  <c r="DR48" i="2"/>
  <c r="EH48" i="2"/>
  <c r="BB49" i="2"/>
  <c r="BR49" i="2"/>
  <c r="CG49" i="2"/>
  <c r="CU49" i="2"/>
  <c r="DF49" i="2"/>
  <c r="DT49" i="2"/>
  <c r="EH49" i="2"/>
  <c r="AW50" i="2"/>
  <c r="BK50" i="2"/>
  <c r="BV50" i="2"/>
  <c r="CF50" i="2"/>
  <c r="CN50" i="2"/>
  <c r="CV50" i="2"/>
  <c r="DD50" i="2"/>
  <c r="DL50" i="2"/>
  <c r="DT50" i="2"/>
  <c r="EB50" i="2"/>
  <c r="EJ50" i="2"/>
  <c r="AV51" i="2"/>
  <c r="BD51" i="2"/>
  <c r="BL51" i="2"/>
  <c r="BT51" i="2"/>
  <c r="CB51" i="2"/>
  <c r="CJ51" i="2"/>
  <c r="CR51" i="2"/>
  <c r="CZ51" i="2"/>
  <c r="DH51" i="2"/>
  <c r="DP51" i="2"/>
  <c r="DX51" i="2"/>
  <c r="EF51" i="2"/>
  <c r="AR52" i="2"/>
  <c r="AZ52" i="2"/>
  <c r="BH52" i="2"/>
  <c r="BP52" i="2"/>
  <c r="BX52" i="2"/>
  <c r="CF52" i="2"/>
  <c r="CN52" i="2"/>
  <c r="CV52" i="2"/>
  <c r="DD52" i="2"/>
  <c r="DL52" i="2"/>
  <c r="DT52" i="2"/>
  <c r="EB52" i="2"/>
  <c r="EJ52" i="2"/>
  <c r="AN47" i="2"/>
  <c r="AA50" i="2"/>
  <c r="AB50" i="2" s="1"/>
  <c r="AC50" i="2" s="1"/>
  <c r="AA46" i="2"/>
  <c r="AB46" i="2" s="1"/>
  <c r="AC46" i="2" s="1"/>
  <c r="AA42" i="2"/>
  <c r="AB42" i="2" s="1"/>
  <c r="AC42" i="2" s="1"/>
  <c r="AA17" i="2"/>
  <c r="AB17" i="2" s="1"/>
  <c r="AC17" i="2" s="1"/>
  <c r="AA25" i="2"/>
  <c r="AB25" i="2" s="1"/>
  <c r="AC25" i="2" s="1"/>
  <c r="AT14" i="2"/>
  <c r="BB14" i="2"/>
  <c r="BJ14" i="2"/>
  <c r="BR14" i="2"/>
  <c r="BZ14" i="2"/>
  <c r="CH14" i="2"/>
  <c r="AV40" i="2"/>
  <c r="BX41" i="2"/>
  <c r="CZ42" i="2"/>
  <c r="EB43" i="2"/>
  <c r="DZ44" i="2"/>
  <c r="BW45" i="2"/>
  <c r="DM45" i="2"/>
  <c r="AX46" i="2"/>
  <c r="CD46" i="2"/>
  <c r="DJ46" i="2"/>
  <c r="AT47" i="2"/>
  <c r="BY47" i="2"/>
  <c r="CT47" i="2"/>
  <c r="DN47" i="2"/>
  <c r="AO48" i="2"/>
  <c r="BJ48" i="2"/>
  <c r="CD48" i="2"/>
  <c r="DA48" i="2"/>
  <c r="DV48" i="2"/>
  <c r="AP49" i="2"/>
  <c r="BF49" i="2"/>
  <c r="BV49" i="2"/>
  <c r="CH49" i="2"/>
  <c r="CV49" i="2"/>
  <c r="DJ49" i="2"/>
  <c r="DU49" i="2"/>
  <c r="EI49" i="2"/>
  <c r="AX50" i="2"/>
  <c r="BL50" i="2"/>
  <c r="BX50" i="2"/>
  <c r="CG50" i="2"/>
  <c r="CO50" i="2"/>
  <c r="CW50" i="2"/>
  <c r="DE50" i="2"/>
  <c r="DM50" i="2"/>
  <c r="DU50" i="2"/>
  <c r="EC50" i="2"/>
  <c r="AO51" i="2"/>
  <c r="AW51" i="2"/>
  <c r="BE51" i="2"/>
  <c r="BM51" i="2"/>
  <c r="BU51" i="2"/>
  <c r="CC51" i="2"/>
  <c r="CK51" i="2"/>
  <c r="CS51" i="2"/>
  <c r="DA51" i="2"/>
  <c r="DI51" i="2"/>
  <c r="DQ51" i="2"/>
  <c r="DY51" i="2"/>
  <c r="EG51" i="2"/>
  <c r="AS52" i="2"/>
  <c r="BA52" i="2"/>
  <c r="BI52" i="2"/>
  <c r="BQ52" i="2"/>
  <c r="BY52" i="2"/>
  <c r="CG52" i="2"/>
  <c r="CO52" i="2"/>
  <c r="CW52" i="2"/>
  <c r="DE52" i="2"/>
  <c r="DM52" i="2"/>
  <c r="DU52" i="2"/>
  <c r="EC52" i="2"/>
  <c r="AN48" i="2"/>
  <c r="AA18" i="2"/>
  <c r="AB18" i="2" s="1"/>
  <c r="AC18" i="2" s="1"/>
  <c r="AA26" i="2"/>
  <c r="AB26" i="2" s="1"/>
  <c r="AC26" i="2" s="1"/>
  <c r="AU14" i="2"/>
  <c r="BC14" i="2"/>
  <c r="BK14" i="2"/>
  <c r="BS14" i="2"/>
  <c r="CA14" i="2"/>
  <c r="CI14" i="2"/>
  <c r="AY39" i="2"/>
  <c r="CA40" i="2"/>
  <c r="DC41" i="2"/>
  <c r="EE42" i="2"/>
  <c r="BK44" i="2"/>
  <c r="AP45" i="2"/>
  <c r="CF45" i="2"/>
  <c r="DU45" i="2"/>
  <c r="BE46" i="2"/>
  <c r="CK46" i="2"/>
  <c r="DQ46" i="2"/>
  <c r="BA47" i="2"/>
  <c r="BZ47" i="2"/>
  <c r="CW47" i="2"/>
  <c r="DR47" i="2"/>
  <c r="AP48" i="2"/>
  <c r="BM48" i="2"/>
  <c r="CH48" i="2"/>
  <c r="DB48" i="2"/>
  <c r="DX48" i="2"/>
  <c r="AR49" i="2"/>
  <c r="BH49" i="2"/>
  <c r="BX49" i="2"/>
  <c r="CL49" i="2"/>
  <c r="CW49" i="2"/>
  <c r="DK49" i="2"/>
  <c r="DV49" i="2"/>
  <c r="EJ49" i="2"/>
  <c r="BB50" i="2"/>
  <c r="BM50" i="2"/>
  <c r="BZ50" i="2"/>
  <c r="CH50" i="2"/>
  <c r="CP50" i="2"/>
  <c r="CX50" i="2"/>
  <c r="DF50" i="2"/>
  <c r="DN50" i="2"/>
  <c r="DV50" i="2"/>
  <c r="ED50" i="2"/>
  <c r="AP51" i="2"/>
  <c r="AX51" i="2"/>
  <c r="BF51" i="2"/>
  <c r="BN51" i="2"/>
  <c r="BV51" i="2"/>
  <c r="CD51" i="2"/>
  <c r="CL51" i="2"/>
  <c r="CT51" i="2"/>
  <c r="DB51" i="2"/>
  <c r="DJ51" i="2"/>
  <c r="DR51" i="2"/>
  <c r="DZ51" i="2"/>
  <c r="EH51" i="2"/>
  <c r="AT52" i="2"/>
  <c r="BB52" i="2"/>
  <c r="BJ52" i="2"/>
  <c r="BR52" i="2"/>
  <c r="BZ52" i="2"/>
  <c r="CH52" i="2"/>
  <c r="CP52" i="2"/>
  <c r="CX52" i="2"/>
  <c r="DF52" i="2"/>
  <c r="DN52" i="2"/>
  <c r="DV52" i="2"/>
  <c r="ED52" i="2"/>
  <c r="AN41" i="2"/>
  <c r="AN49" i="2"/>
  <c r="AA49" i="2"/>
  <c r="AB49" i="2" s="1"/>
  <c r="AC49" i="2" s="1"/>
  <c r="AA45" i="2"/>
  <c r="AB45" i="2" s="1"/>
  <c r="AC45" i="2" s="1"/>
  <c r="AA41" i="2"/>
  <c r="AB41" i="2" s="1"/>
  <c r="AC41" i="2" s="1"/>
  <c r="AA19" i="2"/>
  <c r="AB19" i="2" s="1"/>
  <c r="AC19" i="2" s="1"/>
  <c r="AA27" i="2"/>
  <c r="AB27" i="2" s="1"/>
  <c r="AC27" i="2" s="1"/>
  <c r="CB14" i="2"/>
  <c r="CJ14" i="2"/>
  <c r="CR14" i="2"/>
  <c r="CE39" i="2"/>
  <c r="DG40" i="2"/>
  <c r="EI41" i="2"/>
  <c r="BO43" i="2"/>
  <c r="CP44" i="2"/>
  <c r="AZ45" i="2"/>
  <c r="CP45" i="2"/>
  <c r="EC45" i="2"/>
  <c r="BM46" i="2"/>
  <c r="CS46" i="2"/>
  <c r="DY46" i="2"/>
  <c r="BI47" i="2"/>
  <c r="CG47" i="2"/>
  <c r="DB47" i="2"/>
  <c r="DV47" i="2"/>
  <c r="AW48" i="2"/>
  <c r="BR48" i="2"/>
  <c r="CL48" i="2"/>
  <c r="DI48" i="2"/>
  <c r="DZ48" i="2"/>
  <c r="AT49" i="2"/>
  <c r="BJ49" i="2"/>
  <c r="BZ49" i="2"/>
  <c r="CN49" i="2"/>
  <c r="DB49" i="2"/>
  <c r="DM49" i="2"/>
  <c r="EA49" i="2"/>
  <c r="AP50" i="2"/>
  <c r="BD50" i="2"/>
  <c r="BR50" i="2"/>
  <c r="CB50" i="2"/>
  <c r="CJ50" i="2"/>
  <c r="CR50" i="2"/>
  <c r="CZ50" i="2"/>
  <c r="DH50" i="2"/>
  <c r="DP50" i="2"/>
  <c r="DX50" i="2"/>
  <c r="EF50" i="2"/>
  <c r="AR51" i="2"/>
  <c r="AZ51" i="2"/>
  <c r="BH51" i="2"/>
  <c r="BP51" i="2"/>
  <c r="BX51" i="2"/>
  <c r="CF51" i="2"/>
  <c r="CN51" i="2"/>
  <c r="CV51" i="2"/>
  <c r="DD51" i="2"/>
  <c r="DL51" i="2"/>
  <c r="DT51" i="2"/>
  <c r="EB51" i="2"/>
  <c r="EJ51" i="2"/>
  <c r="AV52" i="2"/>
  <c r="BD52" i="2"/>
  <c r="BL52" i="2"/>
  <c r="BT52" i="2"/>
  <c r="CB52" i="2"/>
  <c r="CJ52" i="2"/>
  <c r="CR52" i="2"/>
  <c r="CZ52" i="2"/>
  <c r="DH52" i="2"/>
  <c r="DP52" i="2"/>
  <c r="DX52" i="2"/>
  <c r="EF52" i="2"/>
  <c r="AN43" i="2"/>
  <c r="AN51" i="2"/>
  <c r="AA48" i="2"/>
  <c r="AB48" i="2" s="1"/>
  <c r="AC48" i="2" s="1"/>
  <c r="AA44" i="2"/>
  <c r="AB44" i="2" s="1"/>
  <c r="AC44" i="2" s="1"/>
  <c r="AA40" i="2"/>
  <c r="AB40" i="2" s="1"/>
  <c r="AC40" i="2" s="1"/>
  <c r="AA21" i="2"/>
  <c r="AB21" i="2" s="1"/>
  <c r="AC21" i="2" s="1"/>
  <c r="AO14" i="2"/>
  <c r="AX14" i="2"/>
  <c r="BF14" i="2"/>
  <c r="BN14" i="2"/>
  <c r="BV14" i="2"/>
  <c r="CD14" i="2"/>
  <c r="CL14" i="2"/>
  <c r="DD41" i="2"/>
  <c r="CG45" i="2"/>
  <c r="DR46" i="2"/>
  <c r="DU47" i="2"/>
  <c r="DF48" i="2"/>
  <c r="BY49" i="2"/>
  <c r="DZ49" i="2"/>
  <c r="CA50" i="2"/>
  <c r="DG50" i="2"/>
  <c r="AQ51" i="2"/>
  <c r="BW51" i="2"/>
  <c r="DC51" i="2"/>
  <c r="EI51" i="2"/>
  <c r="BS52" i="2"/>
  <c r="CY52" i="2"/>
  <c r="EE52" i="2"/>
  <c r="AW14" i="2"/>
  <c r="CC14" i="2"/>
  <c r="CS14" i="2"/>
  <c r="DA14" i="2"/>
  <c r="DI14" i="2"/>
  <c r="DQ14" i="2"/>
  <c r="DY14" i="2"/>
  <c r="EG14" i="2"/>
  <c r="AS15" i="2"/>
  <c r="BA15" i="2"/>
  <c r="BI15" i="2"/>
  <c r="BQ15" i="2"/>
  <c r="BY15" i="2"/>
  <c r="CG15" i="2"/>
  <c r="CO15" i="2"/>
  <c r="CW15" i="2"/>
  <c r="DE15" i="2"/>
  <c r="DM15" i="2"/>
  <c r="DU15" i="2"/>
  <c r="EC15" i="2"/>
  <c r="AO16" i="2"/>
  <c r="AW16" i="2"/>
  <c r="BE16" i="2"/>
  <c r="BM16" i="2"/>
  <c r="BU16" i="2"/>
  <c r="CC16" i="2"/>
  <c r="CK16" i="2"/>
  <c r="CS16" i="2"/>
  <c r="DA16" i="2"/>
  <c r="DI16" i="2"/>
  <c r="DQ16" i="2"/>
  <c r="DY16" i="2"/>
  <c r="EG16" i="2"/>
  <c r="AS17" i="2"/>
  <c r="BA17" i="2"/>
  <c r="BI17" i="2"/>
  <c r="BQ17" i="2"/>
  <c r="BY17" i="2"/>
  <c r="CG17" i="2"/>
  <c r="CO17" i="2"/>
  <c r="CW17" i="2"/>
  <c r="DE17" i="2"/>
  <c r="DM17" i="2"/>
  <c r="DU17" i="2"/>
  <c r="EC17" i="2"/>
  <c r="AO18" i="2"/>
  <c r="AW18" i="2"/>
  <c r="BE18" i="2"/>
  <c r="BM18" i="2"/>
  <c r="BU18" i="2"/>
  <c r="CC18" i="2"/>
  <c r="CK18" i="2"/>
  <c r="CS18" i="2"/>
  <c r="DA18" i="2"/>
  <c r="DI18" i="2"/>
  <c r="DQ18" i="2"/>
  <c r="DY18" i="2"/>
  <c r="EG18" i="2"/>
  <c r="AS19" i="2"/>
  <c r="BA19" i="2"/>
  <c r="BI19" i="2"/>
  <c r="BQ19" i="2"/>
  <c r="BY19" i="2"/>
  <c r="CG19" i="2"/>
  <c r="CO19" i="2"/>
  <c r="CW19" i="2"/>
  <c r="DE19" i="2"/>
  <c r="EJ41" i="2"/>
  <c r="CQ45" i="2"/>
  <c r="DZ46" i="2"/>
  <c r="DZ47" i="2"/>
  <c r="DJ48" i="2"/>
  <c r="CD49" i="2"/>
  <c r="EB49" i="2"/>
  <c r="CC50" i="2"/>
  <c r="DI50" i="2"/>
  <c r="AS51" i="2"/>
  <c r="BY51" i="2"/>
  <c r="DE51" i="2"/>
  <c r="AO52" i="2"/>
  <c r="BU52" i="2"/>
  <c r="DA52" i="2"/>
  <c r="EG52" i="2"/>
  <c r="AA52" i="2"/>
  <c r="AB52" i="2" s="1"/>
  <c r="AC52" i="2" s="1"/>
  <c r="AY14" i="2"/>
  <c r="CE14" i="2"/>
  <c r="CT14" i="2"/>
  <c r="DB14" i="2"/>
  <c r="DJ14" i="2"/>
  <c r="DR14" i="2"/>
  <c r="DZ14" i="2"/>
  <c r="EH14" i="2"/>
  <c r="AT15" i="2"/>
  <c r="BB15" i="2"/>
  <c r="BJ15" i="2"/>
  <c r="BR15" i="2"/>
  <c r="BZ15" i="2"/>
  <c r="CH15" i="2"/>
  <c r="CP15" i="2"/>
  <c r="CX15" i="2"/>
  <c r="DF15" i="2"/>
  <c r="DN15" i="2"/>
  <c r="DV15" i="2"/>
  <c r="ED15" i="2"/>
  <c r="AP16" i="2"/>
  <c r="AX16" i="2"/>
  <c r="BF16" i="2"/>
  <c r="BN16" i="2"/>
  <c r="BV16" i="2"/>
  <c r="CD16" i="2"/>
  <c r="CL16" i="2"/>
  <c r="CT16" i="2"/>
  <c r="DB16" i="2"/>
  <c r="DJ16" i="2"/>
  <c r="DR16" i="2"/>
  <c r="DZ16" i="2"/>
  <c r="EH16" i="2"/>
  <c r="AT17" i="2"/>
  <c r="BB17" i="2"/>
  <c r="BJ17" i="2"/>
  <c r="BR17" i="2"/>
  <c r="BZ17" i="2"/>
  <c r="CH17" i="2"/>
  <c r="CP17" i="2"/>
  <c r="CX17" i="2"/>
  <c r="DF17" i="2"/>
  <c r="DN17" i="2"/>
  <c r="DV17" i="2"/>
  <c r="ED17" i="2"/>
  <c r="AP18" i="2"/>
  <c r="AX18" i="2"/>
  <c r="BF18" i="2"/>
  <c r="BN18" i="2"/>
  <c r="BV18" i="2"/>
  <c r="CD18" i="2"/>
  <c r="CL18" i="2"/>
  <c r="CT18" i="2"/>
  <c r="DB18" i="2"/>
  <c r="DJ18" i="2"/>
  <c r="EF42" i="2"/>
  <c r="DV45" i="2"/>
  <c r="BB47" i="2"/>
  <c r="AT48" i="2"/>
  <c r="DY48" i="2"/>
  <c r="CM49" i="2"/>
  <c r="AO50" i="2"/>
  <c r="CI50" i="2"/>
  <c r="DO50" i="2"/>
  <c r="AY51" i="2"/>
  <c r="CE51" i="2"/>
  <c r="DK51" i="2"/>
  <c r="AU52" i="2"/>
  <c r="CA52" i="2"/>
  <c r="DG52" i="2"/>
  <c r="BE14" i="2"/>
  <c r="CK14" i="2"/>
  <c r="CU14" i="2"/>
  <c r="DC14" i="2"/>
  <c r="DK14" i="2"/>
  <c r="DS14" i="2"/>
  <c r="EA14" i="2"/>
  <c r="EI14" i="2"/>
  <c r="AU15" i="2"/>
  <c r="BC15" i="2"/>
  <c r="BK15" i="2"/>
  <c r="BS15" i="2"/>
  <c r="CA15" i="2"/>
  <c r="CI15" i="2"/>
  <c r="CQ15" i="2"/>
  <c r="CY15" i="2"/>
  <c r="DG15" i="2"/>
  <c r="DO15" i="2"/>
  <c r="DW15" i="2"/>
  <c r="EE15" i="2"/>
  <c r="AQ16" i="2"/>
  <c r="AY16" i="2"/>
  <c r="BG16" i="2"/>
  <c r="BO16" i="2"/>
  <c r="BW16" i="2"/>
  <c r="CE16" i="2"/>
  <c r="CM16" i="2"/>
  <c r="CU16" i="2"/>
  <c r="DC16" i="2"/>
  <c r="DK16" i="2"/>
  <c r="DS16" i="2"/>
  <c r="EA16" i="2"/>
  <c r="EI16" i="2"/>
  <c r="AU17" i="2"/>
  <c r="BC17" i="2"/>
  <c r="BK17" i="2"/>
  <c r="BS17" i="2"/>
  <c r="CA17" i="2"/>
  <c r="CI17" i="2"/>
  <c r="CQ17" i="2"/>
  <c r="CY17" i="2"/>
  <c r="DG17" i="2"/>
  <c r="DO17" i="2"/>
  <c r="BP43" i="2"/>
  <c r="ED45" i="2"/>
  <c r="BJ47" i="2"/>
  <c r="AX48" i="2"/>
  <c r="ED48" i="2"/>
  <c r="CO49" i="2"/>
  <c r="AT50" i="2"/>
  <c r="CK50" i="2"/>
  <c r="DQ50" i="2"/>
  <c r="BA51" i="2"/>
  <c r="CG51" i="2"/>
  <c r="DM51" i="2"/>
  <c r="AW52" i="2"/>
  <c r="CC52" i="2"/>
  <c r="DI52" i="2"/>
  <c r="AN44" i="2"/>
  <c r="AA51" i="2"/>
  <c r="AB51" i="2" s="1"/>
  <c r="AC51" i="2" s="1"/>
  <c r="AA16" i="2"/>
  <c r="AB16" i="2" s="1"/>
  <c r="AC16" i="2" s="1"/>
  <c r="CM14" i="2"/>
  <c r="CV14" i="2"/>
  <c r="DD14" i="2"/>
  <c r="DL14" i="2"/>
  <c r="DT14" i="2"/>
  <c r="EB14" i="2"/>
  <c r="EJ14" i="2"/>
  <c r="AV15" i="2"/>
  <c r="BD15" i="2"/>
  <c r="BL15" i="2"/>
  <c r="BT15" i="2"/>
  <c r="CB15" i="2"/>
  <c r="CJ15" i="2"/>
  <c r="CR15" i="2"/>
  <c r="CZ15" i="2"/>
  <c r="DH15" i="2"/>
  <c r="DP15" i="2"/>
  <c r="DX15" i="2"/>
  <c r="EF15" i="2"/>
  <c r="AR16" i="2"/>
  <c r="AZ16" i="2"/>
  <c r="BH16" i="2"/>
  <c r="BP16" i="2"/>
  <c r="BX16" i="2"/>
  <c r="CF16" i="2"/>
  <c r="CN16" i="2"/>
  <c r="CV16" i="2"/>
  <c r="DD16" i="2"/>
  <c r="DL16" i="2"/>
  <c r="DT16" i="2"/>
  <c r="EB16" i="2"/>
  <c r="EJ16" i="2"/>
  <c r="AV17" i="2"/>
  <c r="BD17" i="2"/>
  <c r="BL17" i="2"/>
  <c r="BT17" i="2"/>
  <c r="CB17" i="2"/>
  <c r="CJ17" i="2"/>
  <c r="CR17" i="2"/>
  <c r="CZ17" i="2"/>
  <c r="DH17" i="2"/>
  <c r="CB40" i="2"/>
  <c r="AQ45" i="2"/>
  <c r="CL46" i="2"/>
  <c r="CX47" i="2"/>
  <c r="CK48" i="2"/>
  <c r="BI49" i="2"/>
  <c r="DL49" i="2"/>
  <c r="BN50" i="2"/>
  <c r="CY50" i="2"/>
  <c r="EE50" i="2"/>
  <c r="BO51" i="2"/>
  <c r="CU51" i="2"/>
  <c r="EA51" i="2"/>
  <c r="BK52" i="2"/>
  <c r="CQ52" i="2"/>
  <c r="DW52" i="2"/>
  <c r="AS14" i="2"/>
  <c r="BU14" i="2"/>
  <c r="CP14" i="2"/>
  <c r="CY14" i="2"/>
  <c r="DG14" i="2"/>
  <c r="DO14" i="2"/>
  <c r="DW14" i="2"/>
  <c r="EE14" i="2"/>
  <c r="AQ15" i="2"/>
  <c r="AY15" i="2"/>
  <c r="BG15" i="2"/>
  <c r="BO15" i="2"/>
  <c r="BW15" i="2"/>
  <c r="CE15" i="2"/>
  <c r="CM15" i="2"/>
  <c r="CU15" i="2"/>
  <c r="DC15" i="2"/>
  <c r="DK15" i="2"/>
  <c r="DS15" i="2"/>
  <c r="EA15" i="2"/>
  <c r="EI15" i="2"/>
  <c r="CQ44" i="2"/>
  <c r="BN48" i="2"/>
  <c r="DN49" i="2"/>
  <c r="DY50" i="2"/>
  <c r="DS51" i="2"/>
  <c r="CS52" i="2"/>
  <c r="AA20" i="2"/>
  <c r="AB20" i="2" s="1"/>
  <c r="AC20" i="2" s="1"/>
  <c r="CQ14" i="2"/>
  <c r="DN14" i="2"/>
  <c r="AO15" i="2"/>
  <c r="BH15" i="2"/>
  <c r="CD15" i="2"/>
  <c r="DA15" i="2"/>
  <c r="DT15" i="2"/>
  <c r="AT16" i="2"/>
  <c r="BJ16" i="2"/>
  <c r="BZ16" i="2"/>
  <c r="CP16" i="2"/>
  <c r="DF16" i="2"/>
  <c r="DV16" i="2"/>
  <c r="AP17" i="2"/>
  <c r="BF17" i="2"/>
  <c r="BV17" i="2"/>
  <c r="CL17" i="2"/>
  <c r="DB17" i="2"/>
  <c r="DQ17" i="2"/>
  <c r="EA17" i="2"/>
  <c r="AQ18" i="2"/>
  <c r="BA18" i="2"/>
  <c r="BK18" i="2"/>
  <c r="BW18" i="2"/>
  <c r="CG18" i="2"/>
  <c r="CQ18" i="2"/>
  <c r="DC18" i="2"/>
  <c r="DM18" i="2"/>
  <c r="DV18" i="2"/>
  <c r="EE18" i="2"/>
  <c r="AR19" i="2"/>
  <c r="BB19" i="2"/>
  <c r="BK19" i="2"/>
  <c r="BT19" i="2"/>
  <c r="CC19" i="2"/>
  <c r="CL19" i="2"/>
  <c r="CU19" i="2"/>
  <c r="DD19" i="2"/>
  <c r="DM19" i="2"/>
  <c r="DU19" i="2"/>
  <c r="EC19" i="2"/>
  <c r="AO20" i="2"/>
  <c r="AW20" i="2"/>
  <c r="BE20" i="2"/>
  <c r="BM20" i="2"/>
  <c r="BU20" i="2"/>
  <c r="CC20" i="2"/>
  <c r="CK20" i="2"/>
  <c r="CS20" i="2"/>
  <c r="DA20" i="2"/>
  <c r="DI20" i="2"/>
  <c r="DQ20" i="2"/>
  <c r="DY20" i="2"/>
  <c r="EG20" i="2"/>
  <c r="AS21" i="2"/>
  <c r="BA21" i="2"/>
  <c r="BI21" i="2"/>
  <c r="BQ21" i="2"/>
  <c r="BY21" i="2"/>
  <c r="CG21" i="2"/>
  <c r="CO21" i="2"/>
  <c r="CW21" i="2"/>
  <c r="DE21" i="2"/>
  <c r="DM21" i="2"/>
  <c r="DU21" i="2"/>
  <c r="EC21" i="2"/>
  <c r="AO22" i="2"/>
  <c r="BA45" i="2"/>
  <c r="BU48" i="2"/>
  <c r="BC50" i="2"/>
  <c r="EG50" i="2"/>
  <c r="DU51" i="2"/>
  <c r="DO52" i="2"/>
  <c r="AA22" i="2"/>
  <c r="AB22" i="2" s="1"/>
  <c r="AC22" i="2" s="1"/>
  <c r="CW14" i="2"/>
  <c r="DP14" i="2"/>
  <c r="AP15" i="2"/>
  <c r="BM15" i="2"/>
  <c r="CF15" i="2"/>
  <c r="DB15" i="2"/>
  <c r="DY15" i="2"/>
  <c r="AU16" i="2"/>
  <c r="BK16" i="2"/>
  <c r="CA16" i="2"/>
  <c r="CQ16" i="2"/>
  <c r="DG16" i="2"/>
  <c r="DW16" i="2"/>
  <c r="AQ17" i="2"/>
  <c r="BG17" i="2"/>
  <c r="BW17" i="2"/>
  <c r="CM17" i="2"/>
  <c r="DC17" i="2"/>
  <c r="DR17" i="2"/>
  <c r="EB17" i="2"/>
  <c r="AR18" i="2"/>
  <c r="BB18" i="2"/>
  <c r="BL18" i="2"/>
  <c r="BX18" i="2"/>
  <c r="CH18" i="2"/>
  <c r="CR18" i="2"/>
  <c r="DD18" i="2"/>
  <c r="DN18" i="2"/>
  <c r="DW18" i="2"/>
  <c r="EF18" i="2"/>
  <c r="AT19" i="2"/>
  <c r="BC19" i="2"/>
  <c r="BL19" i="2"/>
  <c r="BU19" i="2"/>
  <c r="CD19" i="2"/>
  <c r="CM19" i="2"/>
  <c r="CV19" i="2"/>
  <c r="DF19" i="2"/>
  <c r="DN19" i="2"/>
  <c r="DV19" i="2"/>
  <c r="ED19" i="2"/>
  <c r="AP20" i="2"/>
  <c r="AX20" i="2"/>
  <c r="BF20" i="2"/>
  <c r="BN20" i="2"/>
  <c r="BV20" i="2"/>
  <c r="CD20" i="2"/>
  <c r="CL20" i="2"/>
  <c r="CT20" i="2"/>
  <c r="DB20" i="2"/>
  <c r="DJ20" i="2"/>
  <c r="DR20" i="2"/>
  <c r="DZ20" i="2"/>
  <c r="EH20" i="2"/>
  <c r="AT21" i="2"/>
  <c r="BB21" i="2"/>
  <c r="BJ21" i="2"/>
  <c r="BR21" i="2"/>
  <c r="BZ21" i="2"/>
  <c r="CH21" i="2"/>
  <c r="CP21" i="2"/>
  <c r="CX21" i="2"/>
  <c r="DF21" i="2"/>
  <c r="DN21" i="2"/>
  <c r="DV21" i="2"/>
  <c r="ED21" i="2"/>
  <c r="AP22" i="2"/>
  <c r="BF46" i="2"/>
  <c r="CP48" i="2"/>
  <c r="BE50" i="2"/>
  <c r="BG51" i="2"/>
  <c r="EC51" i="2"/>
  <c r="DQ52" i="2"/>
  <c r="AP14" i="2"/>
  <c r="CX14" i="2"/>
  <c r="DU14" i="2"/>
  <c r="AR15" i="2"/>
  <c r="BN15" i="2"/>
  <c r="CK15" i="2"/>
  <c r="DD15" i="2"/>
  <c r="DZ15" i="2"/>
  <c r="AV16" i="2"/>
  <c r="BL16" i="2"/>
  <c r="CB16" i="2"/>
  <c r="CR16" i="2"/>
  <c r="DH16" i="2"/>
  <c r="DX16" i="2"/>
  <c r="AR17" i="2"/>
  <c r="BH17" i="2"/>
  <c r="BX17" i="2"/>
  <c r="CN17" i="2"/>
  <c r="DD17" i="2"/>
  <c r="DS17" i="2"/>
  <c r="EE17" i="2"/>
  <c r="AS18" i="2"/>
  <c r="BC18" i="2"/>
  <c r="BO18" i="2"/>
  <c r="BY18" i="2"/>
  <c r="CI18" i="2"/>
  <c r="CU18" i="2"/>
  <c r="DE18" i="2"/>
  <c r="DO18" i="2"/>
  <c r="DX18" i="2"/>
  <c r="EH18" i="2"/>
  <c r="AU19" i="2"/>
  <c r="BD19" i="2"/>
  <c r="BM19" i="2"/>
  <c r="BV19" i="2"/>
  <c r="CE19" i="2"/>
  <c r="CN19" i="2"/>
  <c r="CX19" i="2"/>
  <c r="DG19" i="2"/>
  <c r="DO19" i="2"/>
  <c r="DW19" i="2"/>
  <c r="EE19" i="2"/>
  <c r="AQ20" i="2"/>
  <c r="AY20" i="2"/>
  <c r="BG20" i="2"/>
  <c r="BO20" i="2"/>
  <c r="BW20" i="2"/>
  <c r="CE20" i="2"/>
  <c r="CM20" i="2"/>
  <c r="CU20" i="2"/>
  <c r="DC20" i="2"/>
  <c r="DK20" i="2"/>
  <c r="DS20" i="2"/>
  <c r="EA20" i="2"/>
  <c r="EI20" i="2"/>
  <c r="AU21" i="2"/>
  <c r="BC21" i="2"/>
  <c r="BK21" i="2"/>
  <c r="BS21" i="2"/>
  <c r="CA21" i="2"/>
  <c r="CI21" i="2"/>
  <c r="BN46" i="2"/>
  <c r="AS49" i="2"/>
  <c r="BS50" i="2"/>
  <c r="BI51" i="2"/>
  <c r="BC52" i="2"/>
  <c r="DY52" i="2"/>
  <c r="BM14" i="2"/>
  <c r="CZ14" i="2"/>
  <c r="DV14" i="2"/>
  <c r="AW15" i="2"/>
  <c r="BP15" i="2"/>
  <c r="CL15" i="2"/>
  <c r="DI15" i="2"/>
  <c r="EB15" i="2"/>
  <c r="BA16" i="2"/>
  <c r="BQ16" i="2"/>
  <c r="CG16" i="2"/>
  <c r="CW16" i="2"/>
  <c r="DM16" i="2"/>
  <c r="EC16" i="2"/>
  <c r="AW17" i="2"/>
  <c r="BM17" i="2"/>
  <c r="CC17" i="2"/>
  <c r="CS17" i="2"/>
  <c r="DI17" i="2"/>
  <c r="DT17" i="2"/>
  <c r="EF17" i="2"/>
  <c r="AT18" i="2"/>
  <c r="BD18" i="2"/>
  <c r="BP18" i="2"/>
  <c r="BZ18" i="2"/>
  <c r="CJ18" i="2"/>
  <c r="CV18" i="2"/>
  <c r="DF18" i="2"/>
  <c r="DP18" i="2"/>
  <c r="DZ18" i="2"/>
  <c r="EI18" i="2"/>
  <c r="AV19" i="2"/>
  <c r="BE19" i="2"/>
  <c r="BN19" i="2"/>
  <c r="BW19" i="2"/>
  <c r="CF19" i="2"/>
  <c r="CP19" i="2"/>
  <c r="CY19" i="2"/>
  <c r="DH19" i="2"/>
  <c r="DP19" i="2"/>
  <c r="DX19" i="2"/>
  <c r="EF19" i="2"/>
  <c r="AR20" i="2"/>
  <c r="AZ20" i="2"/>
  <c r="BH20" i="2"/>
  <c r="BP20" i="2"/>
  <c r="BX20" i="2"/>
  <c r="CF20" i="2"/>
  <c r="CN20" i="2"/>
  <c r="CV20" i="2"/>
  <c r="DD20" i="2"/>
  <c r="DL20" i="2"/>
  <c r="DT20" i="2"/>
  <c r="EB20" i="2"/>
  <c r="EJ20" i="2"/>
  <c r="AV21" i="2"/>
  <c r="BD21" i="2"/>
  <c r="BL21" i="2"/>
  <c r="BT21" i="2"/>
  <c r="CB21" i="2"/>
  <c r="CJ21" i="2"/>
  <c r="AZ39" i="2"/>
  <c r="CT46" i="2"/>
  <c r="AX49" i="2"/>
  <c r="CQ50" i="2"/>
  <c r="BQ51" i="2"/>
  <c r="BE52" i="2"/>
  <c r="AN50" i="2"/>
  <c r="BO14" i="2"/>
  <c r="DE14" i="2"/>
  <c r="DX14" i="2"/>
  <c r="AX15" i="2"/>
  <c r="BU15" i="2"/>
  <c r="CN15" i="2"/>
  <c r="DJ15" i="2"/>
  <c r="EG15" i="2"/>
  <c r="BB16" i="2"/>
  <c r="BR16" i="2"/>
  <c r="CH16" i="2"/>
  <c r="CX16" i="2"/>
  <c r="DN16" i="2"/>
  <c r="ED16" i="2"/>
  <c r="AX17" i="2"/>
  <c r="BN17" i="2"/>
  <c r="CD17" i="2"/>
  <c r="CT17" i="2"/>
  <c r="DJ17" i="2"/>
  <c r="DW17" i="2"/>
  <c r="EG17" i="2"/>
  <c r="AU18" i="2"/>
  <c r="BG18" i="2"/>
  <c r="BQ18" i="2"/>
  <c r="CA18" i="2"/>
  <c r="CM18" i="2"/>
  <c r="CW18" i="2"/>
  <c r="DG18" i="2"/>
  <c r="DR18" i="2"/>
  <c r="EA18" i="2"/>
  <c r="EJ18" i="2"/>
  <c r="AW19" i="2"/>
  <c r="BF19" i="2"/>
  <c r="BO19" i="2"/>
  <c r="BX19" i="2"/>
  <c r="CH19" i="2"/>
  <c r="CQ19" i="2"/>
  <c r="CZ19" i="2"/>
  <c r="DI19" i="2"/>
  <c r="DQ19" i="2"/>
  <c r="DY19" i="2"/>
  <c r="EG19" i="2"/>
  <c r="AS20" i="2"/>
  <c r="BA20" i="2"/>
  <c r="BI20" i="2"/>
  <c r="BQ20" i="2"/>
  <c r="BY20" i="2"/>
  <c r="CG20" i="2"/>
  <c r="CO20" i="2"/>
  <c r="CW20" i="2"/>
  <c r="DE20" i="2"/>
  <c r="DM20" i="2"/>
  <c r="DU20" i="2"/>
  <c r="EC20" i="2"/>
  <c r="AO21" i="2"/>
  <c r="AW21" i="2"/>
  <c r="BE21" i="2"/>
  <c r="BM21" i="2"/>
  <c r="BU21" i="2"/>
  <c r="CC21" i="2"/>
  <c r="CK21" i="2"/>
  <c r="CS21" i="2"/>
  <c r="DA21" i="2"/>
  <c r="DI21" i="2"/>
  <c r="DQ21" i="2"/>
  <c r="DY21" i="2"/>
  <c r="EG21" i="2"/>
  <c r="AS22" i="2"/>
  <c r="BA22" i="2"/>
  <c r="BI22" i="2"/>
  <c r="BQ22" i="2"/>
  <c r="BY22" i="2"/>
  <c r="CG22" i="2"/>
  <c r="CO22" i="2"/>
  <c r="CW22" i="2"/>
  <c r="DE22" i="2"/>
  <c r="DM22" i="2"/>
  <c r="DU22" i="2"/>
  <c r="EC22" i="2"/>
  <c r="AO23" i="2"/>
  <c r="AW23" i="2"/>
  <c r="BE23" i="2"/>
  <c r="BM23" i="2"/>
  <c r="BU23" i="2"/>
  <c r="DH40" i="2"/>
  <c r="CH47" i="2"/>
  <c r="CX49" i="2"/>
  <c r="DA50" i="2"/>
  <c r="CO51" i="2"/>
  <c r="CI52" i="2"/>
  <c r="CN14" i="2"/>
  <c r="DH14" i="2"/>
  <c r="ED14" i="2"/>
  <c r="BE15" i="2"/>
  <c r="BX15" i="2"/>
  <c r="CT15" i="2"/>
  <c r="DQ15" i="2"/>
  <c r="EJ15" i="2"/>
  <c r="BD16" i="2"/>
  <c r="BT16" i="2"/>
  <c r="CJ16" i="2"/>
  <c r="CZ16" i="2"/>
  <c r="DP16" i="2"/>
  <c r="EF16" i="2"/>
  <c r="AZ17" i="2"/>
  <c r="BP17" i="2"/>
  <c r="CF17" i="2"/>
  <c r="CV17" i="2"/>
  <c r="DL17" i="2"/>
  <c r="DY17" i="2"/>
  <c r="EI17" i="2"/>
  <c r="AY18" i="2"/>
  <c r="BI18" i="2"/>
  <c r="BS18" i="2"/>
  <c r="CE18" i="2"/>
  <c r="CO18" i="2"/>
  <c r="CY18" i="2"/>
  <c r="DK18" i="2"/>
  <c r="DT18" i="2"/>
  <c r="EC18" i="2"/>
  <c r="AP19" i="2"/>
  <c r="AY19" i="2"/>
  <c r="BH19" i="2"/>
  <c r="BR19" i="2"/>
  <c r="CA19" i="2"/>
  <c r="CJ19" i="2"/>
  <c r="CS19" i="2"/>
  <c r="DB19" i="2"/>
  <c r="DK19" i="2"/>
  <c r="DS19" i="2"/>
  <c r="EA19" i="2"/>
  <c r="EI19" i="2"/>
  <c r="AU20" i="2"/>
  <c r="BC20" i="2"/>
  <c r="BK20" i="2"/>
  <c r="BS20" i="2"/>
  <c r="CA20" i="2"/>
  <c r="CI20" i="2"/>
  <c r="CQ20" i="2"/>
  <c r="CY20" i="2"/>
  <c r="DG20" i="2"/>
  <c r="DO20" i="2"/>
  <c r="DW20" i="2"/>
  <c r="EE20" i="2"/>
  <c r="AQ21" i="2"/>
  <c r="AY21" i="2"/>
  <c r="BG21" i="2"/>
  <c r="BO21" i="2"/>
  <c r="BW21" i="2"/>
  <c r="CE21" i="2"/>
  <c r="CM21" i="2"/>
  <c r="CU21" i="2"/>
  <c r="DC21" i="2"/>
  <c r="DK21" i="2"/>
  <c r="DS21" i="2"/>
  <c r="EA21" i="2"/>
  <c r="EI21" i="2"/>
  <c r="AU22" i="2"/>
  <c r="BC22" i="2"/>
  <c r="BK22" i="2"/>
  <c r="BS22" i="2"/>
  <c r="CA22" i="2"/>
  <c r="CI22" i="2"/>
  <c r="CQ22" i="2"/>
  <c r="CY22" i="2"/>
  <c r="DG22" i="2"/>
  <c r="DO22" i="2"/>
  <c r="DW22" i="2"/>
  <c r="BN49" i="2"/>
  <c r="AN52" i="2"/>
  <c r="BW14" i="2"/>
  <c r="BV15" i="2"/>
  <c r="BC16" i="2"/>
  <c r="DO16" i="2"/>
  <c r="CE17" i="2"/>
  <c r="EH17" i="2"/>
  <c r="CB18" i="2"/>
  <c r="DS18" i="2"/>
  <c r="BG19" i="2"/>
  <c r="CR19" i="2"/>
  <c r="DZ19" i="2"/>
  <c r="BJ20" i="2"/>
  <c r="CP20" i="2"/>
  <c r="DV20" i="2"/>
  <c r="BF21" i="2"/>
  <c r="CL21" i="2"/>
  <c r="DB21" i="2"/>
  <c r="DR21" i="2"/>
  <c r="EH21" i="2"/>
  <c r="AY22" i="2"/>
  <c r="BJ22" i="2"/>
  <c r="BU22" i="2"/>
  <c r="CE22" i="2"/>
  <c r="CP22" i="2"/>
  <c r="DA22" i="2"/>
  <c r="DK22" i="2"/>
  <c r="DV22" i="2"/>
  <c r="EF22" i="2"/>
  <c r="AS23" i="2"/>
  <c r="BB23" i="2"/>
  <c r="BK23" i="2"/>
  <c r="BT23" i="2"/>
  <c r="CC23" i="2"/>
  <c r="CK23" i="2"/>
  <c r="CS23" i="2"/>
  <c r="DA23" i="2"/>
  <c r="DI23" i="2"/>
  <c r="DQ23" i="2"/>
  <c r="DY23" i="2"/>
  <c r="EG23" i="2"/>
  <c r="AS24" i="2"/>
  <c r="BA24" i="2"/>
  <c r="BI24" i="2"/>
  <c r="BQ24" i="2"/>
  <c r="BY24" i="2"/>
  <c r="CG24" i="2"/>
  <c r="CO24" i="2"/>
  <c r="CW24" i="2"/>
  <c r="DE24" i="2"/>
  <c r="DM24" i="2"/>
  <c r="DU24" i="2"/>
  <c r="EC24" i="2"/>
  <c r="AO25" i="2"/>
  <c r="AW25" i="2"/>
  <c r="BE25" i="2"/>
  <c r="BM25" i="2"/>
  <c r="BU25" i="2"/>
  <c r="CC25" i="2"/>
  <c r="CK25" i="2"/>
  <c r="CS25" i="2"/>
  <c r="DA25" i="2"/>
  <c r="DI25" i="2"/>
  <c r="DQ25" i="2"/>
  <c r="DY25" i="2"/>
  <c r="EG25" i="2"/>
  <c r="AS26" i="2"/>
  <c r="BA26" i="2"/>
  <c r="BI26" i="2"/>
  <c r="BQ26" i="2"/>
  <c r="BY26" i="2"/>
  <c r="CG26" i="2"/>
  <c r="CO26" i="2"/>
  <c r="CW26" i="2"/>
  <c r="DE26" i="2"/>
  <c r="DM26" i="2"/>
  <c r="DU26" i="2"/>
  <c r="EC26" i="2"/>
  <c r="AO27" i="2"/>
  <c r="AW27" i="2"/>
  <c r="BE27" i="2"/>
  <c r="BM27" i="2"/>
  <c r="BU27" i="2"/>
  <c r="CC27" i="2"/>
  <c r="CK27" i="2"/>
  <c r="CS27" i="2"/>
  <c r="DA27" i="2"/>
  <c r="DC49" i="2"/>
  <c r="CO14" i="2"/>
  <c r="CC15" i="2"/>
  <c r="BI16" i="2"/>
  <c r="DU16" i="2"/>
  <c r="CK17" i="2"/>
  <c r="EJ17" i="2"/>
  <c r="CF18" i="2"/>
  <c r="DU18" i="2"/>
  <c r="BJ19" i="2"/>
  <c r="CT19" i="2"/>
  <c r="EB19" i="2"/>
  <c r="BL20" i="2"/>
  <c r="CR20" i="2"/>
  <c r="DX20" i="2"/>
  <c r="BH21" i="2"/>
  <c r="CN21" i="2"/>
  <c r="DD21" i="2"/>
  <c r="DT21" i="2"/>
  <c r="EJ21" i="2"/>
  <c r="AZ22" i="2"/>
  <c r="BL22" i="2"/>
  <c r="BV22" i="2"/>
  <c r="CF22" i="2"/>
  <c r="CR22" i="2"/>
  <c r="DB22" i="2"/>
  <c r="DL22" i="2"/>
  <c r="DX22" i="2"/>
  <c r="EG22" i="2"/>
  <c r="AT23" i="2"/>
  <c r="BC23" i="2"/>
  <c r="BL23" i="2"/>
  <c r="BV23" i="2"/>
  <c r="CD23" i="2"/>
  <c r="CL23" i="2"/>
  <c r="CT23" i="2"/>
  <c r="DB23" i="2"/>
  <c r="DJ23" i="2"/>
  <c r="DR23" i="2"/>
  <c r="DZ23" i="2"/>
  <c r="EH23" i="2"/>
  <c r="AT24" i="2"/>
  <c r="BB24" i="2"/>
  <c r="BJ24" i="2"/>
  <c r="BR24" i="2"/>
  <c r="BZ24" i="2"/>
  <c r="CH24" i="2"/>
  <c r="CP24" i="2"/>
  <c r="CX24" i="2"/>
  <c r="DF24" i="2"/>
  <c r="DN24" i="2"/>
  <c r="DV24" i="2"/>
  <c r="ED24" i="2"/>
  <c r="AP25" i="2"/>
  <c r="AX25" i="2"/>
  <c r="BF25" i="2"/>
  <c r="BN25" i="2"/>
  <c r="BV25" i="2"/>
  <c r="CD25" i="2"/>
  <c r="CL25" i="2"/>
  <c r="CT25" i="2"/>
  <c r="DB25" i="2"/>
  <c r="DJ25" i="2"/>
  <c r="DR25" i="2"/>
  <c r="DZ25" i="2"/>
  <c r="EH25" i="2"/>
  <c r="AT26" i="2"/>
  <c r="BB26" i="2"/>
  <c r="BJ26" i="2"/>
  <c r="BR26" i="2"/>
  <c r="BZ26" i="2"/>
  <c r="CH26" i="2"/>
  <c r="CP26" i="2"/>
  <c r="CX26" i="2"/>
  <c r="DF26" i="2"/>
  <c r="DN26" i="2"/>
  <c r="DV26" i="2"/>
  <c r="ED26" i="2"/>
  <c r="AP27" i="2"/>
  <c r="AX27" i="2"/>
  <c r="BF27" i="2"/>
  <c r="BN27" i="2"/>
  <c r="BV27" i="2"/>
  <c r="CD27" i="2"/>
  <c r="CS50" i="2"/>
  <c r="DF14" i="2"/>
  <c r="CS15" i="2"/>
  <c r="BS16" i="2"/>
  <c r="EE16" i="2"/>
  <c r="CU17" i="2"/>
  <c r="AV18" i="2"/>
  <c r="CN18" i="2"/>
  <c r="EB18" i="2"/>
  <c r="BP19" i="2"/>
  <c r="DA19" i="2"/>
  <c r="EH19" i="2"/>
  <c r="BR20" i="2"/>
  <c r="CX20" i="2"/>
  <c r="ED20" i="2"/>
  <c r="BN21" i="2"/>
  <c r="CQ21" i="2"/>
  <c r="DG21" i="2"/>
  <c r="DW21" i="2"/>
  <c r="AQ22" i="2"/>
  <c r="BB22" i="2"/>
  <c r="BM22" i="2"/>
  <c r="BW22" i="2"/>
  <c r="CH22" i="2"/>
  <c r="CS22" i="2"/>
  <c r="DC22" i="2"/>
  <c r="DN22" i="2"/>
  <c r="DY22" i="2"/>
  <c r="EH22" i="2"/>
  <c r="AU23" i="2"/>
  <c r="BD23" i="2"/>
  <c r="BN23" i="2"/>
  <c r="BW23" i="2"/>
  <c r="CE23" i="2"/>
  <c r="CM23" i="2"/>
  <c r="CU23" i="2"/>
  <c r="DC23" i="2"/>
  <c r="DK23" i="2"/>
  <c r="DS23" i="2"/>
  <c r="EA23" i="2"/>
  <c r="EI23" i="2"/>
  <c r="AU24" i="2"/>
  <c r="BC24" i="2"/>
  <c r="BK24" i="2"/>
  <c r="BS24" i="2"/>
  <c r="CA24" i="2"/>
  <c r="CI24" i="2"/>
  <c r="CQ24" i="2"/>
  <c r="CY24" i="2"/>
  <c r="DG24" i="2"/>
  <c r="DO24" i="2"/>
  <c r="DW24" i="2"/>
  <c r="EE24" i="2"/>
  <c r="AQ25" i="2"/>
  <c r="AY25" i="2"/>
  <c r="BG25" i="2"/>
  <c r="BO25" i="2"/>
  <c r="BW25" i="2"/>
  <c r="CE25" i="2"/>
  <c r="CM25" i="2"/>
  <c r="CU25" i="2"/>
  <c r="DC25" i="2"/>
  <c r="DK25" i="2"/>
  <c r="DS25" i="2"/>
  <c r="EA25" i="2"/>
  <c r="EI25" i="2"/>
  <c r="AU26" i="2"/>
  <c r="BC26" i="2"/>
  <c r="BK26" i="2"/>
  <c r="BS26" i="2"/>
  <c r="CA26" i="2"/>
  <c r="CI26" i="2"/>
  <c r="CQ26" i="2"/>
  <c r="CY26" i="2"/>
  <c r="DG26" i="2"/>
  <c r="DO26" i="2"/>
  <c r="DW26" i="2"/>
  <c r="EE26" i="2"/>
  <c r="AQ27" i="2"/>
  <c r="AY27" i="2"/>
  <c r="BG27" i="2"/>
  <c r="BO27" i="2"/>
  <c r="BW27" i="2"/>
  <c r="CE27" i="2"/>
  <c r="CM27" i="2"/>
  <c r="CU27" i="2"/>
  <c r="DW50" i="2"/>
  <c r="DM14" i="2"/>
  <c r="CV15" i="2"/>
  <c r="BY16" i="2"/>
  <c r="AO17" i="2"/>
  <c r="DA17" i="2"/>
  <c r="AZ18" i="2"/>
  <c r="CP18" i="2"/>
  <c r="ED18" i="2"/>
  <c r="BS19" i="2"/>
  <c r="DC19" i="2"/>
  <c r="EJ19" i="2"/>
  <c r="BT20" i="2"/>
  <c r="CZ20" i="2"/>
  <c r="EF20" i="2"/>
  <c r="BP21" i="2"/>
  <c r="CR21" i="2"/>
  <c r="DH21" i="2"/>
  <c r="DX21" i="2"/>
  <c r="AR22" i="2"/>
  <c r="BD22" i="2"/>
  <c r="BN22" i="2"/>
  <c r="BX22" i="2"/>
  <c r="CJ22" i="2"/>
  <c r="CT22" i="2"/>
  <c r="DD22" i="2"/>
  <c r="DP22" i="2"/>
  <c r="DZ22" i="2"/>
  <c r="EI22" i="2"/>
  <c r="AV23" i="2"/>
  <c r="BF23" i="2"/>
  <c r="BO23" i="2"/>
  <c r="BX23" i="2"/>
  <c r="CF23" i="2"/>
  <c r="CN23" i="2"/>
  <c r="CV23" i="2"/>
  <c r="DD23" i="2"/>
  <c r="DL23" i="2"/>
  <c r="DT23" i="2"/>
  <c r="EB23" i="2"/>
  <c r="EJ23" i="2"/>
  <c r="AV24" i="2"/>
  <c r="BD24" i="2"/>
  <c r="BL24" i="2"/>
  <c r="BT24" i="2"/>
  <c r="CB24" i="2"/>
  <c r="CJ24" i="2"/>
  <c r="CR24" i="2"/>
  <c r="CZ24" i="2"/>
  <c r="DH24" i="2"/>
  <c r="DP24" i="2"/>
  <c r="DX24" i="2"/>
  <c r="EF24" i="2"/>
  <c r="AR25" i="2"/>
  <c r="AZ25" i="2"/>
  <c r="BH25" i="2"/>
  <c r="BP25" i="2"/>
  <c r="BX25" i="2"/>
  <c r="CF25" i="2"/>
  <c r="CN25" i="2"/>
  <c r="CV25" i="2"/>
  <c r="DD25" i="2"/>
  <c r="DL25" i="2"/>
  <c r="DT25" i="2"/>
  <c r="EB25" i="2"/>
  <c r="EJ25" i="2"/>
  <c r="AV26" i="2"/>
  <c r="BD26" i="2"/>
  <c r="BL26" i="2"/>
  <c r="BT26" i="2"/>
  <c r="CB26" i="2"/>
  <c r="CJ26" i="2"/>
  <c r="CF39" i="2"/>
  <c r="CM51" i="2"/>
  <c r="EC14" i="2"/>
  <c r="DL15" i="2"/>
  <c r="CI16" i="2"/>
  <c r="AY17" i="2"/>
  <c r="DK17" i="2"/>
  <c r="BH18" i="2"/>
  <c r="CX18" i="2"/>
  <c r="AO19" i="2"/>
  <c r="BZ19" i="2"/>
  <c r="DJ19" i="2"/>
  <c r="AT20" i="2"/>
  <c r="BZ20" i="2"/>
  <c r="DF20" i="2"/>
  <c r="AP21" i="2"/>
  <c r="BV21" i="2"/>
  <c r="CT21" i="2"/>
  <c r="DJ21" i="2"/>
  <c r="DZ21" i="2"/>
  <c r="AT22" i="2"/>
  <c r="BE22" i="2"/>
  <c r="BO22" i="2"/>
  <c r="BZ22" i="2"/>
  <c r="CK22" i="2"/>
  <c r="CU22" i="2"/>
  <c r="DF22" i="2"/>
  <c r="DQ22" i="2"/>
  <c r="EA22" i="2"/>
  <c r="EJ22" i="2"/>
  <c r="AX23" i="2"/>
  <c r="BG23" i="2"/>
  <c r="BP23" i="2"/>
  <c r="BY23" i="2"/>
  <c r="CG23" i="2"/>
  <c r="CO23" i="2"/>
  <c r="CW23" i="2"/>
  <c r="DE23" i="2"/>
  <c r="DM23" i="2"/>
  <c r="DU23" i="2"/>
  <c r="EC23" i="2"/>
  <c r="AO24" i="2"/>
  <c r="AW24" i="2"/>
  <c r="BE24" i="2"/>
  <c r="BM24" i="2"/>
  <c r="BU24" i="2"/>
  <c r="CC24" i="2"/>
  <c r="CK24" i="2"/>
  <c r="CS24" i="2"/>
  <c r="DA24" i="2"/>
  <c r="DI24" i="2"/>
  <c r="DQ24" i="2"/>
  <c r="DY24" i="2"/>
  <c r="EG24" i="2"/>
  <c r="AS25" i="2"/>
  <c r="BA25" i="2"/>
  <c r="BI25" i="2"/>
  <c r="BQ25" i="2"/>
  <c r="BY25" i="2"/>
  <c r="CG25" i="2"/>
  <c r="CO25" i="2"/>
  <c r="CW25" i="2"/>
  <c r="DE25" i="2"/>
  <c r="DM25" i="2"/>
  <c r="DU25" i="2"/>
  <c r="EC25" i="2"/>
  <c r="AO26" i="2"/>
  <c r="AW26" i="2"/>
  <c r="BE26" i="2"/>
  <c r="BM26" i="2"/>
  <c r="BU26" i="2"/>
  <c r="CC26" i="2"/>
  <c r="CK26" i="2"/>
  <c r="CS26" i="2"/>
  <c r="DA26" i="2"/>
  <c r="DI26" i="2"/>
  <c r="DQ26" i="2"/>
  <c r="DY26" i="2"/>
  <c r="EG26" i="2"/>
  <c r="AS27" i="2"/>
  <c r="BA27" i="2"/>
  <c r="BI27" i="2"/>
  <c r="BQ27" i="2"/>
  <c r="BY27" i="2"/>
  <c r="BL44" i="2"/>
  <c r="CW51" i="2"/>
  <c r="EF14" i="2"/>
  <c r="DR15" i="2"/>
  <c r="CO16" i="2"/>
  <c r="BE17" i="2"/>
  <c r="DP17" i="2"/>
  <c r="BJ18" i="2"/>
  <c r="CZ18" i="2"/>
  <c r="AQ19" i="2"/>
  <c r="CB19" i="2"/>
  <c r="DL19" i="2"/>
  <c r="AV20" i="2"/>
  <c r="CB20" i="2"/>
  <c r="DH20" i="2"/>
  <c r="AR21" i="2"/>
  <c r="BX21" i="2"/>
  <c r="CV21" i="2"/>
  <c r="DL21" i="2"/>
  <c r="EB21" i="2"/>
  <c r="AV22" i="2"/>
  <c r="BF22" i="2"/>
  <c r="BP22" i="2"/>
  <c r="CB22" i="2"/>
  <c r="CL22" i="2"/>
  <c r="CV22" i="2"/>
  <c r="DH22" i="2"/>
  <c r="DR22" i="2"/>
  <c r="EB22" i="2"/>
  <c r="AP23" i="2"/>
  <c r="AY23" i="2"/>
  <c r="BH23" i="2"/>
  <c r="BQ23" i="2"/>
  <c r="BZ23" i="2"/>
  <c r="CH23" i="2"/>
  <c r="CP23" i="2"/>
  <c r="CX23" i="2"/>
  <c r="DF23" i="2"/>
  <c r="DN23" i="2"/>
  <c r="DV23" i="2"/>
  <c r="ED23" i="2"/>
  <c r="AP24" i="2"/>
  <c r="AX24" i="2"/>
  <c r="BF24" i="2"/>
  <c r="BN24" i="2"/>
  <c r="BV24" i="2"/>
  <c r="CD24" i="2"/>
  <c r="CL24" i="2"/>
  <c r="CT24" i="2"/>
  <c r="DB24" i="2"/>
  <c r="DJ24" i="2"/>
  <c r="DR24" i="2"/>
  <c r="DZ24" i="2"/>
  <c r="EH24" i="2"/>
  <c r="AT25" i="2"/>
  <c r="BB25" i="2"/>
  <c r="BJ25" i="2"/>
  <c r="BR25" i="2"/>
  <c r="BZ25" i="2"/>
  <c r="CH25" i="2"/>
  <c r="CP25" i="2"/>
  <c r="CX25" i="2"/>
  <c r="DF25" i="2"/>
  <c r="DN25" i="2"/>
  <c r="DV25" i="2"/>
  <c r="ED25" i="2"/>
  <c r="AP26" i="2"/>
  <c r="AX26" i="2"/>
  <c r="BF26" i="2"/>
  <c r="BN26" i="2"/>
  <c r="BV26" i="2"/>
  <c r="CD26" i="2"/>
  <c r="CL26" i="2"/>
  <c r="CT26" i="2"/>
  <c r="DB26" i="2"/>
  <c r="DJ26" i="2"/>
  <c r="DR26" i="2"/>
  <c r="DZ26" i="2"/>
  <c r="EH26" i="2"/>
  <c r="AT27" i="2"/>
  <c r="BB27" i="2"/>
  <c r="BJ27" i="2"/>
  <c r="BR27" i="2"/>
  <c r="BZ27" i="2"/>
  <c r="EH15" i="2"/>
  <c r="BR18" i="2"/>
  <c r="DR19" i="2"/>
  <c r="AX21" i="2"/>
  <c r="EE21" i="2"/>
  <c r="CC22" i="2"/>
  <c r="DS22" i="2"/>
  <c r="BI23" i="2"/>
  <c r="CQ23" i="2"/>
  <c r="DW23" i="2"/>
  <c r="BG24" i="2"/>
  <c r="CM24" i="2"/>
  <c r="DS24" i="2"/>
  <c r="BC25" i="2"/>
  <c r="CI25" i="2"/>
  <c r="DO25" i="2"/>
  <c r="AY26" i="2"/>
  <c r="CE26" i="2"/>
  <c r="DC26" i="2"/>
  <c r="DX26" i="2"/>
  <c r="AV27" i="2"/>
  <c r="BS27" i="2"/>
  <c r="CI27" i="2"/>
  <c r="CT27" i="2"/>
  <c r="DD27" i="2"/>
  <c r="DL27" i="2"/>
  <c r="DT27" i="2"/>
  <c r="EB27" i="2"/>
  <c r="EJ27" i="2"/>
  <c r="AN22" i="2"/>
  <c r="DE27" i="2"/>
  <c r="DU27" i="2"/>
  <c r="CZ23" i="2"/>
  <c r="CA27" i="2"/>
  <c r="EE27" i="2"/>
  <c r="AN26" i="2"/>
  <c r="AN19" i="2"/>
  <c r="DO21" i="2"/>
  <c r="CE24" i="2"/>
  <c r="CV26" i="2"/>
  <c r="DJ27" i="2"/>
  <c r="DP20" i="2"/>
  <c r="AZ24" i="2"/>
  <c r="DH25" i="2"/>
  <c r="CR27" i="2"/>
  <c r="AS16" i="2"/>
  <c r="BT18" i="2"/>
  <c r="DT19" i="2"/>
  <c r="AZ21" i="2"/>
  <c r="EF21" i="2"/>
  <c r="CD22" i="2"/>
  <c r="DT22" i="2"/>
  <c r="BJ23" i="2"/>
  <c r="CR23" i="2"/>
  <c r="DX23" i="2"/>
  <c r="BH24" i="2"/>
  <c r="CN24" i="2"/>
  <c r="DT24" i="2"/>
  <c r="BD25" i="2"/>
  <c r="CJ25" i="2"/>
  <c r="DP25" i="2"/>
  <c r="AZ26" i="2"/>
  <c r="CF26" i="2"/>
  <c r="DD26" i="2"/>
  <c r="EA26" i="2"/>
  <c r="AZ27" i="2"/>
  <c r="BT27" i="2"/>
  <c r="CJ27" i="2"/>
  <c r="CV27" i="2"/>
  <c r="DM27" i="2"/>
  <c r="EC27" i="2"/>
  <c r="AN23" i="2"/>
  <c r="CV24" i="2"/>
  <c r="BL25" i="2"/>
  <c r="BH26" i="2"/>
  <c r="EF26" i="2"/>
  <c r="CN27" i="2"/>
  <c r="DO27" i="2"/>
  <c r="AN25" i="2"/>
  <c r="EF27" i="2"/>
  <c r="AN27" i="2"/>
  <c r="DX17" i="2"/>
  <c r="BR22" i="2"/>
  <c r="AY24" i="2"/>
  <c r="CA25" i="2"/>
  <c r="DS26" i="2"/>
  <c r="DB27" i="2"/>
  <c r="EH27" i="2"/>
  <c r="BF15" i="2"/>
  <c r="DP21" i="2"/>
  <c r="CJ23" i="2"/>
  <c r="DL24" i="2"/>
  <c r="CZ26" i="2"/>
  <c r="AU27" i="2"/>
  <c r="DS27" i="2"/>
  <c r="EI27" i="2"/>
  <c r="CY16" i="2"/>
  <c r="DH18" i="2"/>
  <c r="BB20" i="2"/>
  <c r="CD21" i="2"/>
  <c r="AW22" i="2"/>
  <c r="CM22" i="2"/>
  <c r="ED22" i="2"/>
  <c r="BR23" i="2"/>
  <c r="CY23" i="2"/>
  <c r="EE23" i="2"/>
  <c r="BO24" i="2"/>
  <c r="CU24" i="2"/>
  <c r="EA24" i="2"/>
  <c r="BK25" i="2"/>
  <c r="CQ25" i="2"/>
  <c r="DW25" i="2"/>
  <c r="BG26" i="2"/>
  <c r="CM26" i="2"/>
  <c r="DH26" i="2"/>
  <c r="EB26" i="2"/>
  <c r="BC27" i="2"/>
  <c r="BX27" i="2"/>
  <c r="CL27" i="2"/>
  <c r="CW27" i="2"/>
  <c r="DF27" i="2"/>
  <c r="DN27" i="2"/>
  <c r="DV27" i="2"/>
  <c r="ED27" i="2"/>
  <c r="AN24" i="2"/>
  <c r="BP24" i="2"/>
  <c r="DX25" i="2"/>
  <c r="CN26" i="2"/>
  <c r="BD27" i="2"/>
  <c r="CX27" i="2"/>
  <c r="DW27" i="2"/>
  <c r="DX27" i="2"/>
  <c r="BM52" i="2"/>
  <c r="DI22" i="2"/>
  <c r="DK24" i="2"/>
  <c r="AQ26" i="2"/>
  <c r="AR27" i="2"/>
  <c r="CQ27" i="2"/>
  <c r="DZ27" i="2"/>
  <c r="DZ17" i="2"/>
  <c r="DJ22" i="2"/>
  <c r="CF24" i="2"/>
  <c r="BX26" i="2"/>
  <c r="DT26" i="2"/>
  <c r="DK27" i="2"/>
  <c r="EA27" i="2"/>
  <c r="DE16" i="2"/>
  <c r="DL18" i="2"/>
  <c r="BD20" i="2"/>
  <c r="CF21" i="2"/>
  <c r="AX22" i="2"/>
  <c r="CN22" i="2"/>
  <c r="EE22" i="2"/>
  <c r="BS23" i="2"/>
  <c r="EF23" i="2"/>
  <c r="EB24" i="2"/>
  <c r="CR25" i="2"/>
  <c r="DK26" i="2"/>
  <c r="DG27" i="2"/>
  <c r="CI19" i="2"/>
  <c r="DO23" i="2"/>
  <c r="BW26" i="2"/>
  <c r="DR27" i="2"/>
  <c r="BT22" i="2"/>
  <c r="AV25" i="2"/>
  <c r="BP27" i="2"/>
  <c r="CD47" i="2"/>
  <c r="BO17" i="2"/>
  <c r="AX19" i="2"/>
  <c r="CH20" i="2"/>
  <c r="CY21" i="2"/>
  <c r="BG22" i="2"/>
  <c r="CX22" i="2"/>
  <c r="AQ23" i="2"/>
  <c r="CA23" i="2"/>
  <c r="DG23" i="2"/>
  <c r="AQ24" i="2"/>
  <c r="BW24" i="2"/>
  <c r="DC24" i="2"/>
  <c r="EI24" i="2"/>
  <c r="BS25" i="2"/>
  <c r="CY25" i="2"/>
  <c r="EE25" i="2"/>
  <c r="BO26" i="2"/>
  <c r="CR26" i="2"/>
  <c r="DL26" i="2"/>
  <c r="EI26" i="2"/>
  <c r="BH27" i="2"/>
  <c r="CB27" i="2"/>
  <c r="CO27" i="2"/>
  <c r="CY27" i="2"/>
  <c r="DH27" i="2"/>
  <c r="DP27" i="2"/>
  <c r="AN18" i="2"/>
  <c r="AZ15" i="2"/>
  <c r="AZ23" i="2"/>
  <c r="AU25" i="2"/>
  <c r="BL27" i="2"/>
  <c r="AN20" i="2"/>
  <c r="CK19" i="2"/>
  <c r="DP23" i="2"/>
  <c r="AR26" i="2"/>
  <c r="CH27" i="2"/>
  <c r="AN21" i="2"/>
  <c r="DE47" i="2"/>
  <c r="BU17" i="2"/>
  <c r="AZ19" i="2"/>
  <c r="CJ20" i="2"/>
  <c r="CZ21" i="2"/>
  <c r="BH22" i="2"/>
  <c r="CZ22" i="2"/>
  <c r="AR23" i="2"/>
  <c r="CB23" i="2"/>
  <c r="DH23" i="2"/>
  <c r="AR24" i="2"/>
  <c r="BX24" i="2"/>
  <c r="DD24" i="2"/>
  <c r="EJ24" i="2"/>
  <c r="BT25" i="2"/>
  <c r="CZ25" i="2"/>
  <c r="EF25" i="2"/>
  <c r="BP26" i="2"/>
  <c r="CU26" i="2"/>
  <c r="DP26" i="2"/>
  <c r="EJ26" i="2"/>
  <c r="BK27" i="2"/>
  <c r="CF27" i="2"/>
  <c r="CP27" i="2"/>
  <c r="CZ27" i="2"/>
  <c r="DI27" i="2"/>
  <c r="DQ27" i="2"/>
  <c r="DY27" i="2"/>
  <c r="EG27" i="2"/>
  <c r="DN20" i="2"/>
  <c r="CI23" i="2"/>
  <c r="DG25" i="2"/>
  <c r="CG27" i="2"/>
  <c r="CK52" i="2"/>
  <c r="BA23" i="2"/>
  <c r="CB25" i="2"/>
  <c r="DC27" i="2"/>
  <c r="J16" i="2"/>
  <c r="Z16" i="2" s="1"/>
  <c r="I47" i="5"/>
  <c r="F47" i="5"/>
  <c r="J39" i="2"/>
  <c r="Z39" i="2" s="1"/>
  <c r="Z27" i="2"/>
  <c r="Z26" i="2"/>
  <c r="Z24" i="2"/>
  <c r="Z23" i="2"/>
  <c r="Z22" i="2"/>
  <c r="Z21" i="2"/>
  <c r="Z20" i="2"/>
  <c r="Z19" i="2"/>
  <c r="Z18" i="2"/>
  <c r="Z17" i="2"/>
  <c r="AE36" i="2"/>
  <c r="AW11" i="2"/>
  <c r="BI11" i="2"/>
  <c r="BQ11" i="2"/>
  <c r="BY11" i="2"/>
  <c r="CG11" i="2"/>
  <c r="CO11" i="2"/>
  <c r="CW11" i="2"/>
  <c r="DE11" i="2"/>
  <c r="DM11" i="2"/>
  <c r="DU11" i="2"/>
  <c r="EC11" i="2"/>
  <c r="AN11" i="2"/>
  <c r="BN11" i="2"/>
  <c r="AX11" i="2"/>
  <c r="BJ11" i="2"/>
  <c r="BR11" i="2"/>
  <c r="BZ11" i="2"/>
  <c r="CH11" i="2"/>
  <c r="CP11" i="2"/>
  <c r="CX11" i="2"/>
  <c r="DF11" i="2"/>
  <c r="DN11" i="2"/>
  <c r="DV11" i="2"/>
  <c r="ED11" i="2"/>
  <c r="AP11" i="2"/>
  <c r="BV11" i="2"/>
  <c r="CL11" i="2"/>
  <c r="DB11" i="2"/>
  <c r="DZ11" i="2"/>
  <c r="AY11" i="2"/>
  <c r="BK11" i="2"/>
  <c r="BS11" i="2"/>
  <c r="CA11" i="2"/>
  <c r="CI11" i="2"/>
  <c r="CQ11" i="2"/>
  <c r="CY11" i="2"/>
  <c r="DG11" i="2"/>
  <c r="DO11" i="2"/>
  <c r="DW11" i="2"/>
  <c r="EE11" i="2"/>
  <c r="BF11" i="2"/>
  <c r="CD11" i="2"/>
  <c r="CT11" i="2"/>
  <c r="DR11" i="2"/>
  <c r="BD11" i="2"/>
  <c r="BL11" i="2"/>
  <c r="BT11" i="2"/>
  <c r="CB11" i="2"/>
  <c r="CJ11" i="2"/>
  <c r="CR11" i="2"/>
  <c r="CZ11" i="2"/>
  <c r="DH11" i="2"/>
  <c r="DP11" i="2"/>
  <c r="DX11" i="2"/>
  <c r="EF11" i="2"/>
  <c r="EH11" i="2"/>
  <c r="AO11" i="2"/>
  <c r="BE11" i="2"/>
  <c r="BM11" i="2"/>
  <c r="BU11" i="2"/>
  <c r="CC11" i="2"/>
  <c r="CK11" i="2"/>
  <c r="CS11" i="2"/>
  <c r="DA11" i="2"/>
  <c r="DI11" i="2"/>
  <c r="DQ11" i="2"/>
  <c r="DY11" i="2"/>
  <c r="EG11" i="2"/>
  <c r="DJ11" i="2"/>
  <c r="AQ11" i="2"/>
  <c r="BG11" i="2"/>
  <c r="BO11" i="2"/>
  <c r="BW11" i="2"/>
  <c r="CE11" i="2"/>
  <c r="CM11" i="2"/>
  <c r="CU11" i="2"/>
  <c r="DC11" i="2"/>
  <c r="DK11" i="2"/>
  <c r="DS11" i="2"/>
  <c r="EA11" i="2"/>
  <c r="EI11" i="2"/>
  <c r="AV11" i="2"/>
  <c r="BH11" i="2"/>
  <c r="BP11" i="2"/>
  <c r="BX11" i="2"/>
  <c r="CF11" i="2"/>
  <c r="CN11" i="2"/>
  <c r="CV11" i="2"/>
  <c r="DD11" i="2"/>
  <c r="DL11" i="2"/>
  <c r="DT11" i="2"/>
  <c r="EB11" i="2"/>
  <c r="EJ11" i="2"/>
  <c r="BC11" i="2"/>
  <c r="AS11" i="2"/>
  <c r="AR11" i="2"/>
  <c r="BB11" i="2"/>
  <c r="AU11" i="2"/>
  <c r="BA11" i="2"/>
  <c r="AT11" i="2"/>
  <c r="AZ11" i="2"/>
  <c r="F54" i="2"/>
  <c r="Z12" i="2"/>
  <c r="Z11" i="2"/>
  <c r="AN90" i="2" s="1"/>
  <c r="Z10" i="2"/>
  <c r="V10" i="2"/>
  <c r="BT14" i="2" l="1"/>
  <c r="BL14" i="2"/>
  <c r="P47" i="2"/>
  <c r="P101" i="2"/>
  <c r="P45" i="2"/>
  <c r="P25" i="2"/>
  <c r="P72" i="2"/>
  <c r="P90" i="2"/>
  <c r="P71" i="2"/>
  <c r="P41" i="2"/>
  <c r="P69" i="2"/>
  <c r="P66" i="2"/>
  <c r="P46" i="2"/>
  <c r="P24" i="2"/>
  <c r="P23" i="2"/>
  <c r="P67" i="2"/>
  <c r="P96" i="2"/>
  <c r="P93" i="2"/>
  <c r="P98" i="2"/>
  <c r="P44" i="2"/>
  <c r="BD14" i="2"/>
  <c r="P16" i="2"/>
  <c r="P21" i="2"/>
  <c r="P49" i="2"/>
  <c r="P26" i="2"/>
  <c r="P17" i="2"/>
  <c r="P89" i="2"/>
  <c r="P91" i="2"/>
  <c r="P74" i="2"/>
  <c r="P40" i="2"/>
  <c r="P18" i="2"/>
  <c r="P42" i="2"/>
  <c r="P92" i="2"/>
  <c r="P22" i="2"/>
  <c r="P51" i="2"/>
  <c r="P48" i="2"/>
  <c r="AV14" i="2"/>
  <c r="P50" i="2"/>
  <c r="P14" i="2"/>
  <c r="P15" i="2"/>
  <c r="P99" i="2"/>
  <c r="P100" i="2"/>
  <c r="P65" i="2"/>
  <c r="P27" i="2"/>
  <c r="P39" i="2"/>
  <c r="P73" i="2"/>
  <c r="P97" i="2"/>
  <c r="P95" i="2"/>
  <c r="P64" i="2"/>
  <c r="P68" i="2"/>
  <c r="P20" i="2"/>
  <c r="P52" i="2"/>
  <c r="P19" i="2"/>
  <c r="P43" i="2"/>
  <c r="P75" i="2"/>
  <c r="P76" i="2"/>
  <c r="P102" i="2"/>
  <c r="P77" i="2"/>
  <c r="P94" i="2"/>
  <c r="P70" i="2"/>
  <c r="DI106" i="2"/>
  <c r="F17" i="5"/>
  <c r="F16" i="5"/>
  <c r="DD81" i="2"/>
  <c r="CG81" i="2"/>
  <c r="DZ106" i="2"/>
  <c r="DT81" i="2"/>
  <c r="EB81" i="2"/>
  <c r="EG106" i="2"/>
  <c r="CT106" i="2"/>
  <c r="CL106" i="2"/>
  <c r="DL81" i="2"/>
  <c r="DY106" i="2"/>
  <c r="CO81" i="2"/>
  <c r="EH81" i="2"/>
  <c r="DY81" i="2"/>
  <c r="DB81" i="2"/>
  <c r="EA106" i="2"/>
  <c r="DB106" i="2"/>
  <c r="DK106" i="2"/>
  <c r="DU81" i="2"/>
  <c r="CE81" i="2"/>
  <c r="EJ81" i="2"/>
  <c r="DQ106" i="2"/>
  <c r="CU106" i="2"/>
  <c r="ED81" i="2"/>
  <c r="CD106" i="2"/>
  <c r="EC81" i="2"/>
  <c r="CC106" i="2"/>
  <c r="DS106" i="2"/>
  <c r="DX81" i="2"/>
  <c r="DE106" i="2"/>
  <c r="CN81" i="2"/>
  <c r="CV81" i="2"/>
  <c r="CK106" i="2"/>
  <c r="EI81" i="2"/>
  <c r="CW81" i="2"/>
  <c r="CJ106" i="2"/>
  <c r="DJ106" i="2"/>
  <c r="DO81" i="2"/>
  <c r="EI106" i="2"/>
  <c r="DA81" i="2"/>
  <c r="CS81" i="2"/>
  <c r="DA106" i="2"/>
  <c r="CN106" i="2"/>
  <c r="EG81" i="2"/>
  <c r="DR106" i="2"/>
  <c r="DN81" i="2"/>
  <c r="DL106" i="2"/>
  <c r="DI81" i="2"/>
  <c r="DR81" i="2"/>
  <c r="CM106" i="2"/>
  <c r="DC81" i="2"/>
  <c r="CE106" i="2"/>
  <c r="CV106" i="2"/>
  <c r="DF106" i="2"/>
  <c r="CU81" i="2"/>
  <c r="CJ81" i="2"/>
  <c r="CS106" i="2"/>
  <c r="CD81" i="2"/>
  <c r="AN65" i="2"/>
  <c r="DM81" i="2"/>
  <c r="DK81" i="2"/>
  <c r="DV81" i="2"/>
  <c r="DF81" i="2"/>
  <c r="CK81" i="2"/>
  <c r="CZ106" i="2"/>
  <c r="CB81" i="2"/>
  <c r="EE106" i="2"/>
  <c r="DG81" i="2"/>
  <c r="CX106" i="2"/>
  <c r="CW106" i="2"/>
  <c r="AN91" i="2"/>
  <c r="DH106" i="2"/>
  <c r="AN66" i="2"/>
  <c r="AN89" i="2"/>
  <c r="CH81" i="2"/>
  <c r="CF106" i="2"/>
  <c r="DS81" i="2"/>
  <c r="CR106" i="2"/>
  <c r="EF81" i="2"/>
  <c r="DW106" i="2"/>
  <c r="CY81" i="2"/>
  <c r="CP106" i="2"/>
  <c r="CO106" i="2"/>
  <c r="AN93" i="2"/>
  <c r="AN92" i="2"/>
  <c r="CL81" i="2"/>
  <c r="DO106" i="2"/>
  <c r="CQ81" i="2"/>
  <c r="CH106" i="2"/>
  <c r="CG106" i="2"/>
  <c r="AN68" i="2"/>
  <c r="EH106" i="2"/>
  <c r="DZ81" i="2"/>
  <c r="CP81" i="2"/>
  <c r="CB106" i="2"/>
  <c r="DP81" i="2"/>
  <c r="DG106" i="2"/>
  <c r="CI81" i="2"/>
  <c r="CF81" i="2"/>
  <c r="DJ81" i="2"/>
  <c r="CM81" i="2"/>
  <c r="EJ106" i="2"/>
  <c r="EA81" i="2"/>
  <c r="DC106" i="2"/>
  <c r="EF106" i="2"/>
  <c r="DH81" i="2"/>
  <c r="CY106" i="2"/>
  <c r="ED106" i="2"/>
  <c r="EC106" i="2"/>
  <c r="AN67" i="2"/>
  <c r="AN64" i="2"/>
  <c r="CX81" i="2"/>
  <c r="CC81" i="2"/>
  <c r="DT106" i="2"/>
  <c r="DQ81" i="2"/>
  <c r="DX106" i="2"/>
  <c r="CZ81" i="2"/>
  <c r="CQ106" i="2"/>
  <c r="EE81" i="2"/>
  <c r="DV106" i="2"/>
  <c r="DU106" i="2"/>
  <c r="CT81" i="2"/>
  <c r="EB106" i="2"/>
  <c r="DD106" i="2"/>
  <c r="DE81" i="2"/>
  <c r="DP106" i="2"/>
  <c r="CR81" i="2"/>
  <c r="CI106" i="2"/>
  <c r="DW81" i="2"/>
  <c r="DN106" i="2"/>
  <c r="DM106" i="2"/>
  <c r="AN40" i="2"/>
  <c r="AN16" i="2"/>
  <c r="AN14" i="2"/>
  <c r="AN15" i="2"/>
  <c r="AN42" i="2"/>
  <c r="AN17" i="2"/>
  <c r="AN39" i="2"/>
  <c r="AE101" i="2"/>
  <c r="AE96" i="2"/>
  <c r="AE77" i="2"/>
  <c r="AE75" i="2"/>
  <c r="AE67" i="2"/>
  <c r="AE52" i="2"/>
  <c r="AE47" i="2"/>
  <c r="AE42" i="2"/>
  <c r="AE69" i="2"/>
  <c r="AE99" i="2"/>
  <c r="AE102" i="2"/>
  <c r="AE91" i="2"/>
  <c r="AE76" i="2"/>
  <c r="AE68" i="2"/>
  <c r="AE39" i="2"/>
  <c r="AE94" i="2"/>
  <c r="AE97" i="2"/>
  <c r="AE92" i="2"/>
  <c r="AE98" i="2"/>
  <c r="AE70" i="2"/>
  <c r="AE49" i="2"/>
  <c r="AE93" i="2"/>
  <c r="Y80" i="2"/>
  <c r="AE71" i="2"/>
  <c r="Y55" i="2"/>
  <c r="AE44" i="2"/>
  <c r="AE40" i="2"/>
  <c r="AE100" i="2"/>
  <c r="AE89" i="2"/>
  <c r="AE73" i="2"/>
  <c r="AE65" i="2"/>
  <c r="AE51" i="2"/>
  <c r="AE41" i="2"/>
  <c r="AE95" i="2"/>
  <c r="AE90" i="2"/>
  <c r="AE74" i="2"/>
  <c r="AE66" i="2"/>
  <c r="AE46" i="2"/>
  <c r="AE48" i="2"/>
  <c r="AE43" i="2"/>
  <c r="Y105" i="2"/>
  <c r="AE72" i="2"/>
  <c r="AE64" i="2"/>
  <c r="AE45" i="2"/>
  <c r="AE50" i="2"/>
  <c r="J64" i="2"/>
  <c r="Z64" i="2" s="1"/>
  <c r="AE61" i="2"/>
  <c r="L18" i="5"/>
  <c r="AE16" i="2"/>
  <c r="AE24" i="2"/>
  <c r="AE18" i="2"/>
  <c r="AE26" i="2"/>
  <c r="AE21" i="2"/>
  <c r="AE22" i="2"/>
  <c r="AE23" i="2"/>
  <c r="AE17" i="2"/>
  <c r="AE25" i="2"/>
  <c r="AE14" i="2"/>
  <c r="Y30" i="2"/>
  <c r="AE19" i="2"/>
  <c r="AE27" i="2"/>
  <c r="AE20" i="2"/>
  <c r="AE15" i="2"/>
  <c r="AO37" i="2"/>
  <c r="AW37" i="2"/>
  <c r="BE37" i="2"/>
  <c r="BM37" i="2"/>
  <c r="BU37" i="2"/>
  <c r="CC37" i="2"/>
  <c r="CK37" i="2"/>
  <c r="CS37" i="2"/>
  <c r="DA37" i="2"/>
  <c r="DI37" i="2"/>
  <c r="DQ37" i="2"/>
  <c r="DY37" i="2"/>
  <c r="EG37" i="2"/>
  <c r="DL37" i="2"/>
  <c r="EJ37" i="2"/>
  <c r="BI37" i="2"/>
  <c r="CO37" i="2"/>
  <c r="DU37" i="2"/>
  <c r="CH37" i="2"/>
  <c r="DV37" i="2"/>
  <c r="AV37" i="2"/>
  <c r="CR37" i="2"/>
  <c r="AP37" i="2"/>
  <c r="AX37" i="2"/>
  <c r="BF37" i="2"/>
  <c r="BN37" i="2"/>
  <c r="BV37" i="2"/>
  <c r="CD37" i="2"/>
  <c r="CL37" i="2"/>
  <c r="CT37" i="2"/>
  <c r="DB37" i="2"/>
  <c r="DJ37" i="2"/>
  <c r="DR37" i="2"/>
  <c r="DZ37" i="2"/>
  <c r="EH37" i="2"/>
  <c r="AZ37" i="2"/>
  <c r="BP37" i="2"/>
  <c r="CF37" i="2"/>
  <c r="CN37" i="2"/>
  <c r="DT37" i="2"/>
  <c r="BY37" i="2"/>
  <c r="DE37" i="2"/>
  <c r="DN37" i="2"/>
  <c r="BL37" i="2"/>
  <c r="BT37" i="2"/>
  <c r="CJ37" i="2"/>
  <c r="DH37" i="2"/>
  <c r="AQ37" i="2"/>
  <c r="AY37" i="2"/>
  <c r="BG37" i="2"/>
  <c r="BO37" i="2"/>
  <c r="BW37" i="2"/>
  <c r="CE37" i="2"/>
  <c r="CM37" i="2"/>
  <c r="CU37" i="2"/>
  <c r="DC37" i="2"/>
  <c r="DK37" i="2"/>
  <c r="DS37" i="2"/>
  <c r="EA37" i="2"/>
  <c r="EI37" i="2"/>
  <c r="AR37" i="2"/>
  <c r="BX37" i="2"/>
  <c r="CV37" i="2"/>
  <c r="EB37" i="2"/>
  <c r="BQ37" i="2"/>
  <c r="AN37" i="2"/>
  <c r="BB37" i="2"/>
  <c r="BR37" i="2"/>
  <c r="CX37" i="2"/>
  <c r="CZ37" i="2"/>
  <c r="BH37" i="2"/>
  <c r="DD37" i="2"/>
  <c r="BA37" i="2"/>
  <c r="CW37" i="2"/>
  <c r="EC37" i="2"/>
  <c r="CP37" i="2"/>
  <c r="ED37" i="2"/>
  <c r="DP37" i="2"/>
  <c r="AS37" i="2"/>
  <c r="CG37" i="2"/>
  <c r="DM37" i="2"/>
  <c r="AT37" i="2"/>
  <c r="BJ37" i="2"/>
  <c r="BZ37" i="2"/>
  <c r="DF37" i="2"/>
  <c r="DX37" i="2"/>
  <c r="AU37" i="2"/>
  <c r="BC37" i="2"/>
  <c r="BK37" i="2"/>
  <c r="BS37" i="2"/>
  <c r="CA37" i="2"/>
  <c r="CI37" i="2"/>
  <c r="CQ37" i="2"/>
  <c r="CY37" i="2"/>
  <c r="DG37" i="2"/>
  <c r="DO37" i="2"/>
  <c r="DW37" i="2"/>
  <c r="EE37" i="2"/>
  <c r="BD37" i="2"/>
  <c r="CB37" i="2"/>
  <c r="EF37" i="2"/>
  <c r="EJ56" i="2"/>
  <c r="AS12" i="2"/>
  <c r="BA12" i="2"/>
  <c r="BI12" i="2"/>
  <c r="BQ12" i="2"/>
  <c r="BY12" i="2"/>
  <c r="CG12" i="2"/>
  <c r="CO12" i="2"/>
  <c r="CW12" i="2"/>
  <c r="DE12" i="2"/>
  <c r="DM12" i="2"/>
  <c r="DU12" i="2"/>
  <c r="EC12" i="2"/>
  <c r="AO12" i="2"/>
  <c r="AT12" i="2"/>
  <c r="BZ12" i="2"/>
  <c r="CX12" i="2"/>
  <c r="DN12" i="2"/>
  <c r="ED12" i="2"/>
  <c r="BB12" i="2"/>
  <c r="BJ12" i="2"/>
  <c r="BR12" i="2"/>
  <c r="CH12" i="2"/>
  <c r="CP12" i="2"/>
  <c r="DF12" i="2"/>
  <c r="DV12" i="2"/>
  <c r="AN12" i="2"/>
  <c r="AU12" i="2"/>
  <c r="BC12" i="2"/>
  <c r="BK12" i="2"/>
  <c r="BS12" i="2"/>
  <c r="CA12" i="2"/>
  <c r="CI12" i="2"/>
  <c r="CQ12" i="2"/>
  <c r="CY12" i="2"/>
  <c r="DG12" i="2"/>
  <c r="DO12" i="2"/>
  <c r="DW12" i="2"/>
  <c r="EE12" i="2"/>
  <c r="AV12" i="2"/>
  <c r="BL12" i="2"/>
  <c r="CB12" i="2"/>
  <c r="CJ12" i="2"/>
  <c r="CZ12" i="2"/>
  <c r="DP12" i="2"/>
  <c r="BD12" i="2"/>
  <c r="BT12" i="2"/>
  <c r="CR12" i="2"/>
  <c r="DH12" i="2"/>
  <c r="DX12" i="2"/>
  <c r="EF12" i="2"/>
  <c r="AW12" i="2"/>
  <c r="BE12" i="2"/>
  <c r="BM12" i="2"/>
  <c r="BU12" i="2"/>
  <c r="CC12" i="2"/>
  <c r="CK12" i="2"/>
  <c r="CS12" i="2"/>
  <c r="DA12" i="2"/>
  <c r="DI12" i="2"/>
  <c r="DQ12" i="2"/>
  <c r="DY12" i="2"/>
  <c r="EG12" i="2"/>
  <c r="AP12" i="2"/>
  <c r="AX12" i="2"/>
  <c r="BF12" i="2"/>
  <c r="BN12" i="2"/>
  <c r="BV12" i="2"/>
  <c r="CD12" i="2"/>
  <c r="CL12" i="2"/>
  <c r="CT12" i="2"/>
  <c r="DB12" i="2"/>
  <c r="DJ12" i="2"/>
  <c r="DR12" i="2"/>
  <c r="DZ12" i="2"/>
  <c r="EH12" i="2"/>
  <c r="AQ12" i="2"/>
  <c r="AY12" i="2"/>
  <c r="BG12" i="2"/>
  <c r="BO12" i="2"/>
  <c r="BW12" i="2"/>
  <c r="CE12" i="2"/>
  <c r="CM12" i="2"/>
  <c r="CU12" i="2"/>
  <c r="DC12" i="2"/>
  <c r="DK12" i="2"/>
  <c r="DS12" i="2"/>
  <c r="EA12" i="2"/>
  <c r="EI12" i="2"/>
  <c r="BX12" i="2"/>
  <c r="EJ12" i="2"/>
  <c r="CF12" i="2"/>
  <c r="CN12" i="2"/>
  <c r="DD12" i="2"/>
  <c r="EB12" i="2"/>
  <c r="CV12" i="2"/>
  <c r="AR12" i="2"/>
  <c r="AZ12" i="2"/>
  <c r="DL12" i="2"/>
  <c r="BH12" i="2"/>
  <c r="DT12" i="2"/>
  <c r="BP12" i="2"/>
  <c r="F79" i="2"/>
  <c r="M11" i="5"/>
  <c r="I17" i="5" l="1"/>
  <c r="I16" i="5"/>
  <c r="L19" i="5"/>
  <c r="AF73" i="2"/>
  <c r="AG99" i="2"/>
  <c r="AG27" i="2"/>
  <c r="AF45" i="2"/>
  <c r="AF95" i="2"/>
  <c r="AF23" i="2"/>
  <c r="AG18" i="2"/>
  <c r="AF18" i="2"/>
  <c r="AF41" i="2"/>
  <c r="AG44" i="2"/>
  <c r="AG45" i="2"/>
  <c r="AF66" i="2"/>
  <c r="AF77" i="2"/>
  <c r="AG64" i="2"/>
  <c r="AF27" i="2"/>
  <c r="AF21" i="2"/>
  <c r="AG21" i="2"/>
  <c r="AG43" i="2"/>
  <c r="AG51" i="2"/>
  <c r="AF43" i="2"/>
  <c r="AF102" i="2"/>
  <c r="AF100" i="2"/>
  <c r="AF96" i="2"/>
  <c r="AG98" i="2"/>
  <c r="AF70" i="2"/>
  <c r="AF99" i="2"/>
  <c r="AF22" i="2"/>
  <c r="AF24" i="2"/>
  <c r="AF48" i="2"/>
  <c r="AF46" i="2"/>
  <c r="AG90" i="2"/>
  <c r="AG102" i="2"/>
  <c r="AF72" i="2"/>
  <c r="AG94" i="2"/>
  <c r="AG74" i="2"/>
  <c r="AG96" i="2"/>
  <c r="AG71" i="2"/>
  <c r="AG26" i="2"/>
  <c r="AG23" i="2"/>
  <c r="AF49" i="2"/>
  <c r="AG41" i="2"/>
  <c r="AF51" i="2"/>
  <c r="AG95" i="2"/>
  <c r="AG70" i="2"/>
  <c r="AG91" i="2"/>
  <c r="AF75" i="2"/>
  <c r="AG65" i="2"/>
  <c r="AF25" i="2"/>
  <c r="AG40" i="2"/>
  <c r="AF101" i="2"/>
  <c r="AG93" i="2"/>
  <c r="AG19" i="2"/>
  <c r="AG17" i="2"/>
  <c r="AF26" i="2"/>
  <c r="AG39" i="2"/>
  <c r="AG50" i="2"/>
  <c r="AF44" i="2"/>
  <c r="AG48" i="2"/>
  <c r="AG68" i="2"/>
  <c r="AF76" i="2"/>
  <c r="AG69" i="2"/>
  <c r="AG100" i="2"/>
  <c r="AG101" i="2"/>
  <c r="AG24" i="2"/>
  <c r="AF47" i="2"/>
  <c r="AG72" i="2"/>
  <c r="AG76" i="2"/>
  <c r="AF20" i="2"/>
  <c r="AF19" i="2"/>
  <c r="AG16" i="2"/>
  <c r="AG20" i="2"/>
  <c r="AG52" i="2"/>
  <c r="AG42" i="2"/>
  <c r="AF71" i="2"/>
  <c r="AG77" i="2"/>
  <c r="AG75" i="2"/>
  <c r="AF74" i="2"/>
  <c r="AG73" i="2"/>
  <c r="AG97" i="2"/>
  <c r="AH14" i="2"/>
  <c r="AF50" i="2"/>
  <c r="AG67" i="2"/>
  <c r="AG89" i="2"/>
  <c r="AG22" i="2"/>
  <c r="AF52" i="2"/>
  <c r="AG46" i="2"/>
  <c r="AG49" i="2"/>
  <c r="AG47" i="2"/>
  <c r="AF98" i="2"/>
  <c r="AF69" i="2"/>
  <c r="AF94" i="2"/>
  <c r="AG92" i="2"/>
  <c r="AF97" i="2"/>
  <c r="AH102" i="2"/>
  <c r="AH91" i="2"/>
  <c r="AH76" i="2"/>
  <c r="AH68" i="2"/>
  <c r="AH49" i="2"/>
  <c r="AH97" i="2"/>
  <c r="AH92" i="2"/>
  <c r="AH69" i="2"/>
  <c r="AH48" i="2"/>
  <c r="AH43" i="2"/>
  <c r="AH39" i="2"/>
  <c r="AH73" i="2"/>
  <c r="AH98" i="2"/>
  <c r="AH70" i="2"/>
  <c r="AH93" i="2"/>
  <c r="AH71" i="2"/>
  <c r="AH44" i="2"/>
  <c r="AH40" i="2"/>
  <c r="AH100" i="2"/>
  <c r="AH99" i="2"/>
  <c r="AH94" i="2"/>
  <c r="AH72" i="2"/>
  <c r="AH64" i="2"/>
  <c r="AH50" i="2"/>
  <c r="AH45" i="2"/>
  <c r="AH95" i="2"/>
  <c r="AH90" i="2"/>
  <c r="AH74" i="2"/>
  <c r="AH66" i="2"/>
  <c r="AH46" i="2"/>
  <c r="AH89" i="2"/>
  <c r="AH101" i="2"/>
  <c r="AH96" i="2"/>
  <c r="AH77" i="2"/>
  <c r="AH75" i="2"/>
  <c r="AH67" i="2"/>
  <c r="AH52" i="2"/>
  <c r="AH47" i="2"/>
  <c r="AH42" i="2"/>
  <c r="AH51" i="2"/>
  <c r="AH65" i="2"/>
  <c r="AH41" i="2"/>
  <c r="L46" i="5"/>
  <c r="L48" i="5" s="1"/>
  <c r="F18" i="5"/>
  <c r="F19" i="5" s="1"/>
  <c r="I46" i="5"/>
  <c r="I48" i="5" s="1"/>
  <c r="F46" i="5"/>
  <c r="F48" i="5" s="1"/>
  <c r="P79" i="2"/>
  <c r="P104" i="2"/>
  <c r="P54" i="2"/>
  <c r="AH22" i="2"/>
  <c r="AH15" i="2"/>
  <c r="AH23" i="2"/>
  <c r="AH16" i="2"/>
  <c r="AH24" i="2"/>
  <c r="AH17" i="2"/>
  <c r="AH25" i="2"/>
  <c r="AH18" i="2"/>
  <c r="AH26" i="2"/>
  <c r="AH19" i="2"/>
  <c r="AH27" i="2"/>
  <c r="AH20" i="2"/>
  <c r="AH21" i="2"/>
  <c r="F69" i="5" l="1"/>
  <c r="L69" i="5"/>
  <c r="I69" i="5"/>
  <c r="I52" i="5"/>
  <c r="I53" i="5" s="1"/>
  <c r="F52" i="5"/>
  <c r="F53" i="5" s="1"/>
  <c r="I18" i="5"/>
  <c r="I19" i="5" s="1"/>
  <c r="L52" i="5"/>
  <c r="L53" i="5" s="1"/>
  <c r="T33" i="1" l="1"/>
  <c r="V33" i="1"/>
  <c r="T34" i="1"/>
  <c r="V34" i="1"/>
  <c r="T35" i="1"/>
  <c r="U35" i="1"/>
  <c r="V35" i="1" s="1"/>
  <c r="T36" i="1"/>
  <c r="V36" i="1"/>
  <c r="T37" i="1"/>
  <c r="U37" i="1"/>
  <c r="V37" i="1" s="1"/>
  <c r="T32" i="1"/>
  <c r="U32" i="1"/>
  <c r="V32" i="1" s="1"/>
  <c r="I15" i="2" s="1"/>
  <c r="Y15" i="2" s="1"/>
  <c r="AF15" i="2" s="1"/>
  <c r="T31" i="1"/>
  <c r="O29" i="2"/>
  <c r="N29" i="2"/>
  <c r="M29" i="2"/>
  <c r="R38" i="1"/>
  <c r="R39" i="1"/>
  <c r="R40" i="1"/>
  <c r="R41" i="1"/>
  <c r="R32" i="1"/>
  <c r="Y32" i="1" s="1"/>
  <c r="R33" i="1"/>
  <c r="Y33" i="1" s="1"/>
  <c r="R34" i="1"/>
  <c r="Y34" i="1" s="1"/>
  <c r="R35" i="1"/>
  <c r="R36" i="1"/>
  <c r="R37" i="1"/>
  <c r="X14" i="2"/>
  <c r="R31" i="1"/>
  <c r="Y31" i="1" s="1"/>
  <c r="U39" i="2" l="1"/>
  <c r="U89" i="2"/>
  <c r="U64" i="2"/>
  <c r="J66" i="2"/>
  <c r="Z66" i="2" s="1"/>
  <c r="I67" i="2"/>
  <c r="Y67" i="2" s="1"/>
  <c r="I92" i="2"/>
  <c r="Y92" i="2" s="1"/>
  <c r="I90" i="2"/>
  <c r="Y90" i="2" s="1"/>
  <c r="I65" i="2"/>
  <c r="Y65" i="2" s="1"/>
  <c r="I93" i="2"/>
  <c r="Y93" i="2" s="1"/>
  <c r="I91" i="2"/>
  <c r="Y91" i="2" s="1"/>
  <c r="I68" i="2"/>
  <c r="Y68" i="2" s="1"/>
  <c r="I40" i="2"/>
  <c r="Y40" i="2" s="1"/>
  <c r="I42" i="2"/>
  <c r="Y42" i="2" s="1"/>
  <c r="I89" i="2"/>
  <c r="Y89" i="2" s="1"/>
  <c r="I17" i="2"/>
  <c r="Y17" i="2" s="1"/>
  <c r="I64" i="2"/>
  <c r="Y64" i="2" s="1"/>
  <c r="I16" i="2"/>
  <c r="Y16" i="2" s="1"/>
  <c r="J15" i="2"/>
  <c r="Z15" i="2" s="1"/>
  <c r="I39" i="2"/>
  <c r="D47" i="5"/>
  <c r="X33" i="2"/>
  <c r="H89" i="2"/>
  <c r="H39" i="2"/>
  <c r="H64" i="2"/>
  <c r="U95" i="2"/>
  <c r="U94" i="2"/>
  <c r="U50" i="2"/>
  <c r="U49" i="2"/>
  <c r="U51" i="2"/>
  <c r="U99" i="2"/>
  <c r="U97" i="2"/>
  <c r="U96" i="2"/>
  <c r="U52" i="2"/>
  <c r="U40" i="2"/>
  <c r="U101" i="2"/>
  <c r="U100" i="2"/>
  <c r="U42" i="2"/>
  <c r="U65" i="2"/>
  <c r="U47" i="2"/>
  <c r="U102" i="2"/>
  <c r="U43" i="2"/>
  <c r="U67" i="2"/>
  <c r="U48" i="2"/>
  <c r="U44" i="2"/>
  <c r="U68" i="2"/>
  <c r="U91" i="2"/>
  <c r="U90" i="2"/>
  <c r="U46" i="2"/>
  <c r="U45" i="2"/>
  <c r="U69" i="2"/>
  <c r="U93" i="2"/>
  <c r="U92" i="2"/>
  <c r="U77" i="2"/>
  <c r="U76" i="2"/>
  <c r="U75" i="2"/>
  <c r="U74" i="2"/>
  <c r="U73" i="2"/>
  <c r="U72" i="2"/>
  <c r="U71" i="2"/>
  <c r="U70" i="2"/>
  <c r="U66" i="2"/>
  <c r="U98" i="2"/>
  <c r="U41" i="2"/>
  <c r="H94" i="2"/>
  <c r="H102" i="2"/>
  <c r="H95" i="2"/>
  <c r="H96" i="2"/>
  <c r="H97" i="2"/>
  <c r="H100" i="2"/>
  <c r="H101" i="2"/>
  <c r="H90" i="2"/>
  <c r="H98" i="2"/>
  <c r="H93" i="2"/>
  <c r="H91" i="2"/>
  <c r="H99" i="2"/>
  <c r="H92" i="2"/>
  <c r="H70" i="2"/>
  <c r="H48" i="2"/>
  <c r="H40" i="2"/>
  <c r="H41" i="2"/>
  <c r="H77" i="2"/>
  <c r="H69" i="2"/>
  <c r="H47" i="2"/>
  <c r="H76" i="2"/>
  <c r="H68" i="2"/>
  <c r="H46" i="2"/>
  <c r="H49" i="2"/>
  <c r="H75" i="2"/>
  <c r="H67" i="2"/>
  <c r="H45" i="2"/>
  <c r="H74" i="2"/>
  <c r="H66" i="2"/>
  <c r="H52" i="2"/>
  <c r="H44" i="2"/>
  <c r="H50" i="2"/>
  <c r="H73" i="2"/>
  <c r="H65" i="2"/>
  <c r="H51" i="2"/>
  <c r="H43" i="2"/>
  <c r="H72" i="2"/>
  <c r="H42" i="2"/>
  <c r="H71" i="2"/>
  <c r="H23" i="2"/>
  <c r="H19" i="2"/>
  <c r="H15" i="2"/>
  <c r="H25" i="2"/>
  <c r="H27" i="2"/>
  <c r="H22" i="2"/>
  <c r="H18" i="2"/>
  <c r="H26" i="2"/>
  <c r="H21" i="2"/>
  <c r="H17" i="2"/>
  <c r="H24" i="2"/>
  <c r="H20" i="2"/>
  <c r="H16" i="2"/>
  <c r="AE11" i="2"/>
  <c r="V11" i="2"/>
  <c r="V12" i="2"/>
  <c r="X12" i="2"/>
  <c r="Z25" i="2"/>
  <c r="AG25" i="2" s="1"/>
  <c r="U15" i="2"/>
  <c r="X11" i="2"/>
  <c r="H14" i="2"/>
  <c r="J14" i="2"/>
  <c r="U25" i="2"/>
  <c r="U14" i="2"/>
  <c r="U17" i="2"/>
  <c r="U27" i="2"/>
  <c r="U23" i="2"/>
  <c r="U18" i="2"/>
  <c r="U26" i="2"/>
  <c r="U19" i="2"/>
  <c r="U22" i="2"/>
  <c r="U16" i="2"/>
  <c r="U20" i="2"/>
  <c r="U21" i="2"/>
  <c r="U24" i="2"/>
  <c r="M10" i="5"/>
  <c r="F29" i="2"/>
  <c r="AI17" i="2" l="1"/>
  <c r="AI68" i="2"/>
  <c r="AI69" i="2"/>
  <c r="AI77" i="2"/>
  <c r="AF90" i="2"/>
  <c r="AI90" i="2"/>
  <c r="AI52" i="2"/>
  <c r="AI49" i="2"/>
  <c r="AI76" i="2"/>
  <c r="AI26" i="2"/>
  <c r="AI72" i="2"/>
  <c r="AI20" i="2"/>
  <c r="AI101" i="2"/>
  <c r="AI70" i="2"/>
  <c r="AI46" i="2"/>
  <c r="AI50" i="2"/>
  <c r="AI89" i="2"/>
  <c r="AI91" i="2"/>
  <c r="AI92" i="2"/>
  <c r="AI74" i="2"/>
  <c r="AI51" i="2"/>
  <c r="AI97" i="2"/>
  <c r="AI47" i="2"/>
  <c r="AI21" i="2"/>
  <c r="AI43" i="2"/>
  <c r="AI19" i="2"/>
  <c r="AI45" i="2"/>
  <c r="AI48" i="2"/>
  <c r="AI75" i="2"/>
  <c r="AI99" i="2"/>
  <c r="AI16" i="2"/>
  <c r="AI42" i="2"/>
  <c r="AI93" i="2"/>
  <c r="AI67" i="2"/>
  <c r="AI15" i="2"/>
  <c r="AI100" i="2"/>
  <c r="AI27" i="2"/>
  <c r="AI41" i="2"/>
  <c r="AI95" i="2"/>
  <c r="AG29" i="2"/>
  <c r="AH29" i="2" s="1"/>
  <c r="AG54" i="2"/>
  <c r="AH54" i="2" s="1"/>
  <c r="AI94" i="2"/>
  <c r="AI25" i="2"/>
  <c r="AG104" i="2"/>
  <c r="AH104" i="2" s="1"/>
  <c r="AI98" i="2"/>
  <c r="AI64" i="2"/>
  <c r="AI40" i="2"/>
  <c r="AF65" i="2"/>
  <c r="AI65" i="2"/>
  <c r="AI23" i="2"/>
  <c r="AI66" i="2"/>
  <c r="AG79" i="2"/>
  <c r="AH79" i="2" s="1"/>
  <c r="AI22" i="2"/>
  <c r="AI44" i="2"/>
  <c r="AI96" i="2"/>
  <c r="AI18" i="2"/>
  <c r="AI102" i="2"/>
  <c r="AI71" i="2"/>
  <c r="AI24" i="2"/>
  <c r="AI73" i="2"/>
  <c r="D17" i="5"/>
  <c r="D25" i="5" s="1"/>
  <c r="D16" i="5"/>
  <c r="D24" i="5" s="1"/>
  <c r="V64" i="2"/>
  <c r="AE62" i="2"/>
  <c r="X80" i="2" s="1"/>
  <c r="V89" i="2"/>
  <c r="AE87" i="2"/>
  <c r="X105" i="2" s="1"/>
  <c r="AE12" i="2"/>
  <c r="X30" i="2" s="1"/>
  <c r="V39" i="2"/>
  <c r="AE37" i="2"/>
  <c r="X55" i="2" s="1"/>
  <c r="AF64" i="2"/>
  <c r="AF17" i="2"/>
  <c r="AF89" i="2"/>
  <c r="AF92" i="2"/>
  <c r="AF42" i="2"/>
  <c r="AF67" i="2"/>
  <c r="AF40" i="2"/>
  <c r="AG66" i="2"/>
  <c r="Y39" i="2"/>
  <c r="I54" i="2"/>
  <c r="AF68" i="2"/>
  <c r="AG15" i="2"/>
  <c r="AF91" i="2"/>
  <c r="AF16" i="2"/>
  <c r="AF93" i="2"/>
  <c r="V92" i="2"/>
  <c r="M47" i="5"/>
  <c r="G47" i="5"/>
  <c r="J47" i="5"/>
  <c r="V42" i="2"/>
  <c r="V69" i="2"/>
  <c r="V45" i="2"/>
  <c r="V95" i="2"/>
  <c r="V90" i="2"/>
  <c r="V76" i="2"/>
  <c r="V91" i="2"/>
  <c r="V99" i="2"/>
  <c r="V26" i="2"/>
  <c r="V70" i="2"/>
  <c r="V100" i="2"/>
  <c r="V65" i="2"/>
  <c r="V102" i="2"/>
  <c r="V75" i="2"/>
  <c r="V41" i="2"/>
  <c r="V93" i="2"/>
  <c r="V50" i="2"/>
  <c r="V71" i="2"/>
  <c r="V48" i="2"/>
  <c r="V101" i="2"/>
  <c r="V98" i="2"/>
  <c r="V68" i="2"/>
  <c r="V51" i="2"/>
  <c r="V77" i="2"/>
  <c r="V49" i="2"/>
  <c r="V44" i="2"/>
  <c r="V40" i="2"/>
  <c r="AK68" i="2"/>
  <c r="AK73" i="2"/>
  <c r="AJ94" i="2"/>
  <c r="AJ99" i="2"/>
  <c r="AJ95" i="2"/>
  <c r="AK91" i="2"/>
  <c r="AJ97" i="2"/>
  <c r="AK100" i="2"/>
  <c r="AK97" i="2"/>
  <c r="AJ91" i="2"/>
  <c r="AK69" i="2"/>
  <c r="AK70" i="2"/>
  <c r="AJ90" i="2"/>
  <c r="AJ101" i="2"/>
  <c r="AJ67" i="2"/>
  <c r="AK101" i="2"/>
  <c r="AJ100" i="2"/>
  <c r="AK90" i="2"/>
  <c r="AK72" i="2"/>
  <c r="AK67" i="2"/>
  <c r="AJ92" i="2"/>
  <c r="AK66" i="2"/>
  <c r="AK95" i="2"/>
  <c r="AJ93" i="2"/>
  <c r="AK92" i="2"/>
  <c r="AK94" i="2"/>
  <c r="AK93" i="2"/>
  <c r="AK65" i="2"/>
  <c r="AJ70" i="2"/>
  <c r="AJ96" i="2"/>
  <c r="AJ102" i="2"/>
  <c r="AK77" i="2"/>
  <c r="AK96" i="2"/>
  <c r="AK75" i="2"/>
  <c r="AJ72" i="2"/>
  <c r="AK76" i="2"/>
  <c r="AJ76" i="2"/>
  <c r="AJ77" i="2"/>
  <c r="AK99" i="2"/>
  <c r="AJ75" i="2"/>
  <c r="AK74" i="2"/>
  <c r="AJ65" i="2"/>
  <c r="AK98" i="2"/>
  <c r="AJ71" i="2"/>
  <c r="AJ74" i="2"/>
  <c r="AK71" i="2"/>
  <c r="AJ68" i="2"/>
  <c r="AJ69" i="2"/>
  <c r="AJ98" i="2"/>
  <c r="AK102" i="2"/>
  <c r="AJ66" i="2"/>
  <c r="AJ73" i="2"/>
  <c r="AJ47" i="2"/>
  <c r="AJ46" i="2"/>
  <c r="AK40" i="2"/>
  <c r="AK48" i="2"/>
  <c r="AK51" i="2"/>
  <c r="AK49" i="2"/>
  <c r="AK50" i="2"/>
  <c r="AK45" i="2"/>
  <c r="AJ52" i="2"/>
  <c r="AK47" i="2"/>
  <c r="AK41" i="2"/>
  <c r="AJ43" i="2"/>
  <c r="AK43" i="2"/>
  <c r="AK42" i="2"/>
  <c r="AK44" i="2"/>
  <c r="AJ44" i="2"/>
  <c r="AK52" i="2"/>
  <c r="AJ41" i="2"/>
  <c r="AJ51" i="2"/>
  <c r="AJ42" i="2"/>
  <c r="AJ48" i="2"/>
  <c r="AJ49" i="2"/>
  <c r="AK46" i="2"/>
  <c r="AJ40" i="2"/>
  <c r="AJ45" i="2"/>
  <c r="AJ50" i="2"/>
  <c r="AJ89" i="2"/>
  <c r="AK89" i="2"/>
  <c r="AK39" i="2"/>
  <c r="AJ64" i="2"/>
  <c r="AK64" i="2"/>
  <c r="V46" i="2"/>
  <c r="AE105" i="2"/>
  <c r="AF105" i="2" s="1"/>
  <c r="AE80" i="2"/>
  <c r="AF80" i="2" s="1"/>
  <c r="AE54" i="2"/>
  <c r="AE104" i="2"/>
  <c r="AE79" i="2"/>
  <c r="AE55" i="2"/>
  <c r="AF55" i="2" s="1"/>
  <c r="V52" i="2"/>
  <c r="V72" i="2"/>
  <c r="V66" i="2"/>
  <c r="I32" i="5" s="1"/>
  <c r="V97" i="2"/>
  <c r="V43" i="2"/>
  <c r="V74" i="2"/>
  <c r="V47" i="2"/>
  <c r="V96" i="2"/>
  <c r="V67" i="2"/>
  <c r="V73" i="2"/>
  <c r="V94" i="2"/>
  <c r="AK25" i="2"/>
  <c r="AJ26" i="2"/>
  <c r="AK18" i="2"/>
  <c r="AJ19" i="2"/>
  <c r="AJ15" i="2"/>
  <c r="AJ25" i="2"/>
  <c r="AK21" i="2"/>
  <c r="AJ20" i="2"/>
  <c r="AJ21" i="2"/>
  <c r="AJ23" i="2"/>
  <c r="AK22" i="2"/>
  <c r="AJ22" i="2"/>
  <c r="AK26" i="2"/>
  <c r="AK19" i="2"/>
  <c r="AJ16" i="2"/>
  <c r="AK20" i="2"/>
  <c r="AJ27" i="2"/>
  <c r="AK16" i="2"/>
  <c r="AK17" i="2"/>
  <c r="AJ17" i="2"/>
  <c r="AK15" i="2"/>
  <c r="AJ24" i="2"/>
  <c r="AK27" i="2"/>
  <c r="AK24" i="2"/>
  <c r="AJ18" i="2"/>
  <c r="AK23" i="2"/>
  <c r="V17" i="2"/>
  <c r="F24" i="5"/>
  <c r="I25" i="5"/>
  <c r="L24" i="5"/>
  <c r="F25" i="5"/>
  <c r="L25" i="5"/>
  <c r="I24" i="5"/>
  <c r="V18" i="2"/>
  <c r="V16" i="2"/>
  <c r="V22" i="2"/>
  <c r="V23" i="2"/>
  <c r="V15" i="2"/>
  <c r="V25" i="2"/>
  <c r="V20" i="2"/>
  <c r="V24" i="2"/>
  <c r="V21" i="2"/>
  <c r="V27" i="2"/>
  <c r="J104" i="2"/>
  <c r="AE29" i="2"/>
  <c r="AE30" i="2"/>
  <c r="AF30" i="2" s="1"/>
  <c r="J54" i="2"/>
  <c r="I79" i="2"/>
  <c r="AG81" i="2" s="1"/>
  <c r="H104" i="2"/>
  <c r="I104" i="2"/>
  <c r="AG106" i="2" s="1"/>
  <c r="H54" i="2"/>
  <c r="H79" i="2"/>
  <c r="V19" i="2"/>
  <c r="J79" i="2"/>
  <c r="F32" i="5"/>
  <c r="L32" i="5"/>
  <c r="D46" i="5"/>
  <c r="M46" i="5" s="1"/>
  <c r="L66" i="5"/>
  <c r="I66" i="5"/>
  <c r="I68" i="5"/>
  <c r="L68" i="5"/>
  <c r="F66" i="5"/>
  <c r="F68" i="5"/>
  <c r="V14" i="2"/>
  <c r="I29" i="2"/>
  <c r="AG31" i="2" s="1"/>
  <c r="Y14" i="2"/>
  <c r="P29" i="2"/>
  <c r="Z14" i="2"/>
  <c r="J29" i="2"/>
  <c r="H29" i="2"/>
  <c r="AF54" i="2" l="1"/>
  <c r="AF29" i="2"/>
  <c r="D69" i="5"/>
  <c r="J69" i="5" s="1"/>
  <c r="AE56" i="2"/>
  <c r="AG56" i="2"/>
  <c r="AJ39" i="2"/>
  <c r="AI39" i="2"/>
  <c r="AF14" i="2"/>
  <c r="AI14" i="2"/>
  <c r="F39" i="5"/>
  <c r="V57" i="2"/>
  <c r="F20" i="5"/>
  <c r="F27" i="5" s="1"/>
  <c r="AF39" i="2"/>
  <c r="F36" i="5" s="1"/>
  <c r="F60" i="5" s="1"/>
  <c r="D39" i="5"/>
  <c r="I39" i="5"/>
  <c r="L39" i="5"/>
  <c r="AF79" i="2"/>
  <c r="AF104" i="2"/>
  <c r="L31" i="5"/>
  <c r="I31" i="5"/>
  <c r="F31" i="5"/>
  <c r="AE81" i="2"/>
  <c r="V82" i="2"/>
  <c r="V107" i="2"/>
  <c r="AE106" i="2"/>
  <c r="V83" i="2"/>
  <c r="AE82" i="2"/>
  <c r="AE107" i="2"/>
  <c r="V108" i="2"/>
  <c r="D31" i="5"/>
  <c r="AK14" i="2"/>
  <c r="D42" i="5" s="1"/>
  <c r="AG14" i="2"/>
  <c r="AE31" i="2"/>
  <c r="V32" i="2"/>
  <c r="AE32" i="2"/>
  <c r="V33" i="2"/>
  <c r="V58" i="2"/>
  <c r="AE57" i="2"/>
  <c r="AL52" i="2"/>
  <c r="AL45" i="2"/>
  <c r="AL70" i="2"/>
  <c r="AL73" i="2"/>
  <c r="AL42" i="2"/>
  <c r="AL76" i="2"/>
  <c r="AL94" i="2"/>
  <c r="AL49" i="2"/>
  <c r="AL69" i="2"/>
  <c r="AL93" i="2"/>
  <c r="AL46" i="2"/>
  <c r="AL95" i="2"/>
  <c r="AL26" i="2"/>
  <c r="AL71" i="2"/>
  <c r="AL51" i="2"/>
  <c r="AL23" i="2"/>
  <c r="AL98" i="2"/>
  <c r="AL15" i="2"/>
  <c r="AL97" i="2"/>
  <c r="AL68" i="2"/>
  <c r="AL102" i="2"/>
  <c r="AL72" i="2"/>
  <c r="AL41" i="2"/>
  <c r="AL77" i="2"/>
  <c r="AL91" i="2"/>
  <c r="AL92" i="2"/>
  <c r="AL44" i="2"/>
  <c r="AL99" i="2"/>
  <c r="AL19" i="2"/>
  <c r="F21" i="5"/>
  <c r="AL27" i="2"/>
  <c r="AL16" i="2"/>
  <c r="AL67" i="2"/>
  <c r="X57" i="2"/>
  <c r="AL22" i="2"/>
  <c r="AL21" i="2"/>
  <c r="AL18" i="2"/>
  <c r="AL96" i="2"/>
  <c r="AL24" i="2"/>
  <c r="AL17" i="2"/>
  <c r="AL47" i="2"/>
  <c r="AL48" i="2"/>
  <c r="AL20" i="2"/>
  <c r="AL74" i="2"/>
  <c r="AL43" i="2"/>
  <c r="AL66" i="2"/>
  <c r="AL40" i="2"/>
  <c r="AL101" i="2"/>
  <c r="L20" i="5"/>
  <c r="L27" i="5" s="1"/>
  <c r="AL100" i="2"/>
  <c r="X107" i="2"/>
  <c r="L21" i="5"/>
  <c r="AL75" i="2"/>
  <c r="I20" i="5"/>
  <c r="I27" i="5" s="1"/>
  <c r="I21" i="5"/>
  <c r="X82" i="2"/>
  <c r="AL50" i="2"/>
  <c r="D32" i="5"/>
  <c r="I41" i="5"/>
  <c r="I63" i="5" s="1"/>
  <c r="F42" i="5"/>
  <c r="F64" i="5" s="1"/>
  <c r="AJ14" i="2"/>
  <c r="L34" i="5"/>
  <c r="I42" i="5"/>
  <c r="I64" i="5" s="1"/>
  <c r="I34" i="5"/>
  <c r="F34" i="5"/>
  <c r="L42" i="5"/>
  <c r="L64" i="5" s="1"/>
  <c r="D26" i="5"/>
  <c r="X32" i="2"/>
  <c r="D34" i="5"/>
  <c r="D21" i="5"/>
  <c r="G17" i="5"/>
  <c r="J17" i="5"/>
  <c r="M17" i="5"/>
  <c r="J16" i="5"/>
  <c r="D18" i="5"/>
  <c r="D19" i="5" s="1"/>
  <c r="M16" i="5"/>
  <c r="G16" i="5"/>
  <c r="M25" i="5"/>
  <c r="G25" i="5"/>
  <c r="F26" i="5"/>
  <c r="G24" i="5"/>
  <c r="I26" i="5"/>
  <c r="J24" i="5"/>
  <c r="L26" i="5"/>
  <c r="M24" i="5"/>
  <c r="J25" i="5"/>
  <c r="AL25" i="2"/>
  <c r="F58" i="5"/>
  <c r="L58" i="5"/>
  <c r="I58" i="5"/>
  <c r="J46" i="5"/>
  <c r="G46" i="5"/>
  <c r="M69" i="5"/>
  <c r="D66" i="5"/>
  <c r="G66" i="5" s="1"/>
  <c r="D48" i="5"/>
  <c r="D52" i="5"/>
  <c r="G69" i="5" l="1"/>
  <c r="BQ55" i="2"/>
  <c r="BP104" i="2"/>
  <c r="BW79" i="2"/>
  <c r="BH80" i="2"/>
  <c r="BT104" i="2"/>
  <c r="BO79" i="2"/>
  <c r="BK79" i="2"/>
  <c r="BT79" i="2"/>
  <c r="BV79" i="2"/>
  <c r="BZ55" i="2"/>
  <c r="BS55" i="2"/>
  <c r="BP80" i="2"/>
  <c r="BQ80" i="2"/>
  <c r="BS80" i="2"/>
  <c r="BT105" i="2"/>
  <c r="BV55" i="2"/>
  <c r="BL104" i="2"/>
  <c r="BS104" i="2"/>
  <c r="BR104" i="2"/>
  <c r="CA104" i="2"/>
  <c r="CA80" i="2"/>
  <c r="BX55" i="2"/>
  <c r="BQ105" i="2"/>
  <c r="BL105" i="2"/>
  <c r="BW80" i="2"/>
  <c r="BL55" i="2"/>
  <c r="BI105" i="2"/>
  <c r="BW105" i="2"/>
  <c r="BJ105" i="2"/>
  <c r="BN55" i="2"/>
  <c r="BL80" i="2"/>
  <c r="BY55" i="2"/>
  <c r="BS105" i="2"/>
  <c r="BJ55" i="2"/>
  <c r="BR105" i="2"/>
  <c r="BX104" i="2"/>
  <c r="BV104" i="2"/>
  <c r="BI104" i="2"/>
  <c r="BJ104" i="2"/>
  <c r="BJ79" i="2"/>
  <c r="BN79" i="2"/>
  <c r="BH79" i="2"/>
  <c r="BY79" i="2"/>
  <c r="BQ79" i="2"/>
  <c r="CA55" i="2"/>
  <c r="BM55" i="2"/>
  <c r="BN105" i="2"/>
  <c r="BY105" i="2"/>
  <c r="BT80" i="2"/>
  <c r="BO80" i="2"/>
  <c r="BO81" i="2" s="1"/>
  <c r="BO105" i="2"/>
  <c r="BZ104" i="2"/>
  <c r="CA79" i="2"/>
  <c r="CA81" i="2" s="1"/>
  <c r="CA105" i="2"/>
  <c r="BV105" i="2"/>
  <c r="BX80" i="2"/>
  <c r="BI55" i="2"/>
  <c r="BH55" i="2"/>
  <c r="BZ80" i="2"/>
  <c r="BM105" i="2"/>
  <c r="BW55" i="2"/>
  <c r="BK55" i="2"/>
  <c r="BK105" i="2"/>
  <c r="BZ105" i="2"/>
  <c r="BU80" i="2"/>
  <c r="BR55" i="2"/>
  <c r="BX105" i="2"/>
  <c r="BT55" i="2"/>
  <c r="BU104" i="2"/>
  <c r="BM104" i="2"/>
  <c r="BY104" i="2"/>
  <c r="BO104" i="2"/>
  <c r="BH104" i="2"/>
  <c r="BP79" i="2"/>
  <c r="BU79" i="2"/>
  <c r="BZ79" i="2"/>
  <c r="BR79" i="2"/>
  <c r="BX79" i="2"/>
  <c r="BJ54" i="2"/>
  <c r="BK80" i="2"/>
  <c r="BI80" i="2"/>
  <c r="BU105" i="2"/>
  <c r="BP105" i="2"/>
  <c r="BP106" i="2" s="1"/>
  <c r="BM80" i="2"/>
  <c r="BU55" i="2"/>
  <c r="BR80" i="2"/>
  <c r="BN80" i="2"/>
  <c r="BH105" i="2"/>
  <c r="BY80" i="2"/>
  <c r="BP55" i="2"/>
  <c r="BJ80" i="2"/>
  <c r="BO55" i="2"/>
  <c r="BV80" i="2"/>
  <c r="BV81" i="2" s="1"/>
  <c r="BQ104" i="2"/>
  <c r="BN104" i="2"/>
  <c r="BN106" i="2" s="1"/>
  <c r="BK104" i="2"/>
  <c r="BW104" i="2"/>
  <c r="BM79" i="2"/>
  <c r="BL79" i="2"/>
  <c r="BL81" i="2" s="1"/>
  <c r="BS79" i="2"/>
  <c r="BI79" i="2"/>
  <c r="BI81" i="2" s="1"/>
  <c r="F41" i="5"/>
  <c r="F63" i="5" s="1"/>
  <c r="CA54" i="2"/>
  <c r="BO54" i="2"/>
  <c r="BW54" i="2"/>
  <c r="BY54" i="2"/>
  <c r="BQ54" i="2"/>
  <c r="BQ56" i="2" s="1"/>
  <c r="BV54" i="2"/>
  <c r="BV56" i="2" s="1"/>
  <c r="BS54" i="2"/>
  <c r="BU54" i="2"/>
  <c r="BT54" i="2"/>
  <c r="BX54" i="2"/>
  <c r="BX56" i="2" s="1"/>
  <c r="BZ54" i="2"/>
  <c r="BZ56" i="2" s="1"/>
  <c r="BN54" i="2"/>
  <c r="BR54" i="2"/>
  <c r="BR56" i="2" s="1"/>
  <c r="BP54" i="2"/>
  <c r="BH54" i="2"/>
  <c r="BM54" i="2"/>
  <c r="BI54" i="2"/>
  <c r="BK54" i="2"/>
  <c r="BL54" i="2"/>
  <c r="BL56" i="2" s="1"/>
  <c r="D41" i="5"/>
  <c r="J41" i="5" s="1"/>
  <c r="U31" i="2"/>
  <c r="AZ55" i="2"/>
  <c r="AO80" i="2"/>
  <c r="AU55" i="2"/>
  <c r="BB55" i="2"/>
  <c r="BD55" i="2"/>
  <c r="BA55" i="2"/>
  <c r="BG55" i="2"/>
  <c r="AW55" i="2"/>
  <c r="AW80" i="2"/>
  <c r="AP105" i="2"/>
  <c r="AT55" i="2"/>
  <c r="AS80" i="2"/>
  <c r="BC105" i="2"/>
  <c r="BF105" i="2"/>
  <c r="AQ55" i="2"/>
  <c r="AW105" i="2"/>
  <c r="AR55" i="2"/>
  <c r="AY105" i="2"/>
  <c r="BF80" i="2"/>
  <c r="AV80" i="2"/>
  <c r="BA105" i="2"/>
  <c r="AZ80" i="2"/>
  <c r="AQ105" i="2"/>
  <c r="BE80" i="2"/>
  <c r="BB80" i="2"/>
  <c r="AU105" i="2"/>
  <c r="BC80" i="2"/>
  <c r="BE55" i="2"/>
  <c r="AY55" i="2"/>
  <c r="AR105" i="2"/>
  <c r="AS55" i="2"/>
  <c r="BC55" i="2"/>
  <c r="AU80" i="2"/>
  <c r="AT105" i="2"/>
  <c r="BG105" i="2"/>
  <c r="BF55" i="2"/>
  <c r="AV105" i="2"/>
  <c r="AV55" i="2"/>
  <c r="BE105" i="2"/>
  <c r="BD105" i="2"/>
  <c r="AO105" i="2"/>
  <c r="AX55" i="2"/>
  <c r="AQ80" i="2"/>
  <c r="AO55" i="2"/>
  <c r="BB105" i="2"/>
  <c r="AS105" i="2"/>
  <c r="AX105" i="2"/>
  <c r="AR80" i="2"/>
  <c r="BD80" i="2"/>
  <c r="BA80" i="2"/>
  <c r="AY80" i="2"/>
  <c r="AZ105" i="2"/>
  <c r="AP80" i="2"/>
  <c r="BG80" i="2"/>
  <c r="AT80" i="2"/>
  <c r="AX80" i="2"/>
  <c r="AP55" i="2"/>
  <c r="AN55" i="2"/>
  <c r="AN80" i="2"/>
  <c r="AN105" i="2"/>
  <c r="BD104" i="2"/>
  <c r="AO104" i="2"/>
  <c r="AW104" i="2"/>
  <c r="BE104" i="2"/>
  <c r="AQ104" i="2"/>
  <c r="BG104" i="2"/>
  <c r="AP104" i="2"/>
  <c r="AX104" i="2"/>
  <c r="BF104" i="2"/>
  <c r="AN104" i="2"/>
  <c r="AY104" i="2"/>
  <c r="AT104" i="2"/>
  <c r="BC104" i="2"/>
  <c r="AR104" i="2"/>
  <c r="AZ104" i="2"/>
  <c r="AS104" i="2"/>
  <c r="BA104" i="2"/>
  <c r="BB104" i="2"/>
  <c r="AU104" i="2"/>
  <c r="AV104" i="2"/>
  <c r="AR79" i="2"/>
  <c r="AZ79" i="2"/>
  <c r="AS79" i="2"/>
  <c r="BA79" i="2"/>
  <c r="AT79" i="2"/>
  <c r="BB79" i="2"/>
  <c r="AN79" i="2"/>
  <c r="BD79" i="2"/>
  <c r="AY79" i="2"/>
  <c r="AU79" i="2"/>
  <c r="BC79" i="2"/>
  <c r="AV79" i="2"/>
  <c r="BG79" i="2"/>
  <c r="AW79" i="2"/>
  <c r="BE79" i="2"/>
  <c r="AO79" i="2"/>
  <c r="AP79" i="2"/>
  <c r="AX79" i="2"/>
  <c r="BF79" i="2"/>
  <c r="AQ79" i="2"/>
  <c r="AP54" i="2"/>
  <c r="AQ54" i="2"/>
  <c r="AY54" i="2"/>
  <c r="BG54" i="2"/>
  <c r="AR54" i="2"/>
  <c r="AR56" i="2" s="1"/>
  <c r="AZ54" i="2"/>
  <c r="AS54" i="2"/>
  <c r="BA54" i="2"/>
  <c r="AX54" i="2"/>
  <c r="AT54" i="2"/>
  <c r="BB54" i="2"/>
  <c r="AW54" i="2"/>
  <c r="BF54" i="2"/>
  <c r="AN54" i="2"/>
  <c r="AU54" i="2"/>
  <c r="BC54" i="2"/>
  <c r="BE54" i="2"/>
  <c r="AV54" i="2"/>
  <c r="BD54" i="2"/>
  <c r="AO54" i="2"/>
  <c r="U56" i="2"/>
  <c r="U106" i="2"/>
  <c r="U81" i="2"/>
  <c r="I44" i="5"/>
  <c r="L44" i="5"/>
  <c r="CC56" i="2"/>
  <c r="DR56" i="2"/>
  <c r="DS56" i="2"/>
  <c r="CM56" i="2"/>
  <c r="DK56" i="2"/>
  <c r="DA56" i="2"/>
  <c r="CW56" i="2"/>
  <c r="CG56" i="2"/>
  <c r="CH56" i="2"/>
  <c r="CS56" i="2"/>
  <c r="EI56" i="2"/>
  <c r="CZ56" i="2"/>
  <c r="CN56" i="2"/>
  <c r="EH56" i="2"/>
  <c r="CD56" i="2"/>
  <c r="DY56" i="2"/>
  <c r="DN56" i="2"/>
  <c r="CV56" i="2"/>
  <c r="DI56" i="2"/>
  <c r="DC56" i="2"/>
  <c r="CU56" i="2"/>
  <c r="CX56" i="2"/>
  <c r="DU56" i="2"/>
  <c r="CL56" i="2"/>
  <c r="CJ56" i="2"/>
  <c r="ED56" i="2"/>
  <c r="DM56" i="2"/>
  <c r="DX56" i="2"/>
  <c r="DO56" i="2"/>
  <c r="DV56" i="2"/>
  <c r="DP56" i="2"/>
  <c r="CE56" i="2"/>
  <c r="DH56" i="2"/>
  <c r="EF56" i="2"/>
  <c r="DJ56" i="2"/>
  <c r="CT56" i="2"/>
  <c r="CF56" i="2"/>
  <c r="CP56" i="2"/>
  <c r="DT56" i="2"/>
  <c r="EG56" i="2"/>
  <c r="EC56" i="2"/>
  <c r="CO56" i="2"/>
  <c r="CI56" i="2"/>
  <c r="DF56" i="2"/>
  <c r="DB56" i="2"/>
  <c r="DL56" i="2"/>
  <c r="DD56" i="2"/>
  <c r="DZ56" i="2"/>
  <c r="EA56" i="2"/>
  <c r="EB56" i="2"/>
  <c r="CY56" i="2"/>
  <c r="CR56" i="2"/>
  <c r="CQ56" i="2"/>
  <c r="DW56" i="2"/>
  <c r="CK56" i="2"/>
  <c r="CB56" i="2"/>
  <c r="EE56" i="2"/>
  <c r="DG56" i="2"/>
  <c r="DQ56" i="2"/>
  <c r="DE56" i="2"/>
  <c r="L36" i="5"/>
  <c r="AL89" i="2"/>
  <c r="I36" i="5"/>
  <c r="AL64" i="2"/>
  <c r="J26" i="5"/>
  <c r="M39" i="5"/>
  <c r="F44" i="5"/>
  <c r="J39" i="5"/>
  <c r="D44" i="5"/>
  <c r="D50" i="5" s="1"/>
  <c r="G39" i="5"/>
  <c r="L41" i="5"/>
  <c r="G26" i="5"/>
  <c r="M26" i="5"/>
  <c r="J34" i="5"/>
  <c r="G34" i="5"/>
  <c r="M34" i="5"/>
  <c r="J18" i="5"/>
  <c r="G18" i="5"/>
  <c r="M18" i="5"/>
  <c r="J20" i="5"/>
  <c r="I22" i="5"/>
  <c r="I23" i="5" s="1"/>
  <c r="I28" i="5"/>
  <c r="I29" i="5" s="1"/>
  <c r="F22" i="5"/>
  <c r="F23" i="5" s="1"/>
  <c r="F28" i="5"/>
  <c r="F29" i="5" s="1"/>
  <c r="L22" i="5"/>
  <c r="L23" i="5" s="1"/>
  <c r="L28" i="5"/>
  <c r="L29" i="5" s="1"/>
  <c r="F43" i="5"/>
  <c r="F45" i="5" s="1"/>
  <c r="F33" i="5"/>
  <c r="F57" i="5"/>
  <c r="I43" i="5"/>
  <c r="I65" i="5" s="1"/>
  <c r="I33" i="5"/>
  <c r="I57" i="5"/>
  <c r="L33" i="5"/>
  <c r="L57" i="5"/>
  <c r="D37" i="5"/>
  <c r="G20" i="5"/>
  <c r="D27" i="5"/>
  <c r="J27" i="5" s="1"/>
  <c r="M20" i="5"/>
  <c r="M66" i="5"/>
  <c r="J66" i="5"/>
  <c r="J31" i="5"/>
  <c r="M31" i="5"/>
  <c r="M52" i="5"/>
  <c r="J52" i="5"/>
  <c r="G52" i="5"/>
  <c r="J32" i="5"/>
  <c r="M32" i="5"/>
  <c r="G32" i="5"/>
  <c r="G48" i="5"/>
  <c r="M48" i="5"/>
  <c r="J48" i="5"/>
  <c r="J21" i="5"/>
  <c r="M21" i="5"/>
  <c r="M42" i="5"/>
  <c r="J42" i="5"/>
  <c r="G42" i="5"/>
  <c r="D68" i="5"/>
  <c r="D53" i="5"/>
  <c r="G21" i="5"/>
  <c r="D28" i="5"/>
  <c r="D22" i="5"/>
  <c r="D23" i="5" s="1"/>
  <c r="D58" i="5"/>
  <c r="BN56" i="2" l="1"/>
  <c r="BI106" i="2"/>
  <c r="BS56" i="2"/>
  <c r="BR106" i="2"/>
  <c r="BO56" i="2"/>
  <c r="BY106" i="2"/>
  <c r="BK56" i="2"/>
  <c r="BM56" i="2"/>
  <c r="BY81" i="2"/>
  <c r="BW81" i="2"/>
  <c r="BT56" i="2"/>
  <c r="BP81" i="2"/>
  <c r="BJ81" i="2"/>
  <c r="BJ56" i="2"/>
  <c r="BY56" i="2"/>
  <c r="BH81" i="2"/>
  <c r="BK106" i="2"/>
  <c r="BK81" i="2"/>
  <c r="BZ81" i="2"/>
  <c r="BO106" i="2"/>
  <c r="BQ106" i="2"/>
  <c r="BH56" i="2"/>
  <c r="M41" i="5"/>
  <c r="BU81" i="2"/>
  <c r="BW56" i="2"/>
  <c r="BV106" i="2"/>
  <c r="BS106" i="2"/>
  <c r="BJ106" i="2"/>
  <c r="BT106" i="2"/>
  <c r="BM81" i="2"/>
  <c r="BM106" i="2"/>
  <c r="BX81" i="2"/>
  <c r="BX106" i="2"/>
  <c r="BW106" i="2"/>
  <c r="CA106" i="2"/>
  <c r="BU56" i="2"/>
  <c r="BP56" i="2"/>
  <c r="BU106" i="2"/>
  <c r="BZ106" i="2"/>
  <c r="G41" i="5"/>
  <c r="BR81" i="2"/>
  <c r="BH106" i="2"/>
  <c r="BI56" i="2"/>
  <c r="BT81" i="2"/>
  <c r="CA56" i="2"/>
  <c r="BL106" i="2"/>
  <c r="BQ81" i="2"/>
  <c r="BN81" i="2"/>
  <c r="BS81" i="2"/>
  <c r="AV81" i="2"/>
  <c r="BA106" i="2"/>
  <c r="AW56" i="2"/>
  <c r="AV56" i="2"/>
  <c r="AU56" i="2"/>
  <c r="M23" i="5"/>
  <c r="G23" i="5"/>
  <c r="J23" i="5"/>
  <c r="AZ56" i="2"/>
  <c r="BC81" i="2"/>
  <c r="BF81" i="2"/>
  <c r="AN56" i="2"/>
  <c r="BC56" i="2"/>
  <c r="BF106" i="2"/>
  <c r="AN81" i="2"/>
  <c r="AT56" i="2"/>
  <c r="AQ81" i="2"/>
  <c r="BG106" i="2"/>
  <c r="AY81" i="2"/>
  <c r="AU81" i="2"/>
  <c r="AO56" i="2"/>
  <c r="AU106" i="2"/>
  <c r="AY106" i="2"/>
  <c r="AX56" i="2"/>
  <c r="AP56" i="2"/>
  <c r="AW81" i="2"/>
  <c r="BB81" i="2"/>
  <c r="AO106" i="2"/>
  <c r="BA81" i="2"/>
  <c r="AN106" i="2"/>
  <c r="AZ106" i="2"/>
  <c r="AP106" i="2"/>
  <c r="AO81" i="2"/>
  <c r="BD81" i="2"/>
  <c r="AT106" i="2"/>
  <c r="AR81" i="2"/>
  <c r="BE81" i="2"/>
  <c r="AW106" i="2"/>
  <c r="BE56" i="2"/>
  <c r="AT81" i="2"/>
  <c r="BD106" i="2"/>
  <c r="AP81" i="2"/>
  <c r="BB106" i="2"/>
  <c r="AX81" i="2"/>
  <c r="BD56" i="2"/>
  <c r="BB56" i="2"/>
  <c r="AY56" i="2"/>
  <c r="BE106" i="2"/>
  <c r="AS56" i="2"/>
  <c r="AQ106" i="2"/>
  <c r="BG56" i="2"/>
  <c r="AR106" i="2"/>
  <c r="BA56" i="2"/>
  <c r="AS81" i="2"/>
  <c r="BF56" i="2"/>
  <c r="BC106" i="2"/>
  <c r="BG81" i="2"/>
  <c r="AS106" i="2"/>
  <c r="AX106" i="2"/>
  <c r="AQ56" i="2"/>
  <c r="AZ81" i="2"/>
  <c r="AV106" i="2"/>
  <c r="L37" i="5"/>
  <c r="L61" i="5" s="1"/>
  <c r="AL39" i="2"/>
  <c r="U55" i="2"/>
  <c r="AL90" i="2"/>
  <c r="U105" i="2"/>
  <c r="I37" i="5"/>
  <c r="I61" i="5" s="1"/>
  <c r="U80" i="2"/>
  <c r="AL65" i="2"/>
  <c r="J44" i="5"/>
  <c r="L63" i="5"/>
  <c r="M44" i="5"/>
  <c r="L50" i="5"/>
  <c r="M50" i="5" s="1"/>
  <c r="M75" i="5" s="1"/>
  <c r="L43" i="5"/>
  <c r="L65" i="5" s="1"/>
  <c r="I50" i="5"/>
  <c r="J50" i="5" s="1"/>
  <c r="J75" i="5" s="1"/>
  <c r="F37" i="5"/>
  <c r="F38" i="5" s="1"/>
  <c r="F49" i="5" s="1"/>
  <c r="F54" i="5" s="1"/>
  <c r="F55" i="5" s="1"/>
  <c r="F50" i="5"/>
  <c r="G50" i="5" s="1"/>
  <c r="G75" i="5" s="1"/>
  <c r="G44" i="5"/>
  <c r="J19" i="5"/>
  <c r="M19" i="5"/>
  <c r="G19" i="5"/>
  <c r="F65" i="5"/>
  <c r="F35" i="5"/>
  <c r="F59" i="5"/>
  <c r="M27" i="5"/>
  <c r="I45" i="5"/>
  <c r="L35" i="5"/>
  <c r="L59" i="5"/>
  <c r="I35" i="5"/>
  <c r="I59" i="5"/>
  <c r="G27" i="5"/>
  <c r="U30" i="2"/>
  <c r="D36" i="5"/>
  <c r="D60" i="5" s="1"/>
  <c r="G58" i="5"/>
  <c r="M58" i="5"/>
  <c r="J58" i="5"/>
  <c r="M22" i="5"/>
  <c r="J22" i="5"/>
  <c r="D29" i="5"/>
  <c r="M28" i="5"/>
  <c r="J28" i="5"/>
  <c r="G28" i="5"/>
  <c r="G53" i="5"/>
  <c r="M53" i="5"/>
  <c r="J53" i="5"/>
  <c r="M68" i="5"/>
  <c r="J68" i="5"/>
  <c r="G68" i="5"/>
  <c r="AL14" i="2"/>
  <c r="D64" i="5"/>
  <c r="D61" i="5"/>
  <c r="D57" i="5"/>
  <c r="D33" i="5"/>
  <c r="G22" i="5"/>
  <c r="D63" i="5"/>
  <c r="AN57" i="2" l="1"/>
  <c r="AN107" i="2"/>
  <c r="AN58" i="2"/>
  <c r="AO107" i="2" a="1"/>
  <c r="AO107" i="2" s="1"/>
  <c r="AO57" i="2" a="1"/>
  <c r="AO57" i="2" s="1"/>
  <c r="AN83" i="2"/>
  <c r="AN108" i="2"/>
  <c r="AO82" i="2" a="1"/>
  <c r="AO82" i="2" s="1"/>
  <c r="AN82" i="2"/>
  <c r="G33" i="5"/>
  <c r="D59" i="5"/>
  <c r="L45" i="5"/>
  <c r="F61" i="5"/>
  <c r="G61" i="5" s="1"/>
  <c r="G37" i="5"/>
  <c r="F40" i="5"/>
  <c r="F51" i="5" s="1"/>
  <c r="M37" i="5"/>
  <c r="F62" i="5"/>
  <c r="F70" i="5" s="1"/>
  <c r="L38" i="5"/>
  <c r="L60" i="5"/>
  <c r="M60" i="5" s="1"/>
  <c r="I38" i="5"/>
  <c r="I60" i="5"/>
  <c r="J60" i="5" s="1"/>
  <c r="J37" i="5"/>
  <c r="M36" i="5"/>
  <c r="J36" i="5"/>
  <c r="G36" i="5"/>
  <c r="M33" i="5"/>
  <c r="J33" i="5"/>
  <c r="M29" i="5"/>
  <c r="G29" i="5"/>
  <c r="J29" i="5"/>
  <c r="M57" i="5"/>
  <c r="G57" i="5"/>
  <c r="J57" i="5"/>
  <c r="M61" i="5"/>
  <c r="J61" i="5"/>
  <c r="G60" i="5"/>
  <c r="M64" i="5"/>
  <c r="J64" i="5"/>
  <c r="G64" i="5"/>
  <c r="J63" i="5"/>
  <c r="M63" i="5"/>
  <c r="G63" i="5"/>
  <c r="D43" i="5"/>
  <c r="D38" i="5"/>
  <c r="D35" i="5"/>
  <c r="AN109" i="2" l="1"/>
  <c r="M76" i="5" s="1"/>
  <c r="AN84" i="2"/>
  <c r="J76" i="5" s="1"/>
  <c r="AN59" i="2"/>
  <c r="G76" i="5" s="1"/>
  <c r="F72" i="5"/>
  <c r="F71" i="5"/>
  <c r="I40" i="5"/>
  <c r="I51" i="5" s="1"/>
  <c r="I62" i="5"/>
  <c r="I70" i="5" s="1"/>
  <c r="I49" i="5"/>
  <c r="I54" i="5" s="1"/>
  <c r="I55" i="5" s="1"/>
  <c r="L40" i="5"/>
  <c r="L51" i="5" s="1"/>
  <c r="L62" i="5"/>
  <c r="L70" i="5" s="1"/>
  <c r="L49" i="5"/>
  <c r="L54" i="5" s="1"/>
  <c r="L55" i="5" s="1"/>
  <c r="M35" i="5"/>
  <c r="J35" i="5"/>
  <c r="G35" i="5"/>
  <c r="G59" i="5"/>
  <c r="M59" i="5"/>
  <c r="J59" i="5"/>
  <c r="M38" i="5"/>
  <c r="J38" i="5"/>
  <c r="G38" i="5"/>
  <c r="D45" i="5"/>
  <c r="M43" i="5"/>
  <c r="J43" i="5"/>
  <c r="G43" i="5"/>
  <c r="D49" i="5"/>
  <c r="D65" i="5"/>
  <c r="D40" i="5"/>
  <c r="D62" i="5"/>
  <c r="G31" i="5"/>
  <c r="D51" i="5" l="1"/>
  <c r="M51" i="5" s="1"/>
  <c r="D70" i="5"/>
  <c r="D71" i="5" s="1"/>
  <c r="G71" i="5" s="1"/>
  <c r="L72" i="5"/>
  <c r="L71" i="5"/>
  <c r="I72" i="5"/>
  <c r="I71" i="5"/>
  <c r="G62" i="5"/>
  <c r="M62" i="5"/>
  <c r="J62" i="5"/>
  <c r="J40" i="5"/>
  <c r="M40" i="5"/>
  <c r="G40" i="5"/>
  <c r="J65" i="5"/>
  <c r="M65" i="5"/>
  <c r="G65" i="5"/>
  <c r="D54" i="5"/>
  <c r="J49" i="5"/>
  <c r="M49" i="5"/>
  <c r="G49" i="5"/>
  <c r="M45" i="5"/>
  <c r="J45" i="5"/>
  <c r="G45" i="5"/>
  <c r="J71" i="5" l="1"/>
  <c r="M71" i="5"/>
  <c r="G51" i="5"/>
  <c r="J51" i="5"/>
  <c r="D55" i="5"/>
  <c r="M54" i="5"/>
  <c r="J54" i="5"/>
  <c r="G54" i="5"/>
  <c r="D72" i="5"/>
  <c r="M70" i="5"/>
  <c r="M74" i="5" s="1"/>
  <c r="J70" i="5"/>
  <c r="J74" i="5" s="1"/>
  <c r="G70" i="5"/>
  <c r="G74" i="5" s="1"/>
  <c r="M72" i="5" l="1"/>
  <c r="J72" i="5"/>
  <c r="G72" i="5"/>
  <c r="M55" i="5"/>
  <c r="J55" i="5"/>
  <c r="G55"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 Onysko</author>
    <author>Carmichael, Elizabeth</author>
  </authors>
  <commentList>
    <comment ref="D16" authorId="0" shapeId="0" xr:uid="{30CC8114-45C8-459B-84CD-EE399477F897}">
      <text>
        <r>
          <rPr>
            <sz val="9"/>
            <color indexed="81"/>
            <rFont val="Tahoma"/>
            <family val="2"/>
          </rPr>
          <t>Selecting your province or territory will auto-populate the carbon intensity of electricity</t>
        </r>
      </text>
    </comment>
    <comment ref="K16" authorId="0" shapeId="0" xr:uid="{B715ABC0-37D1-429C-B324-6EFFDBE2E5D3}">
      <text>
        <r>
          <rPr>
            <sz val="9"/>
            <color indexed="81"/>
            <rFont val="Tahoma"/>
            <family val="2"/>
          </rPr>
          <t>Used to calculate energy use intensity and other reported values.</t>
        </r>
      </text>
    </comment>
    <comment ref="N16" authorId="0" shapeId="0" xr:uid="{3F6A0D7F-2EF1-45BB-B8DD-6A7E25173349}">
      <text>
        <r>
          <rPr>
            <sz val="9"/>
            <color indexed="81"/>
            <rFont val="Tahoma"/>
            <family val="2"/>
          </rPr>
          <t xml:space="preserve">Select the method that will be used to displace emissions from electrical consumption.
</t>
        </r>
      </text>
    </comment>
    <comment ref="F21" authorId="0" shapeId="0" xr:uid="{63707DF5-9068-4F66-82AB-E24DDAEF76A9}">
      <text>
        <r>
          <rPr>
            <sz val="9"/>
            <color indexed="81"/>
            <rFont val="Tahoma"/>
            <family val="2"/>
          </rPr>
          <t>CGG requires a 40 year timeline. The user may modify this for interim scenarios if desired.</t>
        </r>
      </text>
    </comment>
    <comment ref="K21" authorId="0" shapeId="0" xr:uid="{5CA15BAD-CAC0-4169-BA0E-36B3D46A92C6}">
      <text>
        <r>
          <rPr>
            <sz val="9"/>
            <color indexed="81"/>
            <rFont val="Tahoma"/>
            <family val="2"/>
          </rPr>
          <t>The present-day price on pollution applied in addition to utility rates.</t>
        </r>
      </text>
    </comment>
    <comment ref="F23" authorId="0" shapeId="0" xr:uid="{9662035A-8B85-40E3-9AA0-F75BC114C29B}">
      <text>
        <r>
          <rPr>
            <sz val="9"/>
            <color indexed="81"/>
            <rFont val="Tahoma"/>
            <family val="2"/>
          </rPr>
          <t xml:space="preserve">The user may modify the discount rate </t>
        </r>
      </text>
    </comment>
    <comment ref="F25" authorId="0" shapeId="0" xr:uid="{19A4494C-CB7C-43DC-BA54-868B2105B69E}">
      <text>
        <r>
          <rPr>
            <sz val="9"/>
            <color indexed="81"/>
            <rFont val="Tahoma"/>
            <family val="2"/>
          </rPr>
          <t>Inflation is applied to future annual O&amp;M, capital, and incentive costs only.</t>
        </r>
      </text>
    </comment>
    <comment ref="K25" authorId="0" shapeId="0" xr:uid="{52E96E1D-A456-4082-8F09-6236EB0937DA}">
      <text>
        <r>
          <rPr>
            <sz val="9"/>
            <color indexed="81"/>
            <rFont val="Tahoma"/>
            <family val="2"/>
          </rPr>
          <t>The maximum future pollution price cap. Enter "NA" to assign no maximum price.</t>
        </r>
      </text>
    </comment>
    <comment ref="F30" authorId="0" shapeId="0" xr:uid="{768F34FC-1188-4DD2-880D-13FA8CDB1DD7}">
      <text>
        <r>
          <rPr>
            <sz val="9"/>
            <color indexed="81"/>
            <rFont val="Tahoma"/>
            <family val="2"/>
          </rPr>
          <t>The cost per unit of utility consumption (define units from the drop-down to the right)</t>
        </r>
      </text>
    </comment>
    <comment ref="I30" authorId="0" shapeId="0" xr:uid="{62CE268E-E5D6-4623-8321-9ABAC2B40253}">
      <text>
        <r>
          <rPr>
            <sz val="9"/>
            <color indexed="81"/>
            <rFont val="Tahoma"/>
            <family val="2"/>
          </rPr>
          <t>The units of utility consumption and pricing.</t>
        </r>
      </text>
    </comment>
    <comment ref="J30" authorId="0" shapeId="0" xr:uid="{BA235FD3-406F-48BB-AAB8-153A02050890}">
      <text>
        <r>
          <rPr>
            <sz val="9"/>
            <color indexed="81"/>
            <rFont val="Tahoma"/>
            <family val="2"/>
          </rPr>
          <t>The rate at which utility cost will increase each year.
NOTE: The inflation rate is not applied in addition to this.</t>
        </r>
      </text>
    </comment>
    <comment ref="K30" authorId="0" shapeId="0" xr:uid="{0ADA5A25-AF44-4007-8B04-A0204896707D}">
      <text>
        <r>
          <rPr>
            <sz val="9"/>
            <color indexed="81"/>
            <rFont val="Tahoma"/>
            <family val="2"/>
          </rPr>
          <t>Common utilities will autopopulate with carbon intensity information, however these values can be over-written.</t>
        </r>
      </text>
    </comment>
    <comment ref="C35" authorId="0" shapeId="0" xr:uid="{5A0DBB5A-3A29-400F-89C0-CAB055025EFF}">
      <text>
        <r>
          <rPr>
            <sz val="9"/>
            <color indexed="81"/>
            <rFont val="Tahoma"/>
            <family val="2"/>
          </rPr>
          <t>The cost and carbon intensity for RECs. Carbon Intensity should be entered as a negative number</t>
        </r>
      </text>
    </comment>
    <comment ref="C36" authorId="1" shapeId="0" xr:uid="{E9581C92-8161-4E50-A152-CC16BF4E96D7}">
      <text>
        <r>
          <rPr>
            <sz val="9"/>
            <color indexed="81"/>
            <rFont val="Tahoma"/>
            <family val="2"/>
          </rPr>
          <t>Additional utilities can be added from the drop-down list. 
If duplicate utilities are added, only the first one will be used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 Onysko</author>
    <author>Eric Chisholm</author>
  </authors>
  <commentList>
    <comment ref="E11" authorId="0" shapeId="0" xr:uid="{CB5074C0-8F00-4C26-8FFD-D8B807D791CE}">
      <text>
        <r>
          <rPr>
            <sz val="9"/>
            <color indexed="81"/>
            <rFont val="Tahoma"/>
            <family val="2"/>
          </rPr>
          <t>A base-case name must be entered to see values on the Results tab</t>
        </r>
      </text>
    </comment>
    <comment ref="C13" authorId="0" shapeId="0" xr:uid="{A39C92F3-29D6-4353-9F81-2781D24D85F0}">
      <text>
        <r>
          <rPr>
            <sz val="9"/>
            <color indexed="81"/>
            <rFont val="Tahoma"/>
            <family val="2"/>
          </rPr>
          <t>Add all combustion equipment, or its replaced alternative. Other relevant energy-consuming or energy-generating equipment can also be added.
Don't add RECs or PPAs - these will be automatically calculated in the Results worksheet.</t>
        </r>
      </text>
    </comment>
    <comment ref="E13" authorId="0" shapeId="0" xr:uid="{F1E4C1F4-871F-42EC-B615-48923F4D8D93}">
      <text>
        <r>
          <rPr>
            <sz val="9"/>
            <color indexed="81"/>
            <rFont val="Tahoma"/>
            <family val="2"/>
          </rPr>
          <t>Enter the type of utility that the equipment consumes. If an item consumes multiple types of utilities, list the measure multiple times, and enter the consumption for each utility it uses.</t>
        </r>
      </text>
    </comment>
    <comment ref="I13" authorId="1" shapeId="0" xr:uid="{0032165E-1A76-4262-A100-22586EB6A801}">
      <text>
        <r>
          <rPr>
            <sz val="9"/>
            <color indexed="81"/>
            <rFont val="Tahoma"/>
            <family val="2"/>
          </rPr>
          <t xml:space="preserve">Annual kg CO2e
Has to be calculated over project life using annual emission factors. Do it in hidden cells below the Emissions Table?
If more than 1 measure uses electricity, get sum of all electricity, then map out by year. Might need to suppress this column since emissions are not constant over time. Just report total below. </t>
        </r>
      </text>
    </comment>
    <comment ref="J13" authorId="1" shapeId="0" xr:uid="{4DFCC9EC-079F-4065-AA4D-273FB7F9DE5F}">
      <text>
        <r>
          <rPr>
            <sz val="9"/>
            <color indexed="81"/>
            <rFont val="Tahoma"/>
            <family val="2"/>
          </rPr>
          <t>Annual kg CO2e</t>
        </r>
      </text>
    </comment>
    <comment ref="K13" authorId="0" shapeId="0" xr:uid="{CC2628DA-0E45-4D63-8420-42BE687C17F3}">
      <text>
        <r>
          <rPr>
            <sz val="9"/>
            <color indexed="81"/>
            <rFont val="Tahoma"/>
            <family val="2"/>
          </rPr>
          <t>Enter the expected lifetime of the equipment (its age when it will need to be replaced)</t>
        </r>
      </text>
    </comment>
    <comment ref="L13" authorId="0" shapeId="0" xr:uid="{57E04093-32A5-4691-AAC0-32C65BB0D644}">
      <text>
        <r>
          <rPr>
            <sz val="9"/>
            <color indexed="81"/>
            <rFont val="Tahoma"/>
            <family val="2"/>
          </rPr>
          <t>Enter the current age of the equipment. If the equipment is being newly installed, enter "0"
NOTE: If the current age exceeds the lifetime of the equipment, it is assumed to be replaced immediately</t>
        </r>
      </text>
    </comment>
    <comment ref="N13" authorId="0" shapeId="0" xr:uid="{5B8B0808-FA6E-423A-93E3-BABE653596FB}">
      <text>
        <r>
          <rPr>
            <sz val="9"/>
            <color indexed="81"/>
            <rFont val="Tahoma"/>
            <family val="2"/>
          </rPr>
          <t>The cost each time equipment is replaced will equal Capital Cost less the Incentive Value</t>
        </r>
      </text>
    </comment>
    <comment ref="P13" authorId="0" shapeId="0" xr:uid="{610D62B6-38AF-44F8-970F-D824C99F8A67}">
      <text>
        <r>
          <rPr>
            <b/>
            <sz val="9"/>
            <color indexed="81"/>
            <rFont val="Tahoma"/>
            <family val="2"/>
          </rPr>
          <t>CaGBC:</t>
        </r>
        <r>
          <rPr>
            <sz val="9"/>
            <color indexed="81"/>
            <rFont val="Tahoma"/>
            <family val="2"/>
          </rPr>
          <t xml:space="preserve">
In the final year of the financial period evaluated, equipment that has not yet reached its end of life carries a residual value. This is calculated by assuming a straight-line depreciation from the initial capital cost.</t>
        </r>
      </text>
    </comment>
    <comment ref="E30" authorId="0" shapeId="0" xr:uid="{FB8950C6-E9D2-4545-9CA0-E56A3DE98EC4}">
      <text>
        <r>
          <rPr>
            <sz val="9"/>
            <color indexed="81"/>
            <rFont val="Tahoma"/>
            <family val="2"/>
          </rPr>
          <t>Entering a value other than 0 into the "User-Reported Total" row will use that value in the financial analysis, instead of the automatically calculated sum of the individual equipment and measures that were created</t>
        </r>
      </text>
    </comment>
    <comment ref="F30" authorId="0" shapeId="0" xr:uid="{E4FF7834-3E42-4519-92F6-7A5E37207EDD}">
      <text>
        <r>
          <rPr>
            <sz val="9"/>
            <color indexed="81"/>
            <rFont val="Tahoma"/>
            <family val="2"/>
          </rPr>
          <t>The user-reported total will be allocated between utility types as a weighted average of line-by-line consumption reported above.</t>
        </r>
      </text>
    </comment>
    <comment ref="H30" authorId="0" shapeId="0" xr:uid="{22A13CFE-6074-4C73-9A6E-030464821DC1}">
      <text>
        <r>
          <rPr>
            <sz val="9"/>
            <color indexed="81"/>
            <rFont val="Tahoma"/>
            <family val="2"/>
          </rPr>
          <t>The user-reported total will be allocated between utility types as a weighted average of line-by-line cost reported above.</t>
        </r>
      </text>
    </comment>
    <comment ref="I30" authorId="0" shapeId="0" xr:uid="{B95D134C-9FC5-4567-ACC6-F30F02B572B4}">
      <text>
        <r>
          <rPr>
            <sz val="9"/>
            <color indexed="81"/>
            <rFont val="Tahoma"/>
            <family val="2"/>
          </rPr>
          <t>The Equipment/Measures list must include at least one electrical utility item if you intend to provide a user-reported total.</t>
        </r>
      </text>
    </comment>
    <comment ref="J30" authorId="0" shapeId="0" xr:uid="{17E3B27A-1BD5-4C82-B14E-03B0156B2C2E}">
      <text>
        <r>
          <rPr>
            <sz val="9"/>
            <color indexed="81"/>
            <rFont val="Tahoma"/>
            <family val="2"/>
          </rPr>
          <t>The Equipment/Measures list must include at least one non-electrical utility item if you intend to provide a user-reported total.</t>
        </r>
      </text>
    </comment>
    <comment ref="E36" authorId="0" shapeId="0" xr:uid="{EB55B27D-84B5-4412-B3D1-1F8903A92C0D}">
      <text>
        <r>
          <rPr>
            <sz val="9"/>
            <color indexed="81"/>
            <rFont val="Tahoma"/>
            <family val="2"/>
          </rPr>
          <t>A scenario name must be entered to see values on the Results tab</t>
        </r>
      </text>
    </comment>
    <comment ref="C38" authorId="0" shapeId="0" xr:uid="{57860F3A-D1CC-4A34-9C56-B7A3F48BB24B}">
      <text>
        <r>
          <rPr>
            <sz val="9"/>
            <color indexed="81"/>
            <rFont val="Tahoma"/>
            <family val="2"/>
          </rPr>
          <t>Add all combustion equipment, or its replaced alternative. Other relevant energy-consuming or energy-generating equipment can also be added.
Don't add RECs or PPAs - these will be automatically calculated in the Results worksheet.</t>
        </r>
      </text>
    </comment>
    <comment ref="E38" authorId="0" shapeId="0" xr:uid="{978705F4-AFAF-4934-9B64-F43EE2D6041A}">
      <text>
        <r>
          <rPr>
            <sz val="9"/>
            <color indexed="81"/>
            <rFont val="Tahoma"/>
            <family val="2"/>
          </rPr>
          <t>Enter the type of utility that the equipment consumes. If an item consumes multiple types of utilities, list the measure multiple times, and enter the consumption for each utility it uses.</t>
        </r>
      </text>
    </comment>
    <comment ref="I38" authorId="1" shapeId="0" xr:uid="{22B58068-D876-4CB6-B375-F6389CC95616}">
      <text>
        <r>
          <rPr>
            <sz val="9"/>
            <color indexed="81"/>
            <rFont val="Tahoma"/>
            <family val="2"/>
          </rPr>
          <t xml:space="preserve">Annual kg CO2e
</t>
        </r>
      </text>
    </comment>
    <comment ref="J38" authorId="1" shapeId="0" xr:uid="{F75112FD-8890-4A81-9AE7-E152AF7CBC0A}">
      <text>
        <r>
          <rPr>
            <sz val="9"/>
            <color indexed="81"/>
            <rFont val="Tahoma"/>
            <family val="2"/>
          </rPr>
          <t>Annual kg CO2e</t>
        </r>
      </text>
    </comment>
    <comment ref="K38" authorId="0" shapeId="0" xr:uid="{28829110-47E9-4C31-A8F3-CCC5782B6149}">
      <text>
        <r>
          <rPr>
            <sz val="9"/>
            <color indexed="81"/>
            <rFont val="Tahoma"/>
            <family val="2"/>
          </rPr>
          <t>Enter the expected lifetime of the equipment (its age when it will need to be replaced)</t>
        </r>
      </text>
    </comment>
    <comment ref="L38" authorId="0" shapeId="0" xr:uid="{C5B188A8-1E2C-4768-8AFC-882DB4BD34CC}">
      <text>
        <r>
          <rPr>
            <sz val="9"/>
            <color indexed="81"/>
            <rFont val="Tahoma"/>
            <family val="2"/>
          </rPr>
          <t>Enter the current age of the equipment. If the equipment is being newly installed, enter "0"
NOTE: If the current age exceeds the lifetime of the equipment, it is assumed to be replaced immediately</t>
        </r>
      </text>
    </comment>
    <comment ref="N38" authorId="0" shapeId="0" xr:uid="{0DE677ED-C0D8-423F-870C-A47E8CD064ED}">
      <text>
        <r>
          <rPr>
            <sz val="9"/>
            <color indexed="81"/>
            <rFont val="Tahoma"/>
            <family val="2"/>
          </rPr>
          <t>The cost each time equipment is replaced will equal Capital Cost less the Incentive Value</t>
        </r>
      </text>
    </comment>
    <comment ref="P38" authorId="0" shapeId="0" xr:uid="{C4ACA876-B3D9-4ADA-AB2E-1A95C115142A}">
      <text>
        <r>
          <rPr>
            <b/>
            <sz val="9"/>
            <color indexed="81"/>
            <rFont val="Tahoma"/>
            <family val="2"/>
          </rPr>
          <t>CaGBC:</t>
        </r>
        <r>
          <rPr>
            <sz val="9"/>
            <color indexed="81"/>
            <rFont val="Tahoma"/>
            <family val="2"/>
          </rPr>
          <t xml:space="preserve">
In the final year of the financial period evaluated, equipment that has not yet reached its end of life carries a residual value. This is calculated by assuming a straight-line depreciation from the initial capital cost.</t>
        </r>
      </text>
    </comment>
    <comment ref="E55" authorId="0" shapeId="0" xr:uid="{D95ADE74-F8D7-45A6-BD50-2F5CC8993279}">
      <text>
        <r>
          <rPr>
            <sz val="9"/>
            <color indexed="81"/>
            <rFont val="Tahoma"/>
            <family val="2"/>
          </rPr>
          <t>Entering a value other than 0 into the "User-Reported Total" row will use that value in the financial analysis, instead of the automatically calculated sum of the individual equipment and measures that were created</t>
        </r>
      </text>
    </comment>
    <comment ref="F55" authorId="0" shapeId="0" xr:uid="{FD03FD70-47D1-4827-893D-6CF9199DC869}">
      <text>
        <r>
          <rPr>
            <sz val="9"/>
            <color indexed="81"/>
            <rFont val="Tahoma"/>
            <family val="2"/>
          </rPr>
          <t>The user-reported total will be allocated between utility types as a weighted average of line-by-line consumption reported above.</t>
        </r>
      </text>
    </comment>
    <comment ref="H55" authorId="0" shapeId="0" xr:uid="{D7E49E13-6871-4151-9919-516AD64F0692}">
      <text>
        <r>
          <rPr>
            <sz val="9"/>
            <color indexed="81"/>
            <rFont val="Tahoma"/>
            <family val="2"/>
          </rPr>
          <t>The user-reported total will be allocated between utility types as a weighted average of line-by-line cost reported above.</t>
        </r>
      </text>
    </comment>
    <comment ref="I55" authorId="0" shapeId="0" xr:uid="{4F138D3B-B8E1-4F14-93CB-1FDAACCCF10E}">
      <text>
        <r>
          <rPr>
            <sz val="9"/>
            <color indexed="81"/>
            <rFont val="Tahoma"/>
            <family val="2"/>
          </rPr>
          <t>The Equipment/Measures list must include at least one electrical utility item if you intend to provide a user-reported total.</t>
        </r>
      </text>
    </comment>
    <comment ref="J55" authorId="0" shapeId="0" xr:uid="{ED9DAD84-5A33-40C7-B791-87E9ACF3D1DE}">
      <text>
        <r>
          <rPr>
            <sz val="9"/>
            <color indexed="81"/>
            <rFont val="Tahoma"/>
            <family val="2"/>
          </rPr>
          <t>The Equipment/Measures list must include at least one non-electrical utility item if you intend to provide a user-reported total.</t>
        </r>
      </text>
    </comment>
    <comment ref="E61" authorId="0" shapeId="0" xr:uid="{04422BC7-B9CA-4A65-AE78-A0ED07A21028}">
      <text>
        <r>
          <rPr>
            <sz val="9"/>
            <color indexed="81"/>
            <rFont val="Tahoma"/>
            <family val="2"/>
          </rPr>
          <t>A scenario name must be entered to see values on the Results tab</t>
        </r>
      </text>
    </comment>
    <comment ref="C63" authorId="0" shapeId="0" xr:uid="{09C588A3-1584-41AA-8653-13968C8AD521}">
      <text>
        <r>
          <rPr>
            <sz val="9"/>
            <color indexed="81"/>
            <rFont val="Tahoma"/>
            <family val="2"/>
          </rPr>
          <t>Add all combustion equipment, or its replaced alternative. Other relevant energy-consuming or energy-generating equipment can also be added.
Don't add RECs or PPAs - these will be automatically calculated in the Results worksheet.</t>
        </r>
      </text>
    </comment>
    <comment ref="E63" authorId="0" shapeId="0" xr:uid="{BEE3DCAE-7D82-498A-AB76-445F2876CACB}">
      <text>
        <r>
          <rPr>
            <sz val="9"/>
            <color indexed="81"/>
            <rFont val="Tahoma"/>
            <family val="2"/>
          </rPr>
          <t>Enter the type of utility that the equipment consumes. If an item consumes multiple types of utilities, list the measure multiple times, and enter the consumption for each utility it uses.</t>
        </r>
      </text>
    </comment>
    <comment ref="I63" authorId="1" shapeId="0" xr:uid="{25C6DC2A-0A70-4A1E-9035-16452973A324}">
      <text>
        <r>
          <rPr>
            <sz val="9"/>
            <color indexed="81"/>
            <rFont val="Tahoma"/>
            <family val="2"/>
          </rPr>
          <t xml:space="preserve">Annual kg CO2e
</t>
        </r>
      </text>
    </comment>
    <comment ref="J63" authorId="1" shapeId="0" xr:uid="{60423890-6C04-463B-B5D2-DCAD8098E8A3}">
      <text>
        <r>
          <rPr>
            <sz val="9"/>
            <color indexed="81"/>
            <rFont val="Tahoma"/>
            <family val="2"/>
          </rPr>
          <t>Annual kg CO2e</t>
        </r>
      </text>
    </comment>
    <comment ref="K63" authorId="0" shapeId="0" xr:uid="{9AE947CD-DDF7-47B0-AB02-F947CF173B25}">
      <text>
        <r>
          <rPr>
            <sz val="9"/>
            <color indexed="81"/>
            <rFont val="Tahoma"/>
            <family val="2"/>
          </rPr>
          <t>Enter the expected lifetime of the equipment (its age when it will need to be replaced)</t>
        </r>
      </text>
    </comment>
    <comment ref="L63" authorId="0" shapeId="0" xr:uid="{92133020-9741-423C-AE6F-DF61EBE1A166}">
      <text>
        <r>
          <rPr>
            <sz val="9"/>
            <color indexed="81"/>
            <rFont val="Tahoma"/>
            <family val="2"/>
          </rPr>
          <t>Enter the current age of the equipment. If the equipment is being newly installed, enter "0"
NOTE: If the current age exceeds the lifetime of the equipment, it is assumed to be replaced immediately</t>
        </r>
      </text>
    </comment>
    <comment ref="N63" authorId="0" shapeId="0" xr:uid="{EBF90B6D-BA92-4620-8125-1ED439D81FDF}">
      <text>
        <r>
          <rPr>
            <sz val="9"/>
            <color indexed="81"/>
            <rFont val="Tahoma"/>
            <family val="2"/>
          </rPr>
          <t>The cost each time equipment is replaced will equal Capital Cost less the Incentive Value</t>
        </r>
      </text>
    </comment>
    <comment ref="P63" authorId="0" shapeId="0" xr:uid="{43A26666-DB68-45F4-B3DE-D2BA49BDEAFB}">
      <text>
        <r>
          <rPr>
            <b/>
            <sz val="9"/>
            <color indexed="81"/>
            <rFont val="Tahoma"/>
            <family val="2"/>
          </rPr>
          <t>CaGBC:</t>
        </r>
        <r>
          <rPr>
            <sz val="9"/>
            <color indexed="81"/>
            <rFont val="Tahoma"/>
            <family val="2"/>
          </rPr>
          <t xml:space="preserve">
In the final year of the financial period evaluated, equipment that has not yet reached its end of life carries a residual value. This is calculated by assuming a straight-line depreciation from the initial capital cost.</t>
        </r>
      </text>
    </comment>
    <comment ref="E80" authorId="0" shapeId="0" xr:uid="{19CE38DF-2173-498A-9832-A1A25F0F7609}">
      <text>
        <r>
          <rPr>
            <sz val="9"/>
            <color indexed="81"/>
            <rFont val="Tahoma"/>
            <family val="2"/>
          </rPr>
          <t>Entering a value other than 0 into the "User-Reported Total" row will use that value in the financial analysis, instead of the automatically calculated sum of the individual equipment and measures that were created</t>
        </r>
      </text>
    </comment>
    <comment ref="F80" authorId="0" shapeId="0" xr:uid="{2DF12928-DC9B-4C99-8463-C28EDDBD4B07}">
      <text>
        <r>
          <rPr>
            <sz val="9"/>
            <color indexed="81"/>
            <rFont val="Tahoma"/>
            <family val="2"/>
          </rPr>
          <t>The user-reported total will be allocated between utility types as a weighted average of line-by-line consumption reported above.</t>
        </r>
      </text>
    </comment>
    <comment ref="H80" authorId="0" shapeId="0" xr:uid="{0F65C749-577F-4D36-B42D-1876403EC668}">
      <text>
        <r>
          <rPr>
            <sz val="9"/>
            <color indexed="81"/>
            <rFont val="Tahoma"/>
            <family val="2"/>
          </rPr>
          <t>The user-reported total will be allocated between utility types as a weighted average of line-by-line cost reported above.</t>
        </r>
      </text>
    </comment>
    <comment ref="I80" authorId="0" shapeId="0" xr:uid="{E71A246B-1790-450E-959E-75DD154E9180}">
      <text>
        <r>
          <rPr>
            <sz val="9"/>
            <color indexed="81"/>
            <rFont val="Tahoma"/>
            <family val="2"/>
          </rPr>
          <t>The Equipment/Measures list must include at least one electrical utility item if you intend to provide a user-reported total.</t>
        </r>
      </text>
    </comment>
    <comment ref="J80" authorId="0" shapeId="0" xr:uid="{5DA517A4-70E1-40C9-9794-717DDCF7F303}">
      <text>
        <r>
          <rPr>
            <sz val="9"/>
            <color indexed="81"/>
            <rFont val="Tahoma"/>
            <family val="2"/>
          </rPr>
          <t>The Equipment/Measures list must include at least one non-electrical utility item if you intend to provide a user-reported total.</t>
        </r>
      </text>
    </comment>
    <comment ref="E86" authorId="0" shapeId="0" xr:uid="{02A39C46-32D6-45C5-B6F7-B1A34447C4C6}">
      <text>
        <r>
          <rPr>
            <sz val="9"/>
            <color indexed="81"/>
            <rFont val="Tahoma"/>
            <family val="2"/>
          </rPr>
          <t>A scenario name must be entered to see values on the Results tab</t>
        </r>
      </text>
    </comment>
    <comment ref="C88" authorId="0" shapeId="0" xr:uid="{1CE9ED94-E4CD-44A9-A7F6-E181702F245C}">
      <text>
        <r>
          <rPr>
            <sz val="9"/>
            <color indexed="81"/>
            <rFont val="Tahoma"/>
            <family val="2"/>
          </rPr>
          <t>Add all combustion equipment, or its replaced alternative. Other relevant energy-consuming or energy-generating equipment can also be added.
Don't add RECs or PPAs - these will be automatically calculated in the Results worksheet.</t>
        </r>
      </text>
    </comment>
    <comment ref="E88" authorId="0" shapeId="0" xr:uid="{743A6246-17FB-4B76-96CA-E2A1E1CC4160}">
      <text>
        <r>
          <rPr>
            <sz val="9"/>
            <color indexed="81"/>
            <rFont val="Tahoma"/>
            <family val="2"/>
          </rPr>
          <t>Enter the type of utility that the equipment consumes. If an item consumes multiple types of utilities, list the measure multiple times, and enter the consumption for each utility it uses.</t>
        </r>
      </text>
    </comment>
    <comment ref="I88" authorId="1" shapeId="0" xr:uid="{8BF5EBAF-321F-46B8-A7E5-E187F84EF815}">
      <text>
        <r>
          <rPr>
            <sz val="9"/>
            <color indexed="81"/>
            <rFont val="Tahoma"/>
            <family val="2"/>
          </rPr>
          <t xml:space="preserve">Annual kg CO2e
</t>
        </r>
      </text>
    </comment>
    <comment ref="J88" authorId="1" shapeId="0" xr:uid="{1F511265-6B79-493B-9338-67CEB9757A0E}">
      <text>
        <r>
          <rPr>
            <sz val="9"/>
            <color indexed="81"/>
            <rFont val="Tahoma"/>
            <family val="2"/>
          </rPr>
          <t>Annual kg CO2e</t>
        </r>
      </text>
    </comment>
    <comment ref="K88" authorId="0" shapeId="0" xr:uid="{237940D0-CFBD-422D-B32B-349F5EFBD888}">
      <text>
        <r>
          <rPr>
            <sz val="9"/>
            <color indexed="81"/>
            <rFont val="Tahoma"/>
            <family val="2"/>
          </rPr>
          <t>Enter the expected lifetime of the equipment (its age when it will need to be replaced)</t>
        </r>
      </text>
    </comment>
    <comment ref="L88" authorId="0" shapeId="0" xr:uid="{005CEF59-1304-4A20-89EC-F2D952C6AED5}">
      <text>
        <r>
          <rPr>
            <sz val="9"/>
            <color indexed="81"/>
            <rFont val="Tahoma"/>
            <family val="2"/>
          </rPr>
          <t>Enter the current age of the equipment. If the equipment is being newly installed, enter "0"
NOTE: If the current age exceeds the lifetime of the equipment, it is assumed to be replaced immediately</t>
        </r>
      </text>
    </comment>
    <comment ref="N88" authorId="0" shapeId="0" xr:uid="{BE708279-BB3A-4EAC-B8C1-BBFB0DBED1E4}">
      <text>
        <r>
          <rPr>
            <sz val="9"/>
            <color indexed="81"/>
            <rFont val="Tahoma"/>
            <family val="2"/>
          </rPr>
          <t>The cost each time equipment is replaced will equal Capital Cost less the Incentive Value</t>
        </r>
      </text>
    </comment>
    <comment ref="P88" authorId="0" shapeId="0" xr:uid="{CCD75342-F8EA-4861-9CEF-136475754BA5}">
      <text>
        <r>
          <rPr>
            <b/>
            <sz val="9"/>
            <color indexed="81"/>
            <rFont val="Tahoma"/>
            <family val="2"/>
          </rPr>
          <t>CaGBC:</t>
        </r>
        <r>
          <rPr>
            <sz val="9"/>
            <color indexed="81"/>
            <rFont val="Tahoma"/>
            <family val="2"/>
          </rPr>
          <t xml:space="preserve">
In the final year of the financial period evaluated, equipment that has not yet reached its end of life carries a residual value. This is calculated by assuming a straight-line depreciation from the initial capital cost.</t>
        </r>
      </text>
    </comment>
    <comment ref="E105" authorId="0" shapeId="0" xr:uid="{DFCFBA5E-F423-4623-8516-D97C9AA6BCD6}">
      <text>
        <r>
          <rPr>
            <sz val="9"/>
            <color indexed="81"/>
            <rFont val="Tahoma"/>
            <family val="2"/>
          </rPr>
          <t>Entering a value other than 0 into the "User-Reported Total" row will use that value in the financial analysis, instead of the automatically calculated sum of the individual equipment and measures that were created</t>
        </r>
      </text>
    </comment>
    <comment ref="F105" authorId="0" shapeId="0" xr:uid="{6EE1BBA1-6E7B-4307-8435-6FAE328049AF}">
      <text>
        <r>
          <rPr>
            <sz val="9"/>
            <color indexed="81"/>
            <rFont val="Tahoma"/>
            <family val="2"/>
          </rPr>
          <t>The user-reported total will be allocated between utility types as a weighted average of line-by-line consumption reported above.</t>
        </r>
      </text>
    </comment>
    <comment ref="H105" authorId="0" shapeId="0" xr:uid="{77F59865-7309-4CB7-AD7E-34754D69753F}">
      <text>
        <r>
          <rPr>
            <sz val="9"/>
            <color indexed="81"/>
            <rFont val="Tahoma"/>
            <family val="2"/>
          </rPr>
          <t>The user-reported total will be allocated between utility types as a weighted average of line-by-line cost reported above.</t>
        </r>
      </text>
    </comment>
    <comment ref="I105" authorId="0" shapeId="0" xr:uid="{7EBDDA2F-EC9A-41A2-8081-46DA64C6C6EE}">
      <text>
        <r>
          <rPr>
            <sz val="9"/>
            <color indexed="81"/>
            <rFont val="Tahoma"/>
            <family val="2"/>
          </rPr>
          <t>The Equipment/Measures list must include at least one electrical utility item if you intend to provide a user-reported total.</t>
        </r>
      </text>
    </comment>
    <comment ref="J105" authorId="0" shapeId="0" xr:uid="{08AF1FA8-44F1-4658-9843-5558B096A637}">
      <text>
        <r>
          <rPr>
            <sz val="9"/>
            <color indexed="81"/>
            <rFont val="Tahoma"/>
            <family val="2"/>
          </rPr>
          <t>The Equipment/Measures list must include at least one non-electrical utility item if you intend to provide a user-reported total.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Eric Chisholm</author>
    <author>Chris Onysko</author>
  </authors>
  <commentList>
    <comment ref="C30" authorId="0" shapeId="0" xr:uid="{C3876129-2F68-4360-8A1D-2DEF887910A4}">
      <text>
        <r>
          <rPr>
            <sz val="9"/>
            <color indexed="81"/>
            <rFont val="Tahoma"/>
            <family val="2"/>
          </rPr>
          <t>All costs are shown as present value</t>
        </r>
      </text>
    </comment>
    <comment ref="C49" authorId="1" shapeId="0" xr:uid="{C90FD65E-2622-4170-AC02-F44C5672870A}">
      <text>
        <r>
          <rPr>
            <b/>
            <sz val="9"/>
            <color indexed="81"/>
            <rFont val="Tahoma"/>
            <family val="2"/>
          </rPr>
          <t>Chris Onysko:</t>
        </r>
        <r>
          <rPr>
            <sz val="9"/>
            <color indexed="81"/>
            <rFont val="Tahoma"/>
            <family val="2"/>
          </rPr>
          <t xml:space="preserve">
Present value of all annual costs, averaged over the lifetime of the project</t>
        </r>
      </text>
    </comment>
    <comment ref="C52" authorId="1" shapeId="0" xr:uid="{D4CCD395-2C0F-49BA-82C3-4B7EDFAD8A58}">
      <text>
        <r>
          <rPr>
            <b/>
            <sz val="9"/>
            <color indexed="81"/>
            <rFont val="Tahoma"/>
            <family val="2"/>
          </rPr>
          <t>Chris Onysko:</t>
        </r>
        <r>
          <rPr>
            <sz val="9"/>
            <color indexed="81"/>
            <rFont val="Tahoma"/>
            <family val="2"/>
          </rPr>
          <t xml:space="preserve">
Present value of all capital expenses (including deduction for incentives) averaged over the project lifetime</t>
        </r>
      </text>
    </comment>
    <comment ref="C53" authorId="0" shapeId="0" xr:uid="{60E9D466-7899-4F6F-8243-AE62A5BBA3D7}">
      <text>
        <r>
          <rPr>
            <sz val="9"/>
            <color indexed="81"/>
            <rFont val="Tahoma"/>
            <family val="2"/>
          </rPr>
          <t>Includes incentives</t>
        </r>
      </text>
    </comment>
    <comment ref="C54" authorId="1" shapeId="0" xr:uid="{778ECDA2-DB57-4BAA-ABC7-638F83E4F667}">
      <text>
        <r>
          <rPr>
            <b/>
            <sz val="9"/>
            <color indexed="81"/>
            <rFont val="Tahoma"/>
            <family val="2"/>
          </rPr>
          <t>Chris Onysko:</t>
        </r>
        <r>
          <rPr>
            <sz val="9"/>
            <color indexed="81"/>
            <rFont val="Tahoma"/>
            <family val="2"/>
          </rPr>
          <t xml:space="preserve">
Present value of all costs, including capital, averaged over the lifetime of the project</t>
        </r>
      </text>
    </comment>
    <comment ref="C56" authorId="0" shapeId="0" xr:uid="{F442B023-4204-46BE-8B77-DB15E01EBB86}">
      <text>
        <r>
          <rPr>
            <sz val="9"/>
            <color indexed="81"/>
            <rFont val="Tahoma"/>
            <family val="2"/>
          </rPr>
          <t>All costs are shown as present value</t>
        </r>
      </text>
    </comment>
    <comment ref="C67" authorId="1" shapeId="0" xr:uid="{DB4ABC47-9F52-48E5-9FC8-6E0BC399E760}">
      <text>
        <r>
          <rPr>
            <sz val="9"/>
            <color indexed="81"/>
            <rFont val="Tahoma"/>
            <family val="2"/>
          </rPr>
          <t>Capital costs incurred in year 0 at project commencement, based on line-by-line equipment age and cost (not adjusted if the user reports a scenario total that differs from the sum of equipment items).</t>
        </r>
      </text>
    </comment>
    <comment ref="C68" authorId="1" shapeId="0" xr:uid="{2D16BC58-E221-4133-AF08-B8D2FCA8C5C5}">
      <text>
        <r>
          <rPr>
            <sz val="9"/>
            <color indexed="81"/>
            <rFont val="Tahoma"/>
            <family val="2"/>
          </rPr>
          <t>Present value (adjusted for inflation and discount rate) of all capital costs (less incentives) incurred over the entire project lifetime</t>
        </r>
      </text>
    </comment>
    <comment ref="C69" authorId="1" shapeId="0" xr:uid="{C790434B-3676-405F-8397-2F109A0102BC}">
      <text>
        <r>
          <rPr>
            <sz val="9"/>
            <color indexed="81"/>
            <rFont val="Tahoma"/>
            <family val="2"/>
          </rPr>
          <t>In the final year of the financial period evaluated, equipment that has not yet reached its end of life carries a residual value. This is calculated by assuming a straight-line depreciation from the initial capital cost.</t>
        </r>
      </text>
    </comment>
    <comment ref="C70" authorId="1" shapeId="0" xr:uid="{C696A0A9-211B-4C38-AB47-76751638BA6F}">
      <text>
        <r>
          <rPr>
            <sz val="9"/>
            <color indexed="81"/>
            <rFont val="Tahoma"/>
            <family val="2"/>
          </rPr>
          <t>The sum of all present values (adjusted by discount rate) over the financial period evaluated, including: 
- Utility Cost (adjusted by rate escalation), 
- Pollution Cost (adjusted by pollution escalation), 
- REC &amp; PPA Cost (adjusted by REC &amp; PPA Escalation), 
- O&amp;M Cost (adjusted by inflation), and 
- Capital Cost (less incentive) less the residual value of depreciated assets at end of project life (adjusted by inflation).</t>
        </r>
      </text>
    </comment>
    <comment ref="C71" authorId="1" shapeId="0" xr:uid="{F5956DDF-410A-4819-9E13-C6C0D0B1A8CD}">
      <text>
        <r>
          <rPr>
            <b/>
            <sz val="9"/>
            <color indexed="81"/>
            <rFont val="Tahoma"/>
            <family val="2"/>
          </rPr>
          <t>CaGBC:</t>
        </r>
        <r>
          <rPr>
            <sz val="9"/>
            <color indexed="81"/>
            <rFont val="Tahoma"/>
            <family val="2"/>
          </rPr>
          <t xml:space="preserve">
Net Present Value divided by number project lifetime</t>
        </r>
      </text>
    </comment>
    <comment ref="F74" authorId="1" shapeId="0" xr:uid="{EBE9F909-17EF-42D8-9391-8D64F00A2315}">
      <text>
        <r>
          <rPr>
            <sz val="9"/>
            <color indexed="81"/>
            <rFont val="Tahoma"/>
            <family val="2"/>
          </rPr>
          <t>Incremental LCC/tCO2 reduced: Difference in Net Present Values divided by difference in lifecycle GHG emissions.
Negative value: there is a net cost associated with each ton of CO2 reduction
Positive value: there is a net savings associated with each ton of CO2 reduction</t>
        </r>
      </text>
    </comment>
    <comment ref="F75" authorId="1" shapeId="0" xr:uid="{A03FAB3B-88D8-404B-AA66-EEDD5928CB1F}">
      <text>
        <r>
          <rPr>
            <sz val="9"/>
            <color indexed="81"/>
            <rFont val="Tahoma"/>
            <family val="2"/>
          </rPr>
          <t xml:space="preserve">Payback = Investment divided by Savings
</t>
        </r>
        <r>
          <rPr>
            <u/>
            <sz val="9"/>
            <color indexed="81"/>
            <rFont val="Tahoma"/>
            <family val="2"/>
          </rPr>
          <t>Investment</t>
        </r>
        <r>
          <rPr>
            <sz val="9"/>
            <color indexed="81"/>
            <rFont val="Tahoma"/>
            <family val="2"/>
          </rPr>
          <t xml:space="preserve"> is the initial (year 0) capital cost difference between the scenario and the base case
</t>
        </r>
        <r>
          <rPr>
            <u/>
            <sz val="9"/>
            <color indexed="81"/>
            <rFont val="Tahoma"/>
            <family val="2"/>
          </rPr>
          <t>Savings</t>
        </r>
        <r>
          <rPr>
            <sz val="9"/>
            <color indexed="81"/>
            <rFont val="Tahoma"/>
            <family val="2"/>
          </rPr>
          <t xml:space="preserve"> is the initial (year 0) annual cost difference between the scenario and the base case
</t>
        </r>
      </text>
    </comment>
    <comment ref="F76" authorId="1" shapeId="0" xr:uid="{1325B721-36E5-4EF0-B090-8E05BBF70B99}">
      <text>
        <r>
          <rPr>
            <sz val="9"/>
            <color indexed="81"/>
            <rFont val="Tahoma"/>
            <family val="2"/>
          </rPr>
          <t>In each year of the financial period evaluated:
If the scenario has a higher total cost, it is an expense. 
If the scenario has a lower total cost, it is an income. 
Yearly cash flows (expenses and income) are calculated for the entire financial period evaluated.
The discount rate that produces a Net Present Value of 0 over this period is the Internal Rate of Return.
NOTE: A message of "NA - see note" indicates the project has a net negative cash flow, or cash flows alternate between positive and negative. In these cases, IRR calculations are ambiguous and should not be reported.</t>
        </r>
      </text>
    </comment>
  </commentList>
</comments>
</file>

<file path=xl/sharedStrings.xml><?xml version="1.0" encoding="utf-8"?>
<sst xmlns="http://schemas.openxmlformats.org/spreadsheetml/2006/main" count="1298" uniqueCount="430">
  <si>
    <t>Capital Cost</t>
  </si>
  <si>
    <t>Units</t>
  </si>
  <si>
    <t>Lifetime (yrs)</t>
  </si>
  <si>
    <t>Utility Cost</t>
  </si>
  <si>
    <t>Carbon Intensity</t>
  </si>
  <si>
    <t>Gross Floor Area</t>
  </si>
  <si>
    <t>Project Name</t>
  </si>
  <si>
    <t>Address</t>
  </si>
  <si>
    <t>City</t>
  </si>
  <si>
    <t>Province</t>
  </si>
  <si>
    <t>Postal Code</t>
  </si>
  <si>
    <t>Project Type</t>
  </si>
  <si>
    <t>%</t>
  </si>
  <si>
    <t>-</t>
  </si>
  <si>
    <t>Escalation Rate</t>
  </si>
  <si>
    <t>Electricity</t>
  </si>
  <si>
    <t>/kWh</t>
  </si>
  <si>
    <t>Other</t>
  </si>
  <si>
    <t>Discount Rate</t>
  </si>
  <si>
    <t>Inflation Rate</t>
  </si>
  <si>
    <t>years</t>
  </si>
  <si>
    <t>District Steam</t>
  </si>
  <si>
    <t>Depreciated Value</t>
  </si>
  <si>
    <t>RECs</t>
  </si>
  <si>
    <t>Incentive Value</t>
  </si>
  <si>
    <t>Yes</t>
  </si>
  <si>
    <t>No</t>
  </si>
  <si>
    <t>SCENARIO 2</t>
  </si>
  <si>
    <t>SCENARIO 3</t>
  </si>
  <si>
    <t>Carbon Offset</t>
  </si>
  <si>
    <t>Annual O&amp;M Cost</t>
  </si>
  <si>
    <t>$/tCO2e</t>
  </si>
  <si>
    <t>$/t/year</t>
  </si>
  <si>
    <t>Total</t>
  </si>
  <si>
    <t>ekWh</t>
  </si>
  <si>
    <t>Equipment / Measure</t>
  </si>
  <si>
    <r>
      <t>kg CO</t>
    </r>
    <r>
      <rPr>
        <vertAlign val="subscript"/>
        <sz val="11"/>
        <color theme="1"/>
        <rFont val="Calibri"/>
        <family val="2"/>
        <scheme val="minor"/>
      </rPr>
      <t>2</t>
    </r>
    <r>
      <rPr>
        <sz val="11"/>
        <color theme="1"/>
        <rFont val="Calibri"/>
        <family val="2"/>
        <scheme val="minor"/>
      </rPr>
      <t>e / Mbtu</t>
    </r>
  </si>
  <si>
    <t>Generation</t>
  </si>
  <si>
    <t>Gas</t>
  </si>
  <si>
    <t>Choose</t>
  </si>
  <si>
    <t>Alberta</t>
  </si>
  <si>
    <t>British Columbia</t>
  </si>
  <si>
    <t>District Hot Water</t>
  </si>
  <si>
    <t>Manitoba</t>
  </si>
  <si>
    <t>Chilled Water Electric Drive</t>
  </si>
  <si>
    <t>New Brunswick</t>
  </si>
  <si>
    <t>Chilled Water Gas Absorption</t>
  </si>
  <si>
    <t>Newfoundland</t>
  </si>
  <si>
    <t>Chilled Water Gas Engine</t>
  </si>
  <si>
    <t>Northwest Territories</t>
  </si>
  <si>
    <t>Wood</t>
  </si>
  <si>
    <t>Nova Scotia</t>
  </si>
  <si>
    <t>Propane</t>
  </si>
  <si>
    <t>Nunavut</t>
  </si>
  <si>
    <t>Fuel Oil 1</t>
  </si>
  <si>
    <t>Ontario</t>
  </si>
  <si>
    <t>Fuel Oil 2</t>
  </si>
  <si>
    <t>Prince Edward Island</t>
  </si>
  <si>
    <t>Fuel Oil 4</t>
  </si>
  <si>
    <t>Quebec</t>
  </si>
  <si>
    <t>Fuel Oil 5 and 6</t>
  </si>
  <si>
    <t>Saskatchewan</t>
  </si>
  <si>
    <t>Diesel</t>
  </si>
  <si>
    <t>Yukon</t>
  </si>
  <si>
    <t>Kerosene</t>
  </si>
  <si>
    <t>Fuel</t>
  </si>
  <si>
    <t>ID</t>
  </si>
  <si>
    <t>vlookup</t>
  </si>
  <si>
    <t>Multiplier to get to kBtu</t>
  </si>
  <si>
    <t>Natural Gas</t>
  </si>
  <si>
    <t>NaturalGas</t>
  </si>
  <si>
    <t>kBtu</t>
  </si>
  <si>
    <t>MBtu</t>
  </si>
  <si>
    <t>cf</t>
  </si>
  <si>
    <t>ccf</t>
  </si>
  <si>
    <t>kcf</t>
  </si>
  <si>
    <t>Mcf</t>
  </si>
  <si>
    <t>Therms</t>
  </si>
  <si>
    <t>Cubic Meters</t>
  </si>
  <si>
    <t>GJ</t>
  </si>
  <si>
    <t>Gallons (US)</t>
  </si>
  <si>
    <t>Gallons (UK)</t>
  </si>
  <si>
    <t>liters</t>
  </si>
  <si>
    <t>DieselkBtu</t>
  </si>
  <si>
    <t>DieselMBtu</t>
  </si>
  <si>
    <t>DieselGallons (US)</t>
  </si>
  <si>
    <t>DieselGallons (UK)</t>
  </si>
  <si>
    <t>Dieselliters</t>
  </si>
  <si>
    <t>DieselGJ</t>
  </si>
  <si>
    <t>KerosenekBtu</t>
  </si>
  <si>
    <t>KeroseneMBtu</t>
  </si>
  <si>
    <t>KeroseneGallons (US)</t>
  </si>
  <si>
    <t>KeroseneGallons (UK)</t>
  </si>
  <si>
    <t>Keroseneliters</t>
  </si>
  <si>
    <t>KeroseneGJ</t>
  </si>
  <si>
    <t>PropanekBtu</t>
  </si>
  <si>
    <t>PropaneMBtu</t>
  </si>
  <si>
    <t>Propanecf</t>
  </si>
  <si>
    <t>Propaneccf</t>
  </si>
  <si>
    <t>Propanekcf</t>
  </si>
  <si>
    <t>PropaneGallons (US)</t>
  </si>
  <si>
    <t>PropaneGallons (UK)</t>
  </si>
  <si>
    <t>Propaneliters</t>
  </si>
  <si>
    <t>PropaneGJ</t>
  </si>
  <si>
    <t>ElectricitykBtu</t>
  </si>
  <si>
    <t>ElectricityMBtu</t>
  </si>
  <si>
    <t>kWh</t>
  </si>
  <si>
    <t>ElectricitykWh</t>
  </si>
  <si>
    <t>MWh</t>
  </si>
  <si>
    <t>ElectricityMWh</t>
  </si>
  <si>
    <t>ElectricityGJ</t>
  </si>
  <si>
    <t>Lbs</t>
  </si>
  <si>
    <t>kLbs</t>
  </si>
  <si>
    <t>MLbs</t>
  </si>
  <si>
    <t>therms</t>
  </si>
  <si>
    <t>kg</t>
  </si>
  <si>
    <t>Ton Hours</t>
  </si>
  <si>
    <t>Biomass</t>
  </si>
  <si>
    <t>BiomasskBtu</t>
  </si>
  <si>
    <t>BiomassMBtu</t>
  </si>
  <si>
    <t>Tons</t>
  </si>
  <si>
    <t>BiomassTons</t>
  </si>
  <si>
    <t>Tonnes (metric)</t>
  </si>
  <si>
    <t>BiomassTonnes (metric)</t>
  </si>
  <si>
    <t>BiomassGJ</t>
  </si>
  <si>
    <t>Solar PV or Wind</t>
  </si>
  <si>
    <t>SolarPVorWind</t>
  </si>
  <si>
    <t>Solar PV or WindkBtu</t>
  </si>
  <si>
    <t>Solar PV or WindMBtu</t>
  </si>
  <si>
    <t>Solar PV or WindkWh</t>
  </si>
  <si>
    <t>Solar PV or WindMWh</t>
  </si>
  <si>
    <t>Solar PV or WindGJ</t>
  </si>
  <si>
    <t>OtherkBtu</t>
  </si>
  <si>
    <t>OtherMBtu</t>
  </si>
  <si>
    <t>OtherGJ</t>
  </si>
  <si>
    <t>Biogas</t>
  </si>
  <si>
    <t>BiogaskBtu</t>
  </si>
  <si>
    <t>BiogasMBtu</t>
  </si>
  <si>
    <t>Biogascf</t>
  </si>
  <si>
    <t>Biogasccf</t>
  </si>
  <si>
    <t>Biogaskcf</t>
  </si>
  <si>
    <t>BiogasMcf</t>
  </si>
  <si>
    <t>BiogasTherms</t>
  </si>
  <si>
    <t>BiogasCubic Meters</t>
  </si>
  <si>
    <t>BiogasGJ</t>
  </si>
  <si>
    <t>/kBtu</t>
  </si>
  <si>
    <t>/MBtu</t>
  </si>
  <si>
    <t>/cf</t>
  </si>
  <si>
    <t>/ccf</t>
  </si>
  <si>
    <t>/kcf</t>
  </si>
  <si>
    <t>/Mcf</t>
  </si>
  <si>
    <t>/Therm</t>
  </si>
  <si>
    <t>/m3</t>
  </si>
  <si>
    <t>/GJ</t>
  </si>
  <si>
    <t>/Gallon (US)</t>
  </si>
  <si>
    <t>/Gallon (UK)</t>
  </si>
  <si>
    <t>/liter</t>
  </si>
  <si>
    <t>/MWh</t>
  </si>
  <si>
    <t>/Lb</t>
  </si>
  <si>
    <t>/kLb</t>
  </si>
  <si>
    <t>/MLb</t>
  </si>
  <si>
    <t>/kg</t>
  </si>
  <si>
    <t>/Ton Hour</t>
  </si>
  <si>
    <t>/Ton</t>
  </si>
  <si>
    <t>/Tonne (metric)</t>
  </si>
  <si>
    <t>Util</t>
  </si>
  <si>
    <t>kbtu</t>
  </si>
  <si>
    <t>Energy Source</t>
  </si>
  <si>
    <t>Util cost (/kbtu)</t>
  </si>
  <si>
    <t>Util cost (/kWh)</t>
  </si>
  <si>
    <t>Util cons (kWh)</t>
  </si>
  <si>
    <t>Util cons (kBtu)</t>
  </si>
  <si>
    <t>CI (kg/kBtu)</t>
  </si>
  <si>
    <t>CI (kg/kWh)</t>
  </si>
  <si>
    <t>Inflation</t>
  </si>
  <si>
    <t>Discount</t>
  </si>
  <si>
    <t>Esc. Rate (%)</t>
  </si>
  <si>
    <t>Util Esc</t>
  </si>
  <si>
    <t>Pollution</t>
  </si>
  <si>
    <t>Elec?</t>
  </si>
  <si>
    <t>Electricity?</t>
  </si>
  <si>
    <t>Year</t>
  </si>
  <si>
    <t>Project life time</t>
  </si>
  <si>
    <t>NPV Total</t>
  </si>
  <si>
    <t>Util Esc. Rate</t>
  </si>
  <si>
    <t>REC esc. Rate</t>
  </si>
  <si>
    <t>Carb. Off esc. Rate</t>
  </si>
  <si>
    <t>REC cost</t>
  </si>
  <si>
    <t>Carb. Off cost</t>
  </si>
  <si>
    <t>Price</t>
  </si>
  <si>
    <t>NPV</t>
  </si>
  <si>
    <t>PV of Lifetime util costs</t>
  </si>
  <si>
    <t>PV of Lifetime O&amp;M cost</t>
  </si>
  <si>
    <t>PV of lifetime cap cost</t>
  </si>
  <si>
    <t>Elec emissions (kgCO2)</t>
  </si>
  <si>
    <t>Non-elec Emissions (kgCO2)</t>
  </si>
  <si>
    <t>PV of lifetime pol cost (ELEC</t>
  </si>
  <si>
    <t>PV of lifetime pol. Cost (Non-ELEC)</t>
  </si>
  <si>
    <t>Floor area</t>
  </si>
  <si>
    <t>Elec weight</t>
  </si>
  <si>
    <t>Utility costs (elec)</t>
  </si>
  <si>
    <t>Utility costs (non-elec)</t>
  </si>
  <si>
    <t>Pollution costs (elec)</t>
  </si>
  <si>
    <t>Pollution costs (non-elec)</t>
  </si>
  <si>
    <t>Offset costs (elec)</t>
  </si>
  <si>
    <t>Offset costs (non-elec)</t>
  </si>
  <si>
    <t>Net Present Value</t>
  </si>
  <si>
    <t>PV of RECs for Elec</t>
  </si>
  <si>
    <t>PV of Carb. Offs for Elec</t>
  </si>
  <si>
    <t>PV of Carb. Offs for non-elec</t>
  </si>
  <si>
    <t>Over-write</t>
  </si>
  <si>
    <t>Elec emissions</t>
  </si>
  <si>
    <t>Non-elec emissions</t>
  </si>
  <si>
    <t>Utility cost</t>
  </si>
  <si>
    <t>O&amp;M cost</t>
  </si>
  <si>
    <t>PV of lifetime</t>
  </si>
  <si>
    <t>Annual CO value</t>
  </si>
  <si>
    <t>PV of CO</t>
  </si>
  <si>
    <t>Annual REC cost</t>
  </si>
  <si>
    <t>PV of RECs</t>
  </si>
  <si>
    <t>Capital Cost table</t>
  </si>
  <si>
    <t>SCENARIO 1</t>
  </si>
  <si>
    <t>IRR Calcs</t>
  </si>
  <si>
    <t>Expenses</t>
  </si>
  <si>
    <t>Income</t>
  </si>
  <si>
    <t>Net</t>
  </si>
  <si>
    <t>Non-over-write</t>
  </si>
  <si>
    <t>Year 0 annual costs</t>
  </si>
  <si>
    <t>Capital Cost (FV)</t>
  </si>
  <si>
    <t>Discount factor</t>
  </si>
  <si>
    <t>Util cost</t>
  </si>
  <si>
    <t>Annual pollution</t>
  </si>
  <si>
    <t>O&amp;M Cost</t>
  </si>
  <si>
    <t>IRR</t>
  </si>
  <si>
    <t>Present Price</t>
  </si>
  <si>
    <t>Max. Price</t>
  </si>
  <si>
    <t>GENERAL PROJECT INFORMATION</t>
  </si>
  <si>
    <t>FINANCIAL ASSUMPTIONS</t>
  </si>
  <si>
    <t>Fuel Source</t>
  </si>
  <si>
    <t>h</t>
  </si>
  <si>
    <t>Incremental Life Cycle Cost per tCO2e reduced</t>
  </si>
  <si>
    <t>h/d</t>
  </si>
  <si>
    <t>Timeline for Net Present Value</t>
  </si>
  <si>
    <t>$/ccf</t>
  </si>
  <si>
    <t>$/ft3</t>
  </si>
  <si>
    <t>$/m3</t>
  </si>
  <si>
    <t>$/gal (UK)</t>
  </si>
  <si>
    <t>$/gal (US)</t>
  </si>
  <si>
    <t>$/GJ</t>
  </si>
  <si>
    <t>$/kbtu</t>
  </si>
  <si>
    <t>$/kcf</t>
  </si>
  <si>
    <t>$/kg</t>
  </si>
  <si>
    <t>$/klb</t>
  </si>
  <si>
    <t>$/kWh</t>
  </si>
  <si>
    <t>m3</t>
  </si>
  <si>
    <t>$/lb</t>
  </si>
  <si>
    <t>$/litre</t>
  </si>
  <si>
    <t>$/Mbtu</t>
  </si>
  <si>
    <t>$/Mcf</t>
  </si>
  <si>
    <t>$/Mlbs</t>
  </si>
  <si>
    <t>$/MWh</t>
  </si>
  <si>
    <t>ft3</t>
  </si>
  <si>
    <t>$/Therm</t>
  </si>
  <si>
    <t>$/ton hour</t>
  </si>
  <si>
    <t>$/tonne (metric)</t>
  </si>
  <si>
    <t>$/ton</t>
  </si>
  <si>
    <t>$/kBtu</t>
  </si>
  <si>
    <t>$/MCf</t>
  </si>
  <si>
    <t>$/Gal (US)</t>
  </si>
  <si>
    <t>$/Gal (UK)</t>
  </si>
  <si>
    <t>$/Litre</t>
  </si>
  <si>
    <t>$/MBtu</t>
  </si>
  <si>
    <t>$/Mlb</t>
  </si>
  <si>
    <t>Natural_Gas</t>
  </si>
  <si>
    <t>Solar_PV_or_Wind</t>
  </si>
  <si>
    <t>$/</t>
  </si>
  <si>
    <t>kgCO2e/</t>
  </si>
  <si>
    <t>MCf</t>
  </si>
  <si>
    <t>Mbtu</t>
  </si>
  <si>
    <t>Therm</t>
  </si>
  <si>
    <t>Gal (UK)</t>
  </si>
  <si>
    <t>Gal (US)</t>
  </si>
  <si>
    <t>kLb</t>
  </si>
  <si>
    <t>Lb</t>
  </si>
  <si>
    <t>litre</t>
  </si>
  <si>
    <t>MLb</t>
  </si>
  <si>
    <t>Ton Hour</t>
  </si>
  <si>
    <t>Tonne (metric)</t>
  </si>
  <si>
    <t>Ton</t>
  </si>
  <si>
    <t>REC &amp; offset costs (elec)</t>
  </si>
  <si>
    <t>REC &amp; offset costs (non-elec)</t>
  </si>
  <si>
    <t>Litre</t>
  </si>
  <si>
    <t>kgCO2e</t>
  </si>
  <si>
    <t>lb</t>
  </si>
  <si>
    <t>klb</t>
  </si>
  <si>
    <t>Mlb</t>
  </si>
  <si>
    <t>ton hour</t>
  </si>
  <si>
    <t>tonne (metric)</t>
  </si>
  <si>
    <t>ton</t>
  </si>
  <si>
    <t>Annualized utility costs (total)</t>
  </si>
  <si>
    <t>Annualized pollution costs (total)</t>
  </si>
  <si>
    <t>Annualized REC &amp; offset costs (total)</t>
  </si>
  <si>
    <t>Annualized O&amp;M costs</t>
  </si>
  <si>
    <t>Total annualized costs</t>
  </si>
  <si>
    <t>Years Accounted</t>
  </si>
  <si>
    <t>Remaining Project Life</t>
  </si>
  <si>
    <t>Remaining Equipment Life</t>
  </si>
  <si>
    <t>Cons. Weighted Elec</t>
  </si>
  <si>
    <t>INTRODUCTION</t>
  </si>
  <si>
    <t>GENERAL PROJECT INFO</t>
  </si>
  <si>
    <t>SCENARIOS &amp; MEASURES</t>
  </si>
  <si>
    <t>RESULTS</t>
  </si>
  <si>
    <t>The workbook is organized into three tabs:</t>
  </si>
  <si>
    <t>1. General Project Info</t>
  </si>
  <si>
    <t>2. Scenarios &amp; Measures</t>
  </si>
  <si>
    <t>3. Results</t>
  </si>
  <si>
    <t>Here the user defines scenarios that will be compared. Each scenario is created by listing all combustion equipment, or its replaced alternative, and providing details on energy consumption, costs, and durability. The first scenario is always the base-case - typically the existing building or conventional design.</t>
  </si>
  <si>
    <t>Here the user views side-by-side results from the financial analysis of each scenario, showing how each one performs relative to the base case.</t>
  </si>
  <si>
    <t>Age (0=new)</t>
  </si>
  <si>
    <t>Annual Fuel Cost</t>
  </si>
  <si>
    <r>
      <t>m</t>
    </r>
    <r>
      <rPr>
        <vertAlign val="superscript"/>
        <sz val="11"/>
        <color theme="1" tint="-0.499984740745262"/>
        <rFont val="Calibri"/>
        <family val="2"/>
        <scheme val="minor"/>
      </rPr>
      <t>2</t>
    </r>
  </si>
  <si>
    <r>
      <t>m</t>
    </r>
    <r>
      <rPr>
        <sz val="11"/>
        <color theme="1" tint="-0.499984740745262"/>
        <rFont val="Calibri"/>
        <family val="2"/>
      </rPr>
      <t>²</t>
    </r>
  </si>
  <si>
    <r>
      <t>tCO</t>
    </r>
    <r>
      <rPr>
        <vertAlign val="subscript"/>
        <sz val="11"/>
        <color theme="1" tint="-0.499984740745262"/>
        <rFont val="Calibri"/>
        <family val="2"/>
        <scheme val="minor"/>
      </rPr>
      <t>2</t>
    </r>
    <r>
      <rPr>
        <sz val="11"/>
        <color theme="1" tint="-0.499984740745262"/>
        <rFont val="Calibri"/>
        <family val="2"/>
        <scheme val="minor"/>
      </rPr>
      <t>e</t>
    </r>
  </si>
  <si>
    <r>
      <t>$/m</t>
    </r>
    <r>
      <rPr>
        <vertAlign val="superscript"/>
        <sz val="11"/>
        <color theme="1" tint="-0.499984740745262"/>
        <rFont val="Calibri"/>
        <family val="2"/>
        <scheme val="minor"/>
      </rPr>
      <t>2</t>
    </r>
  </si>
  <si>
    <r>
      <t>/m</t>
    </r>
    <r>
      <rPr>
        <vertAlign val="superscript"/>
        <sz val="11"/>
        <color theme="1" tint="-0.499984740745262"/>
        <rFont val="Calibri"/>
        <family val="2"/>
        <scheme val="minor"/>
      </rPr>
      <t>2</t>
    </r>
  </si>
  <si>
    <r>
      <t>$/tCO</t>
    </r>
    <r>
      <rPr>
        <vertAlign val="subscript"/>
        <sz val="11"/>
        <color theme="1" tint="-0.499984740745262"/>
        <rFont val="Calibri"/>
        <family val="2"/>
        <scheme val="minor"/>
      </rPr>
      <t>2</t>
    </r>
    <r>
      <rPr>
        <sz val="11"/>
        <color theme="1" tint="-0.499984740745262"/>
        <rFont val="Calibri"/>
        <family val="2"/>
        <scheme val="minor"/>
      </rPr>
      <t>e</t>
    </r>
  </si>
  <si>
    <t>Energy Intensity</t>
  </si>
  <si>
    <t>Energy Consumption - Electric</t>
  </si>
  <si>
    <t>Energy Consumption - All Other</t>
  </si>
  <si>
    <t>GHG Intensity</t>
  </si>
  <si>
    <t>GHG Emissions - Electric</t>
  </si>
  <si>
    <t>GHG Emissions - All Other</t>
  </si>
  <si>
    <t>Utility Cost Intensity</t>
  </si>
  <si>
    <t>Pollution Cost Intensity</t>
  </si>
  <si>
    <t>REC &amp; Offset Cost Intensity</t>
  </si>
  <si>
    <t>REC &amp; Offset Cost</t>
  </si>
  <si>
    <t>O&amp;M Cost Intensity</t>
  </si>
  <si>
    <t>Total Annual Cost</t>
  </si>
  <si>
    <t>Total Annual Cost Intensity</t>
  </si>
  <si>
    <t>Annualized Capital Cost</t>
  </si>
  <si>
    <t>Capital Cost Intensity</t>
  </si>
  <si>
    <t>Total Annualized Cost</t>
  </si>
  <si>
    <t>Total Annualized Cost Intensity</t>
  </si>
  <si>
    <t>Utility costs - Electricity</t>
  </si>
  <si>
    <t>Utility cost - All Other</t>
  </si>
  <si>
    <t>Lifecycle Capital Cost</t>
  </si>
  <si>
    <t>Initial Capital Cost</t>
  </si>
  <si>
    <t>Annualized Net Present Value Per Year</t>
  </si>
  <si>
    <t>Net Present Value Intensity</t>
  </si>
  <si>
    <t>Simple Payback Period</t>
  </si>
  <si>
    <t>Internal Rate of Return</t>
  </si>
  <si>
    <t>hide</t>
  </si>
  <si>
    <t>Combustion Free?</t>
  </si>
  <si>
    <t>No - transitional</t>
  </si>
  <si>
    <t>Yes - meets ZCB</t>
  </si>
  <si>
    <t>FUEL SOURCES</t>
  </si>
  <si>
    <t>Lifecycle</t>
  </si>
  <si>
    <t>vs. Base Case</t>
  </si>
  <si>
    <t>Lifecycle GHG Emissions</t>
  </si>
  <si>
    <t>Electricity Consumption</t>
  </si>
  <si>
    <t>Other Fuel Consumption</t>
  </si>
  <si>
    <t>Total Energy Consumption</t>
  </si>
  <si>
    <t>Electricity GHG Emissions</t>
  </si>
  <si>
    <t>Other Fuel GHG Emissions</t>
  </si>
  <si>
    <t>Total GHG Emissions</t>
  </si>
  <si>
    <t>Lifecycle Energy Consumption</t>
  </si>
  <si>
    <t>Residual Capital Value</t>
  </si>
  <si>
    <t>Elec Emissions</t>
  </si>
  <si>
    <t>Non-Elec emissions</t>
  </si>
  <si>
    <t>Electric GHG (kg CO₂e)</t>
  </si>
  <si>
    <r>
      <t>Other Fuels GHG (kg CO</t>
    </r>
    <r>
      <rPr>
        <b/>
        <sz val="11"/>
        <color theme="1" tint="-0.499984740745262"/>
        <rFont val="Calibri"/>
        <family val="2"/>
      </rPr>
      <t>₂</t>
    </r>
    <r>
      <rPr>
        <b/>
        <sz val="11"/>
        <color theme="1" tint="-0.499984740745262"/>
        <rFont val="Calibri"/>
        <family val="2"/>
        <scheme val="minor"/>
      </rPr>
      <t>e)</t>
    </r>
  </si>
  <si>
    <r>
      <t>kWh/m</t>
    </r>
    <r>
      <rPr>
        <b/>
        <vertAlign val="superscript"/>
        <sz val="11"/>
        <color theme="1" tint="-0.499984740745262"/>
        <rFont val="Calibri"/>
        <family val="2"/>
        <scheme val="minor"/>
      </rPr>
      <t>2</t>
    </r>
  </si>
  <si>
    <t>$</t>
  </si>
  <si>
    <t>Utility Rate</t>
  </si>
  <si>
    <t>Utility</t>
  </si>
  <si>
    <t>Annual Utility Consumption</t>
  </si>
  <si>
    <t>User-Reported Total</t>
  </si>
  <si>
    <r>
      <t>kgCO</t>
    </r>
    <r>
      <rPr>
        <b/>
        <vertAlign val="subscript"/>
        <sz val="11"/>
        <color theme="1" tint="-0.499984740745262"/>
        <rFont val="Calibri"/>
        <family val="2"/>
        <scheme val="minor"/>
      </rPr>
      <t>2</t>
    </r>
    <r>
      <rPr>
        <b/>
        <sz val="11"/>
        <color theme="1" tint="-0.499984740745262"/>
        <rFont val="Calibri"/>
        <family val="2"/>
        <scheme val="minor"/>
      </rPr>
      <t>e/m</t>
    </r>
    <r>
      <rPr>
        <b/>
        <vertAlign val="superscript"/>
        <sz val="11"/>
        <color theme="1" tint="-0.499984740745262"/>
        <rFont val="Calibri"/>
        <family val="2"/>
        <scheme val="minor"/>
      </rPr>
      <t>2</t>
    </r>
  </si>
  <si>
    <t>Initial age</t>
  </si>
  <si>
    <t>NPV (0% discount)</t>
  </si>
  <si>
    <t>Error?</t>
  </si>
  <si>
    <t>Cost weighted avg. Esc Rate</t>
  </si>
  <si>
    <t>Zero Carbon Building Standard
Financial Calculator</t>
  </si>
  <si>
    <t>ENERGY &amp; EMISSIONS</t>
  </si>
  <si>
    <t>YEAR 1 ANNUAL COSTS</t>
  </si>
  <si>
    <t>LIFECYCLE COSTS</t>
  </si>
  <si>
    <t>Carbon Price Cost</t>
  </si>
  <si>
    <t>Here the user reports common project details like project name, location, size, economic forecast values, carbon price costs, and costs and carbon intensity of utilities.</t>
  </si>
  <si>
    <t>CARBON PRICE</t>
  </si>
  <si>
    <t>hide here</t>
  </si>
  <si>
    <t>e.g. Boiler</t>
  </si>
  <si>
    <t>Password to unlock sheets, and workbook:</t>
  </si>
  <si>
    <t>CaGBCZCBPurpose2019</t>
  </si>
  <si>
    <t>tCO2e</t>
  </si>
  <si>
    <r>
      <t>kg CO</t>
    </r>
    <r>
      <rPr>
        <vertAlign val="subscript"/>
        <sz val="11"/>
        <color theme="0"/>
        <rFont val="Calibri"/>
        <family val="2"/>
        <scheme val="minor"/>
      </rPr>
      <t>2</t>
    </r>
    <r>
      <rPr>
        <sz val="11"/>
        <color theme="0"/>
        <rFont val="Calibri"/>
        <family val="2"/>
        <scheme val="minor"/>
      </rPr>
      <t>e / GJ</t>
    </r>
  </si>
  <si>
    <r>
      <t>kg CO</t>
    </r>
    <r>
      <rPr>
        <vertAlign val="subscript"/>
        <sz val="11"/>
        <color theme="0"/>
        <rFont val="Calibri"/>
        <family val="2"/>
        <scheme val="minor"/>
      </rPr>
      <t>2</t>
    </r>
    <r>
      <rPr>
        <sz val="11"/>
        <color theme="0"/>
        <rFont val="Calibri"/>
        <family val="2"/>
        <scheme val="minor"/>
      </rPr>
      <t>e / kWh</t>
    </r>
  </si>
  <si>
    <t>Scope 1
Natural Gas</t>
  </si>
  <si>
    <t>District_Heating</t>
  </si>
  <si>
    <t>District_Cooling</t>
  </si>
  <si>
    <t>District Cooling</t>
  </si>
  <si>
    <t>DistrictCooling</t>
  </si>
  <si>
    <t>District Heating</t>
  </si>
  <si>
    <t xml:space="preserve">Life-cycle cost analysis (LCCA) is a method for assessing the total cost of facility ownership. It considers the costs of acquiring, owning, and disposing of a building or building system. LCCA is especially useful to compare project alternatives that fulfill the same performance requirements but differ with respect to initial costs and operating costs. A GHG LCCA incorporates climate related externalities by incorporating a carbon cost for future GHG emissions. This GHG LCCA tool will help determine the degree to which investments that may increase initial cost, but result in dramatically reduced GHG emissions, will deliver life-cycle cost savings (for example the installation of a high-performance heating, ventilation, and air conditioning (HVAC) or glazing system). 
The Greening Government Strategy requires that the cost of future GHG emissions is included in this analysis using a Shadow Price on Carbon set at $300/tonne. The shadow price is used instead of the projected values for the national carbon tax.
The purpose of this workbook is to provide a financial analysis tool that can be used to evaluate the viability of carbon reduction projects. </t>
  </si>
  <si>
    <t>Heavy_Fuel_Oil</t>
  </si>
  <si>
    <t>Heavy Fuel Oil</t>
  </si>
  <si>
    <t>Light_Fuel_Oil</t>
  </si>
  <si>
    <t>Light Fuel Oil</t>
  </si>
  <si>
    <t>LightFuelOil</t>
  </si>
  <si>
    <t>HeavyFuelOil</t>
  </si>
  <si>
    <t>DistrictHeating</t>
  </si>
  <si>
    <t>PPA</t>
  </si>
  <si>
    <t>Work space - will hide these columns in final version</t>
  </si>
  <si>
    <t>l</t>
  </si>
  <si>
    <t>V</t>
  </si>
  <si>
    <t>Scope 2 Electricity 
(Generation Intensity)</t>
  </si>
  <si>
    <t>(g CO2e/kWh)</t>
  </si>
  <si>
    <t>GHG Life-Cycle Cost Calculator</t>
  </si>
  <si>
    <t>Electrical consumption emissions will be displaced by:</t>
  </si>
  <si>
    <t>Building Retrofit</t>
  </si>
  <si>
    <t>New Construction</t>
  </si>
  <si>
    <t>Project Start Year</t>
  </si>
  <si>
    <t>NEED TO ADD YEARS AND LINK TO EF FORECAST</t>
  </si>
  <si>
    <t>BASELINE COSTING</t>
  </si>
  <si>
    <t>COST NEUTRAL GHG</t>
  </si>
  <si>
    <t>MAXIMUM GHG REDUCTION</t>
  </si>
  <si>
    <t>SCENARIO 4</t>
  </si>
  <si>
    <t>OPTIMIZED GHG REDUCTION</t>
  </si>
  <si>
    <t>A minimum of 4 alternative cost scenarios should be developed under the GHG LCCA methodology, including a financial comparison of the designed or current system, including a 40-year net present value calculation, which includes current and projected fuel cost escalation.</t>
  </si>
  <si>
    <t>*** MAY VARY BY YEAR</t>
  </si>
  <si>
    <t>DEPENDING ON 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</si>
</sst>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Red]\-&quot;$&quot;#,##0"/>
    <numFmt numFmtId="8" formatCode="&quot;$&quot;#,##0.00;[Red]\-&quot;$&quot;#,##0.00"/>
    <numFmt numFmtId="42" formatCode="_-&quot;$&quot;* #,##0_-;\-&quot;$&quot;* #,##0_-;_-&quot;$&quot;* &quot;-&quot;_-;_-@_-"/>
    <numFmt numFmtId="44" formatCode="_-&quot;$&quot;* #,##0.00_-;\-&quot;$&quot;* #,##0.00_-;_-&quot;$&quot;* &quot;-&quot;??_-;_-@_-"/>
    <numFmt numFmtId="164" formatCode="_(* #,##0.00_);_(* \(#,##0.00\);_(* &quot;-&quot;??_);_(@_)"/>
    <numFmt numFmtId="165" formatCode="&quot;$&quot;#,##0.00"/>
    <numFmt numFmtId="166" formatCode="0.0"/>
    <numFmt numFmtId="167" formatCode="&quot;$&quot;#,##0"/>
    <numFmt numFmtId="168" formatCode="_-&quot;$&quot;* #,##0_-;\-&quot;$&quot;* #,##0_-;_-&quot;$&quot;* &quot;-&quot;??_-;_-@_-"/>
    <numFmt numFmtId="169" formatCode="0.000"/>
    <numFmt numFmtId="170" formatCode="_(* #,##0_);_(* \(#,##0\);_(* &quot;-&quot;??_);_(@_)"/>
    <numFmt numFmtId="171" formatCode="0.0%"/>
    <numFmt numFmtId="172" formatCode="0.0000"/>
    <numFmt numFmtId="173" formatCode="\+#,##0;\-#,##0;0;"/>
    <numFmt numFmtId="174" formatCode="\+&quot;$&quot;#,##0;\-&quot;$&quot;#,##0;&quot;$&quot;0;"/>
    <numFmt numFmtId="175" formatCode="\+&quot;$&quot;#,##0.00;\-&quot;$&quot;#,##0.00;&quot;$&quot;0.00"/>
  </numFmts>
  <fonts count="39" x14ac:knownFonts="1">
    <font>
      <sz val="11"/>
      <color theme="1"/>
      <name val="Calibri"/>
      <family val="2"/>
      <scheme val="minor"/>
    </font>
    <font>
      <vertAlign val="subscript"/>
      <sz val="11"/>
      <color theme="1"/>
      <name val="Calibri"/>
      <family val="2"/>
      <scheme val="minor"/>
    </font>
    <font>
      <b/>
      <sz val="11"/>
      <color theme="0"/>
      <name val="Calibri"/>
      <family val="2"/>
      <scheme val="minor"/>
    </font>
    <font>
      <sz val="9"/>
      <color indexed="81"/>
      <name val="Tahoma"/>
      <family val="2"/>
    </font>
    <font>
      <b/>
      <sz val="9"/>
      <color indexed="81"/>
      <name val="Tahoma"/>
      <family val="2"/>
    </font>
    <font>
      <sz val="11"/>
      <color theme="1"/>
      <name val="Calibri"/>
      <family val="2"/>
      <scheme val="minor"/>
    </font>
    <font>
      <sz val="11"/>
      <color theme="1" tint="-0.499984740745262"/>
      <name val="Calibri"/>
      <family val="2"/>
      <scheme val="minor"/>
    </font>
    <font>
      <b/>
      <sz val="11"/>
      <color theme="1" tint="-0.499984740745262"/>
      <name val="Calibri"/>
      <family val="2"/>
      <scheme val="minor"/>
    </font>
    <font>
      <vertAlign val="superscript"/>
      <sz val="11"/>
      <color theme="1" tint="-0.499984740745262"/>
      <name val="Calibri"/>
      <family val="2"/>
      <scheme val="minor"/>
    </font>
    <font>
      <vertAlign val="subscript"/>
      <sz val="11"/>
      <color theme="1" tint="-0.499984740745262"/>
      <name val="Calibri"/>
      <family val="2"/>
      <scheme val="minor"/>
    </font>
    <font>
      <sz val="11"/>
      <color theme="1" tint="-0.499984740745262"/>
      <name val="Calibri"/>
      <family val="2"/>
    </font>
    <font>
      <i/>
      <sz val="11"/>
      <color theme="1" tint="-0.499984740745262"/>
      <name val="Calibri"/>
      <family val="2"/>
      <scheme val="minor"/>
    </font>
    <font>
      <sz val="11"/>
      <color theme="8" tint="-0.249977111117893"/>
      <name val="Calibri"/>
      <family val="2"/>
      <scheme val="minor"/>
    </font>
    <font>
      <b/>
      <sz val="11"/>
      <color theme="1" tint="-0.499984740745262"/>
      <name val="Calibri"/>
      <family val="2"/>
    </font>
    <font>
      <sz val="14"/>
      <color theme="1" tint="-0.499984740745262"/>
      <name val="Calibri"/>
      <family val="2"/>
      <scheme val="minor"/>
    </font>
    <font>
      <b/>
      <vertAlign val="subscript"/>
      <sz val="11"/>
      <color theme="1" tint="-0.499984740745262"/>
      <name val="Calibri"/>
      <family val="2"/>
      <scheme val="minor"/>
    </font>
    <font>
      <u/>
      <sz val="11"/>
      <color theme="1" tint="-0.499984740745262"/>
      <name val="Calibri"/>
      <family val="2"/>
      <scheme val="minor"/>
    </font>
    <font>
      <b/>
      <vertAlign val="superscript"/>
      <sz val="11"/>
      <color theme="1" tint="-0.499984740745262"/>
      <name val="Calibri"/>
      <family val="2"/>
      <scheme val="minor"/>
    </font>
    <font>
      <sz val="8"/>
      <color theme="0"/>
      <name val="Calibri"/>
      <family val="2"/>
      <scheme val="minor"/>
    </font>
    <font>
      <b/>
      <sz val="10"/>
      <color theme="1" tint="-0.499984740745262"/>
      <name val="Calibri"/>
      <family val="2"/>
      <scheme val="minor"/>
    </font>
    <font>
      <u/>
      <sz val="9"/>
      <color indexed="81"/>
      <name val="Tahoma"/>
      <family val="2"/>
    </font>
    <font>
      <b/>
      <sz val="11"/>
      <color theme="1"/>
      <name val="Calibri"/>
      <family val="2"/>
      <scheme val="minor"/>
    </font>
    <font>
      <sz val="36"/>
      <color theme="1"/>
      <name val="Calibri"/>
      <family val="2"/>
      <scheme val="minor"/>
    </font>
    <font>
      <sz val="9"/>
      <color theme="1" tint="-0.499984740745262"/>
      <name val="Calibri"/>
      <family val="2"/>
      <scheme val="minor"/>
    </font>
    <font>
      <sz val="11"/>
      <color theme="0"/>
      <name val="Calibri"/>
      <family val="2"/>
      <scheme val="minor"/>
    </font>
    <font>
      <vertAlign val="subscript"/>
      <sz val="11"/>
      <color theme="0"/>
      <name val="Calibri"/>
      <family val="2"/>
      <scheme val="minor"/>
    </font>
    <font>
      <sz val="11"/>
      <name val="Calibri"/>
      <family val="2"/>
      <scheme val="minor"/>
    </font>
    <font>
      <b/>
      <sz val="11"/>
      <name val="Calibri"/>
      <family val="2"/>
      <scheme val="minor"/>
    </font>
    <font>
      <sz val="11"/>
      <color rgb="FFFF0000"/>
      <name val="Calibri"/>
      <family val="2"/>
      <scheme val="minor"/>
    </font>
    <font>
      <sz val="10"/>
      <name val="Arial"/>
      <family val="2"/>
    </font>
    <font>
      <b/>
      <sz val="12"/>
      <color indexed="8"/>
      <name val="Arial"/>
      <family val="2"/>
    </font>
    <font>
      <b/>
      <sz val="14"/>
      <color indexed="8"/>
      <name val="Arial"/>
      <family val="2"/>
    </font>
    <font>
      <sz val="14"/>
      <color indexed="8"/>
      <name val="Arial"/>
      <family val="2"/>
    </font>
    <font>
      <sz val="10"/>
      <color indexed="8"/>
      <name val="Arial"/>
      <family val="2"/>
    </font>
    <font>
      <b/>
      <sz val="10"/>
      <name val="Arial"/>
      <family val="2"/>
    </font>
    <font>
      <b/>
      <sz val="10"/>
      <color indexed="8"/>
      <name val="Arial"/>
      <family val="2"/>
    </font>
    <font>
      <sz val="10"/>
      <color indexed="8"/>
      <name val="Arial Narrow"/>
      <family val="2"/>
    </font>
    <font>
      <b/>
      <sz val="11"/>
      <color rgb="FFFF0000"/>
      <name val="Calibri"/>
      <family val="2"/>
      <scheme val="minor"/>
    </font>
    <font>
      <sz val="11"/>
      <color rgb="FF00837B"/>
      <name val="Calibri"/>
      <family val="2"/>
      <scheme val="minor"/>
    </font>
  </fonts>
  <fills count="1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8"/>
        <bgColor theme="8"/>
      </patternFill>
    </fill>
    <fill>
      <patternFill patternType="solid">
        <fgColor theme="0" tint="-4.9989318521683403E-2"/>
        <bgColor indexed="64"/>
      </patternFill>
    </fill>
    <fill>
      <patternFill patternType="solid">
        <fgColor theme="8"/>
        <bgColor indexed="64"/>
      </patternFill>
    </fill>
    <fill>
      <patternFill patternType="solid">
        <fgColor theme="4"/>
        <bgColor indexed="64"/>
      </patternFill>
    </fill>
    <fill>
      <patternFill patternType="solid">
        <fgColor theme="8" tint="-0.749992370372631"/>
        <bgColor indexed="64"/>
      </patternFill>
    </fill>
    <fill>
      <patternFill patternType="solid">
        <fgColor rgb="FFFFFF00"/>
        <bgColor indexed="64"/>
      </patternFill>
    </fill>
    <fill>
      <patternFill patternType="solid">
        <fgColor rgb="FF00837B"/>
        <bgColor indexed="64"/>
      </patternFill>
    </fill>
    <fill>
      <patternFill patternType="solid">
        <fgColor rgb="FFBDBBBB"/>
        <bgColor indexed="64"/>
      </patternFill>
    </fill>
    <fill>
      <patternFill patternType="solid">
        <fgColor indexed="9"/>
        <bgColor indexed="64"/>
      </patternFill>
    </fill>
    <fill>
      <patternFill patternType="solid">
        <fgColor theme="5" tint="0.79998168889431442"/>
        <bgColor indexed="64"/>
      </patternFill>
    </fill>
  </fills>
  <borders count="32">
    <border>
      <left/>
      <right/>
      <top/>
      <bottom/>
      <diagonal/>
    </border>
    <border>
      <left style="thin">
        <color theme="8"/>
      </left>
      <right/>
      <top style="thin">
        <color theme="8"/>
      </top>
      <bottom/>
      <diagonal/>
    </border>
    <border>
      <left style="thin">
        <color theme="8"/>
      </left>
      <right/>
      <top style="thin">
        <color theme="8"/>
      </top>
      <bottom style="thin">
        <color theme="8"/>
      </bottom>
      <diagonal/>
    </border>
    <border>
      <left/>
      <right/>
      <top style="thin">
        <color theme="8"/>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s>
  <cellStyleXfs count="5">
    <xf numFmtId="0" fontId="0" fillId="0" borderId="0"/>
    <xf numFmtId="4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29" fillId="0" borderId="0"/>
  </cellStyleXfs>
  <cellXfs count="249">
    <xf numFmtId="0" fontId="0" fillId="0" borderId="0" xfId="0"/>
    <xf numFmtId="0" fontId="0" fillId="0" borderId="0" xfId="0" applyProtection="1">
      <protection hidden="1"/>
    </xf>
    <xf numFmtId="2" fontId="0" fillId="0" borderId="0" xfId="0" applyNumberFormat="1" applyProtection="1">
      <protection hidden="1"/>
    </xf>
    <xf numFmtId="0" fontId="0" fillId="0" borderId="0" xfId="0" applyAlignment="1" applyProtection="1">
      <protection hidden="1"/>
    </xf>
    <xf numFmtId="0" fontId="2" fillId="5" borderId="1" xfId="0" applyFont="1" applyFill="1" applyBorder="1" applyProtection="1">
      <protection hidden="1"/>
    </xf>
    <xf numFmtId="0" fontId="0" fillId="0" borderId="1" xfId="0" applyFont="1" applyBorder="1" applyProtection="1">
      <protection hidden="1"/>
    </xf>
    <xf numFmtId="0" fontId="0" fillId="0" borderId="0" xfId="0" applyFont="1" applyProtection="1">
      <protection hidden="1"/>
    </xf>
    <xf numFmtId="0" fontId="0" fillId="0" borderId="2" xfId="0" applyFont="1" applyBorder="1" applyProtection="1">
      <protection hidden="1"/>
    </xf>
    <xf numFmtId="0" fontId="0" fillId="0" borderId="3" xfId="0" applyFont="1" applyBorder="1"/>
    <xf numFmtId="0" fontId="0" fillId="0" borderId="3" xfId="0" quotePrefix="1" applyFont="1" applyBorder="1"/>
    <xf numFmtId="8" fontId="0" fillId="0" borderId="0" xfId="0" applyNumberFormat="1"/>
    <xf numFmtId="8" fontId="0" fillId="0" borderId="0" xfId="0" quotePrefix="1" applyNumberFormat="1"/>
    <xf numFmtId="2" fontId="0" fillId="0" borderId="0" xfId="0" applyNumberFormat="1"/>
    <xf numFmtId="0" fontId="0" fillId="0" borderId="0" xfId="0" applyFont="1" applyFill="1" applyBorder="1"/>
    <xf numFmtId="0" fontId="0" fillId="0" borderId="0" xfId="0" applyAlignment="1">
      <alignment wrapText="1"/>
    </xf>
    <xf numFmtId="0" fontId="0" fillId="0" borderId="0" xfId="0" applyAlignment="1">
      <alignment horizontal="center"/>
    </xf>
    <xf numFmtId="0" fontId="0" fillId="0" borderId="0" xfId="0" applyAlignment="1">
      <alignment horizontal="center"/>
    </xf>
    <xf numFmtId="1" fontId="0" fillId="0" borderId="0" xfId="0" applyNumberFormat="1" applyAlignment="1"/>
    <xf numFmtId="0" fontId="0" fillId="0" borderId="0" xfId="0" applyAlignment="1"/>
    <xf numFmtId="2" fontId="0" fillId="0" borderId="0" xfId="0" applyNumberFormat="1" applyAlignment="1"/>
    <xf numFmtId="0" fontId="0" fillId="0" borderId="0" xfId="0" applyAlignment="1">
      <alignment horizontal="left"/>
    </xf>
    <xf numFmtId="9" fontId="0" fillId="0" borderId="0" xfId="0" applyNumberFormat="1"/>
    <xf numFmtId="10" fontId="0" fillId="0" borderId="0" xfId="0" applyNumberFormat="1"/>
    <xf numFmtId="1" fontId="0" fillId="0" borderId="0" xfId="0" applyNumberFormat="1" applyFill="1" applyAlignment="1"/>
    <xf numFmtId="165" fontId="0" fillId="0" borderId="0" xfId="0" applyNumberFormat="1"/>
    <xf numFmtId="0" fontId="0" fillId="0" borderId="0" xfId="0" applyFont="1"/>
    <xf numFmtId="0" fontId="0" fillId="0" borderId="0" xfId="0" applyFont="1" applyBorder="1"/>
    <xf numFmtId="0" fontId="6" fillId="2" borderId="0" xfId="0" applyFont="1" applyFill="1"/>
    <xf numFmtId="0" fontId="7" fillId="2" borderId="0" xfId="0" applyFont="1" applyFill="1"/>
    <xf numFmtId="0" fontId="6" fillId="2" borderId="0" xfId="0" applyFont="1" applyFill="1" applyAlignment="1">
      <alignment horizontal="left"/>
    </xf>
    <xf numFmtId="0" fontId="6" fillId="2" borderId="0" xfId="0" quotePrefix="1" applyFont="1" applyFill="1"/>
    <xf numFmtId="0" fontId="6" fillId="2" borderId="0" xfId="0" applyFont="1" applyFill="1" applyBorder="1" applyProtection="1">
      <protection hidden="1"/>
    </xf>
    <xf numFmtId="0" fontId="6" fillId="2" borderId="0" xfId="0" applyNumberFormat="1" applyFont="1" applyFill="1" applyBorder="1" applyAlignment="1" applyProtection="1">
      <alignment horizontal="left"/>
      <protection hidden="1"/>
    </xf>
    <xf numFmtId="0" fontId="6" fillId="2" borderId="0" xfId="0" applyFont="1" applyFill="1" applyAlignment="1"/>
    <xf numFmtId="2" fontId="6" fillId="2" borderId="0" xfId="0" applyNumberFormat="1" applyFont="1" applyFill="1"/>
    <xf numFmtId="0" fontId="7" fillId="2" borderId="0" xfId="0" applyFont="1" applyFill="1" applyBorder="1" applyAlignment="1">
      <alignment horizontal="left"/>
    </xf>
    <xf numFmtId="0" fontId="6" fillId="3" borderId="4" xfId="0" applyFont="1" applyFill="1" applyBorder="1" applyAlignment="1">
      <alignment vertical="center"/>
    </xf>
    <xf numFmtId="0" fontId="6" fillId="3" borderId="4" xfId="0" applyFont="1" applyFill="1" applyBorder="1" applyAlignment="1">
      <alignment horizontal="right" vertical="center"/>
    </xf>
    <xf numFmtId="0" fontId="6" fillId="2" borderId="0" xfId="0" applyFont="1" applyFill="1" applyBorder="1" applyAlignment="1">
      <alignment horizontal="right" vertical="center"/>
    </xf>
    <xf numFmtId="1" fontId="6" fillId="2" borderId="0" xfId="0" applyNumberFormat="1" applyFont="1" applyFill="1"/>
    <xf numFmtId="0" fontId="6" fillId="2" borderId="0" xfId="0" applyFont="1" applyFill="1" applyAlignment="1">
      <alignment horizontal="right"/>
    </xf>
    <xf numFmtId="167" fontId="6" fillId="7" borderId="4" xfId="0" applyNumberFormat="1" applyFont="1" applyFill="1" applyBorder="1" applyAlignment="1">
      <alignment vertical="center"/>
    </xf>
    <xf numFmtId="3" fontId="6" fillId="7" borderId="4" xfId="0" applyNumberFormat="1" applyFont="1" applyFill="1" applyBorder="1" applyAlignment="1">
      <alignment vertical="center"/>
    </xf>
    <xf numFmtId="167" fontId="6" fillId="7" borderId="4" xfId="1" applyNumberFormat="1" applyFont="1" applyFill="1" applyBorder="1" applyAlignment="1">
      <alignment horizontal="right" vertical="center"/>
    </xf>
    <xf numFmtId="3" fontId="6" fillId="7" borderId="4" xfId="0" applyNumberFormat="1" applyFont="1" applyFill="1" applyBorder="1" applyAlignment="1">
      <alignment horizontal="right" vertical="center"/>
    </xf>
    <xf numFmtId="0" fontId="6" fillId="7" borderId="4" xfId="0" applyFont="1" applyFill="1" applyBorder="1" applyAlignment="1">
      <alignment horizontal="right" vertical="center"/>
    </xf>
    <xf numFmtId="167" fontId="6" fillId="7" borderId="4" xfId="0" applyNumberFormat="1" applyFont="1" applyFill="1" applyBorder="1" applyAlignment="1">
      <alignment horizontal="right" vertical="center"/>
    </xf>
    <xf numFmtId="6" fontId="6" fillId="7" borderId="4" xfId="0" applyNumberFormat="1" applyFont="1" applyFill="1" applyBorder="1" applyAlignment="1">
      <alignment horizontal="right" vertical="center"/>
    </xf>
    <xf numFmtId="0" fontId="7" fillId="8" borderId="4" xfId="0" applyFont="1" applyFill="1" applyBorder="1" applyAlignment="1">
      <alignment horizontal="left" wrapText="1"/>
    </xf>
    <xf numFmtId="0" fontId="6" fillId="2" borderId="0" xfId="0" applyFont="1" applyFill="1" applyBorder="1"/>
    <xf numFmtId="0" fontId="12" fillId="9" borderId="0" xfId="0" applyFont="1" applyFill="1"/>
    <xf numFmtId="167" fontId="6" fillId="7" borderId="4" xfId="0" applyNumberFormat="1" applyFont="1" applyFill="1" applyBorder="1"/>
    <xf numFmtId="165" fontId="6" fillId="7" borderId="4" xfId="0" applyNumberFormat="1" applyFont="1" applyFill="1" applyBorder="1"/>
    <xf numFmtId="8" fontId="6" fillId="3" borderId="4" xfId="0" applyNumberFormat="1" applyFont="1" applyFill="1" applyBorder="1" applyAlignment="1">
      <alignment horizontal="right"/>
    </xf>
    <xf numFmtId="0" fontId="6" fillId="3" borderId="4" xfId="0" quotePrefix="1" applyFont="1" applyFill="1" applyBorder="1" applyAlignment="1">
      <alignment horizontal="left"/>
    </xf>
    <xf numFmtId="167" fontId="6" fillId="6" borderId="4" xfId="0" applyNumberFormat="1" applyFont="1" applyFill="1" applyBorder="1"/>
    <xf numFmtId="0" fontId="6" fillId="2" borderId="0" xfId="0" applyFont="1" applyFill="1" applyBorder="1" applyAlignment="1">
      <alignment horizontal="right"/>
    </xf>
    <xf numFmtId="165" fontId="6" fillId="4" borderId="7" xfId="0" applyNumberFormat="1" applyFont="1" applyFill="1" applyBorder="1"/>
    <xf numFmtId="0" fontId="7" fillId="2" borderId="6" xfId="0" applyFont="1" applyFill="1" applyBorder="1" applyAlignment="1">
      <alignment wrapText="1"/>
    </xf>
    <xf numFmtId="0" fontId="6" fillId="6" borderId="0" xfId="0" applyFont="1" applyFill="1" applyBorder="1"/>
    <xf numFmtId="170" fontId="6" fillId="6" borderId="0" xfId="3" applyNumberFormat="1" applyFont="1" applyFill="1" applyBorder="1"/>
    <xf numFmtId="0" fontId="6" fillId="2" borderId="0" xfId="0" applyFont="1" applyFill="1" applyAlignment="1">
      <alignment vertical="top" wrapText="1"/>
    </xf>
    <xf numFmtId="0" fontId="0" fillId="2" borderId="0" xfId="0" applyFill="1"/>
    <xf numFmtId="167" fontId="6" fillId="2" borderId="9" xfId="0" applyNumberFormat="1" applyFont="1" applyFill="1" applyBorder="1"/>
    <xf numFmtId="165" fontId="6" fillId="2" borderId="9" xfId="0" applyNumberFormat="1" applyFont="1" applyFill="1" applyBorder="1"/>
    <xf numFmtId="0" fontId="0" fillId="2" borderId="0" xfId="0" applyFill="1" applyBorder="1"/>
    <xf numFmtId="0" fontId="11" fillId="2" borderId="6" xfId="0" applyFont="1" applyFill="1" applyBorder="1" applyAlignment="1">
      <alignment horizontal="right" wrapText="1"/>
    </xf>
    <xf numFmtId="0" fontId="7" fillId="2" borderId="0" xfId="0" applyFont="1" applyFill="1" applyAlignment="1">
      <alignment horizontal="right"/>
    </xf>
    <xf numFmtId="0" fontId="7" fillId="2" borderId="0" xfId="0" applyFont="1" applyFill="1" applyBorder="1" applyAlignment="1">
      <alignment horizontal="right"/>
    </xf>
    <xf numFmtId="0" fontId="16" fillId="2" borderId="0" xfId="0" applyFont="1" applyFill="1" applyBorder="1" applyAlignment="1">
      <alignment horizontal="right" wrapText="1"/>
    </xf>
    <xf numFmtId="0" fontId="18" fillId="2" borderId="0" xfId="0" applyFont="1" applyFill="1" applyAlignment="1">
      <alignment horizontal="right"/>
    </xf>
    <xf numFmtId="0" fontId="6" fillId="2" borderId="0" xfId="0" applyFont="1" applyFill="1" applyAlignment="1">
      <alignment horizontal="left" wrapText="1"/>
    </xf>
    <xf numFmtId="0" fontId="7" fillId="8" borderId="4" xfId="0" applyFont="1" applyFill="1" applyBorder="1" applyAlignment="1">
      <alignment horizontal="left" wrapText="1"/>
    </xf>
    <xf numFmtId="167" fontId="0" fillId="0" borderId="0" xfId="0" applyNumberFormat="1"/>
    <xf numFmtId="172" fontId="0" fillId="0" borderId="0" xfId="0" applyNumberFormat="1"/>
    <xf numFmtId="3" fontId="0" fillId="6" borderId="4" xfId="0" applyNumberFormat="1" applyFont="1" applyFill="1" applyBorder="1"/>
    <xf numFmtId="3" fontId="0" fillId="2" borderId="9" xfId="0" applyNumberFormat="1" applyFont="1" applyFill="1" applyBorder="1"/>
    <xf numFmtId="3" fontId="21" fillId="6" borderId="4" xfId="0" applyNumberFormat="1" applyFont="1" applyFill="1" applyBorder="1"/>
    <xf numFmtId="3" fontId="21" fillId="2" borderId="9" xfId="0" applyNumberFormat="1" applyFont="1" applyFill="1" applyBorder="1"/>
    <xf numFmtId="1" fontId="0" fillId="6" borderId="4" xfId="0" applyNumberFormat="1" applyFont="1" applyFill="1" applyBorder="1"/>
    <xf numFmtId="1" fontId="0" fillId="2" borderId="9" xfId="0" applyNumberFormat="1" applyFont="1" applyFill="1" applyBorder="1"/>
    <xf numFmtId="0" fontId="21" fillId="2" borderId="6" xfId="0" applyFont="1" applyFill="1" applyBorder="1" applyAlignment="1">
      <alignment wrapText="1"/>
    </xf>
    <xf numFmtId="0" fontId="21" fillId="2" borderId="0" xfId="0" applyFont="1" applyFill="1" applyBorder="1" applyAlignment="1">
      <alignment wrapText="1"/>
    </xf>
    <xf numFmtId="167" fontId="0" fillId="4" borderId="4" xfId="0" applyNumberFormat="1" applyFont="1" applyFill="1" applyBorder="1"/>
    <xf numFmtId="167" fontId="0" fillId="2" borderId="9" xfId="0" applyNumberFormat="1" applyFont="1" applyFill="1" applyBorder="1"/>
    <xf numFmtId="167" fontId="0" fillId="6" borderId="4" xfId="0" applyNumberFormat="1" applyFont="1" applyFill="1" applyBorder="1"/>
    <xf numFmtId="167" fontId="0" fillId="7" borderId="4" xfId="0" applyNumberFormat="1" applyFont="1" applyFill="1" applyBorder="1"/>
    <xf numFmtId="165" fontId="0" fillId="6" borderId="4" xfId="0" applyNumberFormat="1" applyFont="1" applyFill="1" applyBorder="1"/>
    <xf numFmtId="165" fontId="0" fillId="2" borderId="9" xfId="0" applyNumberFormat="1" applyFont="1" applyFill="1" applyBorder="1"/>
    <xf numFmtId="165" fontId="0" fillId="7" borderId="4" xfId="0" applyNumberFormat="1" applyFont="1" applyFill="1" applyBorder="1"/>
    <xf numFmtId="167" fontId="21" fillId="6" borderId="4" xfId="0" applyNumberFormat="1" applyFont="1" applyFill="1" applyBorder="1"/>
    <xf numFmtId="167" fontId="21" fillId="2" borderId="9" xfId="0" applyNumberFormat="1" applyFont="1" applyFill="1" applyBorder="1"/>
    <xf numFmtId="0" fontId="0" fillId="2" borderId="0" xfId="0" applyFont="1" applyFill="1" applyBorder="1" applyAlignment="1">
      <alignment horizontal="right"/>
    </xf>
    <xf numFmtId="171" fontId="0" fillId="7" borderId="6" xfId="2" applyNumberFormat="1" applyFont="1" applyFill="1" applyBorder="1"/>
    <xf numFmtId="0" fontId="0" fillId="2" borderId="0" xfId="0" applyFont="1" applyFill="1" applyAlignment="1">
      <alignment horizontal="right"/>
    </xf>
    <xf numFmtId="0" fontId="0" fillId="7" borderId="5" xfId="0" applyFont="1" applyFill="1" applyBorder="1" applyAlignment="1"/>
    <xf numFmtId="0" fontId="0" fillId="2" borderId="0" xfId="0" applyFont="1" applyFill="1" applyBorder="1"/>
    <xf numFmtId="0" fontId="6" fillId="3" borderId="5" xfId="0" applyFont="1" applyFill="1" applyBorder="1" applyAlignment="1" applyProtection="1">
      <alignment horizontal="center"/>
      <protection locked="0" hidden="1"/>
    </xf>
    <xf numFmtId="0" fontId="6" fillId="3" borderId="5" xfId="0" applyFont="1" applyFill="1" applyBorder="1" applyProtection="1">
      <protection locked="0" hidden="1"/>
    </xf>
    <xf numFmtId="0" fontId="6" fillId="3" borderId="5" xfId="0" applyFont="1" applyFill="1" applyBorder="1" applyProtection="1">
      <protection locked="0"/>
    </xf>
    <xf numFmtId="0" fontId="6" fillId="3" borderId="4" xfId="0" quotePrefix="1" applyFont="1" applyFill="1" applyBorder="1" applyAlignment="1" applyProtection="1">
      <alignment horizontal="left"/>
      <protection locked="0"/>
    </xf>
    <xf numFmtId="9" fontId="6" fillId="3" borderId="4" xfId="2" applyFont="1" applyFill="1" applyBorder="1" applyAlignment="1" applyProtection="1">
      <protection locked="0"/>
    </xf>
    <xf numFmtId="0" fontId="6" fillId="3" borderId="5" xfId="0" applyFont="1" applyFill="1" applyBorder="1" applyAlignment="1" applyProtection="1">
      <protection locked="0"/>
    </xf>
    <xf numFmtId="0" fontId="6" fillId="3" borderId="4" xfId="0" applyFont="1" applyFill="1" applyBorder="1" applyAlignment="1" applyProtection="1">
      <alignment horizontal="left" vertical="center"/>
      <protection locked="0"/>
    </xf>
    <xf numFmtId="3" fontId="6" fillId="3" borderId="4" xfId="0" applyNumberFormat="1" applyFont="1" applyFill="1" applyBorder="1" applyAlignment="1" applyProtection="1">
      <alignment vertical="center"/>
      <protection locked="0"/>
    </xf>
    <xf numFmtId="3" fontId="6" fillId="3" borderId="4" xfId="0" applyNumberFormat="1" applyFont="1" applyFill="1" applyBorder="1" applyAlignment="1" applyProtection="1">
      <alignment horizontal="right" vertical="center"/>
      <protection locked="0"/>
    </xf>
    <xf numFmtId="1" fontId="6" fillId="3" borderId="4" xfId="0" applyNumberFormat="1" applyFont="1" applyFill="1" applyBorder="1" applyAlignment="1" applyProtection="1">
      <alignment vertical="center"/>
      <protection locked="0"/>
    </xf>
    <xf numFmtId="167" fontId="6" fillId="3" borderId="4" xfId="1" applyNumberFormat="1" applyFont="1" applyFill="1" applyBorder="1" applyAlignment="1" applyProtection="1">
      <alignment vertical="center"/>
      <protection locked="0"/>
    </xf>
    <xf numFmtId="0" fontId="6" fillId="3" borderId="4" xfId="0" applyFont="1" applyFill="1" applyBorder="1" applyAlignment="1" applyProtection="1">
      <alignment horizontal="right" vertical="center"/>
      <protection locked="0"/>
    </xf>
    <xf numFmtId="167" fontId="6" fillId="3" borderId="4" xfId="1" applyNumberFormat="1" applyFont="1" applyFill="1" applyBorder="1" applyAlignment="1" applyProtection="1">
      <alignment horizontal="right" vertical="center"/>
      <protection locked="0"/>
    </xf>
    <xf numFmtId="42" fontId="6" fillId="3" borderId="4" xfId="1" applyNumberFormat="1" applyFont="1" applyFill="1" applyBorder="1" applyAlignment="1" applyProtection="1">
      <alignment horizontal="right" vertical="center"/>
      <protection locked="0"/>
    </xf>
    <xf numFmtId="168" fontId="6" fillId="3" borderId="4" xfId="1" applyNumberFormat="1" applyFont="1" applyFill="1" applyBorder="1" applyAlignment="1" applyProtection="1">
      <alignment horizontal="right" vertical="center"/>
      <protection locked="0"/>
    </xf>
    <xf numFmtId="0" fontId="6" fillId="2" borderId="0" xfId="0" applyFont="1" applyFill="1" applyAlignment="1">
      <alignment horizontal="left" indent="1"/>
    </xf>
    <xf numFmtId="0" fontId="6" fillId="2" borderId="0" xfId="0" applyFont="1" applyFill="1" applyAlignment="1">
      <alignment horizontal="right"/>
    </xf>
    <xf numFmtId="0" fontId="6" fillId="2" borderId="0" xfId="0" applyFont="1" applyFill="1" applyBorder="1" applyAlignment="1" applyProtection="1">
      <alignment horizontal="right"/>
      <protection hidden="1"/>
    </xf>
    <xf numFmtId="0" fontId="6" fillId="3" borderId="5" xfId="0" applyNumberFormat="1" applyFont="1" applyFill="1" applyBorder="1" applyAlignment="1" applyProtection="1">
      <protection locked="0" hidden="1"/>
    </xf>
    <xf numFmtId="0" fontId="6" fillId="3" borderId="5" xfId="0" applyFont="1" applyFill="1" applyBorder="1" applyAlignment="1" applyProtection="1">
      <protection locked="0" hidden="1"/>
    </xf>
    <xf numFmtId="0" fontId="6" fillId="2" borderId="0" xfId="0" applyFont="1" applyFill="1" applyAlignment="1">
      <alignment wrapText="1"/>
    </xf>
    <xf numFmtId="0" fontId="0" fillId="10" borderId="0" xfId="0" applyFill="1"/>
    <xf numFmtId="171" fontId="0" fillId="7" borderId="6" xfId="2" applyNumberFormat="1" applyFont="1" applyFill="1" applyBorder="1" applyAlignment="1">
      <alignment horizontal="right"/>
    </xf>
    <xf numFmtId="173" fontId="0" fillId="7" borderId="4" xfId="0" applyNumberFormat="1" applyFont="1" applyFill="1" applyBorder="1"/>
    <xf numFmtId="173" fontId="21" fillId="7" borderId="4" xfId="0" applyNumberFormat="1" applyFont="1" applyFill="1" applyBorder="1"/>
    <xf numFmtId="174" fontId="0" fillId="7" borderId="4" xfId="0" applyNumberFormat="1" applyFont="1" applyFill="1" applyBorder="1"/>
    <xf numFmtId="174" fontId="21" fillId="7" borderId="4" xfId="0" applyNumberFormat="1" applyFont="1" applyFill="1" applyBorder="1"/>
    <xf numFmtId="175" fontId="0" fillId="7" borderId="4" xfId="0" applyNumberFormat="1" applyFont="1" applyFill="1" applyBorder="1"/>
    <xf numFmtId="173" fontId="0" fillId="7" borderId="6" xfId="0" applyNumberFormat="1" applyFont="1" applyFill="1" applyBorder="1"/>
    <xf numFmtId="173" fontId="0" fillId="7" borderId="14" xfId="0" applyNumberFormat="1" applyFont="1" applyFill="1" applyBorder="1"/>
    <xf numFmtId="0" fontId="23" fillId="2" borderId="0" xfId="0" applyFont="1" applyFill="1" applyAlignment="1">
      <alignment horizontal="right" vertical="top" wrapText="1"/>
    </xf>
    <xf numFmtId="0" fontId="6" fillId="3" borderId="4" xfId="0" applyFont="1" applyFill="1" applyBorder="1" applyAlignment="1" applyProtection="1">
      <alignment horizontal="left"/>
      <protection locked="0"/>
    </xf>
    <xf numFmtId="0" fontId="6" fillId="3" borderId="4" xfId="0" quotePrefix="1" applyFont="1" applyFill="1" applyBorder="1" applyAlignment="1" applyProtection="1">
      <alignment horizontal="left"/>
    </xf>
    <xf numFmtId="0" fontId="6" fillId="2" borderId="0" xfId="0" applyFont="1" applyFill="1" applyAlignment="1">
      <alignment horizontal="left" wrapText="1"/>
    </xf>
    <xf numFmtId="166" fontId="0" fillId="7" borderId="6" xfId="0" applyNumberFormat="1" applyFill="1" applyBorder="1" applyAlignment="1">
      <alignment horizontal="right"/>
    </xf>
    <xf numFmtId="0" fontId="0" fillId="11" borderId="0" xfId="0" applyFill="1"/>
    <xf numFmtId="0" fontId="7" fillId="12" borderId="4" xfId="0" applyFont="1" applyFill="1" applyBorder="1" applyAlignment="1">
      <alignment horizontal="left" wrapText="1"/>
    </xf>
    <xf numFmtId="0" fontId="6" fillId="12" borderId="4" xfId="0" applyFont="1" applyFill="1" applyBorder="1" applyAlignment="1">
      <alignment horizontal="left"/>
    </xf>
    <xf numFmtId="0" fontId="6" fillId="12" borderId="4" xfId="0" applyFont="1" applyFill="1" applyBorder="1" applyAlignment="1">
      <alignment horizontal="right"/>
    </xf>
    <xf numFmtId="0" fontId="12" fillId="11" borderId="0" xfId="0" applyFont="1" applyFill="1"/>
    <xf numFmtId="0" fontId="24" fillId="11" borderId="16" xfId="0" applyFont="1" applyFill="1" applyBorder="1" applyAlignment="1">
      <alignment horizontal="center" vertical="center" wrapText="1"/>
    </xf>
    <xf numFmtId="0" fontId="24" fillId="11" borderId="18" xfId="0" applyFont="1" applyFill="1" applyBorder="1" applyAlignment="1" applyProtection="1">
      <protection hidden="1"/>
    </xf>
    <xf numFmtId="0" fontId="24" fillId="11" borderId="18" xfId="0" applyFont="1" applyFill="1" applyBorder="1" applyAlignment="1" applyProtection="1">
      <alignment horizontal="center"/>
      <protection hidden="1"/>
    </xf>
    <xf numFmtId="0" fontId="24" fillId="11" borderId="15" xfId="0" applyFont="1" applyFill="1" applyBorder="1" applyProtection="1">
      <protection hidden="1"/>
    </xf>
    <xf numFmtId="0" fontId="24" fillId="11" borderId="17" xfId="0" applyFont="1" applyFill="1" applyBorder="1" applyProtection="1">
      <protection hidden="1"/>
    </xf>
    <xf numFmtId="0" fontId="26" fillId="0" borderId="19" xfId="0" applyFont="1" applyBorder="1" applyProtection="1">
      <protection hidden="1"/>
    </xf>
    <xf numFmtId="4" fontId="26" fillId="0" borderId="16" xfId="0" applyNumberFormat="1" applyFont="1" applyBorder="1" applyProtection="1">
      <protection hidden="1"/>
    </xf>
    <xf numFmtId="2" fontId="26" fillId="0" borderId="20" xfId="0" applyNumberFormat="1" applyFont="1" applyBorder="1" applyProtection="1">
      <protection hidden="1"/>
    </xf>
    <xf numFmtId="0" fontId="26" fillId="0" borderId="0" xfId="0" applyFont="1" applyProtection="1">
      <protection hidden="1"/>
    </xf>
    <xf numFmtId="2" fontId="26" fillId="0" borderId="0" xfId="0" applyNumberFormat="1" applyFont="1" applyProtection="1">
      <protection hidden="1"/>
    </xf>
    <xf numFmtId="0" fontId="26" fillId="0" borderId="21" xfId="0" applyFont="1" applyBorder="1" applyProtection="1">
      <protection hidden="1"/>
    </xf>
    <xf numFmtId="4" fontId="26" fillId="0" borderId="22" xfId="0" applyNumberFormat="1" applyFont="1" applyBorder="1" applyProtection="1">
      <protection hidden="1"/>
    </xf>
    <xf numFmtId="2" fontId="26" fillId="0" borderId="23" xfId="0" applyNumberFormat="1" applyFont="1" applyBorder="1" applyProtection="1">
      <protection hidden="1"/>
    </xf>
    <xf numFmtId="0" fontId="0" fillId="0" borderId="1" xfId="0" applyFont="1" applyFill="1" applyBorder="1" applyProtection="1">
      <protection hidden="1"/>
    </xf>
    <xf numFmtId="0" fontId="27" fillId="0" borderId="0" xfId="0" applyFont="1" applyFill="1" applyBorder="1" applyProtection="1">
      <protection hidden="1"/>
    </xf>
    <xf numFmtId="0" fontId="6" fillId="2" borderId="0" xfId="0" applyFont="1" applyFill="1" applyAlignment="1">
      <alignment horizontal="left" wrapText="1"/>
    </xf>
    <xf numFmtId="0" fontId="24" fillId="11" borderId="15" xfId="0" applyFont="1" applyFill="1" applyBorder="1" applyAlignment="1" applyProtection="1">
      <alignment horizontal="center"/>
      <protection hidden="1"/>
    </xf>
    <xf numFmtId="0" fontId="30" fillId="13" borderId="0" xfId="0" applyFont="1" applyFill="1" applyAlignment="1">
      <alignment vertical="top"/>
    </xf>
    <xf numFmtId="0" fontId="30" fillId="13" borderId="0" xfId="0" applyFont="1" applyFill="1" applyAlignment="1">
      <alignment horizontal="left" vertical="top"/>
    </xf>
    <xf numFmtId="0" fontId="31" fillId="13" borderId="0" xfId="0" applyFont="1" applyFill="1" applyAlignment="1">
      <alignment horizontal="left" vertical="top" wrapText="1"/>
    </xf>
    <xf numFmtId="0" fontId="32" fillId="13" borderId="0" xfId="0" applyFont="1" applyFill="1" applyAlignment="1">
      <alignment vertical="top" wrapText="1"/>
    </xf>
    <xf numFmtId="0" fontId="33" fillId="13" borderId="0" xfId="0" applyFont="1" applyFill="1"/>
    <xf numFmtId="0" fontId="35" fillId="13" borderId="0" xfId="0" applyFont="1" applyFill="1" applyAlignment="1">
      <alignment horizontal="right"/>
    </xf>
    <xf numFmtId="0" fontId="36" fillId="13" borderId="0" xfId="0" applyFont="1" applyFill="1" applyAlignment="1">
      <alignment horizontal="right"/>
    </xf>
    <xf numFmtId="0" fontId="29" fillId="13" borderId="0" xfId="0" applyFont="1" applyFill="1"/>
    <xf numFmtId="0" fontId="34" fillId="13" borderId="0" xfId="0" applyFont="1" applyFill="1" applyAlignment="1">
      <alignment horizontal="right" vertical="top"/>
    </xf>
    <xf numFmtId="0" fontId="0" fillId="0" borderId="0" xfId="0" applyAlignment="1">
      <alignment vertical="center"/>
    </xf>
    <xf numFmtId="4" fontId="26" fillId="0" borderId="16" xfId="0" applyNumberFormat="1" applyFont="1" applyFill="1" applyBorder="1" applyProtection="1">
      <protection hidden="1"/>
    </xf>
    <xf numFmtId="4" fontId="26" fillId="0" borderId="22" xfId="0" applyNumberFormat="1" applyFont="1" applyFill="1" applyBorder="1" applyProtection="1">
      <protection hidden="1"/>
    </xf>
    <xf numFmtId="0" fontId="0" fillId="0" borderId="0" xfId="0" applyFill="1"/>
    <xf numFmtId="0" fontId="26" fillId="0" borderId="19" xfId="0" applyFont="1" applyFill="1" applyBorder="1" applyProtection="1">
      <protection hidden="1"/>
    </xf>
    <xf numFmtId="2" fontId="26" fillId="0" borderId="20" xfId="0" applyNumberFormat="1" applyFont="1" applyFill="1" applyBorder="1" applyProtection="1">
      <protection hidden="1"/>
    </xf>
    <xf numFmtId="0" fontId="26" fillId="0" borderId="21" xfId="0" applyFont="1" applyFill="1" applyBorder="1" applyProtection="1">
      <protection hidden="1"/>
    </xf>
    <xf numFmtId="2" fontId="26" fillId="0" borderId="23" xfId="0" applyNumberFormat="1" applyFont="1" applyFill="1" applyBorder="1" applyProtection="1">
      <protection hidden="1"/>
    </xf>
    <xf numFmtId="0" fontId="26" fillId="0" borderId="0" xfId="0" applyFont="1" applyFill="1" applyBorder="1" applyProtection="1">
      <protection hidden="1"/>
    </xf>
    <xf numFmtId="4" fontId="26" fillId="0" borderId="0" xfId="0" applyNumberFormat="1" applyFont="1" applyFill="1" applyBorder="1" applyProtection="1">
      <protection hidden="1"/>
    </xf>
    <xf numFmtId="2" fontId="26" fillId="0" borderId="0" xfId="0" applyNumberFormat="1" applyFont="1" applyFill="1" applyBorder="1" applyProtection="1">
      <protection hidden="1"/>
    </xf>
    <xf numFmtId="0" fontId="26" fillId="0" borderId="0" xfId="0" applyFont="1"/>
    <xf numFmtId="0" fontId="27" fillId="13" borderId="0" xfId="0" applyFont="1" applyFill="1" applyAlignment="1">
      <alignment horizontal="left" vertical="top"/>
    </xf>
    <xf numFmtId="0" fontId="27" fillId="13" borderId="0" xfId="0" applyFont="1" applyFill="1" applyAlignment="1">
      <alignment horizontal="left" vertical="top" wrapText="1"/>
    </xf>
    <xf numFmtId="0" fontId="26" fillId="13" borderId="0" xfId="0" applyFont="1" applyFill="1" applyAlignment="1">
      <alignment vertical="top" wrapText="1"/>
    </xf>
    <xf numFmtId="0" fontId="24" fillId="0" borderId="0" xfId="0" applyFont="1" applyAlignment="1">
      <alignment vertical="center"/>
    </xf>
    <xf numFmtId="169" fontId="26" fillId="13" borderId="0" xfId="0" applyNumberFormat="1" applyFont="1" applyFill="1" applyAlignment="1">
      <alignment vertical="top" wrapText="1"/>
    </xf>
    <xf numFmtId="169" fontId="26" fillId="0" borderId="0" xfId="0" applyNumberFormat="1" applyFont="1"/>
    <xf numFmtId="1" fontId="26" fillId="13" borderId="0" xfId="0" applyNumberFormat="1" applyFont="1" applyFill="1" applyAlignment="1">
      <alignment vertical="top" wrapText="1"/>
    </xf>
    <xf numFmtId="1" fontId="26" fillId="0" borderId="0" xfId="0" applyNumberFormat="1" applyFont="1"/>
    <xf numFmtId="0" fontId="0" fillId="0" borderId="3" xfId="0" quotePrefix="1" applyFont="1" applyFill="1" applyBorder="1"/>
    <xf numFmtId="0" fontId="0" fillId="0" borderId="3" xfId="0" applyFont="1" applyFill="1" applyBorder="1"/>
    <xf numFmtId="0" fontId="2" fillId="0" borderId="0" xfId="0" applyFont="1" applyFill="1" applyAlignment="1">
      <alignment horizontal="left" vertical="center"/>
    </xf>
    <xf numFmtId="0" fontId="2" fillId="0" borderId="0" xfId="0" applyFont="1" applyFill="1" applyAlignment="1">
      <alignment horizontal="left" vertical="center" wrapText="1"/>
    </xf>
    <xf numFmtId="0" fontId="24" fillId="0" borderId="0" xfId="0" applyFont="1" applyFill="1" applyAlignment="1">
      <alignment vertical="center" wrapText="1"/>
    </xf>
    <xf numFmtId="0" fontId="24" fillId="0" borderId="0" xfId="0" applyFont="1" applyFill="1" applyAlignment="1">
      <alignment vertical="center"/>
    </xf>
    <xf numFmtId="0" fontId="6" fillId="3" borderId="5" xfId="0" applyFont="1" applyFill="1" applyBorder="1" applyProtection="1"/>
    <xf numFmtId="0" fontId="37" fillId="0" borderId="0" xfId="0" applyFont="1"/>
    <xf numFmtId="0" fontId="28" fillId="0" borderId="0" xfId="0" applyFont="1" applyAlignment="1">
      <alignment horizontal="center"/>
    </xf>
    <xf numFmtId="0" fontId="28" fillId="14" borderId="0" xfId="0" applyNumberFormat="1" applyFont="1" applyFill="1" applyBorder="1" applyAlignment="1" applyProtection="1">
      <alignment horizontal="left"/>
      <protection hidden="1"/>
    </xf>
    <xf numFmtId="0" fontId="6" fillId="14" borderId="0" xfId="0" applyNumberFormat="1" applyFont="1" applyFill="1" applyBorder="1" applyAlignment="1" applyProtection="1">
      <alignment horizontal="left"/>
      <protection hidden="1"/>
    </xf>
    <xf numFmtId="0" fontId="26" fillId="2" borderId="0" xfId="0" applyFont="1" applyFill="1" applyBorder="1" applyProtection="1">
      <protection hidden="1"/>
    </xf>
    <xf numFmtId="0" fontId="38" fillId="2" borderId="0" xfId="0" applyFont="1" applyFill="1"/>
    <xf numFmtId="0" fontId="6" fillId="0" borderId="0" xfId="0" applyFont="1" applyFill="1" applyBorder="1" applyAlignment="1" applyProtection="1">
      <protection locked="0"/>
    </xf>
    <xf numFmtId="0" fontId="22" fillId="2" borderId="0" xfId="0" applyFont="1" applyFill="1" applyAlignment="1">
      <alignment horizontal="right" vertical="top" wrapText="1"/>
    </xf>
    <xf numFmtId="0" fontId="22" fillId="2" borderId="0" xfId="0" applyFont="1" applyFill="1" applyAlignment="1">
      <alignment horizontal="right" vertical="top"/>
    </xf>
    <xf numFmtId="0" fontId="6" fillId="2" borderId="0" xfId="0" applyFont="1" applyFill="1" applyAlignment="1">
      <alignment horizontal="left" wrapText="1"/>
    </xf>
    <xf numFmtId="0" fontId="6" fillId="2" borderId="0" xfId="0" applyFont="1" applyFill="1" applyAlignment="1">
      <alignment horizontal="left" vertical="top" wrapText="1"/>
    </xf>
    <xf numFmtId="0" fontId="26" fillId="2" borderId="0" xfId="0" applyFont="1" applyFill="1" applyAlignment="1">
      <alignment horizontal="left" wrapText="1"/>
    </xf>
    <xf numFmtId="0" fontId="6" fillId="3" borderId="4" xfId="0" applyFont="1" applyFill="1" applyBorder="1" applyAlignment="1" applyProtection="1">
      <alignment horizontal="left"/>
      <protection locked="0"/>
    </xf>
    <xf numFmtId="0" fontId="6" fillId="3" borderId="4" xfId="0" applyFont="1" applyFill="1" applyBorder="1" applyAlignment="1">
      <alignment horizontal="left"/>
    </xf>
    <xf numFmtId="2" fontId="6" fillId="14" borderId="4" xfId="0" applyNumberFormat="1" applyFont="1" applyFill="1" applyBorder="1" applyAlignment="1" applyProtection="1">
      <alignment horizontal="right"/>
      <protection locked="0"/>
    </xf>
    <xf numFmtId="0" fontId="6" fillId="3" borderId="5" xfId="0" applyNumberFormat="1" applyFont="1" applyFill="1" applyBorder="1" applyAlignment="1" applyProtection="1">
      <alignment horizontal="left"/>
      <protection locked="0" hidden="1"/>
    </xf>
    <xf numFmtId="0" fontId="6" fillId="3" borderId="5" xfId="0" applyFont="1" applyFill="1" applyBorder="1" applyAlignment="1" applyProtection="1">
      <alignment horizontal="left"/>
      <protection locked="0" hidden="1"/>
    </xf>
    <xf numFmtId="0" fontId="6" fillId="12" borderId="4" xfId="0" applyFont="1" applyFill="1" applyBorder="1" applyAlignment="1">
      <alignment horizontal="left"/>
    </xf>
    <xf numFmtId="0" fontId="6" fillId="12" borderId="4" xfId="0" applyFont="1" applyFill="1" applyBorder="1" applyAlignment="1">
      <alignment horizontal="right"/>
    </xf>
    <xf numFmtId="169" fontId="6" fillId="14" borderId="4" xfId="0" applyNumberFormat="1" applyFont="1" applyFill="1" applyBorder="1" applyAlignment="1" applyProtection="1">
      <alignment horizontal="right"/>
      <protection locked="0"/>
    </xf>
    <xf numFmtId="0" fontId="6" fillId="2" borderId="0" xfId="0" applyFont="1" applyFill="1" applyAlignment="1">
      <alignment wrapText="1"/>
    </xf>
    <xf numFmtId="0" fontId="6" fillId="2" borderId="0" xfId="0" applyFont="1" applyFill="1" applyAlignment="1">
      <alignment horizontal="right"/>
    </xf>
    <xf numFmtId="0" fontId="6" fillId="3" borderId="5" xfId="0" applyNumberFormat="1" applyFont="1" applyFill="1" applyBorder="1" applyAlignment="1" applyProtection="1">
      <protection locked="0" hidden="1"/>
    </xf>
    <xf numFmtId="8" fontId="6" fillId="3" borderId="4" xfId="0" applyNumberFormat="1" applyFont="1" applyFill="1" applyBorder="1" applyAlignment="1" applyProtection="1">
      <alignment horizontal="right"/>
      <protection locked="0"/>
    </xf>
    <xf numFmtId="2" fontId="6" fillId="14" borderId="4" xfId="0" applyNumberFormat="1" applyFont="1" applyFill="1" applyBorder="1" applyAlignment="1" applyProtection="1">
      <alignment horizontal="right"/>
    </xf>
    <xf numFmtId="2" fontId="6" fillId="14" borderId="14" xfId="0" applyNumberFormat="1" applyFont="1" applyFill="1" applyBorder="1" applyAlignment="1" applyProtection="1">
      <alignment horizontal="right"/>
      <protection locked="0"/>
    </xf>
    <xf numFmtId="2" fontId="6" fillId="14" borderId="26" xfId="0" applyNumberFormat="1" applyFont="1" applyFill="1" applyBorder="1" applyAlignment="1" applyProtection="1">
      <alignment horizontal="right"/>
      <protection locked="0"/>
    </xf>
    <xf numFmtId="0" fontId="7" fillId="12" borderId="4" xfId="0" applyFont="1" applyFill="1" applyBorder="1" applyAlignment="1">
      <alignment horizontal="left" wrapText="1"/>
    </xf>
    <xf numFmtId="0" fontId="6" fillId="3" borderId="5" xfId="0" applyFont="1" applyFill="1" applyBorder="1" applyAlignment="1" applyProtection="1">
      <alignment horizontal="left"/>
      <protection locked="0"/>
    </xf>
    <xf numFmtId="0" fontId="6" fillId="3" borderId="4" xfId="0" applyFont="1" applyFill="1" applyBorder="1" applyAlignment="1" applyProtection="1">
      <alignment vertical="center"/>
      <protection locked="0"/>
    </xf>
    <xf numFmtId="0" fontId="22" fillId="2" borderId="0" xfId="0" applyFont="1" applyFill="1" applyAlignment="1">
      <alignment horizontal="right" wrapText="1"/>
    </xf>
    <xf numFmtId="0" fontId="19" fillId="12" borderId="7" xfId="0" applyFont="1" applyFill="1" applyBorder="1" applyAlignment="1">
      <alignment horizontal="center" vertical="center" wrapText="1"/>
    </xf>
    <xf numFmtId="0" fontId="19" fillId="12" borderId="8" xfId="0" applyFont="1" applyFill="1" applyBorder="1" applyAlignment="1">
      <alignment horizontal="center" vertical="center" wrapText="1"/>
    </xf>
    <xf numFmtId="0" fontId="14" fillId="6" borderId="0" xfId="0" applyFont="1" applyFill="1" applyBorder="1" applyAlignment="1">
      <alignment horizontal="left" vertical="top"/>
    </xf>
    <xf numFmtId="0" fontId="0" fillId="0" borderId="0" xfId="0" applyFont="1" applyFill="1" applyBorder="1" applyAlignment="1">
      <alignment horizontal="center"/>
    </xf>
    <xf numFmtId="0" fontId="7" fillId="12" borderId="10" xfId="0" applyFont="1" applyFill="1" applyBorder="1" applyAlignment="1">
      <alignment horizontal="center" vertical="center" wrapText="1"/>
    </xf>
    <xf numFmtId="0" fontId="7" fillId="12" borderId="11" xfId="0" applyFont="1" applyFill="1" applyBorder="1" applyAlignment="1">
      <alignment horizontal="center" vertical="center" wrapText="1"/>
    </xf>
    <xf numFmtId="0" fontId="7" fillId="12" borderId="12" xfId="0" applyFont="1" applyFill="1" applyBorder="1" applyAlignment="1">
      <alignment horizontal="center" vertical="center" wrapText="1"/>
    </xf>
    <xf numFmtId="0" fontId="7" fillId="12" borderId="13" xfId="0" applyFont="1" applyFill="1" applyBorder="1" applyAlignment="1">
      <alignment horizontal="center" vertical="center" wrapText="1"/>
    </xf>
    <xf numFmtId="0" fontId="0" fillId="0" borderId="0" xfId="0" applyAlignment="1">
      <alignment horizontal="left" vertical="top" wrapText="1"/>
    </xf>
    <xf numFmtId="0" fontId="29" fillId="13" borderId="0" xfId="4" applyFill="1" applyAlignment="1">
      <alignment horizontal="left" vertical="top" wrapText="1"/>
    </xf>
    <xf numFmtId="0" fontId="29" fillId="13" borderId="0" xfId="0" applyFont="1" applyFill="1" applyAlignment="1">
      <alignment wrapText="1"/>
    </xf>
    <xf numFmtId="0" fontId="29" fillId="13" borderId="0" xfId="0" applyFont="1" applyFill="1" applyAlignment="1">
      <alignment vertical="top" wrapText="1"/>
    </xf>
    <xf numFmtId="0" fontId="0" fillId="0" borderId="0" xfId="0" applyAlignment="1" applyProtection="1">
      <alignment horizontal="center"/>
      <protection hidden="1"/>
    </xf>
    <xf numFmtId="0" fontId="24" fillId="11" borderId="16" xfId="0" applyFont="1" applyFill="1" applyBorder="1" applyAlignment="1" applyProtection="1">
      <alignment horizontal="center" wrapText="1"/>
      <protection hidden="1"/>
    </xf>
    <xf numFmtId="0" fontId="24" fillId="11" borderId="20" xfId="0" applyFont="1" applyFill="1" applyBorder="1" applyAlignment="1" applyProtection="1">
      <alignment horizontal="center"/>
      <protection hidden="1"/>
    </xf>
    <xf numFmtId="0" fontId="0" fillId="11" borderId="17" xfId="0" applyFill="1" applyBorder="1" applyAlignment="1" applyProtection="1">
      <alignment horizontal="center"/>
      <protection hidden="1"/>
    </xf>
    <xf numFmtId="0" fontId="0" fillId="11" borderId="27" xfId="0" applyFill="1" applyBorder="1" applyAlignment="1" applyProtection="1">
      <alignment horizontal="center"/>
      <protection hidden="1"/>
    </xf>
    <xf numFmtId="0" fontId="0" fillId="11" borderId="19" xfId="0" applyFill="1" applyBorder="1" applyAlignment="1" applyProtection="1">
      <alignment horizontal="center"/>
      <protection hidden="1"/>
    </xf>
    <xf numFmtId="0" fontId="24" fillId="11" borderId="25" xfId="0" applyFont="1" applyFill="1" applyBorder="1" applyAlignment="1">
      <alignment horizontal="center" vertical="center" wrapText="1"/>
    </xf>
    <xf numFmtId="0" fontId="24" fillId="11" borderId="28" xfId="0" applyFont="1" applyFill="1" applyBorder="1" applyAlignment="1">
      <alignment horizontal="center" vertical="center" wrapText="1"/>
    </xf>
    <xf numFmtId="0" fontId="24" fillId="11" borderId="24" xfId="0" applyFont="1" applyFill="1" applyBorder="1" applyAlignment="1">
      <alignment horizontal="center" vertical="center" wrapText="1"/>
    </xf>
    <xf numFmtId="0" fontId="24" fillId="11" borderId="29" xfId="0" applyFont="1" applyFill="1" applyBorder="1" applyAlignment="1" applyProtection="1">
      <alignment horizontal="center"/>
      <protection hidden="1"/>
    </xf>
    <xf numFmtId="0" fontId="24" fillId="11" borderId="30" xfId="0" applyFont="1" applyFill="1" applyBorder="1" applyAlignment="1" applyProtection="1">
      <alignment horizontal="center"/>
      <protection hidden="1"/>
    </xf>
    <xf numFmtId="0" fontId="24" fillId="11" borderId="31" xfId="0" applyFont="1" applyFill="1" applyBorder="1" applyAlignment="1" applyProtection="1">
      <alignment horizontal="center"/>
      <protection hidden="1"/>
    </xf>
    <xf numFmtId="0" fontId="32" fillId="13" borderId="0" xfId="0" applyFont="1" applyFill="1" applyAlignment="1">
      <alignment horizontal="center" vertical="top" wrapText="1"/>
    </xf>
    <xf numFmtId="0" fontId="0" fillId="0" borderId="0" xfId="0" applyBorder="1" applyAlignment="1">
      <alignment horizontal="center"/>
    </xf>
    <xf numFmtId="0" fontId="6" fillId="10" borderId="0" xfId="0" applyFont="1" applyFill="1"/>
    <xf numFmtId="0" fontId="6" fillId="10" borderId="0" xfId="0" applyFont="1" applyFill="1" applyBorder="1" applyAlignment="1">
      <alignment horizontal="left"/>
    </xf>
  </cellXfs>
  <cellStyles count="5">
    <cellStyle name="Comma" xfId="3" builtinId="3"/>
    <cellStyle name="Currency" xfId="1" builtinId="4"/>
    <cellStyle name="Normal" xfId="0" builtinId="0"/>
    <cellStyle name="Normal 2" xfId="4" xr:uid="{0D3646B9-5CBC-4366-BEF8-CF18B0D16105}"/>
    <cellStyle name="Percent" xfId="2" builtinId="5"/>
  </cellStyles>
  <dxfs count="54">
    <dxf>
      <font>
        <color theme="8"/>
      </font>
    </dxf>
    <dxf>
      <font>
        <color theme="2" tint="-9.9948118533890809E-2"/>
      </font>
    </dxf>
    <dxf>
      <font>
        <color theme="8"/>
      </font>
    </dxf>
    <dxf>
      <font>
        <color theme="2" tint="-9.9948118533890809E-2"/>
      </font>
    </dxf>
    <dxf>
      <font>
        <color theme="8"/>
      </font>
    </dxf>
    <dxf>
      <font>
        <color theme="2" tint="-9.9948118533890809E-2"/>
      </font>
    </dxf>
    <dxf>
      <font>
        <color theme="8"/>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ill>
        <patternFill>
          <bgColor theme="8" tint="-0.499984740745262"/>
        </patternFill>
      </fill>
    </dxf>
    <dxf>
      <font>
        <color theme="2" tint="-9.9948118533890809E-2"/>
      </font>
    </dxf>
    <dxf>
      <font>
        <color theme="2" tint="-9.9948118533890809E-2"/>
      </font>
    </dxf>
    <dxf>
      <font>
        <color theme="2" tint="-9.9948118533890809E-2"/>
      </font>
    </dxf>
    <dxf>
      <font>
        <color theme="2" tint="-9.9948118533890809E-2"/>
      </font>
    </dxf>
    <dxf>
      <font>
        <color theme="0" tint="-4.9989318521683403E-2"/>
      </font>
    </dxf>
    <dxf>
      <font>
        <color theme="0" tint="-4.9989318521683403E-2"/>
      </font>
    </dxf>
    <dxf>
      <font>
        <color theme="8"/>
      </font>
    </dxf>
    <dxf>
      <font>
        <color theme="0" tint="-4.9989318521683403E-2"/>
      </font>
    </dxf>
    <dxf>
      <font>
        <color theme="8"/>
      </font>
    </dxf>
    <dxf>
      <font>
        <color theme="0" tint="-4.9989318521683403E-2"/>
      </font>
    </dxf>
    <dxf>
      <font>
        <color theme="2" tint="-9.9948118533890809E-2"/>
      </font>
    </dxf>
    <dxf>
      <font>
        <color theme="2" tint="-9.9948118533890809E-2"/>
      </font>
    </dxf>
    <dxf>
      <fill>
        <patternFill>
          <bgColor theme="8" tint="-0.499984740745262"/>
        </patternFill>
      </fill>
    </dxf>
    <dxf>
      <font>
        <color theme="8" tint="-0.499984740745262"/>
      </font>
    </dxf>
    <dxf>
      <fill>
        <patternFill>
          <bgColor theme="8" tint="-0.499984740745262"/>
        </patternFill>
      </fill>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ill>
        <patternFill>
          <bgColor theme="8" tint="-0.499984740745262"/>
        </patternFill>
      </fill>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ill>
        <patternFill>
          <bgColor theme="8" tint="-0.499984740745262"/>
        </patternFill>
      </fill>
    </dxf>
    <dxf>
      <fill>
        <patternFill>
          <bgColor theme="8" tint="-0.499984740745262"/>
        </patternFill>
      </fill>
    </dxf>
    <dxf>
      <fill>
        <patternFill>
          <bgColor theme="8" tint="-0.499984740745262"/>
        </patternFill>
      </fill>
    </dxf>
    <dxf>
      <fill>
        <patternFill>
          <bgColor theme="8" tint="-0.499984740745262"/>
        </patternFill>
      </fill>
    </dxf>
    <dxf>
      <protection locked="1" hidden="1"/>
    </dxf>
    <dxf>
      <protection locked="1" hidden="1"/>
    </dxf>
    <dxf>
      <protection locked="1" hidden="1"/>
    </dxf>
    <dxf>
      <protection locked="1" hidden="1"/>
    </dxf>
    <dxf>
      <protection locked="1" hidden="1"/>
    </dxf>
    <dxf>
      <protection locked="1" hidden="1"/>
    </dxf>
  </dxfs>
  <tableStyles count="0" defaultTableStyle="TableStyleMedium2" defaultPivotStyle="PivotStyleLight16"/>
  <colors>
    <mruColors>
      <color rgb="FF00837B"/>
      <color rgb="FFBDBB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7</xdr:col>
      <xdr:colOff>529319</xdr:colOff>
      <xdr:row>34</xdr:row>
      <xdr:rowOff>121104</xdr:rowOff>
    </xdr:from>
    <xdr:to>
      <xdr:col>10</xdr:col>
      <xdr:colOff>638857</xdr:colOff>
      <xdr:row>36</xdr:row>
      <xdr:rowOff>146413</xdr:rowOff>
    </xdr:to>
    <xdr:grpSp>
      <xdr:nvGrpSpPr>
        <xdr:cNvPr id="5" name="Group 4">
          <a:extLst>
            <a:ext uri="{FF2B5EF4-FFF2-40B4-BE49-F238E27FC236}">
              <a16:creationId xmlns:a16="http://schemas.microsoft.com/office/drawing/2014/main" id="{A9C8BD22-A1BB-4383-A6CB-BF5C3A99137B}"/>
            </a:ext>
          </a:extLst>
        </xdr:cNvPr>
        <xdr:cNvGrpSpPr/>
      </xdr:nvGrpSpPr>
      <xdr:grpSpPr>
        <a:xfrm>
          <a:off x="5084754" y="8743300"/>
          <a:ext cx="2594320" cy="406309"/>
          <a:chOff x="10560069" y="7973786"/>
          <a:chExt cx="2774948" cy="406309"/>
        </a:xfrm>
      </xdr:grpSpPr>
      <xdr:pic>
        <xdr:nvPicPr>
          <xdr:cNvPr id="3" name="Picture 2">
            <a:extLst>
              <a:ext uri="{FF2B5EF4-FFF2-40B4-BE49-F238E27FC236}">
                <a16:creationId xmlns:a16="http://schemas.microsoft.com/office/drawing/2014/main" id="{AA3EC988-1A06-49E1-9AB2-02599B1CD5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45017" y="7986032"/>
            <a:ext cx="1490000" cy="39406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 name="TextBox 3">
            <a:extLst>
              <a:ext uri="{FF2B5EF4-FFF2-40B4-BE49-F238E27FC236}">
                <a16:creationId xmlns:a16="http://schemas.microsoft.com/office/drawing/2014/main" id="{1E50ECF3-4F71-49DF-9E6C-D09878260642}"/>
              </a:ext>
            </a:extLst>
          </xdr:cNvPr>
          <xdr:cNvSpPr txBox="1"/>
        </xdr:nvSpPr>
        <xdr:spPr>
          <a:xfrm>
            <a:off x="10560069" y="7973786"/>
            <a:ext cx="1085851" cy="307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r>
              <a:rPr lang="en-CA" sz="900">
                <a:solidFill>
                  <a:schemeClr val="bg1">
                    <a:lumMod val="65000"/>
                  </a:schemeClr>
                </a:solidFill>
              </a:rPr>
              <a:t>Analysis tool developed by:</a:t>
            </a:r>
          </a:p>
        </xdr:txBody>
      </xdr:sp>
    </xdr:grpSp>
    <xdr:clientData/>
  </xdr:twoCellAnchor>
  <xdr:twoCellAnchor editAs="oneCell">
    <xdr:from>
      <xdr:col>1</xdr:col>
      <xdr:colOff>95250</xdr:colOff>
      <xdr:row>32</xdr:row>
      <xdr:rowOff>160697</xdr:rowOff>
    </xdr:from>
    <xdr:to>
      <xdr:col>7</xdr:col>
      <xdr:colOff>409575</xdr:colOff>
      <xdr:row>36</xdr:row>
      <xdr:rowOff>288205</xdr:rowOff>
    </xdr:to>
    <xdr:pic>
      <xdr:nvPicPr>
        <xdr:cNvPr id="7" name="Picture 6">
          <a:extLst>
            <a:ext uri="{FF2B5EF4-FFF2-40B4-BE49-F238E27FC236}">
              <a16:creationId xmlns:a16="http://schemas.microsoft.com/office/drawing/2014/main" id="{CA6E6135-DCD7-4022-9303-EE367E247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8961797"/>
          <a:ext cx="4667250" cy="889508"/>
        </a:xfrm>
        <a:prstGeom prst="rect">
          <a:avLst/>
        </a:prstGeom>
      </xdr:spPr>
    </xdr:pic>
    <xdr:clientData/>
  </xdr:twoCellAnchor>
  <xdr:twoCellAnchor editAs="oneCell">
    <xdr:from>
      <xdr:col>1</xdr:col>
      <xdr:colOff>104775</xdr:colOff>
      <xdr:row>1</xdr:row>
      <xdr:rowOff>161925</xdr:rowOff>
    </xdr:from>
    <xdr:to>
      <xdr:col>7</xdr:col>
      <xdr:colOff>666750</xdr:colOff>
      <xdr:row>4</xdr:row>
      <xdr:rowOff>81927</xdr:rowOff>
    </xdr:to>
    <xdr:pic>
      <xdr:nvPicPr>
        <xdr:cNvPr id="9" name="Picture 8">
          <a:extLst>
            <a:ext uri="{FF2B5EF4-FFF2-40B4-BE49-F238E27FC236}">
              <a16:creationId xmlns:a16="http://schemas.microsoft.com/office/drawing/2014/main" id="{4BF4846B-5584-473B-BC1E-0A4DBE1D32FC}"/>
            </a:ext>
          </a:extLst>
        </xdr:cNvPr>
        <xdr:cNvPicPr>
          <a:picLocks noChangeAspect="1"/>
        </xdr:cNvPicPr>
      </xdr:nvPicPr>
      <xdr:blipFill>
        <a:blip xmlns:r="http://schemas.openxmlformats.org/officeDocument/2006/relationships" r:embed="rId3"/>
        <a:stretch>
          <a:fillRect/>
        </a:stretch>
      </xdr:blipFill>
      <xdr:spPr>
        <a:xfrm>
          <a:off x="314325" y="352425"/>
          <a:ext cx="4914900" cy="462927"/>
        </a:xfrm>
        <a:prstGeom prst="rect">
          <a:avLst/>
        </a:prstGeom>
      </xdr:spPr>
    </xdr:pic>
    <xdr:clientData/>
  </xdr:twoCellAnchor>
  <xdr:twoCellAnchor>
    <xdr:from>
      <xdr:col>11</xdr:col>
      <xdr:colOff>533401</xdr:colOff>
      <xdr:row>32</xdr:row>
      <xdr:rowOff>85726</xdr:rowOff>
    </xdr:from>
    <xdr:to>
      <xdr:col>16</xdr:col>
      <xdr:colOff>47626</xdr:colOff>
      <xdr:row>36</xdr:row>
      <xdr:rowOff>257176</xdr:rowOff>
    </xdr:to>
    <xdr:grpSp>
      <xdr:nvGrpSpPr>
        <xdr:cNvPr id="6" name="Group 5">
          <a:extLst>
            <a:ext uri="{FF2B5EF4-FFF2-40B4-BE49-F238E27FC236}">
              <a16:creationId xmlns:a16="http://schemas.microsoft.com/office/drawing/2014/main" id="{F8B5F16A-2F25-44A3-90B4-2B80762DFEC7}"/>
            </a:ext>
          </a:extLst>
        </xdr:cNvPr>
        <xdr:cNvGrpSpPr/>
      </xdr:nvGrpSpPr>
      <xdr:grpSpPr>
        <a:xfrm>
          <a:off x="8401879" y="8326922"/>
          <a:ext cx="3614117" cy="933450"/>
          <a:chOff x="8410576" y="8505826"/>
          <a:chExt cx="3619500" cy="933450"/>
        </a:xfrm>
      </xdr:grpSpPr>
      <xdr:pic>
        <xdr:nvPicPr>
          <xdr:cNvPr id="8" name="Picture 7">
            <a:extLst>
              <a:ext uri="{FF2B5EF4-FFF2-40B4-BE49-F238E27FC236}">
                <a16:creationId xmlns:a16="http://schemas.microsoft.com/office/drawing/2014/main" id="{4B401411-26A5-46BC-A66A-EE91072AE5C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096626" y="8505826"/>
            <a:ext cx="933450" cy="933450"/>
          </a:xfrm>
          <a:prstGeom prst="rect">
            <a:avLst/>
          </a:prstGeom>
        </xdr:spPr>
      </xdr:pic>
      <xdr:pic>
        <xdr:nvPicPr>
          <xdr:cNvPr id="2" name="Picture 1">
            <a:extLst>
              <a:ext uri="{FF2B5EF4-FFF2-40B4-BE49-F238E27FC236}">
                <a16:creationId xmlns:a16="http://schemas.microsoft.com/office/drawing/2014/main" id="{8A809360-A2DF-48B3-AE7F-D4D3BA9D2DC5}"/>
              </a:ext>
            </a:extLst>
          </xdr:cNvPr>
          <xdr:cNvPicPr>
            <a:picLocks noChangeAspect="1"/>
          </xdr:cNvPicPr>
        </xdr:nvPicPr>
        <xdr:blipFill>
          <a:blip xmlns:r="http://schemas.openxmlformats.org/officeDocument/2006/relationships" r:embed="rId5"/>
          <a:stretch>
            <a:fillRect/>
          </a:stretch>
        </xdr:blipFill>
        <xdr:spPr>
          <a:xfrm>
            <a:off x="10134600" y="8524877"/>
            <a:ext cx="932400" cy="913753"/>
          </a:xfrm>
          <a:prstGeom prst="rect">
            <a:avLst/>
          </a:prstGeom>
        </xdr:spPr>
      </xdr:pic>
      <xdr:sp macro="" textlink="">
        <xdr:nvSpPr>
          <xdr:cNvPr id="10" name="TextBox 9">
            <a:extLst>
              <a:ext uri="{FF2B5EF4-FFF2-40B4-BE49-F238E27FC236}">
                <a16:creationId xmlns:a16="http://schemas.microsoft.com/office/drawing/2014/main" id="{4E2785F5-CA97-4B1D-A192-B3E33A979D6A}"/>
              </a:ext>
            </a:extLst>
          </xdr:cNvPr>
          <xdr:cNvSpPr txBox="1"/>
        </xdr:nvSpPr>
        <xdr:spPr>
          <a:xfrm>
            <a:off x="8410576" y="8903154"/>
            <a:ext cx="1573550" cy="307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r>
              <a:rPr lang="en-CA" sz="900">
                <a:solidFill>
                  <a:schemeClr val="bg1">
                    <a:lumMod val="65000"/>
                  </a:schemeClr>
                </a:solidFill>
              </a:rPr>
              <a:t>Analysis tool developed for CaGBC's Zero Carbon Standard:</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538843</xdr:colOff>
      <xdr:row>42</xdr:row>
      <xdr:rowOff>48985</xdr:rowOff>
    </xdr:from>
    <xdr:to>
      <xdr:col>14</xdr:col>
      <xdr:colOff>185430</xdr:colOff>
      <xdr:row>42</xdr:row>
      <xdr:rowOff>356505</xdr:rowOff>
    </xdr:to>
    <xdr:grpSp>
      <xdr:nvGrpSpPr>
        <xdr:cNvPr id="9" name="Group 8">
          <a:extLst>
            <a:ext uri="{FF2B5EF4-FFF2-40B4-BE49-F238E27FC236}">
              <a16:creationId xmlns:a16="http://schemas.microsoft.com/office/drawing/2014/main" id="{BA68E283-B250-498E-A97E-2C6C59569FED}"/>
            </a:ext>
          </a:extLst>
        </xdr:cNvPr>
        <xdr:cNvGrpSpPr/>
      </xdr:nvGrpSpPr>
      <xdr:grpSpPr>
        <a:xfrm>
          <a:off x="10130518" y="8002360"/>
          <a:ext cx="2065937" cy="145595"/>
          <a:chOff x="10672082" y="8088086"/>
          <a:chExt cx="2210173" cy="307520"/>
        </a:xfrm>
      </xdr:grpSpPr>
      <xdr:pic>
        <xdr:nvPicPr>
          <xdr:cNvPr id="10" name="Picture 9">
            <a:extLst>
              <a:ext uri="{FF2B5EF4-FFF2-40B4-BE49-F238E27FC236}">
                <a16:creationId xmlns:a16="http://schemas.microsoft.com/office/drawing/2014/main" id="{6FA2FDCC-A43B-4C98-8E4B-DBFA5F59FD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45017" y="8105775"/>
            <a:ext cx="1037238" cy="27432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 name="TextBox 10">
            <a:extLst>
              <a:ext uri="{FF2B5EF4-FFF2-40B4-BE49-F238E27FC236}">
                <a16:creationId xmlns:a16="http://schemas.microsoft.com/office/drawing/2014/main" id="{C989138F-F870-495C-B4DF-6B7692787C8B}"/>
              </a:ext>
            </a:extLst>
          </xdr:cNvPr>
          <xdr:cNvSpPr txBox="1"/>
        </xdr:nvSpPr>
        <xdr:spPr>
          <a:xfrm>
            <a:off x="10672082" y="8088086"/>
            <a:ext cx="1085851" cy="307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r>
              <a:rPr lang="en-CA" sz="900">
                <a:solidFill>
                  <a:schemeClr val="bg1">
                    <a:lumMod val="65000"/>
                  </a:schemeClr>
                </a:solidFill>
              </a:rPr>
              <a:t>Analysis tool developed by:</a:t>
            </a:r>
          </a:p>
        </xdr:txBody>
      </xdr:sp>
    </xdr:grpSp>
    <xdr:clientData/>
  </xdr:twoCellAnchor>
  <xdr:twoCellAnchor editAs="oneCell">
    <xdr:from>
      <xdr:col>1</xdr:col>
      <xdr:colOff>57150</xdr:colOff>
      <xdr:row>1</xdr:row>
      <xdr:rowOff>76200</xdr:rowOff>
    </xdr:from>
    <xdr:to>
      <xdr:col>8</xdr:col>
      <xdr:colOff>47625</xdr:colOff>
      <xdr:row>3</xdr:row>
      <xdr:rowOff>177177</xdr:rowOff>
    </xdr:to>
    <xdr:pic>
      <xdr:nvPicPr>
        <xdr:cNvPr id="7" name="Picture 6">
          <a:extLst>
            <a:ext uri="{FF2B5EF4-FFF2-40B4-BE49-F238E27FC236}">
              <a16:creationId xmlns:a16="http://schemas.microsoft.com/office/drawing/2014/main" id="{51393542-B7F0-47DC-8FE3-123E91CF7CC6}"/>
            </a:ext>
          </a:extLst>
        </xdr:cNvPr>
        <xdr:cNvPicPr>
          <a:picLocks noChangeAspect="1"/>
        </xdr:cNvPicPr>
      </xdr:nvPicPr>
      <xdr:blipFill>
        <a:blip xmlns:r="http://schemas.openxmlformats.org/officeDocument/2006/relationships" r:embed="rId2"/>
        <a:stretch>
          <a:fillRect/>
        </a:stretch>
      </xdr:blipFill>
      <xdr:spPr>
        <a:xfrm>
          <a:off x="266700" y="266700"/>
          <a:ext cx="4914900" cy="4629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511628</xdr:colOff>
      <xdr:row>108</xdr:row>
      <xdr:rowOff>59871</xdr:rowOff>
    </xdr:from>
    <xdr:to>
      <xdr:col>16</xdr:col>
      <xdr:colOff>196315</xdr:colOff>
      <xdr:row>108</xdr:row>
      <xdr:rowOff>367391</xdr:rowOff>
    </xdr:to>
    <xdr:grpSp>
      <xdr:nvGrpSpPr>
        <xdr:cNvPr id="5" name="Group 4">
          <a:extLst>
            <a:ext uri="{FF2B5EF4-FFF2-40B4-BE49-F238E27FC236}">
              <a16:creationId xmlns:a16="http://schemas.microsoft.com/office/drawing/2014/main" id="{28935234-C43B-4A1C-B0CE-5A2B907642CB}"/>
            </a:ext>
          </a:extLst>
        </xdr:cNvPr>
        <xdr:cNvGrpSpPr/>
      </xdr:nvGrpSpPr>
      <xdr:grpSpPr>
        <a:xfrm>
          <a:off x="10141403" y="21329196"/>
          <a:ext cx="2065937" cy="307520"/>
          <a:chOff x="10672082" y="8088086"/>
          <a:chExt cx="2210173" cy="307520"/>
        </a:xfrm>
      </xdr:grpSpPr>
      <xdr:pic>
        <xdr:nvPicPr>
          <xdr:cNvPr id="6" name="Picture 5">
            <a:extLst>
              <a:ext uri="{FF2B5EF4-FFF2-40B4-BE49-F238E27FC236}">
                <a16:creationId xmlns:a16="http://schemas.microsoft.com/office/drawing/2014/main" id="{D78C77B3-7687-487A-A34E-16CE2F4C7E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45017" y="8105775"/>
            <a:ext cx="1037238" cy="27432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 name="TextBox 6">
            <a:extLst>
              <a:ext uri="{FF2B5EF4-FFF2-40B4-BE49-F238E27FC236}">
                <a16:creationId xmlns:a16="http://schemas.microsoft.com/office/drawing/2014/main" id="{7CD24EBC-B3DE-4250-9576-9EBBA8C3725F}"/>
              </a:ext>
            </a:extLst>
          </xdr:cNvPr>
          <xdr:cNvSpPr txBox="1"/>
        </xdr:nvSpPr>
        <xdr:spPr>
          <a:xfrm>
            <a:off x="10672082" y="8088086"/>
            <a:ext cx="1085851" cy="307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r>
              <a:rPr lang="en-CA" sz="900">
                <a:solidFill>
                  <a:schemeClr val="bg1">
                    <a:lumMod val="65000"/>
                  </a:schemeClr>
                </a:solidFill>
              </a:rPr>
              <a:t>Analysis tool developed by:</a:t>
            </a:r>
          </a:p>
        </xdr:txBody>
      </xdr:sp>
    </xdr:grpSp>
    <xdr:clientData/>
  </xdr:twoCellAnchor>
  <xdr:twoCellAnchor editAs="oneCell">
    <xdr:from>
      <xdr:col>1</xdr:col>
      <xdr:colOff>133350</xdr:colOff>
      <xdr:row>1</xdr:row>
      <xdr:rowOff>133350</xdr:rowOff>
    </xdr:from>
    <xdr:to>
      <xdr:col>7</xdr:col>
      <xdr:colOff>295275</xdr:colOff>
      <xdr:row>4</xdr:row>
      <xdr:rowOff>53352</xdr:rowOff>
    </xdr:to>
    <xdr:pic>
      <xdr:nvPicPr>
        <xdr:cNvPr id="9" name="Picture 8">
          <a:extLst>
            <a:ext uri="{FF2B5EF4-FFF2-40B4-BE49-F238E27FC236}">
              <a16:creationId xmlns:a16="http://schemas.microsoft.com/office/drawing/2014/main" id="{DC381ECB-924D-49D8-8A6C-7A2AA1BE6CFC}"/>
            </a:ext>
          </a:extLst>
        </xdr:cNvPr>
        <xdr:cNvPicPr>
          <a:picLocks noChangeAspect="1"/>
        </xdr:cNvPicPr>
      </xdr:nvPicPr>
      <xdr:blipFill>
        <a:blip xmlns:r="http://schemas.openxmlformats.org/officeDocument/2006/relationships" r:embed="rId2"/>
        <a:stretch>
          <a:fillRect/>
        </a:stretch>
      </xdr:blipFill>
      <xdr:spPr>
        <a:xfrm>
          <a:off x="342900" y="323850"/>
          <a:ext cx="4914900" cy="4629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1142999</xdr:colOff>
      <xdr:row>79</xdr:row>
      <xdr:rowOff>59871</xdr:rowOff>
    </xdr:from>
    <xdr:to>
      <xdr:col>14</xdr:col>
      <xdr:colOff>11258</xdr:colOff>
      <xdr:row>79</xdr:row>
      <xdr:rowOff>367391</xdr:rowOff>
    </xdr:to>
    <xdr:grpSp>
      <xdr:nvGrpSpPr>
        <xdr:cNvPr id="5" name="Group 4">
          <a:extLst>
            <a:ext uri="{FF2B5EF4-FFF2-40B4-BE49-F238E27FC236}">
              <a16:creationId xmlns:a16="http://schemas.microsoft.com/office/drawing/2014/main" id="{7EA94723-E9C9-41A8-9486-DFEBF9925020}"/>
            </a:ext>
          </a:extLst>
        </xdr:cNvPr>
        <xdr:cNvGrpSpPr/>
      </xdr:nvGrpSpPr>
      <xdr:grpSpPr>
        <a:xfrm>
          <a:off x="10172699" y="10051596"/>
          <a:ext cx="2021034" cy="307520"/>
          <a:chOff x="10672082" y="8088086"/>
          <a:chExt cx="2210173" cy="307520"/>
        </a:xfrm>
      </xdr:grpSpPr>
      <xdr:pic>
        <xdr:nvPicPr>
          <xdr:cNvPr id="7" name="Picture 6">
            <a:extLst>
              <a:ext uri="{FF2B5EF4-FFF2-40B4-BE49-F238E27FC236}">
                <a16:creationId xmlns:a16="http://schemas.microsoft.com/office/drawing/2014/main" id="{EC15760E-C9CB-45F4-A1A6-B40069A14E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45017" y="8105775"/>
            <a:ext cx="1037238" cy="27432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 name="TextBox 7">
            <a:extLst>
              <a:ext uri="{FF2B5EF4-FFF2-40B4-BE49-F238E27FC236}">
                <a16:creationId xmlns:a16="http://schemas.microsoft.com/office/drawing/2014/main" id="{003FFE70-5E7D-442A-ADAF-3BD2D6E066F4}"/>
              </a:ext>
            </a:extLst>
          </xdr:cNvPr>
          <xdr:cNvSpPr txBox="1"/>
        </xdr:nvSpPr>
        <xdr:spPr>
          <a:xfrm>
            <a:off x="10672082" y="8088086"/>
            <a:ext cx="1085851" cy="307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r"/>
            <a:r>
              <a:rPr lang="en-CA" sz="900">
                <a:solidFill>
                  <a:schemeClr val="bg1">
                    <a:lumMod val="65000"/>
                  </a:schemeClr>
                </a:solidFill>
              </a:rPr>
              <a:t>Analysis tool developed by:</a:t>
            </a:r>
          </a:p>
        </xdr:txBody>
      </xdr:sp>
    </xdr:grpSp>
    <xdr:clientData/>
  </xdr:twoCellAnchor>
  <xdr:twoCellAnchor editAs="oneCell">
    <xdr:from>
      <xdr:col>2</xdr:col>
      <xdr:colOff>28575</xdr:colOff>
      <xdr:row>1</xdr:row>
      <xdr:rowOff>133350</xdr:rowOff>
    </xdr:from>
    <xdr:to>
      <xdr:col>6</xdr:col>
      <xdr:colOff>133350</xdr:colOff>
      <xdr:row>4</xdr:row>
      <xdr:rowOff>34302</xdr:rowOff>
    </xdr:to>
    <xdr:pic>
      <xdr:nvPicPr>
        <xdr:cNvPr id="6" name="Picture 5">
          <a:extLst>
            <a:ext uri="{FF2B5EF4-FFF2-40B4-BE49-F238E27FC236}">
              <a16:creationId xmlns:a16="http://schemas.microsoft.com/office/drawing/2014/main" id="{5FC74581-CC7B-4D41-ABC2-72B1686CB2F8}"/>
            </a:ext>
          </a:extLst>
        </xdr:cNvPr>
        <xdr:cNvPicPr>
          <a:picLocks noChangeAspect="1"/>
        </xdr:cNvPicPr>
      </xdr:nvPicPr>
      <xdr:blipFill>
        <a:blip xmlns:r="http://schemas.openxmlformats.org/officeDocument/2006/relationships" r:embed="rId2"/>
        <a:stretch>
          <a:fillRect/>
        </a:stretch>
      </xdr:blipFill>
      <xdr:spPr>
        <a:xfrm>
          <a:off x="333375" y="323850"/>
          <a:ext cx="4914900" cy="4629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46</xdr:col>
      <xdr:colOff>119433</xdr:colOff>
      <xdr:row>170</xdr:row>
      <xdr:rowOff>153914</xdr:rowOff>
    </xdr:to>
    <xdr:pic>
      <xdr:nvPicPr>
        <xdr:cNvPr id="2" name="Picture 1">
          <a:extLst>
            <a:ext uri="{FF2B5EF4-FFF2-40B4-BE49-F238E27FC236}">
              <a16:creationId xmlns:a16="http://schemas.microsoft.com/office/drawing/2014/main" id="{DA9C15CC-2FC3-4314-852A-BA66108BA972}"/>
            </a:ext>
          </a:extLst>
        </xdr:cNvPr>
        <xdr:cNvPicPr>
          <a:picLocks noChangeAspect="1"/>
        </xdr:cNvPicPr>
      </xdr:nvPicPr>
      <xdr:blipFill>
        <a:blip xmlns:r="http://schemas.openxmlformats.org/officeDocument/2006/relationships" r:embed="rId1"/>
        <a:stretch>
          <a:fillRect/>
        </a:stretch>
      </xdr:blipFill>
      <xdr:spPr>
        <a:xfrm>
          <a:off x="5878286" y="185057"/>
          <a:ext cx="24285714" cy="31428571"/>
        </a:xfrm>
        <a:prstGeom prst="rect">
          <a:avLst/>
        </a:prstGeom>
      </xdr:spPr>
    </xdr:pic>
    <xdr:clientData/>
  </xdr:twoCellAnchor>
  <xdr:twoCellAnchor>
    <xdr:from>
      <xdr:col>13</xdr:col>
      <xdr:colOff>647699</xdr:colOff>
      <xdr:row>18</xdr:row>
      <xdr:rowOff>114301</xdr:rowOff>
    </xdr:from>
    <xdr:to>
      <xdr:col>16</xdr:col>
      <xdr:colOff>570858</xdr:colOff>
      <xdr:row>27</xdr:row>
      <xdr:rowOff>8646</xdr:rowOff>
    </xdr:to>
    <xdr:sp macro="" textlink="">
      <xdr:nvSpPr>
        <xdr:cNvPr id="3" name="Rectangle 2">
          <a:extLst>
            <a:ext uri="{FF2B5EF4-FFF2-40B4-BE49-F238E27FC236}">
              <a16:creationId xmlns:a16="http://schemas.microsoft.com/office/drawing/2014/main" id="{B3DAFB4C-7314-444E-AA82-86FDA1C62E56}"/>
            </a:ext>
          </a:extLst>
        </xdr:cNvPr>
        <xdr:cNvSpPr/>
      </xdr:nvSpPr>
      <xdr:spPr>
        <a:xfrm>
          <a:off x="9138556" y="3445330"/>
          <a:ext cx="1882588" cy="1559859"/>
        </a:xfrm>
        <a:prstGeom prst="rect">
          <a:avLst/>
        </a:prstGeom>
        <a:solidFill>
          <a:srgbClr val="8CC7C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140,199,196</a:t>
          </a:r>
        </a:p>
        <a:p>
          <a:pPr algn="ctr"/>
          <a:r>
            <a:rPr lang="en-US"/>
            <a:t>background</a:t>
          </a:r>
        </a:p>
      </xdr:txBody>
    </xdr:sp>
    <xdr:clientData/>
  </xdr:twoCellAnchor>
  <xdr:twoCellAnchor>
    <xdr:from>
      <xdr:col>13</xdr:col>
      <xdr:colOff>647699</xdr:colOff>
      <xdr:row>27</xdr:row>
      <xdr:rowOff>107947</xdr:rowOff>
    </xdr:from>
    <xdr:to>
      <xdr:col>16</xdr:col>
      <xdr:colOff>570858</xdr:colOff>
      <xdr:row>36</xdr:row>
      <xdr:rowOff>2292</xdr:rowOff>
    </xdr:to>
    <xdr:sp macro="" textlink="">
      <xdr:nvSpPr>
        <xdr:cNvPr id="4" name="Rectangle 3">
          <a:extLst>
            <a:ext uri="{FF2B5EF4-FFF2-40B4-BE49-F238E27FC236}">
              <a16:creationId xmlns:a16="http://schemas.microsoft.com/office/drawing/2014/main" id="{718652EC-1B29-46A9-8669-D35D478657ED}"/>
            </a:ext>
          </a:extLst>
        </xdr:cNvPr>
        <xdr:cNvSpPr/>
      </xdr:nvSpPr>
      <xdr:spPr>
        <a:xfrm>
          <a:off x="9138556" y="5104490"/>
          <a:ext cx="1882588" cy="1559859"/>
        </a:xfrm>
        <a:prstGeom prst="rect">
          <a:avLst/>
        </a:prstGeom>
        <a:solidFill>
          <a:srgbClr val="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solidFill>
                <a:schemeClr val="tx1">
                  <a:lumMod val="65000"/>
                  <a:lumOff val="35000"/>
                </a:schemeClr>
              </a:solidFill>
            </a:rPr>
            <a:t>255,255,255</a:t>
          </a:r>
        </a:p>
        <a:p>
          <a:pPr algn="ctr"/>
          <a:r>
            <a:rPr lang="en-US">
              <a:solidFill>
                <a:schemeClr val="tx1">
                  <a:lumMod val="65000"/>
                  <a:lumOff val="35000"/>
                </a:schemeClr>
              </a:solidFill>
            </a:rPr>
            <a:t>text</a:t>
          </a:r>
        </a:p>
      </xdr:txBody>
    </xdr:sp>
    <xdr:clientData/>
  </xdr:twoCellAnchor>
  <xdr:twoCellAnchor>
    <xdr:from>
      <xdr:col>20</xdr:col>
      <xdr:colOff>113955</xdr:colOff>
      <xdr:row>27</xdr:row>
      <xdr:rowOff>107947</xdr:rowOff>
    </xdr:from>
    <xdr:to>
      <xdr:col>23</xdr:col>
      <xdr:colOff>37114</xdr:colOff>
      <xdr:row>36</xdr:row>
      <xdr:rowOff>2292</xdr:rowOff>
    </xdr:to>
    <xdr:sp macro="" textlink="">
      <xdr:nvSpPr>
        <xdr:cNvPr id="5" name="Rectangle 4">
          <a:extLst>
            <a:ext uri="{FF2B5EF4-FFF2-40B4-BE49-F238E27FC236}">
              <a16:creationId xmlns:a16="http://schemas.microsoft.com/office/drawing/2014/main" id="{62B0385F-AFBB-4DE0-B1C7-0C6ED89CAC94}"/>
            </a:ext>
          </a:extLst>
        </xdr:cNvPr>
        <xdr:cNvSpPr/>
      </xdr:nvSpPr>
      <xdr:spPr>
        <a:xfrm>
          <a:off x="13176812" y="5104490"/>
          <a:ext cx="1882588" cy="1559859"/>
        </a:xfrm>
        <a:prstGeom prst="rect">
          <a:avLst/>
        </a:prstGeom>
        <a:solidFill>
          <a:srgbClr val="F1DEB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241,222,177</a:t>
          </a:r>
        </a:p>
        <a:p>
          <a:pPr algn="ctr"/>
          <a:r>
            <a:rPr lang="en-US"/>
            <a:t>minor</a:t>
          </a:r>
        </a:p>
      </xdr:txBody>
    </xdr:sp>
    <xdr:clientData/>
  </xdr:twoCellAnchor>
  <xdr:twoCellAnchor>
    <xdr:from>
      <xdr:col>13</xdr:col>
      <xdr:colOff>647699</xdr:colOff>
      <xdr:row>36</xdr:row>
      <xdr:rowOff>101593</xdr:rowOff>
    </xdr:from>
    <xdr:to>
      <xdr:col>16</xdr:col>
      <xdr:colOff>570858</xdr:colOff>
      <xdr:row>44</xdr:row>
      <xdr:rowOff>180995</xdr:rowOff>
    </xdr:to>
    <xdr:sp macro="" textlink="">
      <xdr:nvSpPr>
        <xdr:cNvPr id="6" name="Rectangle 5">
          <a:extLst>
            <a:ext uri="{FF2B5EF4-FFF2-40B4-BE49-F238E27FC236}">
              <a16:creationId xmlns:a16="http://schemas.microsoft.com/office/drawing/2014/main" id="{B68546F9-FAEA-48C1-B096-4332BC2D70AC}"/>
            </a:ext>
          </a:extLst>
        </xdr:cNvPr>
        <xdr:cNvSpPr/>
      </xdr:nvSpPr>
      <xdr:spPr>
        <a:xfrm>
          <a:off x="9138556" y="6763650"/>
          <a:ext cx="1882588" cy="1559859"/>
        </a:xfrm>
        <a:prstGeom prst="rect">
          <a:avLst/>
        </a:prstGeom>
        <a:solidFill>
          <a:srgbClr val="3CA2A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60,162,171</a:t>
          </a:r>
        </a:p>
        <a:p>
          <a:pPr algn="ctr"/>
          <a:r>
            <a:rPr lang="en-US"/>
            <a:t>minor</a:t>
          </a:r>
        </a:p>
      </xdr:txBody>
    </xdr:sp>
    <xdr:clientData/>
  </xdr:twoCellAnchor>
  <xdr:twoCellAnchor>
    <xdr:from>
      <xdr:col>20</xdr:col>
      <xdr:colOff>113955</xdr:colOff>
      <xdr:row>18</xdr:row>
      <xdr:rowOff>114301</xdr:rowOff>
    </xdr:from>
    <xdr:to>
      <xdr:col>23</xdr:col>
      <xdr:colOff>37114</xdr:colOff>
      <xdr:row>27</xdr:row>
      <xdr:rowOff>8646</xdr:rowOff>
    </xdr:to>
    <xdr:sp macro="" textlink="">
      <xdr:nvSpPr>
        <xdr:cNvPr id="7" name="Rectangle 6">
          <a:extLst>
            <a:ext uri="{FF2B5EF4-FFF2-40B4-BE49-F238E27FC236}">
              <a16:creationId xmlns:a16="http://schemas.microsoft.com/office/drawing/2014/main" id="{338A9E1D-11BC-4685-9744-7903553AFC97}"/>
            </a:ext>
          </a:extLst>
        </xdr:cNvPr>
        <xdr:cNvSpPr/>
      </xdr:nvSpPr>
      <xdr:spPr>
        <a:xfrm>
          <a:off x="13176812" y="3445330"/>
          <a:ext cx="1882588" cy="1559859"/>
        </a:xfrm>
        <a:prstGeom prst="rect">
          <a:avLst/>
        </a:prstGeom>
        <a:solidFill>
          <a:srgbClr val="00837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0,131,123</a:t>
          </a:r>
        </a:p>
        <a:p>
          <a:pPr algn="ctr"/>
          <a:r>
            <a:rPr lang="en-US"/>
            <a:t>Text</a:t>
          </a:r>
        </a:p>
      </xdr:txBody>
    </xdr:sp>
    <xdr:clientData/>
  </xdr:twoCellAnchor>
  <xdr:twoCellAnchor>
    <xdr:from>
      <xdr:col>17</xdr:col>
      <xdr:colOff>70805</xdr:colOff>
      <xdr:row>27</xdr:row>
      <xdr:rowOff>107947</xdr:rowOff>
    </xdr:from>
    <xdr:to>
      <xdr:col>19</xdr:col>
      <xdr:colOff>647108</xdr:colOff>
      <xdr:row>36</xdr:row>
      <xdr:rowOff>2292</xdr:rowOff>
    </xdr:to>
    <xdr:sp macro="" textlink="">
      <xdr:nvSpPr>
        <xdr:cNvPr id="8" name="Rectangle 7">
          <a:extLst>
            <a:ext uri="{FF2B5EF4-FFF2-40B4-BE49-F238E27FC236}">
              <a16:creationId xmlns:a16="http://schemas.microsoft.com/office/drawing/2014/main" id="{AC173891-063C-464F-A8CC-8C7F275BE88A}"/>
            </a:ext>
          </a:extLst>
        </xdr:cNvPr>
        <xdr:cNvSpPr/>
      </xdr:nvSpPr>
      <xdr:spPr>
        <a:xfrm>
          <a:off x="11174234" y="5104490"/>
          <a:ext cx="1882588" cy="1559859"/>
        </a:xfrm>
        <a:prstGeom prst="rect">
          <a:avLst/>
        </a:prstGeom>
        <a:solidFill>
          <a:srgbClr val="D3D1D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211,209,208</a:t>
          </a:r>
        </a:p>
        <a:p>
          <a:pPr algn="ctr"/>
          <a:r>
            <a:rPr lang="en-US"/>
            <a:t>minor</a:t>
          </a:r>
        </a:p>
      </xdr:txBody>
    </xdr:sp>
    <xdr:clientData/>
  </xdr:twoCellAnchor>
  <xdr:twoCellAnchor>
    <xdr:from>
      <xdr:col>17</xdr:col>
      <xdr:colOff>70805</xdr:colOff>
      <xdr:row>36</xdr:row>
      <xdr:rowOff>101593</xdr:rowOff>
    </xdr:from>
    <xdr:to>
      <xdr:col>19</xdr:col>
      <xdr:colOff>647108</xdr:colOff>
      <xdr:row>44</xdr:row>
      <xdr:rowOff>180995</xdr:rowOff>
    </xdr:to>
    <xdr:sp macro="" textlink="">
      <xdr:nvSpPr>
        <xdr:cNvPr id="9" name="Rectangle 8">
          <a:extLst>
            <a:ext uri="{FF2B5EF4-FFF2-40B4-BE49-F238E27FC236}">
              <a16:creationId xmlns:a16="http://schemas.microsoft.com/office/drawing/2014/main" id="{E63D35CC-C061-476A-888B-1CAFED60B8B6}"/>
            </a:ext>
          </a:extLst>
        </xdr:cNvPr>
        <xdr:cNvSpPr/>
      </xdr:nvSpPr>
      <xdr:spPr>
        <a:xfrm>
          <a:off x="11174234" y="6763650"/>
          <a:ext cx="1882588" cy="1559859"/>
        </a:xfrm>
        <a:prstGeom prst="rect">
          <a:avLst/>
        </a:prstGeom>
        <a:solidFill>
          <a:srgbClr val="006A7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0,106,126</a:t>
          </a:r>
        </a:p>
        <a:p>
          <a:pPr algn="ctr"/>
          <a:r>
            <a:rPr lang="en-US"/>
            <a:t>minor</a:t>
          </a:r>
        </a:p>
      </xdr:txBody>
    </xdr:sp>
    <xdr:clientData/>
  </xdr:twoCellAnchor>
  <xdr:twoCellAnchor>
    <xdr:from>
      <xdr:col>17</xdr:col>
      <xdr:colOff>70805</xdr:colOff>
      <xdr:row>18</xdr:row>
      <xdr:rowOff>114300</xdr:rowOff>
    </xdr:from>
    <xdr:to>
      <xdr:col>19</xdr:col>
      <xdr:colOff>647108</xdr:colOff>
      <xdr:row>27</xdr:row>
      <xdr:rowOff>8645</xdr:rowOff>
    </xdr:to>
    <xdr:sp macro="" textlink="">
      <xdr:nvSpPr>
        <xdr:cNvPr id="10" name="Rectangle 9">
          <a:extLst>
            <a:ext uri="{FF2B5EF4-FFF2-40B4-BE49-F238E27FC236}">
              <a16:creationId xmlns:a16="http://schemas.microsoft.com/office/drawing/2014/main" id="{C263E180-1EEC-4AF3-9074-1EF6E4D691A2}"/>
            </a:ext>
          </a:extLst>
        </xdr:cNvPr>
        <xdr:cNvSpPr/>
      </xdr:nvSpPr>
      <xdr:spPr>
        <a:xfrm>
          <a:off x="11174234" y="3445329"/>
          <a:ext cx="1882588" cy="1559859"/>
        </a:xfrm>
        <a:prstGeom prst="rect">
          <a:avLst/>
        </a:prstGeom>
        <a:solidFill>
          <a:srgbClr val="9BCEC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155,206,203</a:t>
          </a:r>
        </a:p>
      </xdr:txBody>
    </xdr:sp>
    <xdr:clientData/>
  </xdr:twoCellAnchor>
  <xdr:twoCellAnchor editAs="oneCell">
    <xdr:from>
      <xdr:col>9</xdr:col>
      <xdr:colOff>190500</xdr:colOff>
      <xdr:row>1</xdr:row>
      <xdr:rowOff>89807</xdr:rowOff>
    </xdr:from>
    <xdr:to>
      <xdr:col>18</xdr:col>
      <xdr:colOff>468342</xdr:colOff>
      <xdr:row>4</xdr:row>
      <xdr:rowOff>61232</xdr:rowOff>
    </xdr:to>
    <xdr:pic>
      <xdr:nvPicPr>
        <xdr:cNvPr id="11" name="Picture 10">
          <a:extLst>
            <a:ext uri="{FF2B5EF4-FFF2-40B4-BE49-F238E27FC236}">
              <a16:creationId xmlns:a16="http://schemas.microsoft.com/office/drawing/2014/main" id="{2CB99F37-3111-4C8F-8FBF-384638FE1BE2}"/>
            </a:ext>
          </a:extLst>
        </xdr:cNvPr>
        <xdr:cNvPicPr>
          <a:picLocks noChangeAspect="1"/>
        </xdr:cNvPicPr>
      </xdr:nvPicPr>
      <xdr:blipFill>
        <a:blip xmlns:r="http://schemas.openxmlformats.org/officeDocument/2006/relationships" r:embed="rId2"/>
        <a:stretch>
          <a:fillRect/>
        </a:stretch>
      </xdr:blipFill>
      <xdr:spPr>
        <a:xfrm>
          <a:off x="190500" y="280307"/>
          <a:ext cx="5764242" cy="5429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C7295-61A1-4AA0-899F-55389F4A23E8}" name="Table2" displayName="Table2" ref="B1:E95" totalsRowShown="0" headerRowDxfId="53" dataDxfId="52">
  <autoFilter ref="B1:E95" xr:uid="{FA8104D2-99F8-4F84-9622-D436EC2F5EA5}"/>
  <tableColumns count="4">
    <tableColumn id="1" xr3:uid="{59CD9681-06FE-4EDA-A848-62EF052F348D}" name="ID" dataDxfId="51"/>
    <tableColumn id="2" xr3:uid="{5212E805-F2E2-42F5-A1CF-FE109BE89667}" name="Units" dataDxfId="50"/>
    <tableColumn id="3" xr3:uid="{806675D0-B7BA-42B4-A999-72BA6E7176CA}" name="vlookup" dataDxfId="49">
      <calculatedColumnFormula>CONCATENATE(A2,C2)</calculatedColumnFormula>
    </tableColumn>
    <tableColumn id="4" xr3:uid="{C1BB35A8-A224-4B71-A925-4597577F13CC}" name="Multiplier to get to kBtu" dataDxfId="48"/>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ZCB Palette">
      <a:dk1>
        <a:srgbClr val="00837B"/>
      </a:dk1>
      <a:lt1>
        <a:srgbClr val="FFFFFF"/>
      </a:lt1>
      <a:dk2>
        <a:srgbClr val="006A7E"/>
      </a:dk2>
      <a:lt2>
        <a:srgbClr val="8CC7C4"/>
      </a:lt2>
      <a:accent1>
        <a:srgbClr val="8CC7C4"/>
      </a:accent1>
      <a:accent2>
        <a:srgbClr val="9BCECB"/>
      </a:accent2>
      <a:accent3>
        <a:srgbClr val="00837B"/>
      </a:accent3>
      <a:accent4>
        <a:srgbClr val="D3D1D0"/>
      </a:accent4>
      <a:accent5>
        <a:srgbClr val="F1DEB1"/>
      </a:accent5>
      <a:accent6>
        <a:srgbClr val="3CA2AB"/>
      </a:accent6>
      <a:hlink>
        <a:srgbClr val="006A7E"/>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77197-501B-44C1-86FB-4D3B51AC5BC7}">
  <dimension ref="B2:B3"/>
  <sheetViews>
    <sheetView workbookViewId="0">
      <selection activeCell="D16" sqref="D16"/>
    </sheetView>
  </sheetViews>
  <sheetFormatPr defaultRowHeight="15" x14ac:dyDescent="0.25"/>
  <sheetData>
    <row r="2" spans="2:2" x14ac:dyDescent="0.25">
      <c r="B2" t="s">
        <v>391</v>
      </c>
    </row>
    <row r="3" spans="2:2" x14ac:dyDescent="0.25">
      <c r="B3" t="s">
        <v>392</v>
      </c>
    </row>
  </sheetData>
  <pageMargins left="0.7" right="0.7" top="0.75" bottom="0.75" header="0.3" footer="0.3"/>
  <pageSetup orientation="portrait" r:id="rId1"/>
  <headerFooter>
    <oddHeader>&amp;R&amp;"Arial"&amp;12&amp;K000000UNCLASSIFIED / NON CLASSIFIÉ&amp;1#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28811-0FC0-480E-AA38-044209A6FAEC}">
  <dimension ref="A1:R38"/>
  <sheetViews>
    <sheetView showGridLines="0" showRowColHeaders="0" zoomScale="115" zoomScaleNormal="115" workbookViewId="0">
      <selection activeCell="C12" sqref="C12:P12"/>
    </sheetView>
  </sheetViews>
  <sheetFormatPr defaultRowHeight="15" x14ac:dyDescent="0.25"/>
  <cols>
    <col min="1" max="2" width="3.140625" customWidth="1"/>
    <col min="3" max="15" width="12.42578125" customWidth="1"/>
    <col min="16" max="16" width="11.85546875" customWidth="1"/>
    <col min="17" max="18" width="3.140625" customWidth="1"/>
  </cols>
  <sheetData>
    <row r="1" spans="1:18" x14ac:dyDescent="0.25">
      <c r="A1" s="132"/>
      <c r="B1" s="132"/>
      <c r="C1" s="132"/>
      <c r="D1" s="132"/>
      <c r="E1" s="132"/>
      <c r="F1" s="132"/>
      <c r="G1" s="132"/>
      <c r="H1" s="132"/>
      <c r="I1" s="132"/>
      <c r="J1" s="132"/>
      <c r="K1" s="132"/>
      <c r="L1" s="132"/>
      <c r="M1" s="132"/>
      <c r="N1" s="132"/>
      <c r="O1" s="132"/>
      <c r="P1" s="132"/>
      <c r="Q1" s="132"/>
      <c r="R1" s="132"/>
    </row>
    <row r="2" spans="1:18" ht="14.65" customHeight="1" x14ac:dyDescent="0.25">
      <c r="A2" s="132"/>
      <c r="B2" s="27"/>
      <c r="C2" s="27"/>
      <c r="D2" s="197" t="s">
        <v>416</v>
      </c>
      <c r="E2" s="198"/>
      <c r="F2" s="198"/>
      <c r="G2" s="198"/>
      <c r="H2" s="198"/>
      <c r="I2" s="198"/>
      <c r="J2" s="198"/>
      <c r="K2" s="198"/>
      <c r="L2" s="198"/>
      <c r="M2" s="198"/>
      <c r="N2" s="198"/>
      <c r="O2" s="198"/>
      <c r="P2" s="198"/>
      <c r="Q2" s="198"/>
      <c r="R2" s="132"/>
    </row>
    <row r="3" spans="1:18" ht="14.65" customHeight="1" x14ac:dyDescent="0.25">
      <c r="A3" s="132"/>
      <c r="B3" s="27"/>
      <c r="C3" s="27"/>
      <c r="D3" s="198"/>
      <c r="E3" s="198"/>
      <c r="F3" s="198"/>
      <c r="G3" s="198"/>
      <c r="H3" s="198"/>
      <c r="I3" s="198"/>
      <c r="J3" s="198"/>
      <c r="K3" s="198"/>
      <c r="L3" s="198"/>
      <c r="M3" s="198"/>
      <c r="N3" s="198"/>
      <c r="O3" s="198"/>
      <c r="P3" s="198"/>
      <c r="Q3" s="198"/>
      <c r="R3" s="132"/>
    </row>
    <row r="4" spans="1:18" ht="14.65" customHeight="1" x14ac:dyDescent="0.25">
      <c r="A4" s="132"/>
      <c r="B4" s="27"/>
      <c r="C4" s="27"/>
      <c r="D4" s="198"/>
      <c r="E4" s="198"/>
      <c r="F4" s="198"/>
      <c r="G4" s="198"/>
      <c r="H4" s="198"/>
      <c r="I4" s="198"/>
      <c r="J4" s="198"/>
      <c r="K4" s="198"/>
      <c r="L4" s="198"/>
      <c r="M4" s="198"/>
      <c r="N4" s="198"/>
      <c r="O4" s="198"/>
      <c r="P4" s="198"/>
      <c r="Q4" s="198"/>
      <c r="R4" s="132"/>
    </row>
    <row r="5" spans="1:18" ht="14.65" customHeight="1" x14ac:dyDescent="0.25">
      <c r="A5" s="132"/>
      <c r="B5" s="27"/>
      <c r="C5" s="27"/>
      <c r="D5" s="198"/>
      <c r="E5" s="198"/>
      <c r="F5" s="198"/>
      <c r="G5" s="198"/>
      <c r="H5" s="198"/>
      <c r="I5" s="198"/>
      <c r="J5" s="198"/>
      <c r="K5" s="198"/>
      <c r="L5" s="198"/>
      <c r="M5" s="198"/>
      <c r="N5" s="198"/>
      <c r="O5" s="198"/>
      <c r="P5" s="198"/>
      <c r="Q5" s="198"/>
      <c r="R5" s="132"/>
    </row>
    <row r="6" spans="1:18" ht="14.65" customHeight="1" x14ac:dyDescent="0.25">
      <c r="A6" s="132"/>
      <c r="B6" s="27"/>
      <c r="C6" s="27"/>
      <c r="D6" s="198"/>
      <c r="E6" s="198"/>
      <c r="F6" s="198"/>
      <c r="G6" s="198"/>
      <c r="H6" s="198"/>
      <c r="I6" s="198"/>
      <c r="J6" s="198"/>
      <c r="K6" s="198"/>
      <c r="L6" s="198"/>
      <c r="M6" s="198"/>
      <c r="N6" s="198"/>
      <c r="O6" s="198"/>
      <c r="P6" s="198"/>
      <c r="Q6" s="198"/>
      <c r="R6" s="132"/>
    </row>
    <row r="7" spans="1:18" ht="14.65" customHeight="1" x14ac:dyDescent="0.25">
      <c r="A7" s="132"/>
      <c r="B7" s="27"/>
      <c r="C7" s="27"/>
      <c r="D7" s="198"/>
      <c r="E7" s="198"/>
      <c r="F7" s="198"/>
      <c r="G7" s="198"/>
      <c r="H7" s="198"/>
      <c r="I7" s="198"/>
      <c r="J7" s="198"/>
      <c r="K7" s="198"/>
      <c r="L7" s="198"/>
      <c r="M7" s="198"/>
      <c r="N7" s="198"/>
      <c r="O7" s="198"/>
      <c r="P7" s="198"/>
      <c r="Q7" s="198"/>
      <c r="R7" s="132"/>
    </row>
    <row r="8" spans="1:18" ht="14.65" customHeight="1" x14ac:dyDescent="0.25">
      <c r="A8" s="132"/>
      <c r="B8" s="27"/>
      <c r="C8" s="27"/>
      <c r="D8" s="198"/>
      <c r="E8" s="198"/>
      <c r="F8" s="198"/>
      <c r="G8" s="198"/>
      <c r="H8" s="198"/>
      <c r="I8" s="198"/>
      <c r="J8" s="198"/>
      <c r="K8" s="198"/>
      <c r="L8" s="198"/>
      <c r="M8" s="198"/>
      <c r="N8" s="198"/>
      <c r="O8" s="198"/>
      <c r="P8" s="198"/>
      <c r="Q8" s="198"/>
      <c r="R8" s="132"/>
    </row>
    <row r="9" spans="1:18" x14ac:dyDescent="0.25">
      <c r="A9" s="132"/>
      <c r="B9" s="27"/>
      <c r="C9" s="27"/>
      <c r="D9" s="27"/>
      <c r="E9" s="27"/>
      <c r="F9" s="27"/>
      <c r="G9" s="27"/>
      <c r="H9" s="27"/>
      <c r="I9" s="27"/>
      <c r="J9" s="27"/>
      <c r="K9" s="27"/>
      <c r="L9" s="27"/>
      <c r="M9" s="27"/>
      <c r="N9" s="27"/>
      <c r="O9" s="27"/>
      <c r="P9" s="27"/>
      <c r="Q9" s="27"/>
      <c r="R9" s="132"/>
    </row>
    <row r="10" spans="1:18" x14ac:dyDescent="0.25">
      <c r="A10" s="132"/>
      <c r="B10" s="27"/>
      <c r="C10" s="28" t="s">
        <v>308</v>
      </c>
      <c r="D10" s="27"/>
      <c r="E10" s="27"/>
      <c r="F10" s="27"/>
      <c r="G10" s="27"/>
      <c r="H10" s="27"/>
      <c r="I10" s="27"/>
      <c r="J10" s="27"/>
      <c r="K10" s="27"/>
      <c r="L10" s="27"/>
      <c r="M10" s="27"/>
      <c r="N10" s="27"/>
      <c r="O10" s="27"/>
      <c r="P10" s="27"/>
      <c r="Q10" s="27"/>
      <c r="R10" s="132"/>
    </row>
    <row r="11" spans="1:18" x14ac:dyDescent="0.25">
      <c r="A11" s="132"/>
      <c r="B11" s="27"/>
      <c r="C11" s="163"/>
      <c r="D11" s="27"/>
      <c r="E11" s="27"/>
      <c r="F11" s="27"/>
      <c r="G11" s="27"/>
      <c r="H11" s="27"/>
      <c r="I11" s="27"/>
      <c r="J11" s="27"/>
      <c r="K11" s="27"/>
      <c r="L11" s="27"/>
      <c r="M11" s="27"/>
      <c r="N11" s="27"/>
      <c r="O11" s="27"/>
      <c r="P11" s="27"/>
      <c r="Q11" s="27"/>
      <c r="R11" s="132"/>
    </row>
    <row r="12" spans="1:18" ht="141" customHeight="1" x14ac:dyDescent="0.25">
      <c r="A12" s="132"/>
      <c r="B12" s="27"/>
      <c r="C12" s="200" t="s">
        <v>402</v>
      </c>
      <c r="D12" s="200"/>
      <c r="E12" s="200"/>
      <c r="F12" s="200"/>
      <c r="G12" s="200"/>
      <c r="H12" s="200"/>
      <c r="I12" s="200"/>
      <c r="J12" s="200"/>
      <c r="K12" s="200"/>
      <c r="L12" s="200"/>
      <c r="M12" s="200"/>
      <c r="N12" s="200"/>
      <c r="O12" s="200"/>
      <c r="P12" s="200"/>
      <c r="Q12" s="27"/>
      <c r="R12" s="132"/>
    </row>
    <row r="13" spans="1:18" ht="14.25" customHeight="1" x14ac:dyDescent="0.25">
      <c r="A13" s="132"/>
      <c r="B13" s="27"/>
      <c r="C13" s="71"/>
      <c r="D13" s="71"/>
      <c r="E13" s="71"/>
      <c r="F13" s="71"/>
      <c r="G13" s="71"/>
      <c r="H13" s="71"/>
      <c r="I13" s="71"/>
      <c r="J13" s="71"/>
      <c r="K13" s="71"/>
      <c r="L13" s="71"/>
      <c r="M13" s="71"/>
      <c r="N13" s="71"/>
      <c r="O13" s="71"/>
      <c r="P13" s="71"/>
      <c r="Q13" s="27"/>
      <c r="R13" s="132"/>
    </row>
    <row r="14" spans="1:18" ht="30.6" customHeight="1" x14ac:dyDescent="0.25">
      <c r="A14" s="132"/>
      <c r="B14" s="27"/>
      <c r="C14" s="201" t="s">
        <v>427</v>
      </c>
      <c r="D14" s="201"/>
      <c r="E14" s="201"/>
      <c r="F14" s="201"/>
      <c r="G14" s="201"/>
      <c r="H14" s="201"/>
      <c r="I14" s="201"/>
      <c r="J14" s="201"/>
      <c r="K14" s="201"/>
      <c r="L14" s="201"/>
      <c r="M14" s="201"/>
      <c r="N14" s="201"/>
      <c r="O14" s="201"/>
      <c r="P14" s="201"/>
      <c r="Q14" s="27"/>
      <c r="R14" s="132"/>
    </row>
    <row r="15" spans="1:18" x14ac:dyDescent="0.25">
      <c r="A15" s="132"/>
      <c r="B15" s="27"/>
      <c r="C15" s="29"/>
      <c r="D15" s="29"/>
      <c r="E15" s="29"/>
      <c r="F15" s="29"/>
      <c r="G15" s="29"/>
      <c r="H15" s="29"/>
      <c r="I15" s="29"/>
      <c r="J15" s="29"/>
      <c r="K15" s="29"/>
      <c r="L15" s="29"/>
      <c r="M15" s="29"/>
      <c r="N15" s="29"/>
      <c r="O15" s="29"/>
      <c r="P15" s="29"/>
      <c r="Q15" s="27"/>
      <c r="R15" s="132"/>
    </row>
    <row r="16" spans="1:18" x14ac:dyDescent="0.25">
      <c r="A16" s="132"/>
      <c r="B16" s="27"/>
      <c r="C16" s="29" t="s">
        <v>312</v>
      </c>
      <c r="D16" s="29"/>
      <c r="E16" s="29"/>
      <c r="F16" s="29"/>
      <c r="G16" s="29"/>
      <c r="H16" s="29"/>
      <c r="I16" s="29"/>
      <c r="J16" s="29"/>
      <c r="K16" s="29"/>
      <c r="L16" s="29"/>
      <c r="M16" s="29"/>
      <c r="N16" s="29"/>
      <c r="O16" s="29"/>
      <c r="P16" s="29"/>
      <c r="Q16" s="27"/>
      <c r="R16" s="132"/>
    </row>
    <row r="17" spans="1:18" x14ac:dyDescent="0.25">
      <c r="A17" s="132"/>
      <c r="B17" s="27"/>
      <c r="C17" s="112" t="s">
        <v>313</v>
      </c>
      <c r="D17" s="27"/>
      <c r="E17" s="27"/>
      <c r="F17" s="27"/>
      <c r="G17" s="27"/>
      <c r="H17" s="27"/>
      <c r="I17" s="27"/>
      <c r="J17" s="27"/>
      <c r="K17" s="27"/>
      <c r="L17" s="27"/>
      <c r="M17" s="27"/>
      <c r="N17" s="27"/>
      <c r="O17" s="27"/>
      <c r="P17" s="27"/>
      <c r="Q17" s="27"/>
      <c r="R17" s="132"/>
    </row>
    <row r="18" spans="1:18" x14ac:dyDescent="0.25">
      <c r="A18" s="132"/>
      <c r="B18" s="27"/>
      <c r="C18" s="112" t="s">
        <v>314</v>
      </c>
      <c r="D18" s="27"/>
      <c r="E18" s="27"/>
      <c r="F18" s="27"/>
      <c r="G18" s="27"/>
      <c r="H18" s="27"/>
      <c r="I18" s="27"/>
      <c r="J18" s="27"/>
      <c r="K18" s="27"/>
      <c r="L18" s="27"/>
      <c r="M18" s="27"/>
      <c r="N18" s="27"/>
      <c r="O18" s="27"/>
      <c r="P18" s="27"/>
      <c r="Q18" s="27"/>
      <c r="R18" s="132"/>
    </row>
    <row r="19" spans="1:18" x14ac:dyDescent="0.25">
      <c r="A19" s="132"/>
      <c r="B19" s="27"/>
      <c r="C19" s="112" t="s">
        <v>315</v>
      </c>
      <c r="D19" s="27"/>
      <c r="E19" s="27"/>
      <c r="F19" s="27"/>
      <c r="G19" s="27"/>
      <c r="H19" s="27"/>
      <c r="I19" s="27"/>
      <c r="J19" s="27"/>
      <c r="K19" s="27"/>
      <c r="L19" s="27"/>
      <c r="M19" s="27"/>
      <c r="N19" s="27"/>
      <c r="O19" s="27"/>
      <c r="P19" s="27"/>
      <c r="Q19" s="27"/>
      <c r="R19" s="132"/>
    </row>
    <row r="20" spans="1:18" x14ac:dyDescent="0.25">
      <c r="A20" s="132"/>
      <c r="B20" s="27"/>
      <c r="C20" s="27"/>
      <c r="D20" s="27"/>
      <c r="E20" s="27"/>
      <c r="F20" s="27"/>
      <c r="G20" s="27"/>
      <c r="H20" s="27"/>
      <c r="I20" s="27"/>
      <c r="J20" s="27"/>
      <c r="K20" s="27"/>
      <c r="L20" s="27"/>
      <c r="M20" s="27"/>
      <c r="N20" s="27"/>
      <c r="O20" s="27"/>
      <c r="P20" s="27"/>
      <c r="Q20" s="27"/>
      <c r="R20" s="132"/>
    </row>
    <row r="21" spans="1:18" x14ac:dyDescent="0.25">
      <c r="A21" s="132"/>
      <c r="B21" s="27"/>
      <c r="C21" s="28" t="s">
        <v>309</v>
      </c>
      <c r="D21" s="27"/>
      <c r="E21" s="27"/>
      <c r="F21" s="27"/>
      <c r="G21" s="27"/>
      <c r="H21" s="27"/>
      <c r="I21" s="27"/>
      <c r="J21" s="27"/>
      <c r="K21" s="27"/>
      <c r="L21" s="27"/>
      <c r="M21" s="27"/>
      <c r="N21" s="27"/>
      <c r="O21" s="27"/>
      <c r="P21" s="27"/>
      <c r="Q21" s="27"/>
      <c r="R21" s="132"/>
    </row>
    <row r="22" spans="1:18" x14ac:dyDescent="0.25">
      <c r="A22" s="132"/>
      <c r="B22" s="27"/>
      <c r="C22" s="27"/>
      <c r="D22" s="27"/>
      <c r="E22" s="27"/>
      <c r="F22" s="27"/>
      <c r="G22" s="27"/>
      <c r="H22" s="27"/>
      <c r="I22" s="27"/>
      <c r="J22" s="27"/>
      <c r="K22" s="27"/>
      <c r="L22" s="27"/>
      <c r="M22" s="27"/>
      <c r="N22" s="27"/>
      <c r="O22" s="27"/>
      <c r="P22" s="27"/>
      <c r="Q22" s="27"/>
      <c r="R22" s="132"/>
    </row>
    <row r="23" spans="1:18" ht="24" customHeight="1" x14ac:dyDescent="0.25">
      <c r="A23" s="132"/>
      <c r="B23" s="27"/>
      <c r="C23" s="200" t="s">
        <v>387</v>
      </c>
      <c r="D23" s="200"/>
      <c r="E23" s="200"/>
      <c r="F23" s="200"/>
      <c r="G23" s="200"/>
      <c r="H23" s="200"/>
      <c r="I23" s="200"/>
      <c r="J23" s="200"/>
      <c r="K23" s="200"/>
      <c r="L23" s="200"/>
      <c r="M23" s="200"/>
      <c r="N23" s="200"/>
      <c r="O23" s="200"/>
      <c r="P23" s="200"/>
      <c r="Q23" s="27"/>
      <c r="R23" s="132"/>
    </row>
    <row r="24" spans="1:18" x14ac:dyDescent="0.25">
      <c r="A24" s="132"/>
      <c r="B24" s="27"/>
      <c r="C24" s="27"/>
      <c r="D24" s="30"/>
      <c r="E24" s="27"/>
      <c r="F24" s="27"/>
      <c r="G24" s="27"/>
      <c r="H24" s="27"/>
      <c r="I24" s="27"/>
      <c r="J24" s="27"/>
      <c r="K24" s="27"/>
      <c r="L24" s="27"/>
      <c r="M24" s="27"/>
      <c r="N24" s="27"/>
      <c r="O24" s="27"/>
      <c r="P24" s="27"/>
      <c r="Q24" s="27"/>
      <c r="R24" s="132"/>
    </row>
    <row r="25" spans="1:18" x14ac:dyDescent="0.25">
      <c r="A25" s="132"/>
      <c r="B25" s="27"/>
      <c r="C25" s="28" t="s">
        <v>310</v>
      </c>
      <c r="D25" s="27"/>
      <c r="E25" s="27"/>
      <c r="F25" s="27"/>
      <c r="G25" s="27"/>
      <c r="H25" s="27"/>
      <c r="I25" s="27"/>
      <c r="J25" s="27"/>
      <c r="K25" s="27"/>
      <c r="L25" s="27"/>
      <c r="M25" s="27"/>
      <c r="N25" s="27"/>
      <c r="O25" s="27"/>
      <c r="P25" s="27"/>
      <c r="Q25" s="27"/>
      <c r="R25" s="132"/>
    </row>
    <row r="26" spans="1:18" ht="39" customHeight="1" x14ac:dyDescent="0.25">
      <c r="A26" s="132"/>
      <c r="B26" s="27"/>
      <c r="C26" s="199" t="s">
        <v>316</v>
      </c>
      <c r="D26" s="199"/>
      <c r="E26" s="199"/>
      <c r="F26" s="199"/>
      <c r="G26" s="199"/>
      <c r="H26" s="199"/>
      <c r="I26" s="199"/>
      <c r="J26" s="199"/>
      <c r="K26" s="199"/>
      <c r="L26" s="199"/>
      <c r="M26" s="199"/>
      <c r="N26" s="199"/>
      <c r="O26" s="199"/>
      <c r="P26" s="199"/>
      <c r="Q26" s="27"/>
      <c r="R26" s="132"/>
    </row>
    <row r="27" spans="1:18" x14ac:dyDescent="0.25">
      <c r="A27" s="132"/>
      <c r="B27" s="27"/>
      <c r="C27" s="27"/>
      <c r="D27" s="27"/>
      <c r="E27" s="27"/>
      <c r="F27" s="27"/>
      <c r="G27" s="27"/>
      <c r="H27" s="27"/>
      <c r="I27" s="27"/>
      <c r="J27" s="27"/>
      <c r="K27" s="27"/>
      <c r="L27" s="27"/>
      <c r="M27" s="27"/>
      <c r="N27" s="27"/>
      <c r="O27" s="27"/>
      <c r="P27" s="27"/>
      <c r="Q27" s="27"/>
      <c r="R27" s="132"/>
    </row>
    <row r="28" spans="1:18" x14ac:dyDescent="0.25">
      <c r="A28" s="132"/>
      <c r="B28" s="27"/>
      <c r="C28" s="27"/>
      <c r="D28" s="27"/>
      <c r="E28" s="27"/>
      <c r="F28" s="27"/>
      <c r="G28" s="27"/>
      <c r="H28" s="27"/>
      <c r="I28" s="27"/>
      <c r="J28" s="27"/>
      <c r="K28" s="27"/>
      <c r="L28" s="27"/>
      <c r="M28" s="27"/>
      <c r="N28" s="27"/>
      <c r="O28" s="27"/>
      <c r="P28" s="27"/>
      <c r="Q28" s="27"/>
      <c r="R28" s="132"/>
    </row>
    <row r="29" spans="1:18" x14ac:dyDescent="0.25">
      <c r="A29" s="132"/>
      <c r="B29" s="27"/>
      <c r="C29" s="28" t="s">
        <v>311</v>
      </c>
      <c r="D29" s="27"/>
      <c r="E29" s="27"/>
      <c r="F29" s="27"/>
      <c r="G29" s="27"/>
      <c r="H29" s="27"/>
      <c r="I29" s="27"/>
      <c r="J29" s="27"/>
      <c r="K29" s="27"/>
      <c r="L29" s="27"/>
      <c r="M29" s="27"/>
      <c r="N29" s="27"/>
      <c r="O29" s="27"/>
      <c r="P29" s="27"/>
      <c r="Q29" s="27"/>
      <c r="R29" s="132"/>
    </row>
    <row r="30" spans="1:18" x14ac:dyDescent="0.25">
      <c r="A30" s="132"/>
      <c r="B30" s="27"/>
      <c r="C30" s="28"/>
      <c r="D30" s="27"/>
      <c r="E30" s="27"/>
      <c r="F30" s="27"/>
      <c r="G30" s="27"/>
      <c r="H30" s="27"/>
      <c r="I30" s="27"/>
      <c r="J30" s="27"/>
      <c r="K30" s="27"/>
      <c r="L30" s="27"/>
      <c r="M30" s="27"/>
      <c r="N30" s="27"/>
      <c r="O30" s="27"/>
      <c r="P30" s="27"/>
      <c r="Q30" s="27"/>
      <c r="R30" s="132"/>
    </row>
    <row r="31" spans="1:18" x14ac:dyDescent="0.25">
      <c r="A31" s="132"/>
      <c r="B31" s="27"/>
      <c r="C31" s="199" t="s">
        <v>317</v>
      </c>
      <c r="D31" s="199"/>
      <c r="E31" s="199"/>
      <c r="F31" s="199"/>
      <c r="G31" s="199"/>
      <c r="H31" s="199"/>
      <c r="I31" s="199"/>
      <c r="J31" s="199"/>
      <c r="K31" s="199"/>
      <c r="L31" s="199"/>
      <c r="M31" s="199"/>
      <c r="N31" s="199"/>
      <c r="O31" s="199"/>
      <c r="P31" s="199"/>
      <c r="Q31" s="27"/>
      <c r="R31" s="132"/>
    </row>
    <row r="32" spans="1:18" x14ac:dyDescent="0.25">
      <c r="A32" s="132"/>
      <c r="B32" s="27"/>
      <c r="C32" s="152"/>
      <c r="D32" s="152"/>
      <c r="E32" s="152"/>
      <c r="F32" s="152"/>
      <c r="G32" s="152"/>
      <c r="H32" s="152"/>
      <c r="I32" s="152"/>
      <c r="J32" s="152"/>
      <c r="K32" s="152"/>
      <c r="L32" s="152"/>
      <c r="M32" s="152"/>
      <c r="N32" s="152"/>
      <c r="O32" s="152"/>
      <c r="P32" s="152"/>
      <c r="Q32" s="27"/>
      <c r="R32" s="132"/>
    </row>
    <row r="33" spans="1:18" x14ac:dyDescent="0.25">
      <c r="A33" s="132"/>
      <c r="B33" s="27"/>
      <c r="C33" s="130"/>
      <c r="D33" s="130"/>
      <c r="E33" s="130"/>
      <c r="F33" s="130"/>
      <c r="G33" s="130"/>
      <c r="H33" s="130"/>
      <c r="I33" s="130"/>
      <c r="J33" s="130"/>
      <c r="K33" s="130"/>
      <c r="L33" s="130"/>
      <c r="M33" s="130"/>
      <c r="N33" s="130"/>
      <c r="O33" s="130"/>
      <c r="P33" s="130"/>
      <c r="Q33" s="27"/>
      <c r="R33" s="132"/>
    </row>
    <row r="34" spans="1:18" x14ac:dyDescent="0.25">
      <c r="A34" s="132"/>
      <c r="B34" s="27"/>
      <c r="C34" s="130"/>
      <c r="D34" s="130"/>
      <c r="E34" s="130"/>
      <c r="F34" s="130"/>
      <c r="G34" s="130"/>
      <c r="H34" s="130"/>
      <c r="I34" s="130"/>
      <c r="J34" s="130"/>
      <c r="K34" s="130"/>
      <c r="L34" s="130"/>
      <c r="M34" s="130"/>
      <c r="N34" s="130"/>
      <c r="O34" s="130"/>
      <c r="P34" s="130"/>
      <c r="Q34" s="27"/>
      <c r="R34" s="132"/>
    </row>
    <row r="35" spans="1:18" x14ac:dyDescent="0.25">
      <c r="A35" s="132"/>
      <c r="B35" s="27"/>
      <c r="C35" s="130"/>
      <c r="D35" s="130"/>
      <c r="E35" s="130"/>
      <c r="F35" s="130"/>
      <c r="G35" s="130"/>
      <c r="H35" s="130"/>
      <c r="I35" s="130"/>
      <c r="J35" s="130"/>
      <c r="K35" s="130"/>
      <c r="L35" s="130"/>
      <c r="M35" s="130"/>
      <c r="N35" s="130"/>
      <c r="O35" s="130"/>
      <c r="P35" s="130"/>
      <c r="Q35" s="27"/>
      <c r="R35" s="132"/>
    </row>
    <row r="36" spans="1:18" x14ac:dyDescent="0.25">
      <c r="A36" s="132"/>
      <c r="B36" s="27"/>
      <c r="C36" s="28"/>
      <c r="D36" s="27"/>
      <c r="E36" s="27"/>
      <c r="F36" s="27"/>
      <c r="G36" s="27"/>
      <c r="H36" s="27"/>
      <c r="I36" s="27"/>
      <c r="J36" s="27"/>
      <c r="K36" s="27"/>
      <c r="L36" s="27"/>
      <c r="M36" s="27"/>
      <c r="N36" s="27"/>
      <c r="O36" s="27"/>
      <c r="P36" s="27"/>
      <c r="Q36" s="27"/>
      <c r="R36" s="132"/>
    </row>
    <row r="37" spans="1:18" ht="30" customHeight="1" x14ac:dyDescent="0.25">
      <c r="A37" s="132"/>
      <c r="B37" s="27"/>
      <c r="C37" s="28"/>
      <c r="D37" s="27"/>
      <c r="E37" s="27"/>
      <c r="F37" s="27"/>
      <c r="G37" s="27"/>
      <c r="H37" s="27"/>
      <c r="I37" s="27"/>
      <c r="J37" s="27"/>
      <c r="K37" s="27"/>
      <c r="L37" s="27"/>
      <c r="M37" s="27"/>
      <c r="N37" s="127"/>
      <c r="O37" s="27"/>
      <c r="P37" s="27"/>
      <c r="Q37" s="27"/>
      <c r="R37" s="132"/>
    </row>
    <row r="38" spans="1:18" x14ac:dyDescent="0.25">
      <c r="A38" s="132"/>
      <c r="B38" s="132"/>
      <c r="C38" s="132"/>
      <c r="D38" s="132"/>
      <c r="E38" s="132"/>
      <c r="F38" s="132"/>
      <c r="G38" s="132"/>
      <c r="H38" s="132"/>
      <c r="I38" s="132"/>
      <c r="J38" s="132"/>
      <c r="K38" s="132"/>
      <c r="L38" s="132"/>
      <c r="M38" s="132"/>
      <c r="N38" s="132"/>
      <c r="O38" s="132"/>
      <c r="P38" s="132"/>
      <c r="Q38" s="132"/>
      <c r="R38" s="132"/>
    </row>
  </sheetData>
  <mergeCells count="6">
    <mergeCell ref="D2:Q8"/>
    <mergeCell ref="C31:P31"/>
    <mergeCell ref="C12:P12"/>
    <mergeCell ref="C23:P23"/>
    <mergeCell ref="C26:P26"/>
    <mergeCell ref="C14:P14"/>
  </mergeCells>
  <pageMargins left="0.7" right="0.7" top="0.75" bottom="0.75" header="0.3" footer="0.3"/>
  <pageSetup orientation="portrait" r:id="rId1"/>
  <headerFooter>
    <oddHeader>&amp;R&amp;"Arial"&amp;12&amp;K000000UNCLASSIFIED / NON CLASSIFIÉ&amp;1#</oddHead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26552-5D5D-4197-BE24-EC259741F072}">
  <dimension ref="A1:AA59"/>
  <sheetViews>
    <sheetView showGridLines="0" showRowColHeaders="0" topLeftCell="A9" zoomScaleNormal="100" workbookViewId="0">
      <selection activeCell="S32" sqref="S32"/>
    </sheetView>
  </sheetViews>
  <sheetFormatPr defaultRowHeight="15" x14ac:dyDescent="0.25"/>
  <cols>
    <col min="1" max="2" width="3.140625" customWidth="1"/>
    <col min="3" max="3" width="20.7109375" customWidth="1"/>
    <col min="4" max="6" width="12.7109375" customWidth="1"/>
    <col min="7" max="7" width="6.7109375" customWidth="1"/>
    <col min="8" max="8" width="5.140625" customWidth="1"/>
    <col min="9" max="10" width="20.7109375" customWidth="1"/>
    <col min="11" max="12" width="12.7109375" customWidth="1"/>
    <col min="13" max="13" width="15.5703125" customWidth="1"/>
    <col min="14" max="14" width="20.7109375" customWidth="1"/>
    <col min="15" max="16" width="3.140625" customWidth="1"/>
    <col min="18" max="18" width="27.5703125" customWidth="1"/>
    <col min="19" max="20" width="15" customWidth="1"/>
    <col min="21" max="21" width="12.7109375" customWidth="1"/>
    <col min="22" max="22" width="14" customWidth="1"/>
    <col min="23" max="23" width="7.28515625" customWidth="1"/>
    <col min="24" max="24" width="5.7109375" customWidth="1"/>
    <col min="25" max="25" width="27.42578125" customWidth="1"/>
    <col min="26" max="26" width="5.7109375" customWidth="1"/>
    <col min="27" max="27" width="6.7109375" customWidth="1"/>
    <col min="28" max="28" width="9.140625" customWidth="1"/>
  </cols>
  <sheetData>
    <row r="1" spans="1:18" x14ac:dyDescent="0.25">
      <c r="A1" s="132"/>
      <c r="B1" s="132"/>
      <c r="C1" s="132"/>
      <c r="D1" s="132"/>
      <c r="E1" s="132"/>
      <c r="F1" s="132"/>
      <c r="G1" s="132"/>
      <c r="H1" s="132"/>
      <c r="I1" s="132"/>
      <c r="J1" s="132"/>
      <c r="K1" s="132"/>
      <c r="L1" s="132"/>
      <c r="M1" s="132"/>
      <c r="N1" s="132"/>
      <c r="O1" s="132"/>
      <c r="P1" s="132"/>
    </row>
    <row r="2" spans="1:18" ht="14.65" customHeight="1" x14ac:dyDescent="0.25">
      <c r="A2" s="132"/>
      <c r="B2" s="197" t="s">
        <v>416</v>
      </c>
      <c r="C2" s="198"/>
      <c r="D2" s="198"/>
      <c r="E2" s="198"/>
      <c r="F2" s="198"/>
      <c r="G2" s="198"/>
      <c r="H2" s="198"/>
      <c r="I2" s="198"/>
      <c r="J2" s="198"/>
      <c r="K2" s="198"/>
      <c r="L2" s="198"/>
      <c r="M2" s="198"/>
      <c r="N2" s="198"/>
      <c r="O2" s="198"/>
      <c r="P2" s="132"/>
    </row>
    <row r="3" spans="1:18" ht="14.65" customHeight="1" x14ac:dyDescent="0.25">
      <c r="A3" s="132"/>
      <c r="B3" s="198"/>
      <c r="C3" s="198"/>
      <c r="D3" s="198"/>
      <c r="E3" s="198"/>
      <c r="F3" s="198"/>
      <c r="G3" s="198"/>
      <c r="H3" s="198"/>
      <c r="I3" s="198"/>
      <c r="J3" s="198"/>
      <c r="K3" s="198"/>
      <c r="L3" s="198"/>
      <c r="M3" s="198"/>
      <c r="N3" s="198"/>
      <c r="O3" s="198"/>
      <c r="P3" s="132"/>
    </row>
    <row r="4" spans="1:18" ht="14.65" customHeight="1" x14ac:dyDescent="0.25">
      <c r="A4" s="132"/>
      <c r="B4" s="198"/>
      <c r="C4" s="198"/>
      <c r="D4" s="198"/>
      <c r="E4" s="198"/>
      <c r="F4" s="198"/>
      <c r="G4" s="198"/>
      <c r="H4" s="198"/>
      <c r="I4" s="198"/>
      <c r="J4" s="198"/>
      <c r="K4" s="198"/>
      <c r="L4" s="198"/>
      <c r="M4" s="198"/>
      <c r="N4" s="198"/>
      <c r="O4" s="198"/>
      <c r="P4" s="132"/>
    </row>
    <row r="5" spans="1:18" ht="14.65" customHeight="1" x14ac:dyDescent="0.25">
      <c r="A5" s="132"/>
      <c r="B5" s="198"/>
      <c r="C5" s="198"/>
      <c r="D5" s="198"/>
      <c r="E5" s="198"/>
      <c r="F5" s="198"/>
      <c r="G5" s="198"/>
      <c r="H5" s="198"/>
      <c r="I5" s="198"/>
      <c r="J5" s="198"/>
      <c r="K5" s="198"/>
      <c r="L5" s="198"/>
      <c r="M5" s="198"/>
      <c r="N5" s="198"/>
      <c r="O5" s="198"/>
      <c r="P5" s="132"/>
      <c r="R5" s="190" t="s">
        <v>411</v>
      </c>
    </row>
    <row r="6" spans="1:18" ht="14.65" customHeight="1" x14ac:dyDescent="0.25">
      <c r="A6" s="132"/>
      <c r="B6" s="198"/>
      <c r="C6" s="198"/>
      <c r="D6" s="198"/>
      <c r="E6" s="198"/>
      <c r="F6" s="198"/>
      <c r="G6" s="198"/>
      <c r="H6" s="198"/>
      <c r="I6" s="198"/>
      <c r="J6" s="198"/>
      <c r="K6" s="198"/>
      <c r="L6" s="198"/>
      <c r="M6" s="198"/>
      <c r="N6" s="198"/>
      <c r="O6" s="198"/>
      <c r="P6" s="132"/>
      <c r="R6" s="191" t="s">
        <v>412</v>
      </c>
    </row>
    <row r="7" spans="1:18" ht="14.65" customHeight="1" x14ac:dyDescent="0.25">
      <c r="A7" s="132"/>
      <c r="B7" s="198"/>
      <c r="C7" s="198"/>
      <c r="D7" s="198"/>
      <c r="E7" s="198"/>
      <c r="F7" s="198"/>
      <c r="G7" s="198"/>
      <c r="H7" s="198"/>
      <c r="I7" s="198"/>
      <c r="J7" s="198"/>
      <c r="K7" s="198"/>
      <c r="L7" s="198"/>
      <c r="M7" s="198"/>
      <c r="N7" s="198"/>
      <c r="O7" s="198"/>
      <c r="P7" s="132"/>
      <c r="R7" s="191" t="s">
        <v>412</v>
      </c>
    </row>
    <row r="8" spans="1:18" ht="14.65" customHeight="1" x14ac:dyDescent="0.25">
      <c r="A8" s="132"/>
      <c r="B8" s="198"/>
      <c r="C8" s="198"/>
      <c r="D8" s="198"/>
      <c r="E8" s="198"/>
      <c r="F8" s="198"/>
      <c r="G8" s="198"/>
      <c r="H8" s="198"/>
      <c r="I8" s="198"/>
      <c r="J8" s="198"/>
      <c r="K8" s="198"/>
      <c r="L8" s="198"/>
      <c r="M8" s="198"/>
      <c r="N8" s="198"/>
      <c r="O8" s="198"/>
      <c r="P8" s="132"/>
      <c r="R8" s="191" t="s">
        <v>412</v>
      </c>
    </row>
    <row r="9" spans="1:18" x14ac:dyDescent="0.25">
      <c r="A9" s="132"/>
      <c r="B9" s="62"/>
      <c r="C9" s="62"/>
      <c r="D9" s="62"/>
      <c r="E9" s="62"/>
      <c r="F9" s="62"/>
      <c r="G9" s="62"/>
      <c r="H9" s="62"/>
      <c r="I9" s="62"/>
      <c r="J9" s="62"/>
      <c r="K9" s="62"/>
      <c r="L9" s="62"/>
      <c r="M9" s="62"/>
      <c r="N9" s="62"/>
      <c r="O9" s="62"/>
      <c r="P9" s="132"/>
      <c r="R9" s="191" t="s">
        <v>413</v>
      </c>
    </row>
    <row r="10" spans="1:18" x14ac:dyDescent="0.25">
      <c r="A10" s="132"/>
      <c r="B10" s="27"/>
      <c r="C10" s="28" t="s">
        <v>236</v>
      </c>
      <c r="D10" s="27"/>
      <c r="E10" s="27"/>
      <c r="F10" s="27"/>
      <c r="G10" s="27"/>
      <c r="H10" s="27"/>
      <c r="I10" s="27"/>
      <c r="J10" s="27"/>
      <c r="K10" s="27"/>
      <c r="L10" s="27"/>
      <c r="M10" s="27"/>
      <c r="N10" s="27"/>
      <c r="O10" s="27"/>
      <c r="P10" s="132"/>
    </row>
    <row r="11" spans="1:18" x14ac:dyDescent="0.25">
      <c r="A11" s="132"/>
      <c r="B11" s="27"/>
      <c r="C11" s="28"/>
      <c r="D11" s="27"/>
      <c r="E11" s="27"/>
      <c r="F11" s="27"/>
      <c r="G11" s="27"/>
      <c r="H11" s="27"/>
      <c r="I11" s="27"/>
      <c r="J11" s="27"/>
      <c r="K11" s="27"/>
      <c r="L11" s="27"/>
      <c r="M11" s="27"/>
      <c r="N11" s="27"/>
      <c r="O11" s="27"/>
      <c r="P11" s="132"/>
    </row>
    <row r="12" spans="1:18" x14ac:dyDescent="0.25">
      <c r="A12" s="132"/>
      <c r="B12" s="27"/>
      <c r="C12" s="31" t="s">
        <v>6</v>
      </c>
      <c r="D12" s="205"/>
      <c r="E12" s="205"/>
      <c r="F12" s="205"/>
      <c r="G12" s="205"/>
      <c r="H12" s="205"/>
      <c r="I12" s="205"/>
      <c r="J12" s="205"/>
      <c r="K12" s="205"/>
      <c r="L12" s="205"/>
      <c r="M12" s="205"/>
      <c r="N12" s="205"/>
      <c r="O12" s="32"/>
      <c r="P12" s="132"/>
    </row>
    <row r="13" spans="1:18" x14ac:dyDescent="0.25">
      <c r="A13" s="132"/>
      <c r="B13" s="27"/>
      <c r="C13" s="31"/>
      <c r="D13" s="32"/>
      <c r="E13" s="32"/>
      <c r="F13" s="32"/>
      <c r="G13" s="32"/>
      <c r="H13" s="32"/>
      <c r="I13" s="32"/>
      <c r="J13" s="32"/>
      <c r="K13" s="32"/>
      <c r="L13" s="32"/>
      <c r="M13" s="32"/>
      <c r="N13" s="32"/>
      <c r="O13" s="32"/>
      <c r="P13" s="132"/>
    </row>
    <row r="14" spans="1:18" ht="14.65" customHeight="1" x14ac:dyDescent="0.25">
      <c r="A14" s="132"/>
      <c r="B14" s="27"/>
      <c r="C14" s="31" t="s">
        <v>7</v>
      </c>
      <c r="D14" s="212"/>
      <c r="E14" s="212"/>
      <c r="F14" s="212"/>
      <c r="G14" s="32"/>
      <c r="H14" s="114" t="s">
        <v>8</v>
      </c>
      <c r="I14" s="115"/>
      <c r="J14" s="114" t="s">
        <v>10</v>
      </c>
      <c r="K14" s="97"/>
      <c r="L14" s="32"/>
      <c r="M14" s="210" t="s">
        <v>417</v>
      </c>
      <c r="N14" s="210"/>
      <c r="O14" s="32"/>
      <c r="P14" s="132"/>
    </row>
    <row r="15" spans="1:18" x14ac:dyDescent="0.25">
      <c r="A15" s="132"/>
      <c r="B15" s="27"/>
      <c r="C15" s="31"/>
      <c r="D15" s="32"/>
      <c r="E15" s="32"/>
      <c r="F15" s="32"/>
      <c r="G15" s="32"/>
      <c r="H15" s="32"/>
      <c r="I15" s="32"/>
      <c r="J15" s="32"/>
      <c r="K15" s="32"/>
      <c r="L15" s="32"/>
      <c r="M15" s="210"/>
      <c r="N15" s="210"/>
      <c r="O15" s="32"/>
      <c r="P15" s="132"/>
      <c r="R15" s="166" t="s">
        <v>418</v>
      </c>
    </row>
    <row r="16" spans="1:18" ht="17.25" x14ac:dyDescent="0.25">
      <c r="A16" s="132"/>
      <c r="B16" s="27"/>
      <c r="C16" s="31" t="s">
        <v>9</v>
      </c>
      <c r="D16" s="206" t="s">
        <v>47</v>
      </c>
      <c r="E16" s="206"/>
      <c r="F16" s="31"/>
      <c r="G16" s="31"/>
      <c r="H16" s="114" t="s">
        <v>11</v>
      </c>
      <c r="I16" s="116"/>
      <c r="J16" s="114" t="s">
        <v>5</v>
      </c>
      <c r="K16" s="98">
        <v>1000</v>
      </c>
      <c r="L16" s="31" t="s">
        <v>320</v>
      </c>
      <c r="M16" s="117"/>
      <c r="N16" s="102"/>
      <c r="O16" s="32"/>
      <c r="P16" s="132"/>
      <c r="R16" s="166" t="s">
        <v>419</v>
      </c>
    </row>
    <row r="17" spans="1:25" x14ac:dyDescent="0.25">
      <c r="A17" s="132"/>
      <c r="B17" s="27"/>
      <c r="C17" s="31"/>
      <c r="D17" s="32"/>
      <c r="E17" s="32"/>
      <c r="F17" s="32"/>
      <c r="G17" s="32"/>
      <c r="H17" s="32"/>
      <c r="I17" s="32"/>
      <c r="J17" s="32"/>
      <c r="K17" s="32"/>
      <c r="L17" s="32"/>
      <c r="M17" s="32"/>
      <c r="O17" s="32"/>
      <c r="P17" s="132"/>
    </row>
    <row r="18" spans="1:25" x14ac:dyDescent="0.25">
      <c r="A18" s="132"/>
      <c r="B18" s="27"/>
      <c r="C18" s="194" t="s">
        <v>420</v>
      </c>
      <c r="D18" s="192" t="s">
        <v>421</v>
      </c>
      <c r="E18" s="193"/>
      <c r="F18" s="193"/>
      <c r="G18" s="32"/>
      <c r="H18" s="32"/>
      <c r="I18" s="32"/>
      <c r="J18" s="32"/>
      <c r="K18" s="32"/>
      <c r="L18" s="32"/>
      <c r="M18" s="32"/>
      <c r="O18" s="32"/>
      <c r="P18" s="132"/>
    </row>
    <row r="19" spans="1:25" x14ac:dyDescent="0.25">
      <c r="A19" s="132"/>
      <c r="B19" s="27"/>
      <c r="C19" s="31"/>
      <c r="D19" s="31"/>
      <c r="E19" s="31"/>
      <c r="F19" s="31"/>
      <c r="G19" s="31"/>
      <c r="H19" s="31"/>
      <c r="I19" s="31"/>
      <c r="J19" s="31"/>
      <c r="K19" s="31"/>
      <c r="L19" s="31"/>
      <c r="M19" s="31"/>
      <c r="N19" s="31"/>
      <c r="O19" s="31"/>
      <c r="P19" s="132"/>
    </row>
    <row r="20" spans="1:25" x14ac:dyDescent="0.25">
      <c r="A20" s="132"/>
      <c r="B20" s="27"/>
      <c r="D20" s="27"/>
      <c r="E20" s="28" t="s">
        <v>237</v>
      </c>
      <c r="F20" s="27"/>
      <c r="G20" s="27"/>
      <c r="H20" s="27"/>
      <c r="I20" s="27"/>
      <c r="J20" s="27"/>
      <c r="K20" s="28" t="s">
        <v>388</v>
      </c>
      <c r="L20" s="27"/>
      <c r="M20" s="31"/>
      <c r="N20" s="31"/>
      <c r="O20" s="31"/>
      <c r="P20" s="132"/>
    </row>
    <row r="21" spans="1:25" x14ac:dyDescent="0.25">
      <c r="A21" s="132"/>
      <c r="B21" s="27"/>
      <c r="C21" s="211" t="s">
        <v>242</v>
      </c>
      <c r="D21" s="211"/>
      <c r="E21" s="211"/>
      <c r="F21" s="99">
        <v>40</v>
      </c>
      <c r="G21" s="27" t="s">
        <v>20</v>
      </c>
      <c r="H21" s="27"/>
      <c r="I21" s="27"/>
      <c r="J21" s="27" t="s">
        <v>234</v>
      </c>
      <c r="K21" s="189">
        <v>300</v>
      </c>
      <c r="L21" s="27" t="s">
        <v>31</v>
      </c>
      <c r="M21" s="31"/>
      <c r="N21" s="31"/>
      <c r="O21" s="31"/>
      <c r="P21" s="132"/>
      <c r="R21" t="s">
        <v>23</v>
      </c>
    </row>
    <row r="22" spans="1:25" x14ac:dyDescent="0.25">
      <c r="A22" s="132"/>
      <c r="B22" s="27"/>
      <c r="C22" s="28"/>
      <c r="D22" s="27"/>
      <c r="E22" s="27"/>
      <c r="F22" s="27"/>
      <c r="G22" s="27"/>
      <c r="H22" s="27"/>
      <c r="I22" s="27"/>
      <c r="J22" s="27"/>
      <c r="K22" s="27"/>
      <c r="L22" s="27"/>
      <c r="M22" s="31"/>
      <c r="N22" s="31"/>
      <c r="O22" s="31"/>
      <c r="P22" s="132"/>
      <c r="R22" t="s">
        <v>410</v>
      </c>
    </row>
    <row r="23" spans="1:25" x14ac:dyDescent="0.25">
      <c r="A23" s="132"/>
      <c r="B23" s="27"/>
      <c r="C23" s="211" t="s">
        <v>18</v>
      </c>
      <c r="D23" s="211"/>
      <c r="E23" s="211"/>
      <c r="F23" s="99"/>
      <c r="G23" s="27" t="s">
        <v>12</v>
      </c>
      <c r="H23" s="27"/>
      <c r="I23" s="27"/>
      <c r="J23" s="27" t="s">
        <v>14</v>
      </c>
      <c r="K23" s="99">
        <v>0</v>
      </c>
      <c r="L23" s="99" t="s">
        <v>32</v>
      </c>
      <c r="M23" s="31"/>
      <c r="N23" s="31"/>
      <c r="O23" s="31"/>
      <c r="P23" s="132"/>
    </row>
    <row r="24" spans="1:25" x14ac:dyDescent="0.25">
      <c r="A24" s="132"/>
      <c r="B24" s="27"/>
      <c r="C24" s="27"/>
      <c r="D24" s="27"/>
      <c r="E24" s="27"/>
      <c r="F24" s="27"/>
      <c r="G24" s="27"/>
      <c r="H24" s="27"/>
      <c r="I24" s="27"/>
      <c r="J24" s="27"/>
      <c r="K24" s="27"/>
      <c r="L24" s="27"/>
      <c r="M24" s="31"/>
      <c r="N24" s="31"/>
      <c r="O24" s="31"/>
      <c r="P24" s="132"/>
      <c r="R24" t="s">
        <v>32</v>
      </c>
    </row>
    <row r="25" spans="1:25" x14ac:dyDescent="0.25">
      <c r="A25" s="132"/>
      <c r="B25" s="27"/>
      <c r="C25" s="211" t="s">
        <v>19</v>
      </c>
      <c r="D25" s="211"/>
      <c r="E25" s="211"/>
      <c r="F25" s="99">
        <v>2</v>
      </c>
      <c r="G25" s="27" t="s">
        <v>12</v>
      </c>
      <c r="H25" s="27"/>
      <c r="I25" s="27"/>
      <c r="J25" s="27" t="s">
        <v>235</v>
      </c>
      <c r="K25" s="189">
        <v>300</v>
      </c>
      <c r="L25" s="27" t="s">
        <v>31</v>
      </c>
      <c r="M25" s="31"/>
      <c r="N25" s="31"/>
      <c r="O25" s="31"/>
      <c r="P25" s="132"/>
      <c r="R25" t="s">
        <v>12</v>
      </c>
    </row>
    <row r="26" spans="1:25" x14ac:dyDescent="0.25">
      <c r="A26" s="132"/>
      <c r="B26" s="27"/>
      <c r="C26" s="27"/>
      <c r="D26" s="27"/>
      <c r="E26" s="27"/>
      <c r="F26" s="27"/>
      <c r="G26" s="27"/>
      <c r="H26" s="27"/>
      <c r="I26" s="27"/>
      <c r="J26" s="27"/>
      <c r="K26" s="27"/>
      <c r="L26" s="27"/>
      <c r="M26" s="31"/>
      <c r="N26" s="31"/>
      <c r="O26" s="31"/>
      <c r="P26" s="132"/>
    </row>
    <row r="27" spans="1:25" x14ac:dyDescent="0.25">
      <c r="A27" s="132"/>
      <c r="B27" s="27"/>
      <c r="D27" s="33"/>
      <c r="E27" s="33"/>
      <c r="H27" s="27"/>
      <c r="I27" s="27"/>
      <c r="J27" s="27"/>
      <c r="K27" s="27"/>
      <c r="L27" s="27"/>
      <c r="M27" s="31"/>
      <c r="N27" s="31"/>
      <c r="O27" s="31"/>
      <c r="P27" s="132"/>
    </row>
    <row r="28" spans="1:25" x14ac:dyDescent="0.25">
      <c r="A28" s="132"/>
      <c r="B28" s="27"/>
      <c r="C28" s="28" t="s">
        <v>355</v>
      </c>
      <c r="D28" s="27"/>
      <c r="E28" s="27"/>
      <c r="F28" s="27"/>
      <c r="G28" s="27"/>
      <c r="H28" s="27"/>
      <c r="I28" s="27"/>
      <c r="J28" s="27"/>
      <c r="K28" s="27"/>
      <c r="L28" s="27"/>
      <c r="M28" s="27"/>
      <c r="N28" s="27"/>
      <c r="O28" s="27"/>
      <c r="P28" s="132"/>
    </row>
    <row r="29" spans="1:25" x14ac:dyDescent="0.25">
      <c r="A29" s="132"/>
      <c r="B29" s="27"/>
      <c r="C29" s="33"/>
      <c r="D29" s="27"/>
      <c r="E29" s="27"/>
      <c r="F29" s="27"/>
      <c r="G29" s="27"/>
      <c r="H29" s="27"/>
      <c r="I29" s="27"/>
      <c r="J29" s="27"/>
      <c r="K29" s="27"/>
      <c r="L29" s="27"/>
      <c r="M29" s="27"/>
      <c r="N29" s="27"/>
      <c r="O29" s="27"/>
      <c r="P29" s="132"/>
    </row>
    <row r="30" spans="1:25" x14ac:dyDescent="0.25">
      <c r="A30" s="132"/>
      <c r="B30" s="27"/>
      <c r="C30" s="207" t="s">
        <v>238</v>
      </c>
      <c r="D30" s="207"/>
      <c r="E30" s="207"/>
      <c r="F30" s="208" t="s">
        <v>373</v>
      </c>
      <c r="G30" s="208"/>
      <c r="H30" s="134"/>
      <c r="I30" s="134" t="s">
        <v>1</v>
      </c>
      <c r="J30" s="135" t="s">
        <v>176</v>
      </c>
      <c r="K30" s="208" t="s">
        <v>4</v>
      </c>
      <c r="L30" s="208"/>
      <c r="M30" s="134"/>
      <c r="N30" s="134" t="s">
        <v>1</v>
      </c>
      <c r="O30" s="27"/>
      <c r="P30" s="132"/>
      <c r="R30" t="s">
        <v>165</v>
      </c>
      <c r="S30" t="s">
        <v>168</v>
      </c>
      <c r="T30" t="s">
        <v>169</v>
      </c>
      <c r="U30" t="s">
        <v>172</v>
      </c>
      <c r="V30" t="s">
        <v>173</v>
      </c>
      <c r="W30" t="s">
        <v>177</v>
      </c>
      <c r="Y30" t="s">
        <v>165</v>
      </c>
    </row>
    <row r="31" spans="1:25" x14ac:dyDescent="0.25">
      <c r="A31" s="132"/>
      <c r="B31" s="27"/>
      <c r="C31" s="203" t="s">
        <v>273</v>
      </c>
      <c r="D31" s="203"/>
      <c r="E31" s="203"/>
      <c r="F31" s="213">
        <v>0.26</v>
      </c>
      <c r="G31" s="213"/>
      <c r="H31" s="53" t="s">
        <v>275</v>
      </c>
      <c r="I31" s="100" t="s">
        <v>254</v>
      </c>
      <c r="J31" s="101">
        <v>0.02</v>
      </c>
      <c r="K31" s="215">
        <f>VLOOKUP(D16, 'Emissions Tables'!$B$24:$AJ$36, 35, FALSE)</f>
        <v>0.18243422159438882</v>
      </c>
      <c r="L31" s="216"/>
      <c r="M31" s="53" t="s">
        <v>276</v>
      </c>
      <c r="N31" s="54" t="s">
        <v>106</v>
      </c>
      <c r="O31" s="27"/>
      <c r="P31" s="132"/>
      <c r="R31" t="str">
        <f>C31</f>
        <v>Natural_Gas</v>
      </c>
      <c r="S31" s="10">
        <f>$F31/INDEX('Unit Conversions Array'!$B$4:$Y$16, MATCH('General Project Info'!$C31, 'Unit Conversions Array'!$B$4:$B$16, 0), MATCH('General Project Info'!$I31, 'Unit Conversions Array'!$B$3:$Y$3, 0))</f>
        <v>7.1379547014413184E-3</v>
      </c>
      <c r="T31" s="11">
        <f t="shared" ref="T31:T41" si="0">S31*3.412</f>
        <v>2.4354701441317777E-2</v>
      </c>
      <c r="U31">
        <f>$K31/(INDEX('Unit Conversions Array'!$E$4:$Y$16,MATCH('General Project Info'!$C31,'Unit Conversions Array'!$B$4:$B$16,0),MATCH('General Project Info'!$N31,'Unit Conversions Array'!$E$3:$Y$3,0)))</f>
        <v>5.3468411956151471E-2</v>
      </c>
      <c r="V31">
        <f t="shared" ref="V31:V41" si="1">U31*3.412</f>
        <v>0.18243422159438882</v>
      </c>
      <c r="W31" s="12">
        <f>1+$J31</f>
        <v>1.02</v>
      </c>
      <c r="Y31" t="str">
        <f>R31</f>
        <v>Natural_Gas</v>
      </c>
    </row>
    <row r="32" spans="1:25" x14ac:dyDescent="0.25">
      <c r="A32" s="132"/>
      <c r="B32" s="27"/>
      <c r="C32" s="203" t="s">
        <v>15</v>
      </c>
      <c r="D32" s="203"/>
      <c r="E32" s="203"/>
      <c r="F32" s="213">
        <v>0.16</v>
      </c>
      <c r="G32" s="213" t="s">
        <v>16</v>
      </c>
      <c r="H32" s="53" t="s">
        <v>275</v>
      </c>
      <c r="I32" s="100" t="s">
        <v>106</v>
      </c>
      <c r="J32" s="101">
        <v>0.03</v>
      </c>
      <c r="K32" s="209">
        <f>VLOOKUP(D16, 'Emissions Tables'!$B$24:$C$36, 2, FALSE)/1000</f>
        <v>2.7E-2</v>
      </c>
      <c r="L32" s="209"/>
      <c r="M32" s="53" t="s">
        <v>276</v>
      </c>
      <c r="N32" s="54" t="s">
        <v>106</v>
      </c>
      <c r="O32" s="27"/>
      <c r="P32" s="132"/>
      <c r="R32" t="str">
        <f t="shared" ref="R32:R41" si="2">C32</f>
        <v>Electricity</v>
      </c>
      <c r="S32" s="10">
        <f>$F32/INDEX('Unit Conversions Array'!$B$4:$Y$16, MATCH('General Project Info'!$C32, 'Unit Conversions Array'!$B$4:$B$16, 0), MATCH('General Project Info'!$I32, 'Unit Conversions Array'!$B$3:$Y$3, 0))</f>
        <v>4.6893317702227433E-2</v>
      </c>
      <c r="T32" s="11">
        <f t="shared" si="0"/>
        <v>0.16</v>
      </c>
      <c r="U32">
        <f>$K32/(INDEX('Unit Conversions Array'!$E$4:$Y$16,MATCH('General Project Info'!$C32,'Unit Conversions Array'!$B$4:$B$16,0),MATCH('General Project Info'!$N32,'Unit Conversions Array'!$E$3:$Y$3,0)))</f>
        <v>7.9132473622508786E-3</v>
      </c>
      <c r="V32">
        <f t="shared" si="1"/>
        <v>2.6999999999999996E-2</v>
      </c>
      <c r="W32" s="12">
        <f t="shared" ref="W32:W41" si="3">1+$J32</f>
        <v>1.03</v>
      </c>
      <c r="Y32" t="str">
        <f>R32</f>
        <v>Electricity</v>
      </c>
    </row>
    <row r="33" spans="1:27" x14ac:dyDescent="0.25">
      <c r="A33" s="132"/>
      <c r="B33" s="27"/>
      <c r="C33" s="203" t="s">
        <v>397</v>
      </c>
      <c r="D33" s="203"/>
      <c r="E33" s="203"/>
      <c r="F33" s="213">
        <v>17</v>
      </c>
      <c r="G33" s="213"/>
      <c r="H33" s="53" t="s">
        <v>275</v>
      </c>
      <c r="I33" s="128" t="s">
        <v>79</v>
      </c>
      <c r="J33" s="101">
        <v>0.06</v>
      </c>
      <c r="K33" s="204">
        <f>IFERROR(VLOOKUP(C33, 'Emissions Tables'!$AL$24:$AN$31, 3, FALSE), "")</f>
        <v>0.30211074015940786</v>
      </c>
      <c r="L33" s="204"/>
      <c r="M33" s="53" t="s">
        <v>276</v>
      </c>
      <c r="N33" s="54" t="s">
        <v>106</v>
      </c>
      <c r="O33" s="27"/>
      <c r="P33" s="132"/>
      <c r="R33" t="str">
        <f t="shared" si="2"/>
        <v>District_Heating</v>
      </c>
      <c r="S33" s="10">
        <f>$F33/INDEX('Unit Conversions Array'!$B$4:$Y$16, MATCH('General Project Info'!$C33, 'Unit Conversions Array'!$B$4:$B$16, 0), MATCH('General Project Info'!$I33, 'Unit Conversions Array'!$B$3:$Y$3, 0))</f>
        <v>1.7935951771280743E-2</v>
      </c>
      <c r="T33" s="11">
        <f t="shared" si="0"/>
        <v>6.119746744360989E-2</v>
      </c>
      <c r="U33">
        <f>$K33/(INDEX('Unit Conversions Array'!$E$4:$Y$16,MATCH('General Project Info'!$C33,'Unit Conversions Array'!$B$4:$B$16,0),MATCH('General Project Info'!$N33,'Unit Conversions Array'!$E$3:$Y$3,0)))</f>
        <v>8.8543593247188704E-2</v>
      </c>
      <c r="V33">
        <f t="shared" si="1"/>
        <v>0.30211074015940786</v>
      </c>
      <c r="W33" s="12">
        <f t="shared" si="3"/>
        <v>1.06</v>
      </c>
      <c r="Y33" t="str">
        <f>R33</f>
        <v>District_Heating</v>
      </c>
    </row>
    <row r="34" spans="1:27" x14ac:dyDescent="0.25">
      <c r="A34" s="132"/>
      <c r="B34" s="27"/>
      <c r="C34" s="203" t="s">
        <v>398</v>
      </c>
      <c r="D34" s="203"/>
      <c r="E34" s="203"/>
      <c r="F34" s="213">
        <v>0.3</v>
      </c>
      <c r="G34" s="213"/>
      <c r="H34" s="53" t="s">
        <v>275</v>
      </c>
      <c r="I34" s="128" t="s">
        <v>79</v>
      </c>
      <c r="J34" s="101">
        <v>0.06</v>
      </c>
      <c r="K34" s="204">
        <f>IFERROR(VLOOKUP(C34, 'Emissions Tables'!$AL$24:$AN$31, 3, FALSE), "")</f>
        <v>1.4399988480009215E-2</v>
      </c>
      <c r="L34" s="204"/>
      <c r="M34" s="53" t="s">
        <v>276</v>
      </c>
      <c r="N34" s="54" t="s">
        <v>106</v>
      </c>
      <c r="O34" s="27"/>
      <c r="P34" s="132"/>
      <c r="R34" t="str">
        <f t="shared" si="2"/>
        <v>District_Cooling</v>
      </c>
      <c r="S34" s="10">
        <f>$F34/INDEX('Unit Conversions Array'!$B$4:$Y$16, MATCH('General Project Info'!$C34, 'Unit Conversions Array'!$B$4:$B$16, 0), MATCH('General Project Info'!$I34, 'Unit Conversions Array'!$B$3:$Y$3, 0))</f>
        <v>3.1651679596377783E-4</v>
      </c>
      <c r="T34" s="11">
        <f t="shared" si="0"/>
        <v>1.07995530782841E-3</v>
      </c>
      <c r="U34">
        <f>$K34/(INDEX('Unit Conversions Array'!$E$4:$Y$16,MATCH('General Project Info'!$C34,'Unit Conversions Array'!$B$4:$B$16,0),MATCH('General Project Info'!$N34,'Unit Conversions Array'!$E$3:$Y$3,0)))</f>
        <v>4.2203952168842953E-3</v>
      </c>
      <c r="V34">
        <f t="shared" si="1"/>
        <v>1.4399988480009215E-2</v>
      </c>
      <c r="W34" s="12">
        <f t="shared" si="3"/>
        <v>1.06</v>
      </c>
      <c r="Y34" t="str">
        <f>R34</f>
        <v>District_Cooling</v>
      </c>
    </row>
    <row r="35" spans="1:27" x14ac:dyDescent="0.25">
      <c r="A35" s="132"/>
      <c r="B35" s="27"/>
      <c r="C35" s="203" t="s">
        <v>23</v>
      </c>
      <c r="D35" s="203"/>
      <c r="E35" s="203"/>
      <c r="F35" s="213">
        <v>0.01</v>
      </c>
      <c r="G35" s="213" t="s">
        <v>16</v>
      </c>
      <c r="H35" s="53" t="s">
        <v>275</v>
      </c>
      <c r="I35" s="100" t="s">
        <v>106</v>
      </c>
      <c r="J35" s="101">
        <v>0.03</v>
      </c>
      <c r="K35" s="209">
        <f>K32*(-1)</f>
        <v>-2.7E-2</v>
      </c>
      <c r="L35" s="209"/>
      <c r="M35" s="53" t="s">
        <v>276</v>
      </c>
      <c r="N35" s="54" t="str">
        <f>N32</f>
        <v>kWh</v>
      </c>
      <c r="O35" s="27"/>
      <c r="P35" s="132"/>
      <c r="R35" t="str">
        <f t="shared" si="2"/>
        <v>RECs</v>
      </c>
      <c r="S35" s="10" t="e">
        <f>$F35/INDEX('Unit Conversions Array'!$B$4:$Y$16, MATCH('General Project Info'!$C35, 'Unit Conversions Array'!$B$4:$B$16, 0), MATCH('General Project Info'!$I35, 'Unit Conversions Array'!$B$3:$Y$3, 0))</f>
        <v>#N/A</v>
      </c>
      <c r="T35" s="11" t="e">
        <f t="shared" si="0"/>
        <v>#N/A</v>
      </c>
      <c r="U35" t="e">
        <f>$K35/(INDEX('Unit Conversions Array'!$E$4:$Y$16,MATCH('General Project Info'!$C35,'Unit Conversions Array'!$B$4:$B$16,0),MATCH('General Project Info'!$N35,'Unit Conversions Array'!$E$3:$Y$3,0)))</f>
        <v>#N/A</v>
      </c>
      <c r="V35" t="e">
        <f t="shared" si="1"/>
        <v>#N/A</v>
      </c>
      <c r="W35" s="12">
        <f t="shared" si="3"/>
        <v>1.03</v>
      </c>
      <c r="Y35" t="s">
        <v>405</v>
      </c>
    </row>
    <row r="36" spans="1:27" x14ac:dyDescent="0.25">
      <c r="A36" s="132"/>
      <c r="B36" s="27"/>
      <c r="C36" s="202"/>
      <c r="D36" s="202"/>
      <c r="E36" s="202"/>
      <c r="F36" s="213"/>
      <c r="G36" s="213"/>
      <c r="H36" s="53" t="s">
        <v>275</v>
      </c>
      <c r="I36" s="100"/>
      <c r="J36" s="101"/>
      <c r="K36" s="214" t="str">
        <f>IFERROR(VLOOKUP(C36, 'Emissions Tables'!$AL$24:$AN$31, 3, FALSE), "")</f>
        <v/>
      </c>
      <c r="L36" s="214"/>
      <c r="M36" s="53" t="s">
        <v>276</v>
      </c>
      <c r="N36" s="129" t="s">
        <v>106</v>
      </c>
      <c r="O36" s="27"/>
      <c r="P36" s="132"/>
      <c r="R36">
        <f t="shared" si="2"/>
        <v>0</v>
      </c>
      <c r="S36" s="10" t="e">
        <f>$F36/INDEX('Unit Conversions Array'!$B$4:$Y$16, MATCH('General Project Info'!$C36, 'Unit Conversions Array'!$B$4:$B$16, 0), MATCH('General Project Info'!$I36, 'Unit Conversions Array'!$B$3:$Y$3, 0))</f>
        <v>#N/A</v>
      </c>
      <c r="T36" s="11" t="e">
        <f t="shared" si="0"/>
        <v>#N/A</v>
      </c>
      <c r="U36" t="e">
        <f>$K36/(INDEX('Unit Conversions Array'!$E$4:$Y$16,MATCH('General Project Info'!$C36,'Unit Conversions Array'!$B$4:$B$16,0),MATCH('General Project Info'!$N36,'Unit Conversions Array'!$E$3:$Y$3,0)))</f>
        <v>#VALUE!</v>
      </c>
      <c r="V36" t="e">
        <f t="shared" si="1"/>
        <v>#VALUE!</v>
      </c>
      <c r="W36" s="12">
        <f t="shared" si="3"/>
        <v>1</v>
      </c>
      <c r="Y36" t="s">
        <v>403</v>
      </c>
    </row>
    <row r="37" spans="1:27" x14ac:dyDescent="0.25">
      <c r="A37" s="132"/>
      <c r="B37" s="27"/>
      <c r="C37" s="202"/>
      <c r="D37" s="202"/>
      <c r="E37" s="202"/>
      <c r="F37" s="213"/>
      <c r="G37" s="213"/>
      <c r="H37" s="53" t="s">
        <v>275</v>
      </c>
      <c r="I37" s="100"/>
      <c r="J37" s="101"/>
      <c r="K37" s="214" t="str">
        <f>IFERROR(VLOOKUP(C37, 'Emissions Tables'!$AL$24:$AN$31, 3, FALSE), "")</f>
        <v/>
      </c>
      <c r="L37" s="214"/>
      <c r="M37" s="53" t="s">
        <v>276</v>
      </c>
      <c r="N37" s="54" t="str">
        <f>IF(C37&gt;0, "kWh", "")</f>
        <v/>
      </c>
      <c r="O37" s="27"/>
      <c r="P37" s="132"/>
      <c r="R37">
        <f t="shared" si="2"/>
        <v>0</v>
      </c>
      <c r="S37" s="10" t="e">
        <f>$F37/INDEX('Unit Conversions Array'!$B$4:$Y$16, MATCH('General Project Info'!$C37, 'Unit Conversions Array'!$B$4:$B$16, 0), MATCH('General Project Info'!$I37, 'Unit Conversions Array'!$B$3:$Y$3, 0))</f>
        <v>#N/A</v>
      </c>
      <c r="T37" s="11" t="e">
        <f t="shared" si="0"/>
        <v>#N/A</v>
      </c>
      <c r="U37" t="e">
        <f>$K37/(INDEX('Unit Conversions Array'!$E$4:$Y$16,MATCH('General Project Info'!$C37,'Unit Conversions Array'!$B$4:$B$16,0),MATCH('General Project Info'!$N37,'Unit Conversions Array'!$E$3:$Y$3,0)))</f>
        <v>#VALUE!</v>
      </c>
      <c r="V37" t="e">
        <f t="shared" si="1"/>
        <v>#VALUE!</v>
      </c>
      <c r="W37" s="12">
        <f t="shared" si="3"/>
        <v>1</v>
      </c>
      <c r="Y37" t="s">
        <v>64</v>
      </c>
    </row>
    <row r="38" spans="1:27" x14ac:dyDescent="0.25">
      <c r="A38" s="132"/>
      <c r="B38" s="27"/>
      <c r="C38" s="202"/>
      <c r="D38" s="202"/>
      <c r="E38" s="202"/>
      <c r="F38" s="213"/>
      <c r="G38" s="213"/>
      <c r="H38" s="53" t="s">
        <v>275</v>
      </c>
      <c r="I38" s="100"/>
      <c r="J38" s="101"/>
      <c r="K38" s="214" t="str">
        <f>IFERROR(VLOOKUP(C38, 'Emissions Tables'!$AL$24:$AN$31, 3, FALSE), "")</f>
        <v/>
      </c>
      <c r="L38" s="214"/>
      <c r="M38" s="53" t="s">
        <v>276</v>
      </c>
      <c r="N38" s="54" t="str">
        <f>IF(C38&gt;0, "kWh", "")</f>
        <v/>
      </c>
      <c r="O38" s="27"/>
      <c r="P38" s="132"/>
      <c r="R38">
        <f t="shared" si="2"/>
        <v>0</v>
      </c>
      <c r="S38" s="10" t="e">
        <f>$F38/INDEX('Unit Conversions Array'!$B$4:$Y$16, MATCH('General Project Info'!$C38, 'Unit Conversions Array'!$B$4:$B$16, 0), MATCH('General Project Info'!$I38, 'Unit Conversions Array'!$B$3:$Y$3, 0))</f>
        <v>#N/A</v>
      </c>
      <c r="T38" s="11" t="e">
        <f t="shared" si="0"/>
        <v>#N/A</v>
      </c>
      <c r="U38" t="e">
        <f>$K38/(INDEX('Unit Conversions Array'!$E$4:$Y$16,MATCH('General Project Info'!$C38,'Unit Conversions Array'!$B$4:$B$16,0),MATCH('General Project Info'!$N38,'Unit Conversions Array'!$E$3:$Y$3,0)))</f>
        <v>#VALUE!</v>
      </c>
      <c r="V38" t="e">
        <f t="shared" si="1"/>
        <v>#VALUE!</v>
      </c>
      <c r="W38" s="12">
        <f t="shared" si="3"/>
        <v>1</v>
      </c>
      <c r="Y38" t="s">
        <v>52</v>
      </c>
    </row>
    <row r="39" spans="1:27" x14ac:dyDescent="0.25">
      <c r="A39" s="132"/>
      <c r="B39" s="27"/>
      <c r="C39" s="202"/>
      <c r="D39" s="202"/>
      <c r="E39" s="202"/>
      <c r="F39" s="213"/>
      <c r="G39" s="213"/>
      <c r="H39" s="53" t="s">
        <v>275</v>
      </c>
      <c r="I39" s="100"/>
      <c r="J39" s="101"/>
      <c r="K39" s="214" t="str">
        <f>IFERROR(VLOOKUP(C39, 'Emissions Tables'!$AL$24:$AN$31, 3, FALSE), "")</f>
        <v/>
      </c>
      <c r="L39" s="214"/>
      <c r="M39" s="53" t="s">
        <v>276</v>
      </c>
      <c r="N39" s="54" t="str">
        <f>IF(C39&gt;0, "kWh", "")</f>
        <v/>
      </c>
      <c r="O39" s="27"/>
      <c r="P39" s="132"/>
      <c r="R39">
        <f t="shared" si="2"/>
        <v>0</v>
      </c>
      <c r="S39" s="10" t="e">
        <f>$F39/INDEX('Unit Conversions Array'!$B$4:$Y$16, MATCH('General Project Info'!$C39, 'Unit Conversions Array'!$B$4:$B$16, 0), MATCH('General Project Info'!$I39, 'Unit Conversions Array'!$B$3:$Y$3, 0))</f>
        <v>#N/A</v>
      </c>
      <c r="T39" s="11" t="e">
        <f t="shared" si="0"/>
        <v>#N/A</v>
      </c>
      <c r="U39" t="e">
        <f>$K39/(INDEX('Unit Conversions Array'!$E$4:$Y$16,MATCH('General Project Info'!$C39,'Unit Conversions Array'!$B$4:$B$16,0),MATCH('General Project Info'!$N39,'Unit Conversions Array'!$E$3:$Y$3,0)))</f>
        <v>#VALUE!</v>
      </c>
      <c r="V39" t="e">
        <f t="shared" si="1"/>
        <v>#VALUE!</v>
      </c>
      <c r="W39" s="12">
        <f t="shared" si="3"/>
        <v>1</v>
      </c>
      <c r="Y39" t="s">
        <v>62</v>
      </c>
    </row>
    <row r="40" spans="1:27" x14ac:dyDescent="0.25">
      <c r="A40" s="132"/>
      <c r="B40" s="27"/>
      <c r="C40" s="202"/>
      <c r="D40" s="202"/>
      <c r="E40" s="202"/>
      <c r="F40" s="213"/>
      <c r="G40" s="213"/>
      <c r="H40" s="53" t="s">
        <v>275</v>
      </c>
      <c r="I40" s="100"/>
      <c r="J40" s="101"/>
      <c r="K40" s="214" t="str">
        <f>IFERROR(VLOOKUP(C40, 'Emissions Tables'!$AL$24:$AN$31, 3, FALSE), "")</f>
        <v/>
      </c>
      <c r="L40" s="214"/>
      <c r="M40" s="53" t="s">
        <v>276</v>
      </c>
      <c r="N40" s="54" t="str">
        <f>IF(C40&gt;0, "kWh", "")</f>
        <v/>
      </c>
      <c r="O40" s="27"/>
      <c r="P40" s="132"/>
      <c r="R40">
        <f t="shared" si="2"/>
        <v>0</v>
      </c>
      <c r="S40" s="10" t="e">
        <f>$F40/INDEX('Unit Conversions Array'!$B$4:$Y$16, MATCH('General Project Info'!$C40, 'Unit Conversions Array'!$B$4:$B$16, 0), MATCH('General Project Info'!$I40, 'Unit Conversions Array'!$B$3:$Y$3, 0))</f>
        <v>#N/A</v>
      </c>
      <c r="T40" s="11" t="e">
        <f t="shared" si="0"/>
        <v>#N/A</v>
      </c>
      <c r="U40" t="e">
        <f>$K40/(INDEX('Unit Conversions Array'!$E$4:$Y$16,MATCH('General Project Info'!$C40,'Unit Conversions Array'!$B$4:$B$16,0),MATCH('General Project Info'!$N40,'Unit Conversions Array'!$E$3:$Y$3,0)))</f>
        <v>#VALUE!</v>
      </c>
      <c r="V40" t="e">
        <f t="shared" si="1"/>
        <v>#VALUE!</v>
      </c>
      <c r="W40" s="12">
        <f t="shared" si="3"/>
        <v>1</v>
      </c>
      <c r="Y40" t="s">
        <v>23</v>
      </c>
    </row>
    <row r="41" spans="1:27" x14ac:dyDescent="0.25">
      <c r="A41" s="132"/>
      <c r="B41" s="27"/>
      <c r="C41" s="202"/>
      <c r="D41" s="202"/>
      <c r="E41" s="202"/>
      <c r="F41" s="213"/>
      <c r="G41" s="213"/>
      <c r="H41" s="53" t="s">
        <v>275</v>
      </c>
      <c r="I41" s="100"/>
      <c r="J41" s="101"/>
      <c r="K41" s="214" t="str">
        <f>IFERROR(VLOOKUP(C41, 'Emissions Tables'!$AL$24:$AN$31, 3, FALSE), "")</f>
        <v/>
      </c>
      <c r="L41" s="214"/>
      <c r="M41" s="53" t="s">
        <v>276</v>
      </c>
      <c r="N41" s="54" t="str">
        <f>IF(C41&gt;0, "kWh", "")</f>
        <v/>
      </c>
      <c r="O41" s="27"/>
      <c r="P41" s="132"/>
      <c r="R41">
        <f t="shared" si="2"/>
        <v>0</v>
      </c>
      <c r="S41" s="10" t="e">
        <f>$F41/INDEX('Unit Conversions Array'!$B$4:$Y$16, MATCH('General Project Info'!$C41, 'Unit Conversions Array'!$B$4:$B$16, 0), MATCH('General Project Info'!$I41, 'Unit Conversions Array'!$B$3:$Y$3, 0))</f>
        <v>#N/A</v>
      </c>
      <c r="T41" s="11" t="e">
        <f t="shared" si="0"/>
        <v>#N/A</v>
      </c>
      <c r="U41" t="e">
        <f>$K41/(INDEX('Unit Conversions Array'!$E$4:$Y$16,MATCH('General Project Info'!$C41,'Unit Conversions Array'!$B$4:$B$16,0),MATCH('General Project Info'!$N41,'Unit Conversions Array'!$E$3:$Y$3,0)))</f>
        <v>#VALUE!</v>
      </c>
      <c r="V41" t="e">
        <f t="shared" si="1"/>
        <v>#VALUE!</v>
      </c>
      <c r="W41" s="12">
        <f t="shared" si="3"/>
        <v>1</v>
      </c>
      <c r="Y41" t="s">
        <v>29</v>
      </c>
    </row>
    <row r="42" spans="1:27" x14ac:dyDescent="0.25">
      <c r="A42" s="132"/>
      <c r="B42" s="27"/>
      <c r="C42" s="27"/>
      <c r="D42" s="27"/>
      <c r="E42" s="27"/>
      <c r="F42" s="27"/>
      <c r="G42" s="27"/>
      <c r="H42" s="27"/>
      <c r="I42" s="27"/>
      <c r="J42" s="27"/>
      <c r="K42" s="27"/>
      <c r="L42" s="27"/>
      <c r="M42" s="27"/>
      <c r="N42" s="27"/>
      <c r="O42" s="27"/>
      <c r="P42" s="132"/>
      <c r="Y42" t="s">
        <v>117</v>
      </c>
    </row>
    <row r="43" spans="1:27" x14ac:dyDescent="0.25">
      <c r="A43" s="132"/>
      <c r="B43" s="27"/>
      <c r="C43" s="27"/>
      <c r="D43" s="27"/>
      <c r="E43" s="27"/>
      <c r="F43" s="27"/>
      <c r="G43" s="27"/>
      <c r="H43" s="27"/>
      <c r="I43" s="27"/>
      <c r="J43" s="27"/>
      <c r="K43" s="27"/>
      <c r="L43" s="27"/>
      <c r="M43" s="127"/>
      <c r="N43" s="27"/>
      <c r="O43" s="27"/>
      <c r="P43" s="132"/>
      <c r="Y43" t="s">
        <v>274</v>
      </c>
    </row>
    <row r="44" spans="1:27" x14ac:dyDescent="0.25">
      <c r="A44" s="132"/>
      <c r="B44" s="132"/>
      <c r="C44" s="132"/>
      <c r="D44" s="132"/>
      <c r="E44" s="132"/>
      <c r="F44" s="132"/>
      <c r="G44" s="132"/>
      <c r="H44" s="132"/>
      <c r="I44" s="132"/>
      <c r="J44" s="132"/>
      <c r="K44" s="132"/>
      <c r="L44" s="132"/>
      <c r="M44" s="132"/>
      <c r="N44" s="132"/>
      <c r="O44" s="132"/>
      <c r="P44" s="132"/>
      <c r="Y44" t="s">
        <v>135</v>
      </c>
    </row>
    <row r="46" spans="1:27" x14ac:dyDescent="0.25">
      <c r="R46" t="s">
        <v>69</v>
      </c>
      <c r="S46" t="s">
        <v>254</v>
      </c>
      <c r="T46" t="s">
        <v>261</v>
      </c>
      <c r="U46" t="s">
        <v>74</v>
      </c>
      <c r="V46" t="s">
        <v>75</v>
      </c>
      <c r="W46" t="s">
        <v>277</v>
      </c>
      <c r="X46" t="s">
        <v>79</v>
      </c>
      <c r="Y46" t="s">
        <v>71</v>
      </c>
      <c r="Z46" t="s">
        <v>278</v>
      </c>
      <c r="AA46" t="s">
        <v>279</v>
      </c>
    </row>
    <row r="47" spans="1:27" x14ac:dyDescent="0.25">
      <c r="R47" t="s">
        <v>406</v>
      </c>
      <c r="S47" t="s">
        <v>281</v>
      </c>
      <c r="T47" t="s">
        <v>280</v>
      </c>
      <c r="U47" t="s">
        <v>79</v>
      </c>
      <c r="V47" t="s">
        <v>71</v>
      </c>
      <c r="W47" t="s">
        <v>291</v>
      </c>
      <c r="X47" t="s">
        <v>278</v>
      </c>
    </row>
    <row r="48" spans="1:27" x14ac:dyDescent="0.25">
      <c r="R48" t="s">
        <v>404</v>
      </c>
      <c r="S48" t="s">
        <v>281</v>
      </c>
      <c r="T48" t="s">
        <v>280</v>
      </c>
      <c r="U48" t="s">
        <v>79</v>
      </c>
      <c r="V48" t="s">
        <v>71</v>
      </c>
      <c r="W48" t="s">
        <v>291</v>
      </c>
      <c r="X48" t="s">
        <v>278</v>
      </c>
    </row>
    <row r="49" spans="18:27" x14ac:dyDescent="0.25">
      <c r="R49" t="s">
        <v>62</v>
      </c>
      <c r="S49" t="s">
        <v>281</v>
      </c>
      <c r="T49" t="s">
        <v>280</v>
      </c>
      <c r="U49" t="s">
        <v>79</v>
      </c>
      <c r="V49" t="s">
        <v>71</v>
      </c>
      <c r="W49" t="s">
        <v>291</v>
      </c>
      <c r="X49" t="s">
        <v>278</v>
      </c>
    </row>
    <row r="50" spans="18:27" x14ac:dyDescent="0.25">
      <c r="R50" t="s">
        <v>64</v>
      </c>
      <c r="S50" t="s">
        <v>281</v>
      </c>
      <c r="T50" t="s">
        <v>280</v>
      </c>
      <c r="U50" t="s">
        <v>79</v>
      </c>
      <c r="V50" t="s">
        <v>71</v>
      </c>
      <c r="W50" t="s">
        <v>291</v>
      </c>
      <c r="X50" t="s">
        <v>278</v>
      </c>
    </row>
    <row r="51" spans="18:27" x14ac:dyDescent="0.25">
      <c r="R51" t="s">
        <v>52</v>
      </c>
      <c r="S51" t="s">
        <v>261</v>
      </c>
      <c r="T51" t="s">
        <v>74</v>
      </c>
      <c r="U51" t="s">
        <v>281</v>
      </c>
      <c r="V51" t="s">
        <v>280</v>
      </c>
      <c r="W51" t="s">
        <v>79</v>
      </c>
      <c r="X51" t="s">
        <v>71</v>
      </c>
      <c r="Y51" t="s">
        <v>291</v>
      </c>
      <c r="Z51" t="s">
        <v>72</v>
      </c>
    </row>
    <row r="52" spans="18:27" x14ac:dyDescent="0.25">
      <c r="R52" t="s">
        <v>15</v>
      </c>
      <c r="S52" t="s">
        <v>106</v>
      </c>
      <c r="T52" t="s">
        <v>108</v>
      </c>
      <c r="U52" t="s">
        <v>79</v>
      </c>
      <c r="V52" t="s">
        <v>71</v>
      </c>
      <c r="W52" t="s">
        <v>72</v>
      </c>
    </row>
    <row r="53" spans="18:27" x14ac:dyDescent="0.25">
      <c r="R53" t="s">
        <v>23</v>
      </c>
      <c r="S53" t="s">
        <v>106</v>
      </c>
      <c r="T53" t="s">
        <v>108</v>
      </c>
      <c r="U53" t="s">
        <v>79</v>
      </c>
      <c r="V53" t="s">
        <v>71</v>
      </c>
      <c r="W53" t="s">
        <v>72</v>
      </c>
    </row>
    <row r="54" spans="18:27" x14ac:dyDescent="0.25">
      <c r="R54" t="s">
        <v>401</v>
      </c>
      <c r="S54" t="s">
        <v>79</v>
      </c>
      <c r="T54" t="s">
        <v>71</v>
      </c>
      <c r="U54" t="s">
        <v>72</v>
      </c>
      <c r="V54" t="s">
        <v>279</v>
      </c>
      <c r="W54" t="s">
        <v>115</v>
      </c>
      <c r="X54" t="s">
        <v>293</v>
      </c>
      <c r="Y54" t="s">
        <v>294</v>
      </c>
      <c r="Z54" t="s">
        <v>295</v>
      </c>
    </row>
    <row r="55" spans="18:27" x14ac:dyDescent="0.25">
      <c r="R55" t="s">
        <v>399</v>
      </c>
      <c r="S55" t="s">
        <v>79</v>
      </c>
      <c r="T55" t="s">
        <v>71</v>
      </c>
      <c r="U55" t="s">
        <v>72</v>
      </c>
      <c r="V55" t="s">
        <v>296</v>
      </c>
    </row>
    <row r="56" spans="18:27" x14ac:dyDescent="0.25">
      <c r="R56" t="s">
        <v>117</v>
      </c>
      <c r="S56" t="s">
        <v>79</v>
      </c>
      <c r="T56" t="s">
        <v>71</v>
      </c>
      <c r="U56" t="s">
        <v>72</v>
      </c>
      <c r="V56" t="s">
        <v>297</v>
      </c>
      <c r="W56" t="s">
        <v>298</v>
      </c>
    </row>
    <row r="57" spans="18:27" x14ac:dyDescent="0.25">
      <c r="R57" t="s">
        <v>125</v>
      </c>
      <c r="S57" t="s">
        <v>106</v>
      </c>
      <c r="T57" t="s">
        <v>108</v>
      </c>
      <c r="U57" t="s">
        <v>79</v>
      </c>
      <c r="V57" t="s">
        <v>71</v>
      </c>
      <c r="W57" t="s">
        <v>72</v>
      </c>
    </row>
    <row r="58" spans="18:27" x14ac:dyDescent="0.25">
      <c r="R58" t="s">
        <v>17</v>
      </c>
      <c r="S58" t="s">
        <v>106</v>
      </c>
      <c r="T58" t="s">
        <v>79</v>
      </c>
      <c r="U58" t="s">
        <v>71</v>
      </c>
      <c r="V58" t="s">
        <v>72</v>
      </c>
    </row>
    <row r="59" spans="18:27" x14ac:dyDescent="0.25">
      <c r="R59" t="s">
        <v>135</v>
      </c>
      <c r="S59" t="s">
        <v>254</v>
      </c>
      <c r="T59" t="s">
        <v>261</v>
      </c>
      <c r="U59" t="s">
        <v>74</v>
      </c>
      <c r="V59" t="s">
        <v>75</v>
      </c>
      <c r="W59" t="s">
        <v>277</v>
      </c>
      <c r="X59" t="s">
        <v>79</v>
      </c>
      <c r="Y59" t="s">
        <v>71</v>
      </c>
      <c r="Z59" t="s">
        <v>278</v>
      </c>
      <c r="AA59" t="s">
        <v>279</v>
      </c>
    </row>
  </sheetData>
  <dataConsolidate/>
  <mergeCells count="44">
    <mergeCell ref="B2:O8"/>
    <mergeCell ref="K36:L36"/>
    <mergeCell ref="K37:L37"/>
    <mergeCell ref="K40:L40"/>
    <mergeCell ref="K41:L41"/>
    <mergeCell ref="F36:G36"/>
    <mergeCell ref="F37:G37"/>
    <mergeCell ref="F40:G40"/>
    <mergeCell ref="F41:G41"/>
    <mergeCell ref="F38:G38"/>
    <mergeCell ref="K38:L38"/>
    <mergeCell ref="F39:G39"/>
    <mergeCell ref="K39:L39"/>
    <mergeCell ref="K34:L34"/>
    <mergeCell ref="K35:L35"/>
    <mergeCell ref="K31:L31"/>
    <mergeCell ref="F35:G35"/>
    <mergeCell ref="F31:G31"/>
    <mergeCell ref="F32:G32"/>
    <mergeCell ref="F33:G33"/>
    <mergeCell ref="F34:G34"/>
    <mergeCell ref="K33:L33"/>
    <mergeCell ref="D12:N12"/>
    <mergeCell ref="D16:E16"/>
    <mergeCell ref="C30:E30"/>
    <mergeCell ref="K30:L30"/>
    <mergeCell ref="F30:G30"/>
    <mergeCell ref="C31:E31"/>
    <mergeCell ref="C32:E32"/>
    <mergeCell ref="C33:E33"/>
    <mergeCell ref="K32:L32"/>
    <mergeCell ref="M14:N15"/>
    <mergeCell ref="C21:E21"/>
    <mergeCell ref="C23:E23"/>
    <mergeCell ref="C25:E25"/>
    <mergeCell ref="D14:F14"/>
    <mergeCell ref="C39:E39"/>
    <mergeCell ref="C40:E40"/>
    <mergeCell ref="C41:E41"/>
    <mergeCell ref="C34:E34"/>
    <mergeCell ref="C35:E35"/>
    <mergeCell ref="C36:E36"/>
    <mergeCell ref="C37:E37"/>
    <mergeCell ref="C38:E38"/>
  </mergeCells>
  <dataValidations count="9">
    <dataValidation type="whole" allowBlank="1" showInputMessage="1" showErrorMessage="1" sqref="F21" xr:uid="{50B5BFFA-86FB-454E-9746-25381DD9352C}">
      <formula1>0</formula1>
      <formula2>100</formula2>
    </dataValidation>
    <dataValidation type="list" allowBlank="1" showInputMessage="1" showErrorMessage="1" sqref="I36 I34:I35 I37:I41 I32 I31" xr:uid="{D8E18164-A76A-474F-83FB-3D1A5257A5C5}">
      <formula1>INDIRECT($C31)</formula1>
    </dataValidation>
    <dataValidation type="list" allowBlank="1" showInputMessage="1" showErrorMessage="1" sqref="U19" xr:uid="{D44B82EC-8C08-4E6C-B015-807882AA88EA}">
      <formula1>CONCATENATE("$/", INDIRECT($T$19))</formula1>
    </dataValidation>
    <dataValidation showInputMessage="1" showErrorMessage="1" sqref="N31:N41" xr:uid="{77D7C80B-7FFC-4CF9-B2E9-67F54AEC94AA}"/>
    <dataValidation type="list" allowBlank="1" showInputMessage="1" showErrorMessage="1" sqref="L23" xr:uid="{13A91F5B-71D2-4C87-86B5-081F36B1A511}">
      <formula1>$R$24:$R$25</formula1>
    </dataValidation>
    <dataValidation type="list" allowBlank="1" showInputMessage="1" showErrorMessage="1" sqref="I16" xr:uid="{5962A89B-938B-410A-8307-EBE0B8EC6B3F}">
      <formula1>$R$15:$R$16</formula1>
    </dataValidation>
    <dataValidation type="list" allowBlank="1" showInputMessage="1" showErrorMessage="1" sqref="N16" xr:uid="{792AD832-EADB-4397-B7C0-7A65A1D7A332}">
      <formula1>$R$21:$R$22</formula1>
    </dataValidation>
    <dataValidation type="list" allowBlank="1" showInputMessage="1" showErrorMessage="1" sqref="I33" xr:uid="{59A53DA3-921B-476C-9128-FD51D58F09B9}">
      <formula1>District_Heating</formula1>
    </dataValidation>
    <dataValidation type="list" allowBlank="1" showInputMessage="1" showErrorMessage="1" sqref="I36" xr:uid="{D4AC8435-A1CA-4A03-A6B5-37089A59C7DF}">
      <formula1>Fuel_Oil_4</formula1>
    </dataValidation>
  </dataValidations>
  <pageMargins left="0.7" right="0.7" top="0.75" bottom="0.75" header="0.3" footer="0.3"/>
  <pageSetup orientation="portrait" horizontalDpi="300" verticalDpi="300" r:id="rId1"/>
  <headerFooter>
    <oddHeader>&amp;R&amp;"Arial"&amp;12&amp;K000000UNCLASSIFIED / NON CLASSIFIÉ&amp;1#</oddHeader>
  </headerFooter>
  <ignoredErrors>
    <ignoredError sqref="L31 L33 L35 L32" unlockedFormula="1"/>
  </ignoredErrors>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7B418BB8-9960-4E09-B2DB-EC689A040028}">
          <x14:formula1>
            <xm:f>'Emissions Tables'!$B$4:$B$16</xm:f>
          </x14:formula1>
          <xm:sqref>D16:E16</xm:sqref>
        </x14:dataValidation>
        <x14:dataValidation type="list" allowBlank="1" showInputMessage="1" showErrorMessage="1" xr:uid="{1276552E-EDF0-4678-9B29-413516FAE645}">
          <x14:formula1>
            <xm:f>'Unit Conversions'!$Q$2:$Q$11</xm:f>
          </x14:formula1>
          <xm:sqref>C36:E41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C592-59D8-420F-967A-C8C2124008F9}">
  <dimension ref="A1:MJ112"/>
  <sheetViews>
    <sheetView showGridLines="0" showRowColHeaders="0" tabSelected="1" zoomScaleNormal="100" workbookViewId="0">
      <selection activeCell="I16" sqref="I16"/>
    </sheetView>
  </sheetViews>
  <sheetFormatPr defaultRowHeight="15" x14ac:dyDescent="0.25"/>
  <cols>
    <col min="1" max="2" width="3.140625" customWidth="1"/>
    <col min="3" max="3" width="10.42578125" bestFit="1" customWidth="1"/>
    <col min="4" max="4" width="21.28515625" customWidth="1"/>
    <col min="5" max="5" width="12.85546875" customWidth="1"/>
    <col min="6" max="6" width="16.42578125" bestFit="1" customWidth="1"/>
    <col min="7" max="7" width="7.140625" bestFit="1" customWidth="1"/>
    <col min="8" max="8" width="12" bestFit="1" customWidth="1"/>
    <col min="9" max="9" width="18.140625" bestFit="1" customWidth="1"/>
    <col min="10" max="10" width="18.28515625" bestFit="1" customWidth="1"/>
    <col min="11" max="11" width="10.42578125" bestFit="1" customWidth="1"/>
    <col min="12" max="12" width="11.140625" customWidth="1"/>
    <col min="13" max="13" width="11.5703125" bestFit="1" customWidth="1"/>
    <col min="14" max="14" width="11.85546875" bestFit="1" customWidth="1"/>
    <col min="15" max="15" width="12.28515625" customWidth="1"/>
    <col min="16" max="16" width="11.85546875" hidden="1" customWidth="1"/>
    <col min="17" max="18" width="3.140625" customWidth="1"/>
    <col min="19" max="19" width="3.85546875" customWidth="1"/>
    <col min="20" max="20" width="18.5703125" customWidth="1"/>
    <col min="21" max="21" width="12.85546875" customWidth="1"/>
    <col min="22" max="22" width="22.28515625" customWidth="1"/>
    <col min="23" max="23" width="17.42578125" customWidth="1"/>
    <col min="24" max="24" width="14.5703125" customWidth="1"/>
    <col min="25" max="25" width="21.7109375" customWidth="1"/>
    <col min="26" max="26" width="26.28515625" customWidth="1"/>
    <col min="27" max="27" width="25.85546875" customWidth="1"/>
    <col min="28" max="28" width="21.140625" customWidth="1"/>
    <col min="29" max="29" width="24.7109375" customWidth="1"/>
    <col min="30" max="30" width="9.7109375" customWidth="1"/>
    <col min="31" max="31" width="23" customWidth="1"/>
    <col min="32" max="32" width="26.28515625" customWidth="1"/>
    <col min="33" max="33" width="32.42578125" customWidth="1"/>
    <col min="34" max="34" width="21" customWidth="1"/>
    <col min="35" max="35" width="17.5703125" customWidth="1"/>
    <col min="36" max="36" width="22.28515625" customWidth="1"/>
    <col min="37" max="37" width="26.7109375" customWidth="1"/>
    <col min="38" max="38" width="9.7109375" customWidth="1"/>
    <col min="39" max="39" width="17.5703125" customWidth="1"/>
    <col min="40" max="40" width="13.140625" customWidth="1"/>
    <col min="41" max="51" width="12" customWidth="1"/>
    <col min="52" max="53" width="11" customWidth="1"/>
    <col min="54" max="69" width="12" customWidth="1"/>
    <col min="70" max="70" width="11" customWidth="1"/>
    <col min="71" max="73" width="12" customWidth="1"/>
    <col min="74" max="74" width="10" customWidth="1"/>
    <col min="75" max="89" width="12" customWidth="1"/>
    <col min="90" max="90" width="11" customWidth="1"/>
    <col min="91" max="91" width="12" customWidth="1"/>
    <col min="92" max="92" width="10" customWidth="1"/>
    <col min="93" max="96" width="12" customWidth="1"/>
    <col min="97" max="97" width="11" customWidth="1"/>
    <col min="98" max="99" width="12" customWidth="1"/>
    <col min="100" max="100" width="11" customWidth="1"/>
    <col min="101" max="108" width="12" customWidth="1"/>
    <col min="109" max="109" width="11" customWidth="1"/>
    <col min="110" max="115" width="12" customWidth="1"/>
    <col min="116" max="116" width="11" customWidth="1"/>
    <col min="117" max="118" width="12" customWidth="1"/>
    <col min="119" max="119" width="11" customWidth="1"/>
    <col min="120" max="120" width="12" customWidth="1"/>
    <col min="121" max="121" width="10" customWidth="1"/>
    <col min="122" max="126" width="12" customWidth="1"/>
    <col min="127" max="127" width="11" customWidth="1"/>
    <col min="128" max="132" width="12" customWidth="1"/>
    <col min="133" max="133" width="11" customWidth="1"/>
    <col min="134" max="135" width="12" customWidth="1"/>
    <col min="136" max="136" width="11" customWidth="1"/>
    <col min="137" max="137" width="12" customWidth="1"/>
    <col min="138" max="138" width="11" customWidth="1"/>
    <col min="139" max="139" width="12" customWidth="1"/>
    <col min="140" max="140" width="11" customWidth="1"/>
    <col min="141" max="344" width="9.140625" customWidth="1"/>
  </cols>
  <sheetData>
    <row r="1" spans="1:348" x14ac:dyDescent="0.25">
      <c r="A1" s="132"/>
      <c r="B1" s="132"/>
      <c r="C1" s="132"/>
      <c r="D1" s="132"/>
      <c r="E1" s="132"/>
      <c r="F1" s="132"/>
      <c r="G1" s="132"/>
      <c r="H1" s="132"/>
      <c r="I1" s="132"/>
      <c r="J1" s="132"/>
      <c r="K1" s="132"/>
      <c r="L1" s="132"/>
      <c r="M1" s="132"/>
      <c r="N1" s="132"/>
      <c r="O1" s="132"/>
      <c r="P1" s="132"/>
      <c r="Q1" s="132"/>
      <c r="R1" s="132"/>
      <c r="T1" s="118" t="s">
        <v>389</v>
      </c>
      <c r="EJ1" s="118" t="s">
        <v>389</v>
      </c>
    </row>
    <row r="2" spans="1:348" ht="14.65" customHeight="1" x14ac:dyDescent="0.25">
      <c r="A2" s="132"/>
      <c r="B2" s="62"/>
      <c r="C2" s="62"/>
      <c r="D2" s="62"/>
      <c r="E2" s="62"/>
      <c r="F2" s="62"/>
      <c r="G2" s="62"/>
      <c r="H2" s="62"/>
      <c r="I2" s="197" t="s">
        <v>416</v>
      </c>
      <c r="J2" s="197"/>
      <c r="K2" s="197"/>
      <c r="L2" s="197"/>
      <c r="M2" s="197"/>
      <c r="N2" s="197"/>
      <c r="O2" s="197"/>
      <c r="P2" s="197"/>
      <c r="Q2" s="197"/>
      <c r="R2" s="132"/>
    </row>
    <row r="3" spans="1:348" ht="14.65" customHeight="1" x14ac:dyDescent="0.25">
      <c r="A3" s="132"/>
      <c r="B3" s="62"/>
      <c r="C3" s="62"/>
      <c r="D3" s="62"/>
      <c r="E3" s="62"/>
      <c r="F3" s="62"/>
      <c r="G3" s="62"/>
      <c r="H3" s="62"/>
      <c r="I3" s="197"/>
      <c r="J3" s="197"/>
      <c r="K3" s="197"/>
      <c r="L3" s="197"/>
      <c r="M3" s="197"/>
      <c r="N3" s="197"/>
      <c r="O3" s="197"/>
      <c r="P3" s="197"/>
      <c r="Q3" s="197"/>
      <c r="R3" s="132"/>
    </row>
    <row r="4" spans="1:348" ht="14.65" customHeight="1" x14ac:dyDescent="0.25">
      <c r="A4" s="132"/>
      <c r="B4" s="62"/>
      <c r="C4" s="62"/>
      <c r="D4" s="62"/>
      <c r="E4" s="62"/>
      <c r="F4" s="62"/>
      <c r="G4" s="62"/>
      <c r="H4" s="62"/>
      <c r="I4" s="197"/>
      <c r="J4" s="197"/>
      <c r="K4" s="197"/>
      <c r="L4" s="197"/>
      <c r="M4" s="197"/>
      <c r="N4" s="197"/>
      <c r="O4" s="197"/>
      <c r="P4" s="197"/>
      <c r="Q4" s="197"/>
      <c r="R4" s="132"/>
    </row>
    <row r="5" spans="1:348" ht="14.65" customHeight="1" x14ac:dyDescent="0.25">
      <c r="A5" s="132"/>
      <c r="B5" s="62"/>
      <c r="C5" s="62"/>
      <c r="D5" s="62"/>
      <c r="E5" s="62"/>
      <c r="F5" s="62"/>
      <c r="G5" s="62"/>
      <c r="H5" s="62"/>
      <c r="I5" s="197"/>
      <c r="J5" s="197"/>
      <c r="K5" s="197"/>
      <c r="L5" s="197"/>
      <c r="M5" s="197"/>
      <c r="N5" s="197"/>
      <c r="O5" s="197"/>
      <c r="P5" s="197"/>
      <c r="Q5" s="197"/>
      <c r="R5" s="132"/>
    </row>
    <row r="6" spans="1:348" ht="14.65" customHeight="1" x14ac:dyDescent="0.25">
      <c r="A6" s="132"/>
      <c r="B6" s="62"/>
      <c r="C6" s="62"/>
      <c r="D6" s="62"/>
      <c r="E6" s="62"/>
      <c r="F6" s="62"/>
      <c r="G6" s="62"/>
      <c r="H6" s="62"/>
      <c r="I6" s="197"/>
      <c r="J6" s="197"/>
      <c r="K6" s="197"/>
      <c r="L6" s="197"/>
      <c r="M6" s="197"/>
      <c r="N6" s="197"/>
      <c r="O6" s="197"/>
      <c r="P6" s="197"/>
      <c r="Q6" s="197"/>
      <c r="R6" s="132"/>
    </row>
    <row r="7" spans="1:348" ht="14.65" customHeight="1" x14ac:dyDescent="0.25">
      <c r="A7" s="132"/>
      <c r="B7" s="62"/>
      <c r="C7" s="62"/>
      <c r="D7" s="62"/>
      <c r="E7" s="62"/>
      <c r="F7" s="62"/>
      <c r="G7" s="62"/>
      <c r="H7" s="62"/>
      <c r="I7" s="197"/>
      <c r="J7" s="197"/>
      <c r="K7" s="197"/>
      <c r="L7" s="197"/>
      <c r="M7" s="197"/>
      <c r="N7" s="197"/>
      <c r="O7" s="197"/>
      <c r="P7" s="197"/>
      <c r="Q7" s="197"/>
      <c r="R7" s="132"/>
    </row>
    <row r="8" spans="1:348" ht="14.65" customHeight="1" x14ac:dyDescent="0.25">
      <c r="A8" s="132"/>
      <c r="B8" s="28"/>
      <c r="C8" s="28" t="s">
        <v>310</v>
      </c>
      <c r="D8" s="28"/>
      <c r="E8" s="62"/>
      <c r="F8" s="62"/>
      <c r="G8" s="62"/>
      <c r="H8" s="62"/>
      <c r="I8" s="197"/>
      <c r="J8" s="197"/>
      <c r="K8" s="197"/>
      <c r="L8" s="197"/>
      <c r="M8" s="197"/>
      <c r="N8" s="197"/>
      <c r="O8" s="197"/>
      <c r="P8" s="197"/>
      <c r="Q8" s="197"/>
      <c r="R8" s="132"/>
    </row>
    <row r="9" spans="1:348" x14ac:dyDescent="0.25">
      <c r="A9" s="132"/>
      <c r="B9" s="27"/>
      <c r="D9" s="61"/>
      <c r="F9" s="61"/>
      <c r="G9" s="61"/>
      <c r="H9" s="61"/>
      <c r="I9" s="61"/>
      <c r="J9" s="61"/>
      <c r="K9" s="61"/>
      <c r="L9" s="61"/>
      <c r="M9" s="61"/>
      <c r="N9" s="61"/>
      <c r="O9" s="61"/>
      <c r="P9" s="61"/>
      <c r="Q9" s="27"/>
      <c r="R9" s="132"/>
      <c r="AM9" t="s">
        <v>32</v>
      </c>
      <c r="AN9">
        <f>IF('General Project Info'!$L$23="$/t/year", MIN('General Project Info'!$K$21+'General Project Info'!$K$23*'Scenarios &amp; Measures'!EL$13, 'General Project Info'!$K$25), 0)</f>
        <v>300</v>
      </c>
      <c r="AO9">
        <f>IF('General Project Info'!$L$23="$/t/year", MIN('General Project Info'!$K$21+'General Project Info'!$K$23*'Scenarios &amp; Measures'!EM$13, 'General Project Info'!$K$25), 0)</f>
        <v>300</v>
      </c>
      <c r="AP9">
        <f>IF('General Project Info'!$L$23="$/t/year", MIN('General Project Info'!$K$21+'General Project Info'!$K$23*'Scenarios &amp; Measures'!EN$13, 'General Project Info'!$K$25), 0)</f>
        <v>300</v>
      </c>
      <c r="AQ9">
        <f>IF('General Project Info'!$L$23="$/t/year", MIN('General Project Info'!$K$21+'General Project Info'!$K$23*'Scenarios &amp; Measures'!EO$13, 'General Project Info'!$K$25), 0)</f>
        <v>300</v>
      </c>
      <c r="AR9">
        <f>IF('General Project Info'!$L$23="$/t/year", MIN('General Project Info'!$K$21+'General Project Info'!$K$23*'Scenarios &amp; Measures'!EP$13, 'General Project Info'!$K$25), 0)</f>
        <v>300</v>
      </c>
      <c r="AS9">
        <f>IF('General Project Info'!$L$23="$/t/year", MIN('General Project Info'!$K$21+'General Project Info'!$K$23*'Scenarios &amp; Measures'!EQ$13, 'General Project Info'!$K$25), 0)</f>
        <v>300</v>
      </c>
      <c r="AT9">
        <f>IF('General Project Info'!$L$23="$/t/year", MIN('General Project Info'!$K$21+'General Project Info'!$K$23*'Scenarios &amp; Measures'!ER$13, 'General Project Info'!$K$25), 0)</f>
        <v>300</v>
      </c>
      <c r="AU9">
        <f>IF('General Project Info'!$L$23="$/t/year", MIN('General Project Info'!$K$21+'General Project Info'!$K$23*'Scenarios &amp; Measures'!ES$13, 'General Project Info'!$K$25), 0)</f>
        <v>300</v>
      </c>
      <c r="AV9">
        <f>IF('General Project Info'!$L$23="$/t/year", MIN('General Project Info'!$K$21+'General Project Info'!$K$23*'Scenarios &amp; Measures'!ET$13, 'General Project Info'!$K$25), 0)</f>
        <v>300</v>
      </c>
      <c r="AW9">
        <f>IF('General Project Info'!$L$23="$/t/year", MIN('General Project Info'!$K$21+'General Project Info'!$K$23*'Scenarios &amp; Measures'!EU$13, 'General Project Info'!$K$25), 0)</f>
        <v>300</v>
      </c>
      <c r="AX9">
        <f>IF('General Project Info'!$L$23="$/t/year", MIN('General Project Info'!$K$21+'General Project Info'!$K$23*'Scenarios &amp; Measures'!EV$13, 'General Project Info'!$K$25), 0)</f>
        <v>300</v>
      </c>
      <c r="AY9">
        <f>IF('General Project Info'!$L$23="$/t/year", MIN('General Project Info'!$K$21+'General Project Info'!$K$23*'Scenarios &amp; Measures'!EW$13, 'General Project Info'!$K$25), 0)</f>
        <v>300</v>
      </c>
      <c r="AZ9">
        <f>IF('General Project Info'!$L$23="$/t/year", MIN('General Project Info'!$K$21+'General Project Info'!$K$23*'Scenarios &amp; Measures'!EX$13, 'General Project Info'!$K$25), 0)</f>
        <v>300</v>
      </c>
      <c r="BA9">
        <f>IF('General Project Info'!$L$23="$/t/year", MIN('General Project Info'!$K$21+'General Project Info'!$K$23*'Scenarios &amp; Measures'!EY$13, 'General Project Info'!$K$25), 0)</f>
        <v>300</v>
      </c>
      <c r="BB9">
        <f>IF('General Project Info'!$L$23="$/t/year", MIN('General Project Info'!$K$21+'General Project Info'!$K$23*'Scenarios &amp; Measures'!EZ$13, 'General Project Info'!$K$25), 0)</f>
        <v>300</v>
      </c>
      <c r="BC9">
        <f>IF('General Project Info'!$L$23="$/t/year", MIN('General Project Info'!$K$21+'General Project Info'!$K$23*'Scenarios &amp; Measures'!FA$13, 'General Project Info'!$K$25), 0)</f>
        <v>300</v>
      </c>
      <c r="BD9">
        <f>IF('General Project Info'!$L$23="$/t/year", MIN('General Project Info'!$K$21+'General Project Info'!$K$23*'Scenarios &amp; Measures'!FB$13, 'General Project Info'!$K$25), 0)</f>
        <v>300</v>
      </c>
      <c r="BE9">
        <f>IF('General Project Info'!$L$23="$/t/year", MIN('General Project Info'!$K$21+'General Project Info'!$K$23*'Scenarios &amp; Measures'!FC$13, 'General Project Info'!$K$25), 0)</f>
        <v>300</v>
      </c>
      <c r="BF9">
        <f>IF('General Project Info'!$L$23="$/t/year", MIN('General Project Info'!$K$21+'General Project Info'!$K$23*'Scenarios &amp; Measures'!FD$13, 'General Project Info'!$K$25), 0)</f>
        <v>300</v>
      </c>
      <c r="BG9">
        <f>IF('General Project Info'!$L$23="$/t/year", MIN('General Project Info'!$K$21+'General Project Info'!$K$23*'Scenarios &amp; Measures'!FE$13, 'General Project Info'!$K$25), 0)</f>
        <v>300</v>
      </c>
      <c r="BH9">
        <f>IF('General Project Info'!$L$23="$/t/year", MIN('General Project Info'!$K$21+'General Project Info'!$K$23*'Scenarios &amp; Measures'!FF$13, 'General Project Info'!$K$25), 0)</f>
        <v>300</v>
      </c>
      <c r="BI9">
        <f>IF('General Project Info'!$L$23="$/t/year", MIN('General Project Info'!$K$21+'General Project Info'!$K$23*'Scenarios &amp; Measures'!FG$13, 'General Project Info'!$K$25), 0)</f>
        <v>300</v>
      </c>
      <c r="BJ9">
        <f>IF('General Project Info'!$L$23="$/t/year", MIN('General Project Info'!$K$21+'General Project Info'!$K$23*'Scenarios &amp; Measures'!FH$13, 'General Project Info'!$K$25), 0)</f>
        <v>300</v>
      </c>
      <c r="BK9">
        <f>IF('General Project Info'!$L$23="$/t/year", MIN('General Project Info'!$K$21+'General Project Info'!$K$23*'Scenarios &amp; Measures'!FI$13, 'General Project Info'!$K$25), 0)</f>
        <v>300</v>
      </c>
      <c r="BL9">
        <f>IF('General Project Info'!$L$23="$/t/year", MIN('General Project Info'!$K$21+'General Project Info'!$K$23*'Scenarios &amp; Measures'!FJ$13, 'General Project Info'!$K$25), 0)</f>
        <v>300</v>
      </c>
      <c r="BM9">
        <f>IF('General Project Info'!$L$23="$/t/year", MIN('General Project Info'!$K$21+'General Project Info'!$K$23*'Scenarios &amp; Measures'!FK$13, 'General Project Info'!$K$25), 0)</f>
        <v>300</v>
      </c>
      <c r="BN9">
        <f>IF('General Project Info'!$L$23="$/t/year", MIN('General Project Info'!$K$21+'General Project Info'!$K$23*'Scenarios &amp; Measures'!FL$13, 'General Project Info'!$K$25), 0)</f>
        <v>300</v>
      </c>
      <c r="BO9">
        <f>IF('General Project Info'!$L$23="$/t/year", MIN('General Project Info'!$K$21+'General Project Info'!$K$23*'Scenarios &amp; Measures'!FM$13, 'General Project Info'!$K$25), 0)</f>
        <v>300</v>
      </c>
      <c r="BP9">
        <f>IF('General Project Info'!$L$23="$/t/year", MIN('General Project Info'!$K$21+'General Project Info'!$K$23*'Scenarios &amp; Measures'!FN$13, 'General Project Info'!$K$25), 0)</f>
        <v>300</v>
      </c>
      <c r="BQ9">
        <f>IF('General Project Info'!$L$23="$/t/year", MIN('General Project Info'!$K$21+'General Project Info'!$K$23*'Scenarios &amp; Measures'!FO$13, 'General Project Info'!$K$25), 0)</f>
        <v>300</v>
      </c>
      <c r="BR9">
        <f>IF('General Project Info'!$L$23="$/t/year", MIN('General Project Info'!$K$21+'General Project Info'!$K$23*'Scenarios &amp; Measures'!FP$13, 'General Project Info'!$K$25), 0)</f>
        <v>300</v>
      </c>
      <c r="BS9">
        <f>IF('General Project Info'!$L$23="$/t/year", MIN('General Project Info'!$K$21+'General Project Info'!$K$23*'Scenarios &amp; Measures'!FQ$13, 'General Project Info'!$K$25), 0)</f>
        <v>300</v>
      </c>
      <c r="BT9">
        <f>IF('General Project Info'!$L$23="$/t/year", MIN('General Project Info'!$K$21+'General Project Info'!$K$23*'Scenarios &amp; Measures'!FR$13, 'General Project Info'!$K$25), 0)</f>
        <v>300</v>
      </c>
      <c r="BU9">
        <f>IF('General Project Info'!$L$23="$/t/year", MIN('General Project Info'!$K$21+'General Project Info'!$K$23*'Scenarios &amp; Measures'!FS$13, 'General Project Info'!$K$25), 0)</f>
        <v>300</v>
      </c>
      <c r="BV9">
        <f>IF('General Project Info'!$L$23="$/t/year", MIN('General Project Info'!$K$21+'General Project Info'!$K$23*'Scenarios &amp; Measures'!FT$13, 'General Project Info'!$K$25), 0)</f>
        <v>300</v>
      </c>
      <c r="BW9">
        <f>IF('General Project Info'!$L$23="$/t/year", MIN('General Project Info'!$K$21+'General Project Info'!$K$23*'Scenarios &amp; Measures'!FU$13, 'General Project Info'!$K$25), 0)</f>
        <v>300</v>
      </c>
      <c r="BX9">
        <f>IF('General Project Info'!$L$23="$/t/year", MIN('General Project Info'!$K$21+'General Project Info'!$K$23*'Scenarios &amp; Measures'!FV$13, 'General Project Info'!$K$25), 0)</f>
        <v>300</v>
      </c>
      <c r="BY9">
        <f>IF('General Project Info'!$L$23="$/t/year", MIN('General Project Info'!$K$21+'General Project Info'!$K$23*'Scenarios &amp; Measures'!FW$13, 'General Project Info'!$K$25), 0)</f>
        <v>300</v>
      </c>
      <c r="BZ9">
        <f>IF('General Project Info'!$L$23="$/t/year", MIN('General Project Info'!$K$21+'General Project Info'!$K$23*'Scenarios &amp; Measures'!FX$13, 'General Project Info'!$K$25), 0)</f>
        <v>300</v>
      </c>
      <c r="CA9">
        <f>IF('General Project Info'!$L$23="$/t/year", MIN('General Project Info'!$K$21+'General Project Info'!$K$23*'Scenarios &amp; Measures'!FY$13, 'General Project Info'!$K$25), 0)</f>
        <v>300</v>
      </c>
      <c r="CB9">
        <f>IF('General Project Info'!$L$23="$/t/year", MIN('General Project Info'!$K$21+'General Project Info'!$K$23*'Scenarios &amp; Measures'!FZ$13, 'General Project Info'!$K$25), 0)</f>
        <v>300</v>
      </c>
      <c r="CC9">
        <f>IF('General Project Info'!$L$23="$/t/year", MIN('General Project Info'!$K$21+'General Project Info'!$K$23*'Scenarios &amp; Measures'!GA$13, 'General Project Info'!$K$25), 0)</f>
        <v>300</v>
      </c>
      <c r="CD9">
        <f>IF('General Project Info'!$L$23="$/t/year", MIN('General Project Info'!$K$21+'General Project Info'!$K$23*'Scenarios &amp; Measures'!GB$13, 'General Project Info'!$K$25), 0)</f>
        <v>300</v>
      </c>
      <c r="CE9">
        <f>IF('General Project Info'!$L$23="$/t/year", MIN('General Project Info'!$K$21+'General Project Info'!$K$23*'Scenarios &amp; Measures'!GC$13, 'General Project Info'!$K$25), 0)</f>
        <v>300</v>
      </c>
      <c r="CF9">
        <f>IF('General Project Info'!$L$23="$/t/year", MIN('General Project Info'!$K$21+'General Project Info'!$K$23*'Scenarios &amp; Measures'!GD$13, 'General Project Info'!$K$25), 0)</f>
        <v>300</v>
      </c>
      <c r="CG9">
        <f>IF('General Project Info'!$L$23="$/t/year", MIN('General Project Info'!$K$21+'General Project Info'!$K$23*'Scenarios &amp; Measures'!GE$13, 'General Project Info'!$K$25), 0)</f>
        <v>300</v>
      </c>
      <c r="CH9">
        <f>IF('General Project Info'!$L$23="$/t/year", MIN('General Project Info'!$K$21+'General Project Info'!$K$23*'Scenarios &amp; Measures'!GF$13, 'General Project Info'!$K$25), 0)</f>
        <v>300</v>
      </c>
      <c r="CI9">
        <f>IF('General Project Info'!$L$23="$/t/year", MIN('General Project Info'!$K$21+'General Project Info'!$K$23*'Scenarios &amp; Measures'!GG$13, 'General Project Info'!$K$25), 0)</f>
        <v>300</v>
      </c>
      <c r="CJ9">
        <f>IF('General Project Info'!$L$23="$/t/year", MIN('General Project Info'!$K$21+'General Project Info'!$K$23*'Scenarios &amp; Measures'!GH$13, 'General Project Info'!$K$25), 0)</f>
        <v>300</v>
      </c>
      <c r="CK9">
        <f>IF('General Project Info'!$L$23="$/t/year", MIN('General Project Info'!$K$21+'General Project Info'!$K$23*'Scenarios &amp; Measures'!GI$13, 'General Project Info'!$K$25), 0)</f>
        <v>300</v>
      </c>
      <c r="CL9">
        <f>IF('General Project Info'!$L$23="$/t/year", MIN('General Project Info'!$K$21+'General Project Info'!$K$23*'Scenarios &amp; Measures'!GJ$13, 'General Project Info'!$K$25), 0)</f>
        <v>300</v>
      </c>
      <c r="CM9">
        <f>IF('General Project Info'!$L$23="$/t/year", MIN('General Project Info'!$K$21+'General Project Info'!$K$23*'Scenarios &amp; Measures'!GK$13, 'General Project Info'!$K$25), 0)</f>
        <v>300</v>
      </c>
      <c r="CN9">
        <f>IF('General Project Info'!$L$23="$/t/year", MIN('General Project Info'!$K$21+'General Project Info'!$K$23*'Scenarios &amp; Measures'!GL$13, 'General Project Info'!$K$25), 0)</f>
        <v>300</v>
      </c>
      <c r="CO9">
        <f>IF('General Project Info'!$L$23="$/t/year", MIN('General Project Info'!$K$21+'General Project Info'!$K$23*'Scenarios &amp; Measures'!GM$13, 'General Project Info'!$K$25), 0)</f>
        <v>300</v>
      </c>
      <c r="CP9">
        <f>IF('General Project Info'!$L$23="$/t/year", MIN('General Project Info'!$K$21+'General Project Info'!$K$23*'Scenarios &amp; Measures'!GN$13, 'General Project Info'!$K$25), 0)</f>
        <v>300</v>
      </c>
      <c r="CQ9">
        <f>IF('General Project Info'!$L$23="$/t/year", MIN('General Project Info'!$K$21+'General Project Info'!$K$23*'Scenarios &amp; Measures'!GO$13, 'General Project Info'!$K$25), 0)</f>
        <v>300</v>
      </c>
      <c r="CR9">
        <f>IF('General Project Info'!$L$23="$/t/year", MIN('General Project Info'!$K$21+'General Project Info'!$K$23*'Scenarios &amp; Measures'!GP$13, 'General Project Info'!$K$25), 0)</f>
        <v>300</v>
      </c>
      <c r="CS9">
        <f>IF('General Project Info'!$L$23="$/t/year", MIN('General Project Info'!$K$21+'General Project Info'!$K$23*'Scenarios &amp; Measures'!GQ$13, 'General Project Info'!$K$25), 0)</f>
        <v>300</v>
      </c>
      <c r="CT9">
        <f>IF('General Project Info'!$L$23="$/t/year", MIN('General Project Info'!$K$21+'General Project Info'!$K$23*'Scenarios &amp; Measures'!GR$13, 'General Project Info'!$K$25), 0)</f>
        <v>300</v>
      </c>
      <c r="CU9">
        <f>IF('General Project Info'!$L$23="$/t/year", MIN('General Project Info'!$K$21+'General Project Info'!$K$23*'Scenarios &amp; Measures'!GS$13, 'General Project Info'!$K$25), 0)</f>
        <v>300</v>
      </c>
      <c r="CV9">
        <f>IF('General Project Info'!$L$23="$/t/year", MIN('General Project Info'!$K$21+'General Project Info'!$K$23*'Scenarios &amp; Measures'!GT$13, 'General Project Info'!$K$25), 0)</f>
        <v>300</v>
      </c>
      <c r="CW9">
        <f>IF('General Project Info'!$L$23="$/t/year", MIN('General Project Info'!$K$21+'General Project Info'!$K$23*'Scenarios &amp; Measures'!GU$13, 'General Project Info'!$K$25), 0)</f>
        <v>300</v>
      </c>
      <c r="CX9">
        <f>IF('General Project Info'!$L$23="$/t/year", MIN('General Project Info'!$K$21+'General Project Info'!$K$23*'Scenarios &amp; Measures'!GV$13, 'General Project Info'!$K$25), 0)</f>
        <v>300</v>
      </c>
      <c r="CY9">
        <f>IF('General Project Info'!$L$23="$/t/year", MIN('General Project Info'!$K$21+'General Project Info'!$K$23*'Scenarios &amp; Measures'!GW$13, 'General Project Info'!$K$25), 0)</f>
        <v>300</v>
      </c>
      <c r="CZ9">
        <f>IF('General Project Info'!$L$23="$/t/year", MIN('General Project Info'!$K$21+'General Project Info'!$K$23*'Scenarios &amp; Measures'!GX$13, 'General Project Info'!$K$25), 0)</f>
        <v>300</v>
      </c>
      <c r="DA9">
        <f>IF('General Project Info'!$L$23="$/t/year", MIN('General Project Info'!$K$21+'General Project Info'!$K$23*'Scenarios &amp; Measures'!GY$13, 'General Project Info'!$K$25), 0)</f>
        <v>300</v>
      </c>
      <c r="DB9">
        <f>IF('General Project Info'!$L$23="$/t/year", MIN('General Project Info'!$K$21+'General Project Info'!$K$23*'Scenarios &amp; Measures'!GZ$13, 'General Project Info'!$K$25), 0)</f>
        <v>300</v>
      </c>
      <c r="DC9">
        <f>IF('General Project Info'!$L$23="$/t/year", MIN('General Project Info'!$K$21+'General Project Info'!$K$23*'Scenarios &amp; Measures'!HA$13, 'General Project Info'!$K$25), 0)</f>
        <v>300</v>
      </c>
      <c r="DD9">
        <f>IF('General Project Info'!$L$23="$/t/year", MIN('General Project Info'!$K$21+'General Project Info'!$K$23*'Scenarios &amp; Measures'!HB$13, 'General Project Info'!$K$25), 0)</f>
        <v>300</v>
      </c>
      <c r="DE9">
        <f>IF('General Project Info'!$L$23="$/t/year", MIN('General Project Info'!$K$21+'General Project Info'!$K$23*'Scenarios &amp; Measures'!HC$13, 'General Project Info'!$K$25), 0)</f>
        <v>300</v>
      </c>
      <c r="DF9">
        <f>IF('General Project Info'!$L$23="$/t/year", MIN('General Project Info'!$K$21+'General Project Info'!$K$23*'Scenarios &amp; Measures'!HD$13, 'General Project Info'!$K$25), 0)</f>
        <v>300</v>
      </c>
      <c r="DG9">
        <f>IF('General Project Info'!$L$23="$/t/year", MIN('General Project Info'!$K$21+'General Project Info'!$K$23*'Scenarios &amp; Measures'!HE$13, 'General Project Info'!$K$25), 0)</f>
        <v>300</v>
      </c>
      <c r="DH9">
        <f>IF('General Project Info'!$L$23="$/t/year", MIN('General Project Info'!$K$21+'General Project Info'!$K$23*'Scenarios &amp; Measures'!HF$13, 'General Project Info'!$K$25), 0)</f>
        <v>300</v>
      </c>
      <c r="DI9">
        <f>IF('General Project Info'!$L$23="$/t/year", MIN('General Project Info'!$K$21+'General Project Info'!$K$23*'Scenarios &amp; Measures'!HG$13, 'General Project Info'!$K$25), 0)</f>
        <v>300</v>
      </c>
      <c r="DJ9">
        <f>IF('General Project Info'!$L$23="$/t/year", MIN('General Project Info'!$K$21+'General Project Info'!$K$23*'Scenarios &amp; Measures'!HH$13, 'General Project Info'!$K$25), 0)</f>
        <v>300</v>
      </c>
      <c r="DK9">
        <f>IF('General Project Info'!$L$23="$/t/year", MIN('General Project Info'!$K$21+'General Project Info'!$K$23*'Scenarios &amp; Measures'!HI$13, 'General Project Info'!$K$25), 0)</f>
        <v>300</v>
      </c>
      <c r="DL9">
        <f>IF('General Project Info'!$L$23="$/t/year", MIN('General Project Info'!$K$21+'General Project Info'!$K$23*'Scenarios &amp; Measures'!HJ$13, 'General Project Info'!$K$25), 0)</f>
        <v>300</v>
      </c>
      <c r="DM9">
        <f>IF('General Project Info'!$L$23="$/t/year", MIN('General Project Info'!$K$21+'General Project Info'!$K$23*'Scenarios &amp; Measures'!HK$13, 'General Project Info'!$K$25), 0)</f>
        <v>300</v>
      </c>
      <c r="DN9">
        <f>IF('General Project Info'!$L$23="$/t/year", MIN('General Project Info'!$K$21+'General Project Info'!$K$23*'Scenarios &amp; Measures'!HL$13, 'General Project Info'!$K$25), 0)</f>
        <v>300</v>
      </c>
      <c r="DO9">
        <f>IF('General Project Info'!$L$23="$/t/year", MIN('General Project Info'!$K$21+'General Project Info'!$K$23*'Scenarios &amp; Measures'!HM$13, 'General Project Info'!$K$25), 0)</f>
        <v>300</v>
      </c>
      <c r="DP9">
        <f>IF('General Project Info'!$L$23="$/t/year", MIN('General Project Info'!$K$21+'General Project Info'!$K$23*'Scenarios &amp; Measures'!HN$13, 'General Project Info'!$K$25), 0)</f>
        <v>300</v>
      </c>
      <c r="DQ9">
        <f>IF('General Project Info'!$L$23="$/t/year", MIN('General Project Info'!$K$21+'General Project Info'!$K$23*'Scenarios &amp; Measures'!HO$13, 'General Project Info'!$K$25), 0)</f>
        <v>300</v>
      </c>
      <c r="DR9">
        <f>IF('General Project Info'!$L$23="$/t/year", MIN('General Project Info'!$K$21+'General Project Info'!$K$23*'Scenarios &amp; Measures'!HP$13, 'General Project Info'!$K$25), 0)</f>
        <v>300</v>
      </c>
      <c r="DS9">
        <f>IF('General Project Info'!$L$23="$/t/year", MIN('General Project Info'!$K$21+'General Project Info'!$K$23*'Scenarios &amp; Measures'!HQ$13, 'General Project Info'!$K$25), 0)</f>
        <v>300</v>
      </c>
      <c r="DT9">
        <f>IF('General Project Info'!$L$23="$/t/year", MIN('General Project Info'!$K$21+'General Project Info'!$K$23*'Scenarios &amp; Measures'!HR$13, 'General Project Info'!$K$25), 0)</f>
        <v>300</v>
      </c>
      <c r="DU9">
        <f>IF('General Project Info'!$L$23="$/t/year", MIN('General Project Info'!$K$21+'General Project Info'!$K$23*'Scenarios &amp; Measures'!HS$13, 'General Project Info'!$K$25), 0)</f>
        <v>300</v>
      </c>
      <c r="DV9">
        <f>IF('General Project Info'!$L$23="$/t/year", MIN('General Project Info'!$K$21+'General Project Info'!$K$23*'Scenarios &amp; Measures'!HT$13, 'General Project Info'!$K$25), 0)</f>
        <v>300</v>
      </c>
      <c r="DW9">
        <f>IF('General Project Info'!$L$23="$/t/year", MIN('General Project Info'!$K$21+'General Project Info'!$K$23*'Scenarios &amp; Measures'!HU$13, 'General Project Info'!$K$25), 0)</f>
        <v>300</v>
      </c>
      <c r="DX9">
        <f>IF('General Project Info'!$L$23="$/t/year", MIN('General Project Info'!$K$21+'General Project Info'!$K$23*'Scenarios &amp; Measures'!HV$13, 'General Project Info'!$K$25), 0)</f>
        <v>300</v>
      </c>
      <c r="DY9">
        <f>IF('General Project Info'!$L$23="$/t/year", MIN('General Project Info'!$K$21+'General Project Info'!$K$23*'Scenarios &amp; Measures'!HW$13, 'General Project Info'!$K$25), 0)</f>
        <v>300</v>
      </c>
      <c r="DZ9">
        <f>IF('General Project Info'!$L$23="$/t/year", MIN('General Project Info'!$K$21+'General Project Info'!$K$23*'Scenarios &amp; Measures'!HX$13, 'General Project Info'!$K$25), 0)</f>
        <v>300</v>
      </c>
      <c r="EA9">
        <f>IF('General Project Info'!$L$23="$/t/year", MIN('General Project Info'!$K$21+'General Project Info'!$K$23*'Scenarios &amp; Measures'!HY$13, 'General Project Info'!$K$25), 0)</f>
        <v>300</v>
      </c>
      <c r="EB9">
        <f>IF('General Project Info'!$L$23="$/t/year", MIN('General Project Info'!$K$21+'General Project Info'!$K$23*'Scenarios &amp; Measures'!HZ$13, 'General Project Info'!$K$25), 0)</f>
        <v>300</v>
      </c>
      <c r="EC9">
        <f>IF('General Project Info'!$L$23="$/t/year", MIN('General Project Info'!$K$21+'General Project Info'!$K$23*'Scenarios &amp; Measures'!IA$13, 'General Project Info'!$K$25), 0)</f>
        <v>300</v>
      </c>
      <c r="ED9">
        <f>IF('General Project Info'!$L$23="$/t/year", MIN('General Project Info'!$K$21+'General Project Info'!$K$23*'Scenarios &amp; Measures'!IB$13, 'General Project Info'!$K$25), 0)</f>
        <v>300</v>
      </c>
      <c r="EE9">
        <f>IF('General Project Info'!$L$23="$/t/year", MIN('General Project Info'!$K$21+'General Project Info'!$K$23*'Scenarios &amp; Measures'!IC$13, 'General Project Info'!$K$25), 0)</f>
        <v>300</v>
      </c>
      <c r="EF9">
        <f>IF('General Project Info'!$L$23="$/t/year", MIN('General Project Info'!$K$21+'General Project Info'!$K$23*'Scenarios &amp; Measures'!ID$13, 'General Project Info'!$K$25), 0)</f>
        <v>300</v>
      </c>
      <c r="EG9">
        <f>IF('General Project Info'!$L$23="$/t/year", MIN('General Project Info'!$K$21+'General Project Info'!$K$23*'Scenarios &amp; Measures'!IE$13, 'General Project Info'!$K$25), 0)</f>
        <v>300</v>
      </c>
      <c r="EH9">
        <f>IF('General Project Info'!$L$23="$/t/year", MIN('General Project Info'!$K$21+'General Project Info'!$K$23*'Scenarios &amp; Measures'!IF$13, 'General Project Info'!$K$25), 0)</f>
        <v>300</v>
      </c>
      <c r="EI9">
        <f>IF('General Project Info'!$L$23="$/t/year", MIN('General Project Info'!$K$21+'General Project Info'!$K$23*'Scenarios &amp; Measures'!IG$13, 'General Project Info'!$K$25), 0)</f>
        <v>300</v>
      </c>
      <c r="EJ9">
        <f>IF('General Project Info'!$L$23="$/t/year", MIN('General Project Info'!$K$21+'General Project Info'!$K$23*'Scenarios &amp; Measures'!IH$13, 'General Project Info'!$K$25), 0)</f>
        <v>300</v>
      </c>
      <c r="MG9" s="12"/>
      <c r="MH9" s="12"/>
      <c r="MI9" s="12"/>
      <c r="MJ9" s="12"/>
    </row>
    <row r="10" spans="1:348" x14ac:dyDescent="0.25">
      <c r="A10" s="132"/>
      <c r="B10" s="27"/>
      <c r="C10" t="s">
        <v>221</v>
      </c>
      <c r="D10" s="27"/>
      <c r="E10" s="27"/>
      <c r="F10" s="27"/>
      <c r="G10" s="27"/>
      <c r="H10" s="27"/>
      <c r="J10" s="27"/>
      <c r="K10" s="27"/>
      <c r="L10" s="27"/>
      <c r="M10" s="27"/>
      <c r="N10" s="27"/>
      <c r="O10" s="27"/>
      <c r="P10" s="27"/>
      <c r="Q10" s="27"/>
      <c r="R10" s="132"/>
      <c r="U10" t="s">
        <v>179</v>
      </c>
      <c r="V10">
        <f>'General Project Info'!$N$16</f>
        <v>0</v>
      </c>
      <c r="W10" t="s">
        <v>182</v>
      </c>
      <c r="X10">
        <f>'General Project Info'!$F$21</f>
        <v>40</v>
      </c>
      <c r="Y10" t="s">
        <v>178</v>
      </c>
      <c r="Z10">
        <f>1+'General Project Info'!$K$23/100</f>
        <v>1</v>
      </c>
      <c r="AM10" t="s">
        <v>12</v>
      </c>
      <c r="AN10" s="12">
        <f>IF('General Project Info'!$L$23="%", MIN('General Project Info'!$K$21*'Scenarios &amp; Measures'!$Z$10^'Scenarios &amp; Measures'!EL$13, 'General Project Info'!$K$25), 0)</f>
        <v>0</v>
      </c>
      <c r="AO10" s="12">
        <f>IF('General Project Info'!$L$23="%", MIN('General Project Info'!$K$21*'Scenarios &amp; Measures'!$Z$10^'Scenarios &amp; Measures'!EM$13, 'General Project Info'!$K$25), 0)</f>
        <v>0</v>
      </c>
      <c r="AP10" s="12">
        <f>IF('General Project Info'!$L$23="%", MIN('General Project Info'!$K$21*'Scenarios &amp; Measures'!$Z$10^'Scenarios &amp; Measures'!EN$13, 'General Project Info'!$K$25), 0)</f>
        <v>0</v>
      </c>
      <c r="AQ10" s="12">
        <f>IF('General Project Info'!$L$23="%", MIN('General Project Info'!$K$21*'Scenarios &amp; Measures'!$Z$10^'Scenarios &amp; Measures'!EO$13, 'General Project Info'!$K$25), 0)</f>
        <v>0</v>
      </c>
      <c r="AR10" s="12">
        <f>IF('General Project Info'!$L$23="%", MIN('General Project Info'!$K$21*'Scenarios &amp; Measures'!$Z$10^'Scenarios &amp; Measures'!EP$13, 'General Project Info'!$K$25), 0)</f>
        <v>0</v>
      </c>
      <c r="AS10" s="12">
        <f>IF('General Project Info'!$L$23="%", MIN('General Project Info'!$K$21*'Scenarios &amp; Measures'!$Z$10^'Scenarios &amp; Measures'!EQ$13, 'General Project Info'!$K$25), 0)</f>
        <v>0</v>
      </c>
      <c r="AT10" s="12">
        <f>IF('General Project Info'!$L$23="%", MIN('General Project Info'!$K$21*'Scenarios &amp; Measures'!$Z$10^'Scenarios &amp; Measures'!ER$13, 'General Project Info'!$K$25), 0)</f>
        <v>0</v>
      </c>
      <c r="AU10" s="12">
        <f>IF('General Project Info'!$L$23="%", MIN('General Project Info'!$K$21*'Scenarios &amp; Measures'!$Z$10^'Scenarios &amp; Measures'!ES$13, 'General Project Info'!$K$25), 0)</f>
        <v>0</v>
      </c>
      <c r="AV10" s="12">
        <f>IF('General Project Info'!$L$23="%", MIN('General Project Info'!$K$21*'Scenarios &amp; Measures'!$Z$10^'Scenarios &amp; Measures'!ET$13, 'General Project Info'!$K$25), 0)</f>
        <v>0</v>
      </c>
      <c r="AW10" s="12">
        <f>IF('General Project Info'!$L$23="%", MIN('General Project Info'!$K$21*'Scenarios &amp; Measures'!$Z$10^'Scenarios &amp; Measures'!EU$13, 'General Project Info'!$K$25), 0)</f>
        <v>0</v>
      </c>
      <c r="AX10" s="12">
        <f>IF('General Project Info'!$L$23="%", MIN('General Project Info'!$K$21*'Scenarios &amp; Measures'!$Z$10^'Scenarios &amp; Measures'!EV$13, 'General Project Info'!$K$25), 0)</f>
        <v>0</v>
      </c>
      <c r="AY10" s="12">
        <f>IF('General Project Info'!$L$23="%", MIN('General Project Info'!$K$21*'Scenarios &amp; Measures'!$Z$10^'Scenarios &amp; Measures'!EW$13, 'General Project Info'!$K$25), 0)</f>
        <v>0</v>
      </c>
      <c r="AZ10" s="12">
        <f>IF('General Project Info'!$L$23="%", MIN('General Project Info'!$K$21*'Scenarios &amp; Measures'!$Z$10^'Scenarios &amp; Measures'!EX$13, 'General Project Info'!$K$25), 0)</f>
        <v>0</v>
      </c>
      <c r="BA10" s="12">
        <f>IF('General Project Info'!$L$23="%", MIN('General Project Info'!$K$21*'Scenarios &amp; Measures'!$Z$10^'Scenarios &amp; Measures'!EY$13, 'General Project Info'!$K$25), 0)</f>
        <v>0</v>
      </c>
      <c r="BB10" s="12">
        <f>IF('General Project Info'!$L$23="%", MIN('General Project Info'!$K$21*'Scenarios &amp; Measures'!$Z$10^'Scenarios &amp; Measures'!EZ$13, 'General Project Info'!$K$25), 0)</f>
        <v>0</v>
      </c>
      <c r="BC10" s="12">
        <f>IF('General Project Info'!$L$23="%", MIN('General Project Info'!$K$21*'Scenarios &amp; Measures'!$Z$10^'Scenarios &amp; Measures'!FA$13, 'General Project Info'!$K$25), 0)</f>
        <v>0</v>
      </c>
      <c r="BD10" s="12">
        <f>IF('General Project Info'!$L$23="%", MIN('General Project Info'!$K$21*'Scenarios &amp; Measures'!$Z$10^'Scenarios &amp; Measures'!FB$13, 'General Project Info'!$K$25), 0)</f>
        <v>0</v>
      </c>
      <c r="BE10" s="12">
        <f>IF('General Project Info'!$L$23="%", MIN('General Project Info'!$K$21*'Scenarios &amp; Measures'!$Z$10^'Scenarios &amp; Measures'!FC$13, 'General Project Info'!$K$25), 0)</f>
        <v>0</v>
      </c>
      <c r="BF10" s="12">
        <f>IF('General Project Info'!$L$23="%", MIN('General Project Info'!$K$21*'Scenarios &amp; Measures'!$Z$10^'Scenarios &amp; Measures'!FD$13, 'General Project Info'!$K$25), 0)</f>
        <v>0</v>
      </c>
      <c r="BG10" s="12">
        <f>IF('General Project Info'!$L$23="%", MIN('General Project Info'!$K$21*'Scenarios &amp; Measures'!$Z$10^'Scenarios &amp; Measures'!FE$13, 'General Project Info'!$K$25), 0)</f>
        <v>0</v>
      </c>
      <c r="BH10" s="12">
        <f>IF('General Project Info'!$L$23="%", MIN('General Project Info'!$K$21*'Scenarios &amp; Measures'!$Z$10^'Scenarios &amp; Measures'!FF$13, 'General Project Info'!$K$25), 0)</f>
        <v>0</v>
      </c>
      <c r="BI10" s="12">
        <f>IF('General Project Info'!$L$23="%", MIN('General Project Info'!$K$21*'Scenarios &amp; Measures'!$Z$10^'Scenarios &amp; Measures'!FG$13, 'General Project Info'!$K$25), 0)</f>
        <v>0</v>
      </c>
      <c r="BJ10" s="12">
        <f>IF('General Project Info'!$L$23="%", MIN('General Project Info'!$K$21*'Scenarios &amp; Measures'!$Z$10^'Scenarios &amp; Measures'!FH$13, 'General Project Info'!$K$25), 0)</f>
        <v>0</v>
      </c>
      <c r="BK10" s="12">
        <f>IF('General Project Info'!$L$23="%", MIN('General Project Info'!$K$21*'Scenarios &amp; Measures'!$Z$10^'Scenarios &amp; Measures'!FI$13, 'General Project Info'!$K$25), 0)</f>
        <v>0</v>
      </c>
      <c r="BL10" s="12">
        <f>IF('General Project Info'!$L$23="%", MIN('General Project Info'!$K$21*'Scenarios &amp; Measures'!$Z$10^'Scenarios &amp; Measures'!FJ$13, 'General Project Info'!$K$25), 0)</f>
        <v>0</v>
      </c>
      <c r="BM10" s="12">
        <f>IF('General Project Info'!$L$23="%", MIN('General Project Info'!$K$21*'Scenarios &amp; Measures'!$Z$10^'Scenarios &amp; Measures'!FK$13, 'General Project Info'!$K$25), 0)</f>
        <v>0</v>
      </c>
      <c r="BN10" s="12">
        <f>IF('General Project Info'!$L$23="%", MIN('General Project Info'!$K$21*'Scenarios &amp; Measures'!$Z$10^'Scenarios &amp; Measures'!FL$13, 'General Project Info'!$K$25), 0)</f>
        <v>0</v>
      </c>
      <c r="BO10" s="12">
        <f>IF('General Project Info'!$L$23="%", MIN('General Project Info'!$K$21*'Scenarios &amp; Measures'!$Z$10^'Scenarios &amp; Measures'!FM$13, 'General Project Info'!$K$25), 0)</f>
        <v>0</v>
      </c>
      <c r="BP10" s="12">
        <f>IF('General Project Info'!$L$23="%", MIN('General Project Info'!$K$21*'Scenarios &amp; Measures'!$Z$10^'Scenarios &amp; Measures'!FN$13, 'General Project Info'!$K$25), 0)</f>
        <v>0</v>
      </c>
      <c r="BQ10" s="12">
        <f>IF('General Project Info'!$L$23="%", MIN('General Project Info'!$K$21*'Scenarios &amp; Measures'!$Z$10^'Scenarios &amp; Measures'!FO$13, 'General Project Info'!$K$25), 0)</f>
        <v>0</v>
      </c>
      <c r="BR10" s="12">
        <f>IF('General Project Info'!$L$23="%", MIN('General Project Info'!$K$21*'Scenarios &amp; Measures'!$Z$10^'Scenarios &amp; Measures'!FP$13, 'General Project Info'!$K$25), 0)</f>
        <v>0</v>
      </c>
      <c r="BS10" s="12">
        <f>IF('General Project Info'!$L$23="%", MIN('General Project Info'!$K$21*'Scenarios &amp; Measures'!$Z$10^'Scenarios &amp; Measures'!FQ$13, 'General Project Info'!$K$25), 0)</f>
        <v>0</v>
      </c>
      <c r="BT10" s="12">
        <f>IF('General Project Info'!$L$23="%", MIN('General Project Info'!$K$21*'Scenarios &amp; Measures'!$Z$10^'Scenarios &amp; Measures'!FR$13, 'General Project Info'!$K$25), 0)</f>
        <v>0</v>
      </c>
      <c r="BU10" s="12">
        <f>IF('General Project Info'!$L$23="%", MIN('General Project Info'!$K$21*'Scenarios &amp; Measures'!$Z$10^'Scenarios &amp; Measures'!FS$13, 'General Project Info'!$K$25), 0)</f>
        <v>0</v>
      </c>
      <c r="BV10" s="12">
        <f>IF('General Project Info'!$L$23="%", MIN('General Project Info'!$K$21*'Scenarios &amp; Measures'!$Z$10^'Scenarios &amp; Measures'!FT$13, 'General Project Info'!$K$25), 0)</f>
        <v>0</v>
      </c>
      <c r="BW10" s="12">
        <f>IF('General Project Info'!$L$23="%", MIN('General Project Info'!$K$21*'Scenarios &amp; Measures'!$Z$10^'Scenarios &amp; Measures'!FU$13, 'General Project Info'!$K$25), 0)</f>
        <v>0</v>
      </c>
      <c r="BX10" s="12">
        <f>IF('General Project Info'!$L$23="%", MIN('General Project Info'!$K$21*'Scenarios &amp; Measures'!$Z$10^'Scenarios &amp; Measures'!FV$13, 'General Project Info'!$K$25), 0)</f>
        <v>0</v>
      </c>
      <c r="BY10" s="12">
        <f>IF('General Project Info'!$L$23="%", MIN('General Project Info'!$K$21*'Scenarios &amp; Measures'!$Z$10^'Scenarios &amp; Measures'!FW$13, 'General Project Info'!$K$25), 0)</f>
        <v>0</v>
      </c>
      <c r="BZ10" s="12">
        <f>IF('General Project Info'!$L$23="%", MIN('General Project Info'!$K$21*'Scenarios &amp; Measures'!$Z$10^'Scenarios &amp; Measures'!FX$13, 'General Project Info'!$K$25), 0)</f>
        <v>0</v>
      </c>
      <c r="CA10" s="12">
        <f>IF('General Project Info'!$L$23="%", MIN('General Project Info'!$K$21*'Scenarios &amp; Measures'!$Z$10^'Scenarios &amp; Measures'!FY$13, 'General Project Info'!$K$25), 0)</f>
        <v>0</v>
      </c>
      <c r="CB10" s="12">
        <f>IF('General Project Info'!$L$23="%", MIN('General Project Info'!$K$21*'Scenarios &amp; Measures'!$Z$10^'Scenarios &amp; Measures'!FZ$13, 'General Project Info'!$K$25), 0)</f>
        <v>0</v>
      </c>
      <c r="CC10" s="12">
        <f>IF('General Project Info'!$L$23="%", MIN('General Project Info'!$K$21*'Scenarios &amp; Measures'!$Z$10^'Scenarios &amp; Measures'!GA$13, 'General Project Info'!$K$25), 0)</f>
        <v>0</v>
      </c>
      <c r="CD10" s="12">
        <f>IF('General Project Info'!$L$23="%", MIN('General Project Info'!$K$21*'Scenarios &amp; Measures'!$Z$10^'Scenarios &amp; Measures'!GB$13, 'General Project Info'!$K$25), 0)</f>
        <v>0</v>
      </c>
      <c r="CE10" s="12">
        <f>IF('General Project Info'!$L$23="%", MIN('General Project Info'!$K$21*'Scenarios &amp; Measures'!$Z$10^'Scenarios &amp; Measures'!GC$13, 'General Project Info'!$K$25), 0)</f>
        <v>0</v>
      </c>
      <c r="CF10" s="12">
        <f>IF('General Project Info'!$L$23="%", MIN('General Project Info'!$K$21*'Scenarios &amp; Measures'!$Z$10^'Scenarios &amp; Measures'!GD$13, 'General Project Info'!$K$25), 0)</f>
        <v>0</v>
      </c>
      <c r="CG10" s="12">
        <f>IF('General Project Info'!$L$23="%", MIN('General Project Info'!$K$21*'Scenarios &amp; Measures'!$Z$10^'Scenarios &amp; Measures'!GE$13, 'General Project Info'!$K$25), 0)</f>
        <v>0</v>
      </c>
      <c r="CH10" s="12">
        <f>IF('General Project Info'!$L$23="%", MIN('General Project Info'!$K$21*'Scenarios &amp; Measures'!$Z$10^'Scenarios &amp; Measures'!GF$13, 'General Project Info'!$K$25), 0)</f>
        <v>0</v>
      </c>
      <c r="CI10" s="12">
        <f>IF('General Project Info'!$L$23="%", MIN('General Project Info'!$K$21*'Scenarios &amp; Measures'!$Z$10^'Scenarios &amp; Measures'!GG$13, 'General Project Info'!$K$25), 0)</f>
        <v>0</v>
      </c>
      <c r="CJ10" s="12">
        <f>IF('General Project Info'!$L$23="%", MIN('General Project Info'!$K$21*'Scenarios &amp; Measures'!$Z$10^'Scenarios &amp; Measures'!GH$13, 'General Project Info'!$K$25), 0)</f>
        <v>0</v>
      </c>
      <c r="CK10" s="12">
        <f>IF('General Project Info'!$L$23="%", MIN('General Project Info'!$K$21*'Scenarios &amp; Measures'!$Z$10^'Scenarios &amp; Measures'!GI$13, 'General Project Info'!$K$25), 0)</f>
        <v>0</v>
      </c>
      <c r="CL10" s="12">
        <f>IF('General Project Info'!$L$23="%", MIN('General Project Info'!$K$21*'Scenarios &amp; Measures'!$Z$10^'Scenarios &amp; Measures'!GJ$13, 'General Project Info'!$K$25), 0)</f>
        <v>0</v>
      </c>
      <c r="CM10" s="12">
        <f>IF('General Project Info'!$L$23="%", MIN('General Project Info'!$K$21*'Scenarios &amp; Measures'!$Z$10^'Scenarios &amp; Measures'!GK$13, 'General Project Info'!$K$25), 0)</f>
        <v>0</v>
      </c>
      <c r="CN10" s="12">
        <f>IF('General Project Info'!$L$23="%", MIN('General Project Info'!$K$21*'Scenarios &amp; Measures'!$Z$10^'Scenarios &amp; Measures'!GL$13, 'General Project Info'!$K$25), 0)</f>
        <v>0</v>
      </c>
      <c r="CO10" s="12">
        <f>IF('General Project Info'!$L$23="%", MIN('General Project Info'!$K$21*'Scenarios &amp; Measures'!$Z$10^'Scenarios &amp; Measures'!GM$13, 'General Project Info'!$K$25), 0)</f>
        <v>0</v>
      </c>
      <c r="CP10" s="12">
        <f>IF('General Project Info'!$L$23="%", MIN('General Project Info'!$K$21*'Scenarios &amp; Measures'!$Z$10^'Scenarios &amp; Measures'!GN$13, 'General Project Info'!$K$25), 0)</f>
        <v>0</v>
      </c>
      <c r="CQ10" s="12">
        <f>IF('General Project Info'!$L$23="%", MIN('General Project Info'!$K$21*'Scenarios &amp; Measures'!$Z$10^'Scenarios &amp; Measures'!GO$13, 'General Project Info'!$K$25), 0)</f>
        <v>0</v>
      </c>
      <c r="CR10" s="12">
        <f>IF('General Project Info'!$L$23="%", MIN('General Project Info'!$K$21*'Scenarios &amp; Measures'!$Z$10^'Scenarios &amp; Measures'!GP$13, 'General Project Info'!$K$25), 0)</f>
        <v>0</v>
      </c>
      <c r="CS10" s="12">
        <f>IF('General Project Info'!$L$23="%", MIN('General Project Info'!$K$21*'Scenarios &amp; Measures'!$Z$10^'Scenarios &amp; Measures'!GQ$13, 'General Project Info'!$K$25), 0)</f>
        <v>0</v>
      </c>
      <c r="CT10" s="12">
        <f>IF('General Project Info'!$L$23="%", MIN('General Project Info'!$K$21*'Scenarios &amp; Measures'!$Z$10^'Scenarios &amp; Measures'!GR$13, 'General Project Info'!$K$25), 0)</f>
        <v>0</v>
      </c>
      <c r="CU10" s="12">
        <f>IF('General Project Info'!$L$23="%", MIN('General Project Info'!$K$21*'Scenarios &amp; Measures'!$Z$10^'Scenarios &amp; Measures'!GS$13, 'General Project Info'!$K$25), 0)</f>
        <v>0</v>
      </c>
      <c r="CV10" s="12">
        <f>IF('General Project Info'!$L$23="%", MIN('General Project Info'!$K$21*'Scenarios &amp; Measures'!$Z$10^'Scenarios &amp; Measures'!GT$13, 'General Project Info'!$K$25), 0)</f>
        <v>0</v>
      </c>
      <c r="CW10" s="12">
        <f>IF('General Project Info'!$L$23="%", MIN('General Project Info'!$K$21*'Scenarios &amp; Measures'!$Z$10^'Scenarios &amp; Measures'!GU$13, 'General Project Info'!$K$25), 0)</f>
        <v>0</v>
      </c>
      <c r="CX10" s="12">
        <f>IF('General Project Info'!$L$23="%", MIN('General Project Info'!$K$21*'Scenarios &amp; Measures'!$Z$10^'Scenarios &amp; Measures'!GV$13, 'General Project Info'!$K$25), 0)</f>
        <v>0</v>
      </c>
      <c r="CY10" s="12">
        <f>IF('General Project Info'!$L$23="%", MIN('General Project Info'!$K$21*'Scenarios &amp; Measures'!$Z$10^'Scenarios &amp; Measures'!GW$13, 'General Project Info'!$K$25), 0)</f>
        <v>0</v>
      </c>
      <c r="CZ10" s="12">
        <f>IF('General Project Info'!$L$23="%", MIN('General Project Info'!$K$21*'Scenarios &amp; Measures'!$Z$10^'Scenarios &amp; Measures'!GX$13, 'General Project Info'!$K$25), 0)</f>
        <v>0</v>
      </c>
      <c r="DA10" s="12">
        <f>IF('General Project Info'!$L$23="%", MIN('General Project Info'!$K$21*'Scenarios &amp; Measures'!$Z$10^'Scenarios &amp; Measures'!GY$13, 'General Project Info'!$K$25), 0)</f>
        <v>0</v>
      </c>
      <c r="DB10" s="12">
        <f>IF('General Project Info'!$L$23="%", MIN('General Project Info'!$K$21*'Scenarios &amp; Measures'!$Z$10^'Scenarios &amp; Measures'!GZ$13, 'General Project Info'!$K$25), 0)</f>
        <v>0</v>
      </c>
      <c r="DC10" s="12">
        <f>IF('General Project Info'!$L$23="%", MIN('General Project Info'!$K$21*'Scenarios &amp; Measures'!$Z$10^'Scenarios &amp; Measures'!HA$13, 'General Project Info'!$K$25), 0)</f>
        <v>0</v>
      </c>
      <c r="DD10" s="12">
        <f>IF('General Project Info'!$L$23="%", MIN('General Project Info'!$K$21*'Scenarios &amp; Measures'!$Z$10^'Scenarios &amp; Measures'!HB$13, 'General Project Info'!$K$25), 0)</f>
        <v>0</v>
      </c>
      <c r="DE10" s="12">
        <f>IF('General Project Info'!$L$23="%", MIN('General Project Info'!$K$21*'Scenarios &amp; Measures'!$Z$10^'Scenarios &amp; Measures'!HC$13, 'General Project Info'!$K$25), 0)</f>
        <v>0</v>
      </c>
      <c r="DF10" s="12">
        <f>IF('General Project Info'!$L$23="%", MIN('General Project Info'!$K$21*'Scenarios &amp; Measures'!$Z$10^'Scenarios &amp; Measures'!HD$13, 'General Project Info'!$K$25), 0)</f>
        <v>0</v>
      </c>
      <c r="DG10" s="12">
        <f>IF('General Project Info'!$L$23="%", MIN('General Project Info'!$K$21*'Scenarios &amp; Measures'!$Z$10^'Scenarios &amp; Measures'!HE$13, 'General Project Info'!$K$25), 0)</f>
        <v>0</v>
      </c>
      <c r="DH10" s="12">
        <f>IF('General Project Info'!$L$23="%", MIN('General Project Info'!$K$21*'Scenarios &amp; Measures'!$Z$10^'Scenarios &amp; Measures'!HF$13, 'General Project Info'!$K$25), 0)</f>
        <v>0</v>
      </c>
      <c r="DI10" s="12">
        <f>IF('General Project Info'!$L$23="%", MIN('General Project Info'!$K$21*'Scenarios &amp; Measures'!$Z$10^'Scenarios &amp; Measures'!HG$13, 'General Project Info'!$K$25), 0)</f>
        <v>0</v>
      </c>
      <c r="DJ10" s="12">
        <f>IF('General Project Info'!$L$23="%", MIN('General Project Info'!$K$21*'Scenarios &amp; Measures'!$Z$10^'Scenarios &amp; Measures'!HH$13, 'General Project Info'!$K$25), 0)</f>
        <v>0</v>
      </c>
      <c r="DK10" s="12">
        <f>IF('General Project Info'!$L$23="%", MIN('General Project Info'!$K$21*'Scenarios &amp; Measures'!$Z$10^'Scenarios &amp; Measures'!HI$13, 'General Project Info'!$K$25), 0)</f>
        <v>0</v>
      </c>
      <c r="DL10" s="12">
        <f>IF('General Project Info'!$L$23="%", MIN('General Project Info'!$K$21*'Scenarios &amp; Measures'!$Z$10^'Scenarios &amp; Measures'!HJ$13, 'General Project Info'!$K$25), 0)</f>
        <v>0</v>
      </c>
      <c r="DM10" s="12">
        <f>IF('General Project Info'!$L$23="%", MIN('General Project Info'!$K$21*'Scenarios &amp; Measures'!$Z$10^'Scenarios &amp; Measures'!HK$13, 'General Project Info'!$K$25), 0)</f>
        <v>0</v>
      </c>
      <c r="DN10" s="12">
        <f>IF('General Project Info'!$L$23="%", MIN('General Project Info'!$K$21*'Scenarios &amp; Measures'!$Z$10^'Scenarios &amp; Measures'!HL$13, 'General Project Info'!$K$25), 0)</f>
        <v>0</v>
      </c>
      <c r="DO10" s="12">
        <f>IF('General Project Info'!$L$23="%", MIN('General Project Info'!$K$21*'Scenarios &amp; Measures'!$Z$10^'Scenarios &amp; Measures'!HM$13, 'General Project Info'!$K$25), 0)</f>
        <v>0</v>
      </c>
      <c r="DP10" s="12">
        <f>IF('General Project Info'!$L$23="%", MIN('General Project Info'!$K$21*'Scenarios &amp; Measures'!$Z$10^'Scenarios &amp; Measures'!HN$13, 'General Project Info'!$K$25), 0)</f>
        <v>0</v>
      </c>
      <c r="DQ10" s="12">
        <f>IF('General Project Info'!$L$23="%", MIN('General Project Info'!$K$21*'Scenarios &amp; Measures'!$Z$10^'Scenarios &amp; Measures'!HO$13, 'General Project Info'!$K$25), 0)</f>
        <v>0</v>
      </c>
      <c r="DR10" s="12">
        <f>IF('General Project Info'!$L$23="%", MIN('General Project Info'!$K$21*'Scenarios &amp; Measures'!$Z$10^'Scenarios &amp; Measures'!HP$13, 'General Project Info'!$K$25), 0)</f>
        <v>0</v>
      </c>
      <c r="DS10" s="12">
        <f>IF('General Project Info'!$L$23="%", MIN('General Project Info'!$K$21*'Scenarios &amp; Measures'!$Z$10^'Scenarios &amp; Measures'!HQ$13, 'General Project Info'!$K$25), 0)</f>
        <v>0</v>
      </c>
      <c r="DT10" s="12">
        <f>IF('General Project Info'!$L$23="%", MIN('General Project Info'!$K$21*'Scenarios &amp; Measures'!$Z$10^'Scenarios &amp; Measures'!HR$13, 'General Project Info'!$K$25), 0)</f>
        <v>0</v>
      </c>
      <c r="DU10" s="12">
        <f>IF('General Project Info'!$L$23="%", MIN('General Project Info'!$K$21*'Scenarios &amp; Measures'!$Z$10^'Scenarios &amp; Measures'!HS$13, 'General Project Info'!$K$25), 0)</f>
        <v>0</v>
      </c>
      <c r="DV10" s="12">
        <f>IF('General Project Info'!$L$23="%", MIN('General Project Info'!$K$21*'Scenarios &amp; Measures'!$Z$10^'Scenarios &amp; Measures'!HT$13, 'General Project Info'!$K$25), 0)</f>
        <v>0</v>
      </c>
      <c r="DW10" s="12">
        <f>IF('General Project Info'!$L$23="%", MIN('General Project Info'!$K$21*'Scenarios &amp; Measures'!$Z$10^'Scenarios &amp; Measures'!HU$13, 'General Project Info'!$K$25), 0)</f>
        <v>0</v>
      </c>
      <c r="DX10" s="12">
        <f>IF('General Project Info'!$L$23="%", MIN('General Project Info'!$K$21*'Scenarios &amp; Measures'!$Z$10^'Scenarios &amp; Measures'!HV$13, 'General Project Info'!$K$25), 0)</f>
        <v>0</v>
      </c>
      <c r="DY10" s="12">
        <f>IF('General Project Info'!$L$23="%", MIN('General Project Info'!$K$21*'Scenarios &amp; Measures'!$Z$10^'Scenarios &amp; Measures'!HW$13, 'General Project Info'!$K$25), 0)</f>
        <v>0</v>
      </c>
      <c r="DZ10" s="12">
        <f>IF('General Project Info'!$L$23="%", MIN('General Project Info'!$K$21*'Scenarios &amp; Measures'!$Z$10^'Scenarios &amp; Measures'!HX$13, 'General Project Info'!$K$25), 0)</f>
        <v>0</v>
      </c>
      <c r="EA10" s="12">
        <f>IF('General Project Info'!$L$23="%", MIN('General Project Info'!$K$21*'Scenarios &amp; Measures'!$Z$10^'Scenarios &amp; Measures'!HY$13, 'General Project Info'!$K$25), 0)</f>
        <v>0</v>
      </c>
      <c r="EB10" s="12">
        <f>IF('General Project Info'!$L$23="%", MIN('General Project Info'!$K$21*'Scenarios &amp; Measures'!$Z$10^'Scenarios &amp; Measures'!HZ$13, 'General Project Info'!$K$25), 0)</f>
        <v>0</v>
      </c>
      <c r="EC10" s="12">
        <f>IF('General Project Info'!$L$23="%", MIN('General Project Info'!$K$21*'Scenarios &amp; Measures'!$Z$10^'Scenarios &amp; Measures'!IA$13, 'General Project Info'!$K$25), 0)</f>
        <v>0</v>
      </c>
      <c r="ED10" s="12">
        <f>IF('General Project Info'!$L$23="%", MIN('General Project Info'!$K$21*'Scenarios &amp; Measures'!$Z$10^'Scenarios &amp; Measures'!IB$13, 'General Project Info'!$K$25), 0)</f>
        <v>0</v>
      </c>
      <c r="EE10" s="12">
        <f>IF('General Project Info'!$L$23="%", MIN('General Project Info'!$K$21*'Scenarios &amp; Measures'!$Z$10^'Scenarios &amp; Measures'!IC$13, 'General Project Info'!$K$25), 0)</f>
        <v>0</v>
      </c>
      <c r="EF10" s="12">
        <f>IF('General Project Info'!$L$23="%", MIN('General Project Info'!$K$21*'Scenarios &amp; Measures'!$Z$10^'Scenarios &amp; Measures'!ID$13, 'General Project Info'!$K$25), 0)</f>
        <v>0</v>
      </c>
      <c r="EG10" s="12">
        <f>IF('General Project Info'!$L$23="%", MIN('General Project Info'!$K$21*'Scenarios &amp; Measures'!$Z$10^'Scenarios &amp; Measures'!IE$13, 'General Project Info'!$K$25), 0)</f>
        <v>0</v>
      </c>
      <c r="EH10" s="12">
        <f>IF('General Project Info'!$L$23="%", MIN('General Project Info'!$K$21*'Scenarios &amp; Measures'!$Z$10^'Scenarios &amp; Measures'!IF$13, 'General Project Info'!$K$25), 0)</f>
        <v>0</v>
      </c>
      <c r="EI10" s="12">
        <f>IF('General Project Info'!$L$23="%", MIN('General Project Info'!$K$21*'Scenarios &amp; Measures'!$Z$10^'Scenarios &amp; Measures'!IG$13, 'General Project Info'!$K$25), 0)</f>
        <v>0</v>
      </c>
      <c r="EJ10" s="12">
        <f>IF('General Project Info'!$L$23="%", MIN('General Project Info'!$K$21*'Scenarios &amp; Measures'!$Z$10^'Scenarios &amp; Measures'!IH$13, 'General Project Info'!$K$25), 0)</f>
        <v>0</v>
      </c>
    </row>
    <row r="11" spans="1:348" x14ac:dyDescent="0.25">
      <c r="A11" s="132"/>
      <c r="B11" s="27"/>
      <c r="C11" s="28" t="s">
        <v>422</v>
      </c>
      <c r="E11" s="218"/>
      <c r="F11" s="218"/>
      <c r="G11" s="218"/>
      <c r="H11" s="62"/>
      <c r="I11" s="247" t="s">
        <v>428</v>
      </c>
      <c r="J11" s="196"/>
      <c r="K11" s="27"/>
      <c r="L11" s="27"/>
      <c r="M11" s="27"/>
      <c r="N11" s="27"/>
      <c r="O11" s="27"/>
      <c r="P11" s="27"/>
      <c r="Q11" s="27"/>
      <c r="R11" s="132"/>
      <c r="U11" t="s">
        <v>187</v>
      </c>
      <c r="V11" t="e">
        <f>VLOOKUP("RECs", 'General Project Info'!$R$31:$W$41, 3, FALSE)</f>
        <v>#N/A</v>
      </c>
      <c r="W11" t="s">
        <v>185</v>
      </c>
      <c r="X11">
        <f>VLOOKUP("RECs", 'General Project Info'!$R$31:$W$41, 6, FALSE)</f>
        <v>1.03</v>
      </c>
      <c r="Y11" t="s">
        <v>174</v>
      </c>
      <c r="Z11">
        <f>1+'General Project Info'!$F$25/100</f>
        <v>1.02</v>
      </c>
      <c r="AA11" t="s">
        <v>307</v>
      </c>
      <c r="AE11">
        <f>SUMIF(T14:T27, "Yes", X14:X27)/SUM(X14:X27)</f>
        <v>0</v>
      </c>
      <c r="AM11" t="s">
        <v>189</v>
      </c>
      <c r="AN11">
        <f t="shared" ref="AN11:BS11" si="0">IF(EL$13&gt;=$X$10, 0, AN9+AN10)</f>
        <v>300</v>
      </c>
      <c r="AO11">
        <f t="shared" si="0"/>
        <v>300</v>
      </c>
      <c r="AP11">
        <f t="shared" si="0"/>
        <v>300</v>
      </c>
      <c r="AQ11">
        <f t="shared" si="0"/>
        <v>300</v>
      </c>
      <c r="AR11">
        <f t="shared" si="0"/>
        <v>300</v>
      </c>
      <c r="AS11">
        <f t="shared" si="0"/>
        <v>300</v>
      </c>
      <c r="AT11">
        <f t="shared" si="0"/>
        <v>300</v>
      </c>
      <c r="AU11">
        <f t="shared" si="0"/>
        <v>300</v>
      </c>
      <c r="AV11">
        <f t="shared" si="0"/>
        <v>300</v>
      </c>
      <c r="AW11">
        <f t="shared" si="0"/>
        <v>300</v>
      </c>
      <c r="AX11">
        <f t="shared" si="0"/>
        <v>300</v>
      </c>
      <c r="AY11">
        <f t="shared" si="0"/>
        <v>300</v>
      </c>
      <c r="AZ11">
        <f t="shared" si="0"/>
        <v>300</v>
      </c>
      <c r="BA11">
        <f t="shared" si="0"/>
        <v>300</v>
      </c>
      <c r="BB11">
        <f t="shared" si="0"/>
        <v>300</v>
      </c>
      <c r="BC11">
        <f t="shared" si="0"/>
        <v>300</v>
      </c>
      <c r="BD11">
        <f t="shared" si="0"/>
        <v>300</v>
      </c>
      <c r="BE11">
        <f t="shared" si="0"/>
        <v>300</v>
      </c>
      <c r="BF11">
        <f t="shared" si="0"/>
        <v>300</v>
      </c>
      <c r="BG11">
        <f t="shared" si="0"/>
        <v>300</v>
      </c>
      <c r="BH11">
        <f t="shared" si="0"/>
        <v>300</v>
      </c>
      <c r="BI11">
        <f t="shared" si="0"/>
        <v>300</v>
      </c>
      <c r="BJ11">
        <f t="shared" si="0"/>
        <v>300</v>
      </c>
      <c r="BK11">
        <f t="shared" si="0"/>
        <v>300</v>
      </c>
      <c r="BL11">
        <f t="shared" si="0"/>
        <v>300</v>
      </c>
      <c r="BM11">
        <f t="shared" si="0"/>
        <v>300</v>
      </c>
      <c r="BN11">
        <f t="shared" si="0"/>
        <v>300</v>
      </c>
      <c r="BO11">
        <f t="shared" si="0"/>
        <v>300</v>
      </c>
      <c r="BP11">
        <f t="shared" si="0"/>
        <v>300</v>
      </c>
      <c r="BQ11">
        <f t="shared" si="0"/>
        <v>300</v>
      </c>
      <c r="BR11">
        <f t="shared" si="0"/>
        <v>300</v>
      </c>
      <c r="BS11">
        <f t="shared" si="0"/>
        <v>300</v>
      </c>
      <c r="BT11">
        <f t="shared" ref="BT11:CY11" si="1">IF(FR$13&gt;=$X$10, 0, BT9+BT10)</f>
        <v>300</v>
      </c>
      <c r="BU11">
        <f t="shared" si="1"/>
        <v>300</v>
      </c>
      <c r="BV11">
        <f t="shared" si="1"/>
        <v>300</v>
      </c>
      <c r="BW11">
        <f t="shared" si="1"/>
        <v>300</v>
      </c>
      <c r="BX11">
        <f t="shared" si="1"/>
        <v>300</v>
      </c>
      <c r="BY11">
        <f t="shared" si="1"/>
        <v>300</v>
      </c>
      <c r="BZ11">
        <f t="shared" si="1"/>
        <v>300</v>
      </c>
      <c r="CA11">
        <f t="shared" si="1"/>
        <v>300</v>
      </c>
      <c r="CB11">
        <f t="shared" si="1"/>
        <v>300</v>
      </c>
      <c r="CC11">
        <f t="shared" si="1"/>
        <v>300</v>
      </c>
      <c r="CD11">
        <f t="shared" si="1"/>
        <v>300</v>
      </c>
      <c r="CE11">
        <f t="shared" si="1"/>
        <v>300</v>
      </c>
      <c r="CF11">
        <f t="shared" si="1"/>
        <v>300</v>
      </c>
      <c r="CG11">
        <f t="shared" si="1"/>
        <v>300</v>
      </c>
      <c r="CH11">
        <f t="shared" si="1"/>
        <v>300</v>
      </c>
      <c r="CI11">
        <f t="shared" si="1"/>
        <v>300</v>
      </c>
      <c r="CJ11">
        <f t="shared" si="1"/>
        <v>300</v>
      </c>
      <c r="CK11">
        <f t="shared" si="1"/>
        <v>300</v>
      </c>
      <c r="CL11">
        <f t="shared" si="1"/>
        <v>300</v>
      </c>
      <c r="CM11">
        <f t="shared" si="1"/>
        <v>300</v>
      </c>
      <c r="CN11">
        <f t="shared" si="1"/>
        <v>300</v>
      </c>
      <c r="CO11">
        <f t="shared" si="1"/>
        <v>300</v>
      </c>
      <c r="CP11">
        <f t="shared" si="1"/>
        <v>300</v>
      </c>
      <c r="CQ11">
        <f t="shared" si="1"/>
        <v>300</v>
      </c>
      <c r="CR11">
        <f t="shared" si="1"/>
        <v>300</v>
      </c>
      <c r="CS11">
        <f t="shared" si="1"/>
        <v>300</v>
      </c>
      <c r="CT11">
        <f t="shared" si="1"/>
        <v>300</v>
      </c>
      <c r="CU11">
        <f t="shared" si="1"/>
        <v>300</v>
      </c>
      <c r="CV11">
        <f t="shared" si="1"/>
        <v>300</v>
      </c>
      <c r="CW11">
        <f t="shared" si="1"/>
        <v>300</v>
      </c>
      <c r="CX11">
        <f t="shared" si="1"/>
        <v>300</v>
      </c>
      <c r="CY11">
        <f t="shared" si="1"/>
        <v>300</v>
      </c>
      <c r="CZ11">
        <f t="shared" ref="CZ11:EE11" si="2">IF(GX$13&gt;=$X$10, 0, CZ9+CZ10)</f>
        <v>300</v>
      </c>
      <c r="DA11">
        <f t="shared" si="2"/>
        <v>300</v>
      </c>
      <c r="DB11">
        <f t="shared" si="2"/>
        <v>300</v>
      </c>
      <c r="DC11">
        <f t="shared" si="2"/>
        <v>300</v>
      </c>
      <c r="DD11">
        <f t="shared" si="2"/>
        <v>300</v>
      </c>
      <c r="DE11">
        <f t="shared" si="2"/>
        <v>300</v>
      </c>
      <c r="DF11">
        <f t="shared" si="2"/>
        <v>300</v>
      </c>
      <c r="DG11">
        <f t="shared" si="2"/>
        <v>300</v>
      </c>
      <c r="DH11">
        <f t="shared" si="2"/>
        <v>300</v>
      </c>
      <c r="DI11">
        <f t="shared" si="2"/>
        <v>300</v>
      </c>
      <c r="DJ11">
        <f t="shared" si="2"/>
        <v>300</v>
      </c>
      <c r="DK11">
        <f t="shared" si="2"/>
        <v>300</v>
      </c>
      <c r="DL11">
        <f t="shared" si="2"/>
        <v>300</v>
      </c>
      <c r="DM11">
        <f t="shared" si="2"/>
        <v>300</v>
      </c>
      <c r="DN11">
        <f t="shared" si="2"/>
        <v>300</v>
      </c>
      <c r="DO11">
        <f t="shared" si="2"/>
        <v>300</v>
      </c>
      <c r="DP11">
        <f t="shared" si="2"/>
        <v>300</v>
      </c>
      <c r="DQ11">
        <f t="shared" si="2"/>
        <v>300</v>
      </c>
      <c r="DR11">
        <f t="shared" si="2"/>
        <v>300</v>
      </c>
      <c r="DS11">
        <f t="shared" si="2"/>
        <v>300</v>
      </c>
      <c r="DT11">
        <f t="shared" si="2"/>
        <v>300</v>
      </c>
      <c r="DU11">
        <f t="shared" si="2"/>
        <v>300</v>
      </c>
      <c r="DV11">
        <f t="shared" si="2"/>
        <v>300</v>
      </c>
      <c r="DW11">
        <f t="shared" si="2"/>
        <v>300</v>
      </c>
      <c r="DX11">
        <f t="shared" si="2"/>
        <v>300</v>
      </c>
      <c r="DY11">
        <f t="shared" si="2"/>
        <v>300</v>
      </c>
      <c r="DZ11">
        <f t="shared" si="2"/>
        <v>300</v>
      </c>
      <c r="EA11">
        <f t="shared" si="2"/>
        <v>300</v>
      </c>
      <c r="EB11">
        <f t="shared" si="2"/>
        <v>300</v>
      </c>
      <c r="EC11">
        <f t="shared" si="2"/>
        <v>300</v>
      </c>
      <c r="ED11">
        <f t="shared" si="2"/>
        <v>300</v>
      </c>
      <c r="EE11">
        <f t="shared" si="2"/>
        <v>300</v>
      </c>
      <c r="EF11">
        <f t="shared" ref="EF11:FK11" si="3">IF(ID$13&gt;=$X$10, 0, EF9+EF10)</f>
        <v>300</v>
      </c>
      <c r="EG11">
        <f t="shared" si="3"/>
        <v>300</v>
      </c>
      <c r="EH11">
        <f t="shared" si="3"/>
        <v>300</v>
      </c>
      <c r="EI11">
        <f t="shared" si="3"/>
        <v>300</v>
      </c>
      <c r="EJ11">
        <f t="shared" si="3"/>
        <v>300</v>
      </c>
      <c r="IJ11" s="12"/>
      <c r="IK11" s="12"/>
      <c r="IL11" s="12"/>
      <c r="IM11" s="12"/>
      <c r="IN11" s="12"/>
      <c r="IO11" s="12"/>
      <c r="IP11" s="12"/>
      <c r="IQ11" s="12"/>
      <c r="IR11" s="12"/>
      <c r="IS11" s="12"/>
      <c r="IT11" s="12"/>
      <c r="IU11" s="12"/>
      <c r="IV11" s="12"/>
      <c r="IW11" s="12"/>
      <c r="IX11" s="12"/>
      <c r="IY11" s="12"/>
      <c r="IZ11" s="12"/>
      <c r="JA11" s="12"/>
      <c r="JB11" s="12"/>
      <c r="JC11" s="12"/>
      <c r="JD11" s="12"/>
      <c r="JE11" s="12"/>
      <c r="JF11" s="12"/>
      <c r="JG11" s="12"/>
      <c r="JH11" s="12"/>
      <c r="JI11" s="12"/>
      <c r="JJ11" s="12"/>
      <c r="JK11" s="12"/>
      <c r="JL11" s="12"/>
      <c r="JM11" s="12"/>
      <c r="JN11" s="12"/>
      <c r="JO11" s="12"/>
      <c r="JP11" s="12"/>
      <c r="JQ11" s="12"/>
      <c r="JR11" s="12"/>
      <c r="JS11" s="12"/>
      <c r="JT11" s="12"/>
      <c r="JU11" s="12"/>
      <c r="JV11" s="12"/>
      <c r="JW11" s="12"/>
      <c r="JX11" s="12"/>
      <c r="JY11" s="12"/>
      <c r="JZ11" s="12"/>
      <c r="KA11" s="12"/>
      <c r="KB11" s="12"/>
      <c r="KC11" s="12"/>
      <c r="KD11" s="12"/>
      <c r="KE11" s="12"/>
      <c r="KF11" s="12"/>
      <c r="KG11" s="12"/>
      <c r="KH11" s="12"/>
      <c r="KI11" s="12"/>
      <c r="KJ11" s="12"/>
      <c r="KK11" s="12"/>
      <c r="KL11" s="12"/>
      <c r="KM11" s="12"/>
      <c r="KN11" s="12"/>
      <c r="KO11" s="12"/>
      <c r="KP11" s="12"/>
      <c r="KQ11" s="12"/>
      <c r="KR11" s="12"/>
      <c r="KS11" s="12"/>
      <c r="KT11" s="12"/>
      <c r="KU11" s="12"/>
      <c r="KV11" s="12"/>
      <c r="KW11" s="12"/>
      <c r="KX11" s="12"/>
      <c r="KY11" s="12"/>
      <c r="KZ11" s="12"/>
      <c r="LA11" s="12"/>
      <c r="LB11" s="12"/>
      <c r="LC11" s="12"/>
      <c r="LD11" s="12"/>
      <c r="LE11" s="12"/>
      <c r="LF11" s="12"/>
      <c r="LG11" s="12"/>
      <c r="LH11" s="12"/>
      <c r="LI11" s="12"/>
      <c r="LJ11" s="12"/>
      <c r="LK11" s="12"/>
      <c r="LL11" s="12"/>
      <c r="LM11" s="12"/>
      <c r="LN11" s="12"/>
      <c r="LO11" s="12"/>
      <c r="LP11" s="12"/>
      <c r="LQ11" s="12"/>
      <c r="LR11" s="12"/>
      <c r="LS11" s="12"/>
      <c r="LT11" s="12"/>
      <c r="LU11" s="12"/>
      <c r="LV11" s="12"/>
      <c r="LW11" s="12"/>
      <c r="LX11" s="12"/>
      <c r="LY11" s="12"/>
      <c r="LZ11" s="12"/>
      <c r="MA11" s="12"/>
      <c r="MB11" s="12"/>
      <c r="MC11" s="12"/>
      <c r="MD11" s="12"/>
      <c r="ME11" s="12"/>
      <c r="MF11" s="12"/>
    </row>
    <row r="12" spans="1:348" x14ac:dyDescent="0.25">
      <c r="A12" s="132"/>
      <c r="B12" s="27"/>
      <c r="C12" s="27"/>
      <c r="D12" s="27"/>
      <c r="E12" s="27"/>
      <c r="F12" s="27"/>
      <c r="G12" s="27"/>
      <c r="H12" s="27"/>
      <c r="I12" s="248" t="s">
        <v>429</v>
      </c>
      <c r="J12" s="27"/>
      <c r="K12" s="27"/>
      <c r="L12" s="27"/>
      <c r="M12" s="27"/>
      <c r="N12" s="27"/>
      <c r="O12" s="27"/>
      <c r="P12" s="27"/>
      <c r="Q12" s="27"/>
      <c r="R12" s="132"/>
      <c r="U12" t="s">
        <v>188</v>
      </c>
      <c r="V12" t="e">
        <f>VLOOKUP("Carbon_Offset", 'General Project Info'!$R$31:$W$41, 2, FALSE)</f>
        <v>#N/A</v>
      </c>
      <c r="W12" t="s">
        <v>186</v>
      </c>
      <c r="X12" t="e">
        <f>VLOOKUP("Carbon_Offset", 'General Project Info'!$R$31:$W$41, 6, FALSE)</f>
        <v>#N/A</v>
      </c>
      <c r="Y12" t="s">
        <v>175</v>
      </c>
      <c r="Z12">
        <f>1+'General Project Info'!$F$23/100</f>
        <v>1</v>
      </c>
      <c r="AA12" t="s">
        <v>381</v>
      </c>
      <c r="AE12" s="74">
        <f>SUMPRODUCT(H14:H27, U14:U27)/SUM(H14:H27)</f>
        <v>1.02</v>
      </c>
      <c r="AM12" t="s">
        <v>229</v>
      </c>
      <c r="AN12">
        <f>(1/$Z$12)^AN13</f>
        <v>1</v>
      </c>
      <c r="AO12">
        <f>(1/$Z$12)^AO13</f>
        <v>1</v>
      </c>
      <c r="AP12">
        <f t="shared" ref="AP12:DA12" si="4">(1/$Z$12)^AP13</f>
        <v>1</v>
      </c>
      <c r="AQ12">
        <f t="shared" si="4"/>
        <v>1</v>
      </c>
      <c r="AR12">
        <f t="shared" si="4"/>
        <v>1</v>
      </c>
      <c r="AS12">
        <f t="shared" si="4"/>
        <v>1</v>
      </c>
      <c r="AT12">
        <f t="shared" si="4"/>
        <v>1</v>
      </c>
      <c r="AU12">
        <f t="shared" si="4"/>
        <v>1</v>
      </c>
      <c r="AV12">
        <f t="shared" si="4"/>
        <v>1</v>
      </c>
      <c r="AW12">
        <f t="shared" si="4"/>
        <v>1</v>
      </c>
      <c r="AX12">
        <f t="shared" si="4"/>
        <v>1</v>
      </c>
      <c r="AY12">
        <f t="shared" si="4"/>
        <v>1</v>
      </c>
      <c r="AZ12">
        <f t="shared" si="4"/>
        <v>1</v>
      </c>
      <c r="BA12">
        <f t="shared" si="4"/>
        <v>1</v>
      </c>
      <c r="BB12">
        <f t="shared" si="4"/>
        <v>1</v>
      </c>
      <c r="BC12">
        <f t="shared" si="4"/>
        <v>1</v>
      </c>
      <c r="BD12">
        <f t="shared" si="4"/>
        <v>1</v>
      </c>
      <c r="BE12">
        <f t="shared" si="4"/>
        <v>1</v>
      </c>
      <c r="BF12">
        <f t="shared" si="4"/>
        <v>1</v>
      </c>
      <c r="BG12">
        <f t="shared" si="4"/>
        <v>1</v>
      </c>
      <c r="BH12">
        <f t="shared" si="4"/>
        <v>1</v>
      </c>
      <c r="BI12">
        <f t="shared" si="4"/>
        <v>1</v>
      </c>
      <c r="BJ12">
        <f t="shared" si="4"/>
        <v>1</v>
      </c>
      <c r="BK12">
        <f t="shared" si="4"/>
        <v>1</v>
      </c>
      <c r="BL12">
        <f t="shared" si="4"/>
        <v>1</v>
      </c>
      <c r="BM12">
        <f t="shared" si="4"/>
        <v>1</v>
      </c>
      <c r="BN12">
        <f t="shared" si="4"/>
        <v>1</v>
      </c>
      <c r="BO12">
        <f t="shared" si="4"/>
        <v>1</v>
      </c>
      <c r="BP12">
        <f t="shared" si="4"/>
        <v>1</v>
      </c>
      <c r="BQ12">
        <f t="shared" si="4"/>
        <v>1</v>
      </c>
      <c r="BR12">
        <f t="shared" si="4"/>
        <v>1</v>
      </c>
      <c r="BS12">
        <f t="shared" si="4"/>
        <v>1</v>
      </c>
      <c r="BT12">
        <f t="shared" si="4"/>
        <v>1</v>
      </c>
      <c r="BU12">
        <f t="shared" si="4"/>
        <v>1</v>
      </c>
      <c r="BV12">
        <f t="shared" si="4"/>
        <v>1</v>
      </c>
      <c r="BW12">
        <f t="shared" si="4"/>
        <v>1</v>
      </c>
      <c r="BX12">
        <f t="shared" si="4"/>
        <v>1</v>
      </c>
      <c r="BY12">
        <f t="shared" si="4"/>
        <v>1</v>
      </c>
      <c r="BZ12">
        <f t="shared" si="4"/>
        <v>1</v>
      </c>
      <c r="CA12">
        <f t="shared" si="4"/>
        <v>1</v>
      </c>
      <c r="CB12">
        <f t="shared" si="4"/>
        <v>1</v>
      </c>
      <c r="CC12">
        <f t="shared" si="4"/>
        <v>1</v>
      </c>
      <c r="CD12">
        <f t="shared" si="4"/>
        <v>1</v>
      </c>
      <c r="CE12">
        <f t="shared" si="4"/>
        <v>1</v>
      </c>
      <c r="CF12">
        <f t="shared" si="4"/>
        <v>1</v>
      </c>
      <c r="CG12">
        <f t="shared" si="4"/>
        <v>1</v>
      </c>
      <c r="CH12">
        <f t="shared" si="4"/>
        <v>1</v>
      </c>
      <c r="CI12">
        <f t="shared" si="4"/>
        <v>1</v>
      </c>
      <c r="CJ12">
        <f t="shared" si="4"/>
        <v>1</v>
      </c>
      <c r="CK12">
        <f t="shared" si="4"/>
        <v>1</v>
      </c>
      <c r="CL12">
        <f t="shared" si="4"/>
        <v>1</v>
      </c>
      <c r="CM12">
        <f t="shared" si="4"/>
        <v>1</v>
      </c>
      <c r="CN12">
        <f t="shared" si="4"/>
        <v>1</v>
      </c>
      <c r="CO12">
        <f t="shared" si="4"/>
        <v>1</v>
      </c>
      <c r="CP12">
        <f t="shared" si="4"/>
        <v>1</v>
      </c>
      <c r="CQ12">
        <f t="shared" si="4"/>
        <v>1</v>
      </c>
      <c r="CR12">
        <f t="shared" si="4"/>
        <v>1</v>
      </c>
      <c r="CS12">
        <f t="shared" si="4"/>
        <v>1</v>
      </c>
      <c r="CT12">
        <f t="shared" si="4"/>
        <v>1</v>
      </c>
      <c r="CU12">
        <f t="shared" si="4"/>
        <v>1</v>
      </c>
      <c r="CV12">
        <f t="shared" si="4"/>
        <v>1</v>
      </c>
      <c r="CW12">
        <f t="shared" si="4"/>
        <v>1</v>
      </c>
      <c r="CX12">
        <f t="shared" si="4"/>
        <v>1</v>
      </c>
      <c r="CY12">
        <f t="shared" si="4"/>
        <v>1</v>
      </c>
      <c r="CZ12">
        <f t="shared" si="4"/>
        <v>1</v>
      </c>
      <c r="DA12">
        <f t="shared" si="4"/>
        <v>1</v>
      </c>
      <c r="DB12">
        <f t="shared" ref="DB12:EJ12" si="5">(1/$Z$12)^DB13</f>
        <v>1</v>
      </c>
      <c r="DC12">
        <f t="shared" si="5"/>
        <v>1</v>
      </c>
      <c r="DD12">
        <f t="shared" si="5"/>
        <v>1</v>
      </c>
      <c r="DE12">
        <f t="shared" si="5"/>
        <v>1</v>
      </c>
      <c r="DF12">
        <f t="shared" si="5"/>
        <v>1</v>
      </c>
      <c r="DG12">
        <f t="shared" si="5"/>
        <v>1</v>
      </c>
      <c r="DH12">
        <f t="shared" si="5"/>
        <v>1</v>
      </c>
      <c r="DI12">
        <f t="shared" si="5"/>
        <v>1</v>
      </c>
      <c r="DJ12">
        <f t="shared" si="5"/>
        <v>1</v>
      </c>
      <c r="DK12">
        <f t="shared" si="5"/>
        <v>1</v>
      </c>
      <c r="DL12">
        <f t="shared" si="5"/>
        <v>1</v>
      </c>
      <c r="DM12">
        <f t="shared" si="5"/>
        <v>1</v>
      </c>
      <c r="DN12">
        <f t="shared" si="5"/>
        <v>1</v>
      </c>
      <c r="DO12">
        <f t="shared" si="5"/>
        <v>1</v>
      </c>
      <c r="DP12">
        <f t="shared" si="5"/>
        <v>1</v>
      </c>
      <c r="DQ12">
        <f t="shared" si="5"/>
        <v>1</v>
      </c>
      <c r="DR12">
        <f t="shared" si="5"/>
        <v>1</v>
      </c>
      <c r="DS12">
        <f t="shared" si="5"/>
        <v>1</v>
      </c>
      <c r="DT12">
        <f t="shared" si="5"/>
        <v>1</v>
      </c>
      <c r="DU12">
        <f t="shared" si="5"/>
        <v>1</v>
      </c>
      <c r="DV12">
        <f t="shared" si="5"/>
        <v>1</v>
      </c>
      <c r="DW12">
        <f t="shared" si="5"/>
        <v>1</v>
      </c>
      <c r="DX12">
        <f t="shared" si="5"/>
        <v>1</v>
      </c>
      <c r="DY12">
        <f t="shared" si="5"/>
        <v>1</v>
      </c>
      <c r="DZ12">
        <f t="shared" si="5"/>
        <v>1</v>
      </c>
      <c r="EA12">
        <f t="shared" si="5"/>
        <v>1</v>
      </c>
      <c r="EB12">
        <f t="shared" si="5"/>
        <v>1</v>
      </c>
      <c r="EC12">
        <f t="shared" si="5"/>
        <v>1</v>
      </c>
      <c r="ED12">
        <f t="shared" si="5"/>
        <v>1</v>
      </c>
      <c r="EE12">
        <f t="shared" si="5"/>
        <v>1</v>
      </c>
      <c r="EF12">
        <f t="shared" si="5"/>
        <v>1</v>
      </c>
      <c r="EG12">
        <f t="shared" si="5"/>
        <v>1</v>
      </c>
      <c r="EH12">
        <f t="shared" si="5"/>
        <v>1</v>
      </c>
      <c r="EI12">
        <f t="shared" si="5"/>
        <v>1</v>
      </c>
      <c r="EJ12">
        <f t="shared" si="5"/>
        <v>1</v>
      </c>
    </row>
    <row r="13" spans="1:348" ht="30" x14ac:dyDescent="0.25">
      <c r="A13" s="132"/>
      <c r="B13" s="27"/>
      <c r="C13" s="217" t="s">
        <v>35</v>
      </c>
      <c r="D13" s="217"/>
      <c r="E13" s="133" t="s">
        <v>374</v>
      </c>
      <c r="F13" s="133" t="s">
        <v>375</v>
      </c>
      <c r="G13" s="133" t="s">
        <v>1</v>
      </c>
      <c r="H13" s="133" t="s">
        <v>319</v>
      </c>
      <c r="I13" s="133" t="s">
        <v>369</v>
      </c>
      <c r="J13" s="133" t="s">
        <v>370</v>
      </c>
      <c r="K13" s="133" t="s">
        <v>2</v>
      </c>
      <c r="L13" s="133" t="s">
        <v>318</v>
      </c>
      <c r="M13" s="133" t="s">
        <v>0</v>
      </c>
      <c r="N13" s="133" t="s">
        <v>24</v>
      </c>
      <c r="O13" s="133" t="s">
        <v>30</v>
      </c>
      <c r="P13" s="48" t="s">
        <v>22</v>
      </c>
      <c r="Q13" s="27"/>
      <c r="R13" s="132"/>
      <c r="T13" s="18" t="s">
        <v>179</v>
      </c>
      <c r="U13" s="18" t="s">
        <v>184</v>
      </c>
      <c r="V13" s="18" t="s">
        <v>191</v>
      </c>
      <c r="W13" s="18" t="s">
        <v>171</v>
      </c>
      <c r="X13" s="18" t="s">
        <v>170</v>
      </c>
      <c r="Y13" s="18" t="s">
        <v>194</v>
      </c>
      <c r="Z13" s="18" t="s">
        <v>195</v>
      </c>
      <c r="AA13" s="18" t="s">
        <v>304</v>
      </c>
      <c r="AB13" s="18" t="s">
        <v>305</v>
      </c>
      <c r="AC13" s="18" t="s">
        <v>306</v>
      </c>
      <c r="AD13" s="18" t="s">
        <v>378</v>
      </c>
      <c r="AE13" s="18" t="s">
        <v>192</v>
      </c>
      <c r="AF13" s="18" t="s">
        <v>196</v>
      </c>
      <c r="AG13" s="18" t="s">
        <v>197</v>
      </c>
      <c r="AH13" s="18" t="s">
        <v>193</v>
      </c>
      <c r="AI13" s="18" t="s">
        <v>207</v>
      </c>
      <c r="AJ13" s="18" t="s">
        <v>208</v>
      </c>
      <c r="AK13" s="18" t="s">
        <v>209</v>
      </c>
      <c r="AL13" s="18" t="s">
        <v>183</v>
      </c>
      <c r="AM13" s="18" t="s">
        <v>181</v>
      </c>
      <c r="AN13">
        <v>0</v>
      </c>
      <c r="AO13">
        <v>1</v>
      </c>
      <c r="AP13">
        <v>2</v>
      </c>
      <c r="AQ13">
        <v>3</v>
      </c>
      <c r="AR13">
        <v>4</v>
      </c>
      <c r="AS13">
        <v>5</v>
      </c>
      <c r="AT13">
        <v>6</v>
      </c>
      <c r="AU13">
        <v>7</v>
      </c>
      <c r="AV13">
        <v>8</v>
      </c>
      <c r="AW13">
        <v>9</v>
      </c>
      <c r="AX13">
        <v>10</v>
      </c>
      <c r="AY13">
        <v>11</v>
      </c>
      <c r="AZ13">
        <v>12</v>
      </c>
      <c r="BA13">
        <v>13</v>
      </c>
      <c r="BB13">
        <v>14</v>
      </c>
      <c r="BC13">
        <v>15</v>
      </c>
      <c r="BD13">
        <v>16</v>
      </c>
      <c r="BE13">
        <v>17</v>
      </c>
      <c r="BF13">
        <v>18</v>
      </c>
      <c r="BG13">
        <v>19</v>
      </c>
      <c r="BH13">
        <v>20</v>
      </c>
      <c r="BI13">
        <v>21</v>
      </c>
      <c r="BJ13">
        <v>22</v>
      </c>
      <c r="BK13">
        <v>23</v>
      </c>
      <c r="BL13">
        <v>24</v>
      </c>
      <c r="BM13">
        <v>25</v>
      </c>
      <c r="BN13">
        <v>26</v>
      </c>
      <c r="BO13">
        <v>27</v>
      </c>
      <c r="BP13">
        <v>28</v>
      </c>
      <c r="BQ13">
        <v>29</v>
      </c>
      <c r="BR13">
        <v>30</v>
      </c>
      <c r="BS13">
        <v>31</v>
      </c>
      <c r="BT13">
        <v>32</v>
      </c>
      <c r="BU13">
        <v>33</v>
      </c>
      <c r="BV13">
        <v>34</v>
      </c>
      <c r="BW13">
        <v>35</v>
      </c>
      <c r="BX13">
        <v>36</v>
      </c>
      <c r="BY13">
        <v>37</v>
      </c>
      <c r="BZ13">
        <v>38</v>
      </c>
      <c r="CA13">
        <v>39</v>
      </c>
      <c r="CB13">
        <v>40</v>
      </c>
      <c r="CC13">
        <v>41</v>
      </c>
      <c r="CD13">
        <v>42</v>
      </c>
      <c r="CE13">
        <v>43</v>
      </c>
      <c r="CF13">
        <v>44</v>
      </c>
      <c r="CG13">
        <v>45</v>
      </c>
      <c r="CH13">
        <v>46</v>
      </c>
      <c r="CI13">
        <v>47</v>
      </c>
      <c r="CJ13">
        <v>48</v>
      </c>
      <c r="CK13">
        <v>49</v>
      </c>
      <c r="CL13">
        <v>50</v>
      </c>
      <c r="CM13">
        <v>51</v>
      </c>
      <c r="CN13">
        <v>52</v>
      </c>
      <c r="CO13">
        <v>53</v>
      </c>
      <c r="CP13">
        <v>54</v>
      </c>
      <c r="CQ13">
        <v>55</v>
      </c>
      <c r="CR13">
        <v>56</v>
      </c>
      <c r="CS13">
        <v>57</v>
      </c>
      <c r="CT13">
        <v>58</v>
      </c>
      <c r="CU13">
        <v>59</v>
      </c>
      <c r="CV13">
        <v>60</v>
      </c>
      <c r="CW13">
        <v>61</v>
      </c>
      <c r="CX13">
        <v>62</v>
      </c>
      <c r="CY13">
        <v>63</v>
      </c>
      <c r="CZ13">
        <v>64</v>
      </c>
      <c r="DA13">
        <v>65</v>
      </c>
      <c r="DB13">
        <v>66</v>
      </c>
      <c r="DC13">
        <v>67</v>
      </c>
      <c r="DD13">
        <v>68</v>
      </c>
      <c r="DE13">
        <v>69</v>
      </c>
      <c r="DF13">
        <v>70</v>
      </c>
      <c r="DG13">
        <v>71</v>
      </c>
      <c r="DH13">
        <v>72</v>
      </c>
      <c r="DI13">
        <v>73</v>
      </c>
      <c r="DJ13">
        <v>74</v>
      </c>
      <c r="DK13">
        <v>75</v>
      </c>
      <c r="DL13">
        <v>76</v>
      </c>
      <c r="DM13">
        <v>77</v>
      </c>
      <c r="DN13">
        <v>78</v>
      </c>
      <c r="DO13">
        <v>79</v>
      </c>
      <c r="DP13">
        <v>80</v>
      </c>
      <c r="DQ13">
        <v>81</v>
      </c>
      <c r="DR13">
        <v>82</v>
      </c>
      <c r="DS13">
        <v>83</v>
      </c>
      <c r="DT13">
        <v>84</v>
      </c>
      <c r="DU13">
        <v>85</v>
      </c>
      <c r="DV13">
        <v>86</v>
      </c>
      <c r="DW13">
        <v>87</v>
      </c>
      <c r="DX13">
        <v>88</v>
      </c>
      <c r="DY13">
        <v>89</v>
      </c>
      <c r="DZ13">
        <v>90</v>
      </c>
      <c r="EA13">
        <v>91</v>
      </c>
      <c r="EB13">
        <v>92</v>
      </c>
      <c r="EC13">
        <v>93</v>
      </c>
      <c r="ED13">
        <v>94</v>
      </c>
      <c r="EE13">
        <v>95</v>
      </c>
      <c r="EF13">
        <v>96</v>
      </c>
      <c r="EG13">
        <v>97</v>
      </c>
      <c r="EH13">
        <v>98</v>
      </c>
      <c r="EI13">
        <v>99</v>
      </c>
      <c r="EJ13">
        <v>100</v>
      </c>
      <c r="EK13" s="14"/>
      <c r="II13" s="14"/>
    </row>
    <row r="14" spans="1:348" x14ac:dyDescent="0.25">
      <c r="A14" s="132"/>
      <c r="B14" s="27"/>
      <c r="C14" s="219" t="s">
        <v>390</v>
      </c>
      <c r="D14" s="219"/>
      <c r="E14" s="103" t="s">
        <v>273</v>
      </c>
      <c r="F14" s="104">
        <v>100000</v>
      </c>
      <c r="G14" s="36" t="str">
        <f>IFERROR(VLOOKUP(E14, 'General Project Info'!$C$31:$I$41, 7, FALSE), "")</f>
        <v>m3</v>
      </c>
      <c r="H14" s="41">
        <f>IFERROR(X14*VLOOKUP(E14, 'General Project Info'!$R$31:$T$41, 3, FALSE), 0)</f>
        <v>26000</v>
      </c>
      <c r="I14" s="42">
        <f>IFERROR(IF($T14="Yes", $X14*VLOOKUP($E14, 'General Project Info'!$R$31:$W$41, 5, FALSE), 0), 0)</f>
        <v>0</v>
      </c>
      <c r="J14" s="42">
        <f>IFERROR(IF($T14="No", $X14*VLOOKUP($E14, 'General Project Info'!$R$31:$W$41, 5, FALSE), 0), 0)</f>
        <v>194758.69055028172</v>
      </c>
      <c r="K14" s="106">
        <v>8</v>
      </c>
      <c r="L14" s="106">
        <v>0</v>
      </c>
      <c r="M14" s="107">
        <v>100000</v>
      </c>
      <c r="N14" s="107">
        <v>0</v>
      </c>
      <c r="O14" s="107">
        <v>12000</v>
      </c>
      <c r="P14" s="43">
        <f>IFERROR(IF(K14=AC14, 0, (AC14/K14*M14)*$Z$11^IF(AB14&lt;=0,0,AA14)), 0)</f>
        <v>0</v>
      </c>
      <c r="Q14" s="27"/>
      <c r="R14" s="132"/>
      <c r="T14" s="18" t="str">
        <f>VLOOKUP($E14, 'Unit Conversions Array'!$B$4:$Z$16, 25, FALSE)</f>
        <v>No</v>
      </c>
      <c r="U14" s="18">
        <f>VLOOKUP(E14, 'General Project Info'!$R$31:$W$41, 6, FALSE)</f>
        <v>1.02</v>
      </c>
      <c r="V14" s="18">
        <f t="shared" ref="V14:V27" si="6">IF(U14=$Z$12, H14*$X$10, (H14/($Z$12-U14))*(1-(U14/$Z$12)^$X$10))</f>
        <v>1570451.5626993061</v>
      </c>
      <c r="W14" s="18">
        <f>IFERROR(F14*INDEX('Unit Conversions Array'!$E$4:$Y$16, MATCH('Scenarios &amp; Measures'!E14, 'Unit Conversions Array'!$B$4:$B$16, 0), MATCH('Scenarios &amp; Measures'!G14, 'Unit Conversions Array'!$E$3:$Y$3, 0)), 0)</f>
        <v>3642499.9999999995</v>
      </c>
      <c r="X14" s="19">
        <f>W14/3.412</f>
        <v>1067555.6858147713</v>
      </c>
      <c r="Y14" s="19">
        <f>I14</f>
        <v>0</v>
      </c>
      <c r="Z14" s="19">
        <f>J14</f>
        <v>194758.69055028172</v>
      </c>
      <c r="AA14" s="17">
        <f>IFERROR(ROUNDDOWN(($X$10-(K14-AD14))/K14, 0)*K14+(K14-AD14), 0)</f>
        <v>40</v>
      </c>
      <c r="AB14" s="17">
        <f>$X$10-AA14</f>
        <v>0</v>
      </c>
      <c r="AC14" s="17">
        <f>IF(AB14&lt;0, ABS(AB14), K14-AB14)</f>
        <v>8</v>
      </c>
      <c r="AD14" s="17">
        <f>IF(L14&lt;=K14, L14, 0)</f>
        <v>0</v>
      </c>
      <c r="AE14" s="18">
        <f t="shared" ref="AE14:AE27" si="7">IF($Z$11=$Z$12, O14*$X$10, (O14/($Z$12-$Z$11))*(1-($Z$11/$Z$12)^$X$10))*$Z$12</f>
        <v>724823.79816891043</v>
      </c>
      <c r="AF14" s="19">
        <f t="shared" ref="AF14:AF27" si="8">SUMPRODUCT($AN$11:$EJ$11,$AN$12:$EJ$12)*Y14/1000</f>
        <v>0</v>
      </c>
      <c r="AG14" s="12">
        <f t="shared" ref="AG14:AG27" si="9">SUMPRODUCT($AN$11:$EJ$11,$AN$12:$EJ$12)*Z14/1000</f>
        <v>5901188.3236735361</v>
      </c>
      <c r="AH14" s="17">
        <f>IFERROR(SUMPRODUCT($AN$12:$EJ$12, AN14:EJ14), 0)</f>
        <v>703742.2927669232</v>
      </c>
      <c r="AI14" s="23">
        <f>IF($V$10="RECs", -Y14/VLOOKUP("RECs", 'General Project Info'!$R$31:$W$41, 5, FALSE)*$V$11*IF($X$11=$Z$12, $X$10, (1/($Z$12-$X$11))*(1-($X$11/$Z$12)^$X$10)*$Z$12), 0)</f>
        <v>0</v>
      </c>
      <c r="AJ14" s="17">
        <f t="shared" ref="AJ14:AJ27" si="10">IF($V$10="Carbon Offset", IF($X$12=$Z$12,Y14*$V$12*$X$10, (Y14*$V$12)/($Z$12-$X$12)*(1-($X$12/$Z$12)^$X$10)*$Z$12), 0)</f>
        <v>0</v>
      </c>
      <c r="AK14" s="17" t="e">
        <f t="shared" ref="AK14:AK27" si="11">IF($X$12=$Z$12,Z14*$V$12*$X$10, (Z14*$V$12)/($Z$12-$X$12)*(1-($X$12/$Z$12)^$X$10)*$Z$12)</f>
        <v>#N/A</v>
      </c>
      <c r="AL14" s="17" t="e">
        <f>V14+AG14+AH14+AE14+AF14+AI14+AJ14+AK14-P14</f>
        <v>#N/A</v>
      </c>
      <c r="AM14" s="20" t="s">
        <v>228</v>
      </c>
      <c r="AN14" s="12">
        <f t="shared" ref="AN14:AW27" si="12">IFERROR(IF(AN$13&gt;=$X$10, 0, IF(MOD($AD14+AN$13, $K14)=0, (($M14-$N14)*$Z$11^AN$13), 0)), 0)</f>
        <v>100000</v>
      </c>
      <c r="AO14" s="12">
        <f t="shared" si="12"/>
        <v>0</v>
      </c>
      <c r="AP14" s="12">
        <f t="shared" si="12"/>
        <v>0</v>
      </c>
      <c r="AQ14" s="12">
        <f t="shared" si="12"/>
        <v>0</v>
      </c>
      <c r="AR14" s="12">
        <f t="shared" si="12"/>
        <v>0</v>
      </c>
      <c r="AS14" s="12">
        <f t="shared" si="12"/>
        <v>0</v>
      </c>
      <c r="AT14" s="12">
        <f t="shared" si="12"/>
        <v>0</v>
      </c>
      <c r="AU14" s="12">
        <f t="shared" si="12"/>
        <v>0</v>
      </c>
      <c r="AV14" s="12">
        <f t="shared" si="12"/>
        <v>117165.93810022656</v>
      </c>
      <c r="AW14" s="12">
        <f t="shared" si="12"/>
        <v>0</v>
      </c>
      <c r="AX14" s="12">
        <f t="shared" ref="AX14:BG27" si="13">IFERROR(IF(AX$13&gt;=$X$10, 0, IF(MOD($AD14+AX$13, $K14)=0, (($M14-$N14)*$Z$11^AX$13), 0)), 0)</f>
        <v>0</v>
      </c>
      <c r="AY14" s="12">
        <f t="shared" si="13"/>
        <v>0</v>
      </c>
      <c r="AZ14" s="12">
        <f t="shared" si="13"/>
        <v>0</v>
      </c>
      <c r="BA14" s="12">
        <f t="shared" si="13"/>
        <v>0</v>
      </c>
      <c r="BB14" s="12">
        <f t="shared" si="13"/>
        <v>0</v>
      </c>
      <c r="BC14" s="12">
        <f t="shared" si="13"/>
        <v>0</v>
      </c>
      <c r="BD14" s="12">
        <f t="shared" si="13"/>
        <v>137278.57050906122</v>
      </c>
      <c r="BE14" s="12">
        <f t="shared" si="13"/>
        <v>0</v>
      </c>
      <c r="BF14" s="12">
        <f t="shared" si="13"/>
        <v>0</v>
      </c>
      <c r="BG14" s="12">
        <f t="shared" si="13"/>
        <v>0</v>
      </c>
      <c r="BH14" s="12">
        <f t="shared" ref="BH14:BQ27" si="14">IFERROR(IF(BH$13&gt;=$X$10, 0, IF(MOD($AD14+BH$13, $K14)=0, (($M14-$N14)*$Z$11^BH$13), 0)), 0)</f>
        <v>0</v>
      </c>
      <c r="BI14" s="12">
        <f t="shared" si="14"/>
        <v>0</v>
      </c>
      <c r="BJ14" s="12">
        <f t="shared" si="14"/>
        <v>0</v>
      </c>
      <c r="BK14" s="12">
        <f t="shared" si="14"/>
        <v>0</v>
      </c>
      <c r="BL14" s="12">
        <f t="shared" si="14"/>
        <v>160843.72494752251</v>
      </c>
      <c r="BM14" s="12">
        <f t="shared" si="14"/>
        <v>0</v>
      </c>
      <c r="BN14" s="12">
        <f t="shared" si="14"/>
        <v>0</v>
      </c>
      <c r="BO14" s="12">
        <f t="shared" si="14"/>
        <v>0</v>
      </c>
      <c r="BP14" s="12">
        <f t="shared" si="14"/>
        <v>0</v>
      </c>
      <c r="BQ14" s="12">
        <f t="shared" si="14"/>
        <v>0</v>
      </c>
      <c r="BR14" s="12">
        <f t="shared" ref="BR14:CA27" si="15">IFERROR(IF(BR$13&gt;=$X$10, 0, IF(MOD($AD14+BR$13, $K14)=0, (($M14-$N14)*$Z$11^BR$13), 0)), 0)</f>
        <v>0</v>
      </c>
      <c r="BS14" s="12">
        <f t="shared" si="15"/>
        <v>0</v>
      </c>
      <c r="BT14" s="12">
        <f t="shared" si="15"/>
        <v>188454.0592101129</v>
      </c>
      <c r="BU14" s="12">
        <f t="shared" si="15"/>
        <v>0</v>
      </c>
      <c r="BV14" s="12">
        <f t="shared" si="15"/>
        <v>0</v>
      </c>
      <c r="BW14" s="12">
        <f t="shared" si="15"/>
        <v>0</v>
      </c>
      <c r="BX14" s="12">
        <f t="shared" si="15"/>
        <v>0</v>
      </c>
      <c r="BY14" s="12">
        <f t="shared" si="15"/>
        <v>0</v>
      </c>
      <c r="BZ14" s="12">
        <f t="shared" si="15"/>
        <v>0</v>
      </c>
      <c r="CA14" s="12">
        <f t="shared" si="15"/>
        <v>0</v>
      </c>
      <c r="CB14" s="12">
        <f t="shared" ref="CB14:CK27" si="16">IFERROR(IF(CB$13&gt;=$X$10, 0, IF(MOD($AD14+CB$13, $K14)=0, (($M14-$N14)*$Z$11^CB$13), 0)), 0)</f>
        <v>0</v>
      </c>
      <c r="CC14" s="12">
        <f t="shared" si="16"/>
        <v>0</v>
      </c>
      <c r="CD14" s="12">
        <f t="shared" si="16"/>
        <v>0</v>
      </c>
      <c r="CE14" s="12">
        <f t="shared" si="16"/>
        <v>0</v>
      </c>
      <c r="CF14" s="12">
        <f t="shared" si="16"/>
        <v>0</v>
      </c>
      <c r="CG14" s="12">
        <f t="shared" si="16"/>
        <v>0</v>
      </c>
      <c r="CH14" s="12">
        <f t="shared" si="16"/>
        <v>0</v>
      </c>
      <c r="CI14" s="12">
        <f t="shared" si="16"/>
        <v>0</v>
      </c>
      <c r="CJ14" s="12">
        <f t="shared" si="16"/>
        <v>0</v>
      </c>
      <c r="CK14" s="12">
        <f t="shared" si="16"/>
        <v>0</v>
      </c>
      <c r="CL14" s="12">
        <f t="shared" ref="CL14:CU27" si="17">IFERROR(IF(CL$13&gt;=$X$10, 0, IF(MOD($AD14+CL$13, $K14)=0, (($M14-$N14)*$Z$11^CL$13), 0)), 0)</f>
        <v>0</v>
      </c>
      <c r="CM14" s="12">
        <f t="shared" si="17"/>
        <v>0</v>
      </c>
      <c r="CN14" s="12">
        <f t="shared" si="17"/>
        <v>0</v>
      </c>
      <c r="CO14" s="12">
        <f t="shared" si="17"/>
        <v>0</v>
      </c>
      <c r="CP14" s="12">
        <f t="shared" si="17"/>
        <v>0</v>
      </c>
      <c r="CQ14" s="12">
        <f t="shared" si="17"/>
        <v>0</v>
      </c>
      <c r="CR14" s="12">
        <f t="shared" si="17"/>
        <v>0</v>
      </c>
      <c r="CS14" s="12">
        <f t="shared" si="17"/>
        <v>0</v>
      </c>
      <c r="CT14" s="12">
        <f t="shared" si="17"/>
        <v>0</v>
      </c>
      <c r="CU14" s="12">
        <f t="shared" si="17"/>
        <v>0</v>
      </c>
      <c r="CV14" s="12">
        <f t="shared" ref="CV14:DE27" si="18">IFERROR(IF(CV$13&gt;=$X$10, 0, IF(MOD($AD14+CV$13, $K14)=0, (($M14-$N14)*$Z$11^CV$13), 0)), 0)</f>
        <v>0</v>
      </c>
      <c r="CW14" s="12">
        <f t="shared" si="18"/>
        <v>0</v>
      </c>
      <c r="CX14" s="12">
        <f t="shared" si="18"/>
        <v>0</v>
      </c>
      <c r="CY14" s="12">
        <f t="shared" si="18"/>
        <v>0</v>
      </c>
      <c r="CZ14" s="12">
        <f t="shared" si="18"/>
        <v>0</v>
      </c>
      <c r="DA14" s="12">
        <f t="shared" si="18"/>
        <v>0</v>
      </c>
      <c r="DB14" s="12">
        <f t="shared" si="18"/>
        <v>0</v>
      </c>
      <c r="DC14" s="12">
        <f t="shared" si="18"/>
        <v>0</v>
      </c>
      <c r="DD14" s="12">
        <f t="shared" si="18"/>
        <v>0</v>
      </c>
      <c r="DE14" s="12">
        <f t="shared" si="18"/>
        <v>0</v>
      </c>
      <c r="DF14" s="12">
        <f t="shared" ref="DF14:DO27" si="19">IFERROR(IF(DF$13&gt;=$X$10, 0, IF(MOD($AD14+DF$13, $K14)=0, (($M14-$N14)*$Z$11^DF$13), 0)), 0)</f>
        <v>0</v>
      </c>
      <c r="DG14" s="12">
        <f t="shared" si="19"/>
        <v>0</v>
      </c>
      <c r="DH14" s="12">
        <f t="shared" si="19"/>
        <v>0</v>
      </c>
      <c r="DI14" s="12">
        <f t="shared" si="19"/>
        <v>0</v>
      </c>
      <c r="DJ14" s="12">
        <f t="shared" si="19"/>
        <v>0</v>
      </c>
      <c r="DK14" s="12">
        <f t="shared" si="19"/>
        <v>0</v>
      </c>
      <c r="DL14" s="12">
        <f t="shared" si="19"/>
        <v>0</v>
      </c>
      <c r="DM14" s="12">
        <f t="shared" si="19"/>
        <v>0</v>
      </c>
      <c r="DN14" s="12">
        <f t="shared" si="19"/>
        <v>0</v>
      </c>
      <c r="DO14" s="12">
        <f t="shared" si="19"/>
        <v>0</v>
      </c>
      <c r="DP14" s="12">
        <f t="shared" ref="DP14:DY27" si="20">IFERROR(IF(DP$13&gt;=$X$10, 0, IF(MOD($AD14+DP$13, $K14)=0, (($M14-$N14)*$Z$11^DP$13), 0)), 0)</f>
        <v>0</v>
      </c>
      <c r="DQ14" s="12">
        <f t="shared" si="20"/>
        <v>0</v>
      </c>
      <c r="DR14" s="12">
        <f t="shared" si="20"/>
        <v>0</v>
      </c>
      <c r="DS14" s="12">
        <f t="shared" si="20"/>
        <v>0</v>
      </c>
      <c r="DT14" s="12">
        <f t="shared" si="20"/>
        <v>0</v>
      </c>
      <c r="DU14" s="12">
        <f t="shared" si="20"/>
        <v>0</v>
      </c>
      <c r="DV14" s="12">
        <f t="shared" si="20"/>
        <v>0</v>
      </c>
      <c r="DW14" s="12">
        <f t="shared" si="20"/>
        <v>0</v>
      </c>
      <c r="DX14" s="12">
        <f t="shared" si="20"/>
        <v>0</v>
      </c>
      <c r="DY14" s="12">
        <f t="shared" si="20"/>
        <v>0</v>
      </c>
      <c r="DZ14" s="12">
        <f t="shared" ref="DZ14:EJ27" si="21">IFERROR(IF(DZ$13&gt;=$X$10, 0, IF(MOD($AD14+DZ$13, $K14)=0, (($M14-$N14)*$Z$11^DZ$13), 0)), 0)</f>
        <v>0</v>
      </c>
      <c r="EA14" s="12">
        <f t="shared" si="21"/>
        <v>0</v>
      </c>
      <c r="EB14" s="12">
        <f t="shared" si="21"/>
        <v>0</v>
      </c>
      <c r="EC14" s="12">
        <f t="shared" si="21"/>
        <v>0</v>
      </c>
      <c r="ED14" s="12">
        <f t="shared" si="21"/>
        <v>0</v>
      </c>
      <c r="EE14" s="12">
        <f t="shared" si="21"/>
        <v>0</v>
      </c>
      <c r="EF14" s="12">
        <f t="shared" si="21"/>
        <v>0</v>
      </c>
      <c r="EG14" s="12">
        <f t="shared" si="21"/>
        <v>0</v>
      </c>
      <c r="EH14" s="12">
        <f t="shared" si="21"/>
        <v>0</v>
      </c>
      <c r="EI14" s="12">
        <f t="shared" si="21"/>
        <v>0</v>
      </c>
      <c r="EJ14" s="12">
        <f t="shared" si="21"/>
        <v>0</v>
      </c>
      <c r="EK14" s="20"/>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6"/>
      <c r="IJ14" s="12"/>
      <c r="IK14" s="12"/>
      <c r="IL14" s="12"/>
      <c r="IM14" s="12"/>
      <c r="IN14" s="12"/>
      <c r="IO14" s="12"/>
      <c r="IP14" s="12"/>
      <c r="IQ14" s="12"/>
      <c r="IR14" s="12"/>
      <c r="IS14" s="12"/>
      <c r="IT14" s="12"/>
      <c r="IU14" s="12"/>
      <c r="IV14" s="12"/>
      <c r="IW14" s="12"/>
      <c r="IX14" s="12"/>
      <c r="IY14" s="12"/>
      <c r="IZ14" s="12"/>
      <c r="JA14" s="12"/>
      <c r="JB14" s="12"/>
      <c r="JC14" s="12"/>
      <c r="JD14" s="12"/>
      <c r="JE14" s="12"/>
      <c r="JF14" s="12"/>
      <c r="JG14" s="12"/>
      <c r="JH14" s="12"/>
      <c r="JI14" s="12"/>
      <c r="JJ14" s="12"/>
      <c r="JK14" s="12"/>
      <c r="JL14" s="12"/>
      <c r="JM14" s="12"/>
      <c r="JN14" s="12"/>
      <c r="JO14" s="12"/>
      <c r="JP14" s="12"/>
      <c r="JQ14" s="12"/>
      <c r="JR14" s="12"/>
      <c r="JS14" s="12"/>
      <c r="JT14" s="12"/>
      <c r="JU14" s="12"/>
      <c r="JV14" s="12"/>
      <c r="JW14" s="12"/>
      <c r="JX14" s="12"/>
      <c r="JY14" s="12"/>
      <c r="JZ14" s="12"/>
      <c r="KA14" s="12"/>
      <c r="KB14" s="12"/>
      <c r="KC14" s="12"/>
      <c r="KD14" s="12"/>
      <c r="KE14" s="12"/>
      <c r="KF14" s="12"/>
      <c r="KG14" s="12"/>
      <c r="KH14" s="12"/>
      <c r="KI14" s="12"/>
      <c r="KJ14" s="12"/>
      <c r="KK14" s="12"/>
      <c r="KL14" s="12"/>
      <c r="KM14" s="12"/>
      <c r="KN14" s="12"/>
      <c r="KO14" s="12"/>
      <c r="KP14" s="12"/>
      <c r="KQ14" s="12"/>
      <c r="KR14" s="12"/>
      <c r="KS14" s="12"/>
      <c r="KT14" s="12"/>
      <c r="KU14" s="12"/>
      <c r="KV14" s="12"/>
      <c r="KW14" s="12"/>
      <c r="KX14" s="12"/>
      <c r="KY14" s="12"/>
      <c r="KZ14" s="12"/>
      <c r="LA14" s="12"/>
      <c r="LB14" s="12"/>
      <c r="LC14" s="12"/>
      <c r="LD14" s="12"/>
      <c r="LE14" s="12"/>
      <c r="LF14" s="12"/>
      <c r="LG14" s="12"/>
      <c r="LH14" s="12"/>
      <c r="LI14" s="12"/>
      <c r="LJ14" s="12"/>
      <c r="LK14" s="12"/>
      <c r="LL14" s="12"/>
      <c r="LM14" s="12"/>
      <c r="LN14" s="12"/>
      <c r="LO14" s="12"/>
      <c r="LP14" s="12"/>
      <c r="LQ14" s="12"/>
      <c r="LR14" s="12"/>
      <c r="LS14" s="12"/>
      <c r="LT14" s="12"/>
      <c r="LU14" s="12"/>
      <c r="LV14" s="12"/>
      <c r="LW14" s="12"/>
      <c r="LX14" s="12"/>
      <c r="LY14" s="12"/>
      <c r="LZ14" s="12"/>
      <c r="MA14" s="12"/>
      <c r="MB14" s="12"/>
      <c r="MC14" s="12"/>
      <c r="MD14" s="12"/>
      <c r="ME14" s="12"/>
      <c r="MF14" s="12"/>
      <c r="MG14" s="12"/>
      <c r="MH14" s="12"/>
      <c r="MI14" s="12"/>
      <c r="MJ14" s="12"/>
    </row>
    <row r="15" spans="1:348" x14ac:dyDescent="0.25">
      <c r="A15" s="132"/>
      <c r="B15" s="27"/>
      <c r="C15" s="219"/>
      <c r="D15" s="219"/>
      <c r="E15" s="103"/>
      <c r="F15" s="105"/>
      <c r="G15" s="36" t="str">
        <f>IFERROR(VLOOKUP(E15, 'General Project Info'!$C$31:$I$41, 7, FALSE), "")</f>
        <v/>
      </c>
      <c r="H15" s="41">
        <f>IFERROR(X15*VLOOKUP(E15, 'General Project Info'!$R$31:$T$41, 3, FALSE), 0)</f>
        <v>0</v>
      </c>
      <c r="I15" s="42">
        <f>IFERROR(IF($T15="Yes", $X15*VLOOKUP($E15, 'General Project Info'!$R$31:$W$41, 5, FALSE), 0), 0)</f>
        <v>0</v>
      </c>
      <c r="J15" s="42">
        <f>IFERROR(IF($T15="No", $X15*VLOOKUP($E15, 'General Project Info'!$R$31:$W$41, 5, FALSE), 0), 0)</f>
        <v>0</v>
      </c>
      <c r="K15" s="108"/>
      <c r="L15" s="108"/>
      <c r="M15" s="109"/>
      <c r="N15" s="109"/>
      <c r="O15" s="109"/>
      <c r="P15" s="43">
        <f t="shared" ref="P15:P27" si="22">IFERROR(IF(K15=AC15, 0, (AC15/K15*M15)*$Z$11^IF(AB15&lt;=0,0,AA15)), 0)</f>
        <v>0</v>
      </c>
      <c r="Q15" s="27"/>
      <c r="R15" s="132"/>
      <c r="T15" s="18" t="e">
        <f>VLOOKUP($E15, 'Unit Conversions Array'!$B$4:$Z$16, 25, FALSE)</f>
        <v>#N/A</v>
      </c>
      <c r="U15">
        <f>VLOOKUP(E15, 'General Project Info'!$R$31:$W$41, 6, FALSE)</f>
        <v>1</v>
      </c>
      <c r="V15" s="18">
        <f t="shared" si="6"/>
        <v>0</v>
      </c>
      <c r="W15" s="18">
        <f>IFERROR(F15*INDEX('Unit Conversions Array'!$E$4:$Y$16, MATCH('Scenarios &amp; Measures'!E15, 'Unit Conversions Array'!$B$4:$B$16, 0), MATCH('Scenarios &amp; Measures'!G15, 'Unit Conversions Array'!$E$3:$Y$3, 0)), 0)</f>
        <v>0</v>
      </c>
      <c r="X15" s="19">
        <f t="shared" ref="X15:X27" si="23">W15/3.412</f>
        <v>0</v>
      </c>
      <c r="Y15" s="19">
        <f t="shared" ref="Y15:Y27" si="24">I15</f>
        <v>0</v>
      </c>
      <c r="Z15" s="19">
        <f t="shared" ref="Z15:Z27" si="25">J15</f>
        <v>0</v>
      </c>
      <c r="AA15" s="17">
        <f>IFERROR(ROUNDDOWN(($X$10-(K15-AD15))/K15, 0)*K15+(K15-AD15), 0)</f>
        <v>0</v>
      </c>
      <c r="AB15" s="17">
        <f t="shared" ref="AB15:AB27" si="26">$X$10-AA15</f>
        <v>40</v>
      </c>
      <c r="AC15" s="17">
        <f t="shared" ref="AC15:AC27" si="27">IF(AB15&lt;0, ABS(AB15), K15-AB15)</f>
        <v>-40</v>
      </c>
      <c r="AD15" s="17">
        <f t="shared" ref="AD15:AD27" si="28">IF(L15&lt;=K15, L15, 0)</f>
        <v>0</v>
      </c>
      <c r="AE15" s="18">
        <f t="shared" si="7"/>
        <v>0</v>
      </c>
      <c r="AF15" s="19">
        <f t="shared" si="8"/>
        <v>0</v>
      </c>
      <c r="AG15" s="12">
        <f t="shared" si="9"/>
        <v>0</v>
      </c>
      <c r="AH15" s="17">
        <f t="shared" ref="AH15:AH27" si="29">IFERROR(SUMPRODUCT($AN$12:$EJ$12, AN15:EJ15), 0)</f>
        <v>0</v>
      </c>
      <c r="AI15" s="23">
        <f>IF($V$10="RECs", -Y15/VLOOKUP("RECs", 'General Project Info'!$R$31:$W$41, 5, FALSE)*$V$11*IF($X$11=$Z$12, $X$10, (1/($Z$12-$X$11))*(1-($X$11/$Z$12)^$X$10)*$Z$12), 0)</f>
        <v>0</v>
      </c>
      <c r="AJ15" s="17">
        <f t="shared" si="10"/>
        <v>0</v>
      </c>
      <c r="AK15" s="17" t="e">
        <f t="shared" si="11"/>
        <v>#N/A</v>
      </c>
      <c r="AL15" s="17" t="e">
        <f t="shared" ref="AL15:AL27" si="30">V15+AG15+AH15+AE15+AF15+AI15+AJ15+AK15-P15</f>
        <v>#N/A</v>
      </c>
      <c r="AM15" s="15"/>
      <c r="AN15" s="12">
        <f t="shared" si="12"/>
        <v>0</v>
      </c>
      <c r="AO15" s="12">
        <f t="shared" si="12"/>
        <v>0</v>
      </c>
      <c r="AP15" s="12">
        <f t="shared" si="12"/>
        <v>0</v>
      </c>
      <c r="AQ15" s="12">
        <f t="shared" si="12"/>
        <v>0</v>
      </c>
      <c r="AR15" s="12">
        <f t="shared" si="12"/>
        <v>0</v>
      </c>
      <c r="AS15" s="12">
        <f t="shared" si="12"/>
        <v>0</v>
      </c>
      <c r="AT15" s="12">
        <f t="shared" si="12"/>
        <v>0</v>
      </c>
      <c r="AU15" s="12">
        <f t="shared" si="12"/>
        <v>0</v>
      </c>
      <c r="AV15" s="12">
        <f t="shared" si="12"/>
        <v>0</v>
      </c>
      <c r="AW15" s="12">
        <f t="shared" si="12"/>
        <v>0</v>
      </c>
      <c r="AX15" s="12">
        <f t="shared" si="13"/>
        <v>0</v>
      </c>
      <c r="AY15" s="12">
        <f t="shared" si="13"/>
        <v>0</v>
      </c>
      <c r="AZ15" s="12">
        <f t="shared" si="13"/>
        <v>0</v>
      </c>
      <c r="BA15" s="12">
        <f t="shared" si="13"/>
        <v>0</v>
      </c>
      <c r="BB15" s="12">
        <f t="shared" si="13"/>
        <v>0</v>
      </c>
      <c r="BC15" s="12">
        <f t="shared" si="13"/>
        <v>0</v>
      </c>
      <c r="BD15" s="12">
        <f t="shared" si="13"/>
        <v>0</v>
      </c>
      <c r="BE15" s="12">
        <f t="shared" si="13"/>
        <v>0</v>
      </c>
      <c r="BF15" s="12">
        <f t="shared" si="13"/>
        <v>0</v>
      </c>
      <c r="BG15" s="12">
        <f t="shared" si="13"/>
        <v>0</v>
      </c>
      <c r="BH15" s="12">
        <f t="shared" si="14"/>
        <v>0</v>
      </c>
      <c r="BI15" s="12">
        <f t="shared" si="14"/>
        <v>0</v>
      </c>
      <c r="BJ15" s="12">
        <f t="shared" si="14"/>
        <v>0</v>
      </c>
      <c r="BK15" s="12">
        <f t="shared" si="14"/>
        <v>0</v>
      </c>
      <c r="BL15" s="12">
        <f t="shared" si="14"/>
        <v>0</v>
      </c>
      <c r="BM15" s="12">
        <f t="shared" si="14"/>
        <v>0</v>
      </c>
      <c r="BN15" s="12">
        <f t="shared" si="14"/>
        <v>0</v>
      </c>
      <c r="BO15" s="12">
        <f t="shared" si="14"/>
        <v>0</v>
      </c>
      <c r="BP15" s="12">
        <f t="shared" si="14"/>
        <v>0</v>
      </c>
      <c r="BQ15" s="12">
        <f t="shared" si="14"/>
        <v>0</v>
      </c>
      <c r="BR15" s="12">
        <f t="shared" si="15"/>
        <v>0</v>
      </c>
      <c r="BS15" s="12">
        <f t="shared" si="15"/>
        <v>0</v>
      </c>
      <c r="BT15" s="12">
        <f t="shared" si="15"/>
        <v>0</v>
      </c>
      <c r="BU15" s="12">
        <f t="shared" si="15"/>
        <v>0</v>
      </c>
      <c r="BV15" s="12">
        <f t="shared" si="15"/>
        <v>0</v>
      </c>
      <c r="BW15" s="12">
        <f t="shared" si="15"/>
        <v>0</v>
      </c>
      <c r="BX15" s="12">
        <f t="shared" si="15"/>
        <v>0</v>
      </c>
      <c r="BY15" s="12">
        <f t="shared" si="15"/>
        <v>0</v>
      </c>
      <c r="BZ15" s="12">
        <f t="shared" si="15"/>
        <v>0</v>
      </c>
      <c r="CA15" s="12">
        <f t="shared" si="15"/>
        <v>0</v>
      </c>
      <c r="CB15" s="12">
        <f t="shared" si="16"/>
        <v>0</v>
      </c>
      <c r="CC15" s="12">
        <f t="shared" si="16"/>
        <v>0</v>
      </c>
      <c r="CD15" s="12">
        <f t="shared" si="16"/>
        <v>0</v>
      </c>
      <c r="CE15" s="12">
        <f t="shared" si="16"/>
        <v>0</v>
      </c>
      <c r="CF15" s="12">
        <f t="shared" si="16"/>
        <v>0</v>
      </c>
      <c r="CG15" s="12">
        <f t="shared" si="16"/>
        <v>0</v>
      </c>
      <c r="CH15" s="12">
        <f t="shared" si="16"/>
        <v>0</v>
      </c>
      <c r="CI15" s="12">
        <f t="shared" si="16"/>
        <v>0</v>
      </c>
      <c r="CJ15" s="12">
        <f t="shared" si="16"/>
        <v>0</v>
      </c>
      <c r="CK15" s="12">
        <f t="shared" si="16"/>
        <v>0</v>
      </c>
      <c r="CL15" s="12">
        <f t="shared" si="17"/>
        <v>0</v>
      </c>
      <c r="CM15" s="12">
        <f t="shared" si="17"/>
        <v>0</v>
      </c>
      <c r="CN15" s="12">
        <f t="shared" si="17"/>
        <v>0</v>
      </c>
      <c r="CO15" s="12">
        <f t="shared" si="17"/>
        <v>0</v>
      </c>
      <c r="CP15" s="12">
        <f t="shared" si="17"/>
        <v>0</v>
      </c>
      <c r="CQ15" s="12">
        <f t="shared" si="17"/>
        <v>0</v>
      </c>
      <c r="CR15" s="12">
        <f t="shared" si="17"/>
        <v>0</v>
      </c>
      <c r="CS15" s="12">
        <f t="shared" si="17"/>
        <v>0</v>
      </c>
      <c r="CT15" s="12">
        <f t="shared" si="17"/>
        <v>0</v>
      </c>
      <c r="CU15" s="12">
        <f t="shared" si="17"/>
        <v>0</v>
      </c>
      <c r="CV15" s="12">
        <f t="shared" si="18"/>
        <v>0</v>
      </c>
      <c r="CW15" s="12">
        <f t="shared" si="18"/>
        <v>0</v>
      </c>
      <c r="CX15" s="12">
        <f t="shared" si="18"/>
        <v>0</v>
      </c>
      <c r="CY15" s="12">
        <f t="shared" si="18"/>
        <v>0</v>
      </c>
      <c r="CZ15" s="12">
        <f t="shared" si="18"/>
        <v>0</v>
      </c>
      <c r="DA15" s="12">
        <f t="shared" si="18"/>
        <v>0</v>
      </c>
      <c r="DB15" s="12">
        <f t="shared" si="18"/>
        <v>0</v>
      </c>
      <c r="DC15" s="12">
        <f t="shared" si="18"/>
        <v>0</v>
      </c>
      <c r="DD15" s="12">
        <f t="shared" si="18"/>
        <v>0</v>
      </c>
      <c r="DE15" s="12">
        <f t="shared" si="18"/>
        <v>0</v>
      </c>
      <c r="DF15" s="12">
        <f t="shared" si="19"/>
        <v>0</v>
      </c>
      <c r="DG15" s="12">
        <f t="shared" si="19"/>
        <v>0</v>
      </c>
      <c r="DH15" s="12">
        <f t="shared" si="19"/>
        <v>0</v>
      </c>
      <c r="DI15" s="12">
        <f t="shared" si="19"/>
        <v>0</v>
      </c>
      <c r="DJ15" s="12">
        <f t="shared" si="19"/>
        <v>0</v>
      </c>
      <c r="DK15" s="12">
        <f t="shared" si="19"/>
        <v>0</v>
      </c>
      <c r="DL15" s="12">
        <f t="shared" si="19"/>
        <v>0</v>
      </c>
      <c r="DM15" s="12">
        <f t="shared" si="19"/>
        <v>0</v>
      </c>
      <c r="DN15" s="12">
        <f t="shared" si="19"/>
        <v>0</v>
      </c>
      <c r="DO15" s="12">
        <f t="shared" si="19"/>
        <v>0</v>
      </c>
      <c r="DP15" s="12">
        <f t="shared" si="20"/>
        <v>0</v>
      </c>
      <c r="DQ15" s="12">
        <f t="shared" si="20"/>
        <v>0</v>
      </c>
      <c r="DR15" s="12">
        <f t="shared" si="20"/>
        <v>0</v>
      </c>
      <c r="DS15" s="12">
        <f t="shared" si="20"/>
        <v>0</v>
      </c>
      <c r="DT15" s="12">
        <f t="shared" si="20"/>
        <v>0</v>
      </c>
      <c r="DU15" s="12">
        <f t="shared" si="20"/>
        <v>0</v>
      </c>
      <c r="DV15" s="12">
        <f t="shared" si="20"/>
        <v>0</v>
      </c>
      <c r="DW15" s="12">
        <f t="shared" si="20"/>
        <v>0</v>
      </c>
      <c r="DX15" s="12">
        <f t="shared" si="20"/>
        <v>0</v>
      </c>
      <c r="DY15" s="12">
        <f t="shared" si="20"/>
        <v>0</v>
      </c>
      <c r="DZ15" s="12">
        <f t="shared" si="21"/>
        <v>0</v>
      </c>
      <c r="EA15" s="12">
        <f t="shared" si="21"/>
        <v>0</v>
      </c>
      <c r="EB15" s="12">
        <f t="shared" si="21"/>
        <v>0</v>
      </c>
      <c r="EC15" s="12">
        <f t="shared" si="21"/>
        <v>0</v>
      </c>
      <c r="ED15" s="12">
        <f t="shared" si="21"/>
        <v>0</v>
      </c>
      <c r="EE15" s="12">
        <f t="shared" si="21"/>
        <v>0</v>
      </c>
      <c r="EF15" s="12">
        <f t="shared" si="21"/>
        <v>0</v>
      </c>
      <c r="EG15" s="12">
        <f t="shared" si="21"/>
        <v>0</v>
      </c>
      <c r="EH15" s="12">
        <f t="shared" si="21"/>
        <v>0</v>
      </c>
      <c r="EI15" s="12">
        <f t="shared" si="21"/>
        <v>0</v>
      </c>
      <c r="EJ15" s="12">
        <f t="shared" si="21"/>
        <v>0</v>
      </c>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row>
    <row r="16" spans="1:348" x14ac:dyDescent="0.25">
      <c r="A16" s="132"/>
      <c r="B16" s="27"/>
      <c r="C16" s="219"/>
      <c r="D16" s="219"/>
      <c r="E16" s="103"/>
      <c r="F16" s="105"/>
      <c r="G16" s="36" t="str">
        <f>IFERROR(VLOOKUP(E16, 'General Project Info'!$C$31:$I$41, 7, FALSE), "")</f>
        <v/>
      </c>
      <c r="H16" s="41">
        <f>IFERROR(X16*VLOOKUP(E16, 'General Project Info'!$R$31:$T$41, 3, FALSE), 0)</f>
        <v>0</v>
      </c>
      <c r="I16" s="42">
        <f>IFERROR(IF($T16="Yes", $X16*VLOOKUP($E16, 'General Project Info'!$R$31:$W$41, 5, FALSE), 0), 0)</f>
        <v>0</v>
      </c>
      <c r="J16" s="42">
        <f>IFERROR(IF($T16="No", $X16*VLOOKUP($E16, 'General Project Info'!$R$31:$W$41, 5, FALSE), 0), 0)</f>
        <v>0</v>
      </c>
      <c r="K16" s="108"/>
      <c r="L16" s="108"/>
      <c r="M16" s="109"/>
      <c r="N16" s="109"/>
      <c r="O16" s="109"/>
      <c r="P16" s="43">
        <f t="shared" si="22"/>
        <v>0</v>
      </c>
      <c r="Q16" s="27"/>
      <c r="R16" s="132"/>
      <c r="T16" s="18" t="e">
        <f>VLOOKUP($E16, 'Unit Conversions Array'!$B$4:$Z$16, 25, FALSE)</f>
        <v>#N/A</v>
      </c>
      <c r="U16">
        <f>VLOOKUP(E16, 'General Project Info'!$R$31:$W$41, 6, FALSE)</f>
        <v>1</v>
      </c>
      <c r="V16" s="18">
        <f t="shared" si="6"/>
        <v>0</v>
      </c>
      <c r="W16" s="18">
        <f>IFERROR(F16*INDEX('Unit Conversions Array'!$E$4:$Y$16, MATCH('Scenarios &amp; Measures'!E16, 'Unit Conversions Array'!$B$4:$B$16, 0), MATCH('Scenarios &amp; Measures'!G16, 'Unit Conversions Array'!$E$3:$Y$3, 0)), 0)</f>
        <v>0</v>
      </c>
      <c r="X16" s="19">
        <f t="shared" si="23"/>
        <v>0</v>
      </c>
      <c r="Y16" s="19">
        <f t="shared" si="24"/>
        <v>0</v>
      </c>
      <c r="Z16" s="19">
        <f t="shared" si="25"/>
        <v>0</v>
      </c>
      <c r="AA16" s="17">
        <f>IFERROR(ROUNDDOWN(($X$10-(K16-AD16))/K16, 0)*K16+(K16-AD16), 0)</f>
        <v>0</v>
      </c>
      <c r="AB16" s="17">
        <f t="shared" si="26"/>
        <v>40</v>
      </c>
      <c r="AC16" s="17">
        <f t="shared" si="27"/>
        <v>-40</v>
      </c>
      <c r="AD16" s="17">
        <f t="shared" si="28"/>
        <v>0</v>
      </c>
      <c r="AE16" s="18">
        <f t="shared" si="7"/>
        <v>0</v>
      </c>
      <c r="AF16" s="19">
        <f t="shared" si="8"/>
        <v>0</v>
      </c>
      <c r="AG16" s="12">
        <f t="shared" si="9"/>
        <v>0</v>
      </c>
      <c r="AH16" s="17">
        <f t="shared" si="29"/>
        <v>0</v>
      </c>
      <c r="AI16" s="23">
        <f>IF($V$10="RECs", -Y16/VLOOKUP("RECs", 'General Project Info'!$R$31:$W$41, 5, FALSE)*$V$11*IF($X$11=$Z$12, $X$10, (1/($Z$12-$X$11))*(1-($X$11/$Z$12)^$X$10)*$Z$12), 0)</f>
        <v>0</v>
      </c>
      <c r="AJ16" s="17">
        <f t="shared" si="10"/>
        <v>0</v>
      </c>
      <c r="AK16" s="17" t="e">
        <f t="shared" si="11"/>
        <v>#N/A</v>
      </c>
      <c r="AL16" s="17" t="e">
        <f t="shared" si="30"/>
        <v>#N/A</v>
      </c>
      <c r="AN16" s="12">
        <f t="shared" si="12"/>
        <v>0</v>
      </c>
      <c r="AO16" s="12">
        <f t="shared" si="12"/>
        <v>0</v>
      </c>
      <c r="AP16" s="12">
        <f t="shared" si="12"/>
        <v>0</v>
      </c>
      <c r="AQ16" s="12">
        <f t="shared" si="12"/>
        <v>0</v>
      </c>
      <c r="AR16" s="12">
        <f t="shared" si="12"/>
        <v>0</v>
      </c>
      <c r="AS16" s="12">
        <f t="shared" si="12"/>
        <v>0</v>
      </c>
      <c r="AT16" s="12">
        <f t="shared" si="12"/>
        <v>0</v>
      </c>
      <c r="AU16" s="12">
        <f t="shared" si="12"/>
        <v>0</v>
      </c>
      <c r="AV16" s="12">
        <f t="shared" si="12"/>
        <v>0</v>
      </c>
      <c r="AW16" s="12">
        <f t="shared" si="12"/>
        <v>0</v>
      </c>
      <c r="AX16" s="12">
        <f t="shared" si="13"/>
        <v>0</v>
      </c>
      <c r="AY16" s="12">
        <f t="shared" si="13"/>
        <v>0</v>
      </c>
      <c r="AZ16" s="12">
        <f t="shared" si="13"/>
        <v>0</v>
      </c>
      <c r="BA16" s="12">
        <f t="shared" si="13"/>
        <v>0</v>
      </c>
      <c r="BB16" s="12">
        <f t="shared" si="13"/>
        <v>0</v>
      </c>
      <c r="BC16" s="12">
        <f t="shared" si="13"/>
        <v>0</v>
      </c>
      <c r="BD16" s="12">
        <f t="shared" si="13"/>
        <v>0</v>
      </c>
      <c r="BE16" s="12">
        <f t="shared" si="13"/>
        <v>0</v>
      </c>
      <c r="BF16" s="12">
        <f t="shared" si="13"/>
        <v>0</v>
      </c>
      <c r="BG16" s="12">
        <f t="shared" si="13"/>
        <v>0</v>
      </c>
      <c r="BH16" s="12">
        <f t="shared" si="14"/>
        <v>0</v>
      </c>
      <c r="BI16" s="12">
        <f t="shared" si="14"/>
        <v>0</v>
      </c>
      <c r="BJ16" s="12">
        <f t="shared" si="14"/>
        <v>0</v>
      </c>
      <c r="BK16" s="12">
        <f t="shared" si="14"/>
        <v>0</v>
      </c>
      <c r="BL16" s="12">
        <f t="shared" si="14"/>
        <v>0</v>
      </c>
      <c r="BM16" s="12">
        <f t="shared" si="14"/>
        <v>0</v>
      </c>
      <c r="BN16" s="12">
        <f t="shared" si="14"/>
        <v>0</v>
      </c>
      <c r="BO16" s="12">
        <f t="shared" si="14"/>
        <v>0</v>
      </c>
      <c r="BP16" s="12">
        <f t="shared" si="14"/>
        <v>0</v>
      </c>
      <c r="BQ16" s="12">
        <f t="shared" si="14"/>
        <v>0</v>
      </c>
      <c r="BR16" s="12">
        <f t="shared" si="15"/>
        <v>0</v>
      </c>
      <c r="BS16" s="12">
        <f t="shared" si="15"/>
        <v>0</v>
      </c>
      <c r="BT16" s="12">
        <f t="shared" si="15"/>
        <v>0</v>
      </c>
      <c r="BU16" s="12">
        <f t="shared" si="15"/>
        <v>0</v>
      </c>
      <c r="BV16" s="12">
        <f t="shared" si="15"/>
        <v>0</v>
      </c>
      <c r="BW16" s="12">
        <f t="shared" si="15"/>
        <v>0</v>
      </c>
      <c r="BX16" s="12">
        <f t="shared" si="15"/>
        <v>0</v>
      </c>
      <c r="BY16" s="12">
        <f t="shared" si="15"/>
        <v>0</v>
      </c>
      <c r="BZ16" s="12">
        <f t="shared" si="15"/>
        <v>0</v>
      </c>
      <c r="CA16" s="12">
        <f t="shared" si="15"/>
        <v>0</v>
      </c>
      <c r="CB16" s="12">
        <f t="shared" si="16"/>
        <v>0</v>
      </c>
      <c r="CC16" s="12">
        <f t="shared" si="16"/>
        <v>0</v>
      </c>
      <c r="CD16" s="12">
        <f t="shared" si="16"/>
        <v>0</v>
      </c>
      <c r="CE16" s="12">
        <f t="shared" si="16"/>
        <v>0</v>
      </c>
      <c r="CF16" s="12">
        <f t="shared" si="16"/>
        <v>0</v>
      </c>
      <c r="CG16" s="12">
        <f t="shared" si="16"/>
        <v>0</v>
      </c>
      <c r="CH16" s="12">
        <f t="shared" si="16"/>
        <v>0</v>
      </c>
      <c r="CI16" s="12">
        <f t="shared" si="16"/>
        <v>0</v>
      </c>
      <c r="CJ16" s="12">
        <f t="shared" si="16"/>
        <v>0</v>
      </c>
      <c r="CK16" s="12">
        <f t="shared" si="16"/>
        <v>0</v>
      </c>
      <c r="CL16" s="12">
        <f t="shared" si="17"/>
        <v>0</v>
      </c>
      <c r="CM16" s="12">
        <f t="shared" si="17"/>
        <v>0</v>
      </c>
      <c r="CN16" s="12">
        <f t="shared" si="17"/>
        <v>0</v>
      </c>
      <c r="CO16" s="12">
        <f t="shared" si="17"/>
        <v>0</v>
      </c>
      <c r="CP16" s="12">
        <f t="shared" si="17"/>
        <v>0</v>
      </c>
      <c r="CQ16" s="12">
        <f t="shared" si="17"/>
        <v>0</v>
      </c>
      <c r="CR16" s="12">
        <f t="shared" si="17"/>
        <v>0</v>
      </c>
      <c r="CS16" s="12">
        <f t="shared" si="17"/>
        <v>0</v>
      </c>
      <c r="CT16" s="12">
        <f t="shared" si="17"/>
        <v>0</v>
      </c>
      <c r="CU16" s="12">
        <f t="shared" si="17"/>
        <v>0</v>
      </c>
      <c r="CV16" s="12">
        <f t="shared" si="18"/>
        <v>0</v>
      </c>
      <c r="CW16" s="12">
        <f t="shared" si="18"/>
        <v>0</v>
      </c>
      <c r="CX16" s="12">
        <f t="shared" si="18"/>
        <v>0</v>
      </c>
      <c r="CY16" s="12">
        <f t="shared" si="18"/>
        <v>0</v>
      </c>
      <c r="CZ16" s="12">
        <f t="shared" si="18"/>
        <v>0</v>
      </c>
      <c r="DA16" s="12">
        <f t="shared" si="18"/>
        <v>0</v>
      </c>
      <c r="DB16" s="12">
        <f t="shared" si="18"/>
        <v>0</v>
      </c>
      <c r="DC16" s="12">
        <f t="shared" si="18"/>
        <v>0</v>
      </c>
      <c r="DD16" s="12">
        <f t="shared" si="18"/>
        <v>0</v>
      </c>
      <c r="DE16" s="12">
        <f t="shared" si="18"/>
        <v>0</v>
      </c>
      <c r="DF16" s="12">
        <f t="shared" si="19"/>
        <v>0</v>
      </c>
      <c r="DG16" s="12">
        <f t="shared" si="19"/>
        <v>0</v>
      </c>
      <c r="DH16" s="12">
        <f t="shared" si="19"/>
        <v>0</v>
      </c>
      <c r="DI16" s="12">
        <f t="shared" si="19"/>
        <v>0</v>
      </c>
      <c r="DJ16" s="12">
        <f t="shared" si="19"/>
        <v>0</v>
      </c>
      <c r="DK16" s="12">
        <f t="shared" si="19"/>
        <v>0</v>
      </c>
      <c r="DL16" s="12">
        <f t="shared" si="19"/>
        <v>0</v>
      </c>
      <c r="DM16" s="12">
        <f t="shared" si="19"/>
        <v>0</v>
      </c>
      <c r="DN16" s="12">
        <f t="shared" si="19"/>
        <v>0</v>
      </c>
      <c r="DO16" s="12">
        <f t="shared" si="19"/>
        <v>0</v>
      </c>
      <c r="DP16" s="12">
        <f t="shared" si="20"/>
        <v>0</v>
      </c>
      <c r="DQ16" s="12">
        <f t="shared" si="20"/>
        <v>0</v>
      </c>
      <c r="DR16" s="12">
        <f t="shared" si="20"/>
        <v>0</v>
      </c>
      <c r="DS16" s="12">
        <f t="shared" si="20"/>
        <v>0</v>
      </c>
      <c r="DT16" s="12">
        <f t="shared" si="20"/>
        <v>0</v>
      </c>
      <c r="DU16" s="12">
        <f t="shared" si="20"/>
        <v>0</v>
      </c>
      <c r="DV16" s="12">
        <f t="shared" si="20"/>
        <v>0</v>
      </c>
      <c r="DW16" s="12">
        <f t="shared" si="20"/>
        <v>0</v>
      </c>
      <c r="DX16" s="12">
        <f t="shared" si="20"/>
        <v>0</v>
      </c>
      <c r="DY16" s="12">
        <f t="shared" si="20"/>
        <v>0</v>
      </c>
      <c r="DZ16" s="12">
        <f t="shared" si="21"/>
        <v>0</v>
      </c>
      <c r="EA16" s="12">
        <f t="shared" si="21"/>
        <v>0</v>
      </c>
      <c r="EB16" s="12">
        <f t="shared" si="21"/>
        <v>0</v>
      </c>
      <c r="EC16" s="12">
        <f t="shared" si="21"/>
        <v>0</v>
      </c>
      <c r="ED16" s="12">
        <f t="shared" si="21"/>
        <v>0</v>
      </c>
      <c r="EE16" s="12">
        <f t="shared" si="21"/>
        <v>0</v>
      </c>
      <c r="EF16" s="12">
        <f t="shared" si="21"/>
        <v>0</v>
      </c>
      <c r="EG16" s="12">
        <f t="shared" si="21"/>
        <v>0</v>
      </c>
      <c r="EH16" s="12">
        <f t="shared" si="21"/>
        <v>0</v>
      </c>
      <c r="EI16" s="12">
        <f t="shared" si="21"/>
        <v>0</v>
      </c>
      <c r="EJ16" s="12">
        <f t="shared" si="21"/>
        <v>0</v>
      </c>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J16" s="12"/>
      <c r="IK16" s="12"/>
      <c r="IL16" s="12"/>
      <c r="IM16" s="12"/>
      <c r="IN16" s="12"/>
      <c r="IO16" s="12"/>
      <c r="IP16" s="12"/>
      <c r="IQ16" s="12"/>
      <c r="IR16" s="12"/>
      <c r="IS16" s="12"/>
      <c r="IT16" s="12"/>
      <c r="IU16" s="12"/>
      <c r="IV16" s="12"/>
      <c r="IW16" s="12"/>
      <c r="IX16" s="12"/>
      <c r="IY16" s="12"/>
      <c r="IZ16" s="12"/>
      <c r="JA16" s="12"/>
      <c r="JB16" s="12"/>
      <c r="JC16" s="12"/>
      <c r="JD16" s="12"/>
      <c r="JE16" s="12"/>
      <c r="JF16" s="12"/>
      <c r="JG16" s="12"/>
      <c r="JH16" s="12"/>
      <c r="JI16" s="12"/>
      <c r="JJ16" s="12"/>
      <c r="JK16" s="12"/>
      <c r="JL16" s="12"/>
      <c r="JM16" s="12"/>
      <c r="JN16" s="12"/>
      <c r="JO16" s="12"/>
      <c r="JP16" s="12"/>
      <c r="JQ16" s="12"/>
      <c r="JR16" s="12"/>
      <c r="JS16" s="12"/>
      <c r="JT16" s="12"/>
      <c r="JU16" s="12"/>
      <c r="JV16" s="12"/>
      <c r="JW16" s="12"/>
      <c r="JX16" s="12"/>
      <c r="JY16" s="12"/>
      <c r="JZ16" s="12"/>
      <c r="KA16" s="12"/>
      <c r="KB16" s="12"/>
      <c r="KC16" s="12"/>
      <c r="KD16" s="12"/>
      <c r="KE16" s="12"/>
      <c r="KF16" s="12"/>
      <c r="KG16" s="12"/>
      <c r="KH16" s="12"/>
      <c r="KI16" s="12"/>
      <c r="KJ16" s="12"/>
      <c r="KK16" s="12"/>
      <c r="KL16" s="12"/>
      <c r="KM16" s="12"/>
      <c r="KN16" s="12"/>
      <c r="KO16" s="12"/>
      <c r="KP16" s="12"/>
      <c r="KQ16" s="12"/>
      <c r="KR16" s="12"/>
      <c r="KS16" s="12"/>
      <c r="KT16" s="12"/>
      <c r="KU16" s="12"/>
      <c r="KV16" s="12"/>
      <c r="KW16" s="12"/>
      <c r="KX16" s="12"/>
      <c r="KY16" s="12"/>
      <c r="KZ16" s="12"/>
      <c r="LA16" s="12"/>
      <c r="LB16" s="12"/>
      <c r="LC16" s="12"/>
      <c r="LD16" s="12"/>
      <c r="LE16" s="12"/>
      <c r="LF16" s="12"/>
      <c r="LG16" s="12"/>
      <c r="LH16" s="12"/>
      <c r="LI16" s="12"/>
      <c r="LJ16" s="12"/>
      <c r="LK16" s="12"/>
      <c r="LL16" s="12"/>
      <c r="LM16" s="12"/>
      <c r="LN16" s="12"/>
      <c r="LO16" s="12"/>
      <c r="LP16" s="12"/>
      <c r="LQ16" s="12"/>
      <c r="LR16" s="12"/>
      <c r="LS16" s="12"/>
      <c r="LT16" s="12"/>
      <c r="LU16" s="12"/>
      <c r="LV16" s="12"/>
      <c r="LW16" s="12"/>
      <c r="LX16" s="12"/>
      <c r="LY16" s="12"/>
      <c r="LZ16" s="12"/>
      <c r="MA16" s="12"/>
      <c r="MB16" s="12"/>
      <c r="MC16" s="12"/>
      <c r="MD16" s="12"/>
      <c r="ME16" s="12"/>
      <c r="MF16" s="12"/>
      <c r="MG16" s="12"/>
      <c r="MH16" s="12"/>
      <c r="MI16" s="12"/>
      <c r="MJ16" s="12"/>
    </row>
    <row r="17" spans="1:348" x14ac:dyDescent="0.25">
      <c r="A17" s="132"/>
      <c r="B17" s="27"/>
      <c r="C17" s="219"/>
      <c r="D17" s="219"/>
      <c r="E17" s="103"/>
      <c r="F17" s="105"/>
      <c r="G17" s="36" t="str">
        <f>IFERROR(VLOOKUP(E17, 'General Project Info'!$C$31:$I$41, 7, FALSE), "")</f>
        <v/>
      </c>
      <c r="H17" s="41">
        <f>IFERROR(X17*VLOOKUP(E17, 'General Project Info'!$R$31:$T$41, 3, FALSE), 0)</f>
        <v>0</v>
      </c>
      <c r="I17" s="42">
        <f>IFERROR(IF($T17="Yes", $X17*VLOOKUP($E17, 'General Project Info'!$R$31:$W$41, 5, FALSE), 0), 0)</f>
        <v>0</v>
      </c>
      <c r="J17" s="42">
        <f>IFERROR(IF($T17="No", $X17*VLOOKUP($E17, 'General Project Info'!$R$31:$W$41, 5, FALSE), 0), 0)</f>
        <v>0</v>
      </c>
      <c r="K17" s="108"/>
      <c r="L17" s="108"/>
      <c r="M17" s="109"/>
      <c r="N17" s="109"/>
      <c r="O17" s="109"/>
      <c r="P17" s="43">
        <f t="shared" si="22"/>
        <v>0</v>
      </c>
      <c r="Q17" s="27"/>
      <c r="R17" s="132"/>
      <c r="T17" s="18" t="e">
        <f>VLOOKUP($E17, 'Unit Conversions Array'!$B$4:$Z$16, 25, FALSE)</f>
        <v>#N/A</v>
      </c>
      <c r="U17">
        <f>VLOOKUP(E17, 'General Project Info'!$R$31:$W$41, 6, FALSE)</f>
        <v>1</v>
      </c>
      <c r="V17" s="18">
        <f t="shared" si="6"/>
        <v>0</v>
      </c>
      <c r="W17" s="18">
        <f>IFERROR(F17*INDEX('Unit Conversions Array'!$E$4:$Y$16, MATCH('Scenarios &amp; Measures'!E17, 'Unit Conversions Array'!$B$4:$B$16, 0), MATCH('Scenarios &amp; Measures'!G17, 'Unit Conversions Array'!$E$3:$Y$3, 0)), 0)</f>
        <v>0</v>
      </c>
      <c r="X17" s="19">
        <f t="shared" si="23"/>
        <v>0</v>
      </c>
      <c r="Y17" s="19">
        <f t="shared" si="24"/>
        <v>0</v>
      </c>
      <c r="Z17" s="19">
        <f t="shared" si="25"/>
        <v>0</v>
      </c>
      <c r="AA17" s="17">
        <f t="shared" ref="AA17:AA27" si="31">IFERROR(ROUNDDOWN(($X$10-(K17-L17))/K17, 0)*K17+(K17-L17), 0)</f>
        <v>0</v>
      </c>
      <c r="AB17" s="17">
        <f t="shared" si="26"/>
        <v>40</v>
      </c>
      <c r="AC17" s="17">
        <f t="shared" si="27"/>
        <v>-40</v>
      </c>
      <c r="AD17" s="17">
        <f t="shared" si="28"/>
        <v>0</v>
      </c>
      <c r="AE17" s="18">
        <f t="shared" si="7"/>
        <v>0</v>
      </c>
      <c r="AF17" s="19">
        <f t="shared" si="8"/>
        <v>0</v>
      </c>
      <c r="AG17" s="12">
        <f t="shared" si="9"/>
        <v>0</v>
      </c>
      <c r="AH17" s="17">
        <f t="shared" si="29"/>
        <v>0</v>
      </c>
      <c r="AI17" s="23">
        <f>IF($V$10="RECs", -Y17/VLOOKUP("RECs", 'General Project Info'!$R$31:$W$41, 5, FALSE)*$V$11*IF($X$11=$Z$12, $X$10, (1/($Z$12-$X$11))*(1-($X$11/$Z$12)^$X$10)*$Z$12), 0)</f>
        <v>0</v>
      </c>
      <c r="AJ17" s="17">
        <f t="shared" si="10"/>
        <v>0</v>
      </c>
      <c r="AK17" s="17" t="e">
        <f t="shared" si="11"/>
        <v>#N/A</v>
      </c>
      <c r="AL17" s="17" t="e">
        <f t="shared" si="30"/>
        <v>#N/A</v>
      </c>
      <c r="AN17" s="12">
        <f t="shared" si="12"/>
        <v>0</v>
      </c>
      <c r="AO17" s="12">
        <f t="shared" si="12"/>
        <v>0</v>
      </c>
      <c r="AP17" s="12">
        <f t="shared" si="12"/>
        <v>0</v>
      </c>
      <c r="AQ17" s="12">
        <f t="shared" si="12"/>
        <v>0</v>
      </c>
      <c r="AR17" s="12">
        <f t="shared" si="12"/>
        <v>0</v>
      </c>
      <c r="AS17" s="12">
        <f t="shared" si="12"/>
        <v>0</v>
      </c>
      <c r="AT17" s="12">
        <f t="shared" si="12"/>
        <v>0</v>
      </c>
      <c r="AU17" s="12">
        <f t="shared" si="12"/>
        <v>0</v>
      </c>
      <c r="AV17" s="12">
        <f t="shared" si="12"/>
        <v>0</v>
      </c>
      <c r="AW17" s="12">
        <f t="shared" si="12"/>
        <v>0</v>
      </c>
      <c r="AX17" s="12">
        <f t="shared" si="13"/>
        <v>0</v>
      </c>
      <c r="AY17" s="12">
        <f t="shared" si="13"/>
        <v>0</v>
      </c>
      <c r="AZ17" s="12">
        <f t="shared" si="13"/>
        <v>0</v>
      </c>
      <c r="BA17" s="12">
        <f t="shared" si="13"/>
        <v>0</v>
      </c>
      <c r="BB17" s="12">
        <f t="shared" si="13"/>
        <v>0</v>
      </c>
      <c r="BC17" s="12">
        <f t="shared" si="13"/>
        <v>0</v>
      </c>
      <c r="BD17" s="12">
        <f t="shared" si="13"/>
        <v>0</v>
      </c>
      <c r="BE17" s="12">
        <f t="shared" si="13"/>
        <v>0</v>
      </c>
      <c r="BF17" s="12">
        <f t="shared" si="13"/>
        <v>0</v>
      </c>
      <c r="BG17" s="12">
        <f t="shared" si="13"/>
        <v>0</v>
      </c>
      <c r="BH17" s="12">
        <f t="shared" si="14"/>
        <v>0</v>
      </c>
      <c r="BI17" s="12">
        <f t="shared" si="14"/>
        <v>0</v>
      </c>
      <c r="BJ17" s="12">
        <f t="shared" si="14"/>
        <v>0</v>
      </c>
      <c r="BK17" s="12">
        <f t="shared" si="14"/>
        <v>0</v>
      </c>
      <c r="BL17" s="12">
        <f t="shared" si="14"/>
        <v>0</v>
      </c>
      <c r="BM17" s="12">
        <f t="shared" si="14"/>
        <v>0</v>
      </c>
      <c r="BN17" s="12">
        <f t="shared" si="14"/>
        <v>0</v>
      </c>
      <c r="BO17" s="12">
        <f t="shared" si="14"/>
        <v>0</v>
      </c>
      <c r="BP17" s="12">
        <f t="shared" si="14"/>
        <v>0</v>
      </c>
      <c r="BQ17" s="12">
        <f t="shared" si="14"/>
        <v>0</v>
      </c>
      <c r="BR17" s="12">
        <f t="shared" si="15"/>
        <v>0</v>
      </c>
      <c r="BS17" s="12">
        <f t="shared" si="15"/>
        <v>0</v>
      </c>
      <c r="BT17" s="12">
        <f t="shared" si="15"/>
        <v>0</v>
      </c>
      <c r="BU17" s="12">
        <f t="shared" si="15"/>
        <v>0</v>
      </c>
      <c r="BV17" s="12">
        <f t="shared" si="15"/>
        <v>0</v>
      </c>
      <c r="BW17" s="12">
        <f t="shared" si="15"/>
        <v>0</v>
      </c>
      <c r="BX17" s="12">
        <f t="shared" si="15"/>
        <v>0</v>
      </c>
      <c r="BY17" s="12">
        <f t="shared" si="15"/>
        <v>0</v>
      </c>
      <c r="BZ17" s="12">
        <f t="shared" si="15"/>
        <v>0</v>
      </c>
      <c r="CA17" s="12">
        <f t="shared" si="15"/>
        <v>0</v>
      </c>
      <c r="CB17" s="12">
        <f t="shared" si="16"/>
        <v>0</v>
      </c>
      <c r="CC17" s="12">
        <f t="shared" si="16"/>
        <v>0</v>
      </c>
      <c r="CD17" s="12">
        <f t="shared" si="16"/>
        <v>0</v>
      </c>
      <c r="CE17" s="12">
        <f t="shared" si="16"/>
        <v>0</v>
      </c>
      <c r="CF17" s="12">
        <f t="shared" si="16"/>
        <v>0</v>
      </c>
      <c r="CG17" s="12">
        <f t="shared" si="16"/>
        <v>0</v>
      </c>
      <c r="CH17" s="12">
        <f t="shared" si="16"/>
        <v>0</v>
      </c>
      <c r="CI17" s="12">
        <f t="shared" si="16"/>
        <v>0</v>
      </c>
      <c r="CJ17" s="12">
        <f t="shared" si="16"/>
        <v>0</v>
      </c>
      <c r="CK17" s="12">
        <f t="shared" si="16"/>
        <v>0</v>
      </c>
      <c r="CL17" s="12">
        <f t="shared" si="17"/>
        <v>0</v>
      </c>
      <c r="CM17" s="12">
        <f t="shared" si="17"/>
        <v>0</v>
      </c>
      <c r="CN17" s="12">
        <f t="shared" si="17"/>
        <v>0</v>
      </c>
      <c r="CO17" s="12">
        <f t="shared" si="17"/>
        <v>0</v>
      </c>
      <c r="CP17" s="12">
        <f t="shared" si="17"/>
        <v>0</v>
      </c>
      <c r="CQ17" s="12">
        <f t="shared" si="17"/>
        <v>0</v>
      </c>
      <c r="CR17" s="12">
        <f t="shared" si="17"/>
        <v>0</v>
      </c>
      <c r="CS17" s="12">
        <f t="shared" si="17"/>
        <v>0</v>
      </c>
      <c r="CT17" s="12">
        <f t="shared" si="17"/>
        <v>0</v>
      </c>
      <c r="CU17" s="12">
        <f t="shared" si="17"/>
        <v>0</v>
      </c>
      <c r="CV17" s="12">
        <f t="shared" si="18"/>
        <v>0</v>
      </c>
      <c r="CW17" s="12">
        <f t="shared" si="18"/>
        <v>0</v>
      </c>
      <c r="CX17" s="12">
        <f t="shared" si="18"/>
        <v>0</v>
      </c>
      <c r="CY17" s="12">
        <f t="shared" si="18"/>
        <v>0</v>
      </c>
      <c r="CZ17" s="12">
        <f t="shared" si="18"/>
        <v>0</v>
      </c>
      <c r="DA17" s="12">
        <f t="shared" si="18"/>
        <v>0</v>
      </c>
      <c r="DB17" s="12">
        <f t="shared" si="18"/>
        <v>0</v>
      </c>
      <c r="DC17" s="12">
        <f t="shared" si="18"/>
        <v>0</v>
      </c>
      <c r="DD17" s="12">
        <f t="shared" si="18"/>
        <v>0</v>
      </c>
      <c r="DE17" s="12">
        <f t="shared" si="18"/>
        <v>0</v>
      </c>
      <c r="DF17" s="12">
        <f t="shared" si="19"/>
        <v>0</v>
      </c>
      <c r="DG17" s="12">
        <f t="shared" si="19"/>
        <v>0</v>
      </c>
      <c r="DH17" s="12">
        <f t="shared" si="19"/>
        <v>0</v>
      </c>
      <c r="DI17" s="12">
        <f t="shared" si="19"/>
        <v>0</v>
      </c>
      <c r="DJ17" s="12">
        <f t="shared" si="19"/>
        <v>0</v>
      </c>
      <c r="DK17" s="12">
        <f t="shared" si="19"/>
        <v>0</v>
      </c>
      <c r="DL17" s="12">
        <f t="shared" si="19"/>
        <v>0</v>
      </c>
      <c r="DM17" s="12">
        <f t="shared" si="19"/>
        <v>0</v>
      </c>
      <c r="DN17" s="12">
        <f t="shared" si="19"/>
        <v>0</v>
      </c>
      <c r="DO17" s="12">
        <f t="shared" si="19"/>
        <v>0</v>
      </c>
      <c r="DP17" s="12">
        <f t="shared" si="20"/>
        <v>0</v>
      </c>
      <c r="DQ17" s="12">
        <f t="shared" si="20"/>
        <v>0</v>
      </c>
      <c r="DR17" s="12">
        <f t="shared" si="20"/>
        <v>0</v>
      </c>
      <c r="DS17" s="12">
        <f t="shared" si="20"/>
        <v>0</v>
      </c>
      <c r="DT17" s="12">
        <f t="shared" si="20"/>
        <v>0</v>
      </c>
      <c r="DU17" s="12">
        <f t="shared" si="20"/>
        <v>0</v>
      </c>
      <c r="DV17" s="12">
        <f t="shared" si="20"/>
        <v>0</v>
      </c>
      <c r="DW17" s="12">
        <f t="shared" si="20"/>
        <v>0</v>
      </c>
      <c r="DX17" s="12">
        <f t="shared" si="20"/>
        <v>0</v>
      </c>
      <c r="DY17" s="12">
        <f t="shared" si="20"/>
        <v>0</v>
      </c>
      <c r="DZ17" s="12">
        <f t="shared" si="21"/>
        <v>0</v>
      </c>
      <c r="EA17" s="12">
        <f t="shared" si="21"/>
        <v>0</v>
      </c>
      <c r="EB17" s="12">
        <f t="shared" si="21"/>
        <v>0</v>
      </c>
      <c r="EC17" s="12">
        <f t="shared" si="21"/>
        <v>0</v>
      </c>
      <c r="ED17" s="12">
        <f t="shared" si="21"/>
        <v>0</v>
      </c>
      <c r="EE17" s="12">
        <f t="shared" si="21"/>
        <v>0</v>
      </c>
      <c r="EF17" s="12">
        <f t="shared" si="21"/>
        <v>0</v>
      </c>
      <c r="EG17" s="12">
        <f t="shared" si="21"/>
        <v>0</v>
      </c>
      <c r="EH17" s="12">
        <f t="shared" si="21"/>
        <v>0</v>
      </c>
      <c r="EI17" s="12">
        <f t="shared" si="21"/>
        <v>0</v>
      </c>
      <c r="EJ17" s="12">
        <f t="shared" si="21"/>
        <v>0</v>
      </c>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J17" s="12"/>
      <c r="IK17" s="12"/>
      <c r="IL17" s="12"/>
      <c r="IM17" s="12"/>
      <c r="IN17" s="12"/>
      <c r="IO17" s="12"/>
      <c r="IP17" s="12"/>
      <c r="IQ17" s="12"/>
      <c r="IR17" s="12"/>
      <c r="IS17" s="12"/>
      <c r="IT17" s="12"/>
      <c r="IU17" s="12"/>
      <c r="IV17" s="12"/>
      <c r="IW17" s="12"/>
      <c r="IX17" s="12"/>
      <c r="IY17" s="12"/>
      <c r="IZ17" s="12"/>
      <c r="JA17" s="12"/>
      <c r="JB17" s="12"/>
      <c r="JC17" s="12"/>
      <c r="JD17" s="12"/>
      <c r="JE17" s="12"/>
      <c r="JF17" s="12"/>
      <c r="JG17" s="12"/>
      <c r="JH17" s="12"/>
      <c r="JI17" s="12"/>
      <c r="JJ17" s="12"/>
      <c r="JK17" s="12"/>
      <c r="JL17" s="12"/>
      <c r="JM17" s="12"/>
      <c r="JN17" s="12"/>
      <c r="JO17" s="12"/>
      <c r="JP17" s="12"/>
      <c r="JQ17" s="12"/>
      <c r="JR17" s="12"/>
      <c r="JS17" s="12"/>
      <c r="JT17" s="12"/>
      <c r="JU17" s="12"/>
      <c r="JV17" s="12"/>
      <c r="JW17" s="12"/>
      <c r="JX17" s="12"/>
      <c r="JY17" s="12"/>
      <c r="JZ17" s="12"/>
      <c r="KA17" s="12"/>
      <c r="KB17" s="12"/>
      <c r="KC17" s="12"/>
      <c r="KD17" s="12"/>
      <c r="KE17" s="12"/>
      <c r="KF17" s="12"/>
      <c r="KG17" s="12"/>
      <c r="KH17" s="12"/>
      <c r="KI17" s="12"/>
      <c r="KJ17" s="12"/>
      <c r="KK17" s="12"/>
      <c r="KL17" s="12"/>
      <c r="KM17" s="12"/>
      <c r="KN17" s="12"/>
      <c r="KO17" s="12"/>
      <c r="KP17" s="12"/>
      <c r="KQ17" s="12"/>
      <c r="KR17" s="12"/>
      <c r="KS17" s="12"/>
      <c r="KT17" s="12"/>
      <c r="KU17" s="12"/>
      <c r="KV17" s="12"/>
      <c r="KW17" s="12"/>
      <c r="KX17" s="12"/>
      <c r="KY17" s="12"/>
      <c r="KZ17" s="12"/>
      <c r="LA17" s="12"/>
      <c r="LB17" s="12"/>
      <c r="LC17" s="12"/>
      <c r="LD17" s="12"/>
      <c r="LE17" s="12"/>
      <c r="LF17" s="12"/>
      <c r="LG17" s="12"/>
      <c r="LH17" s="12"/>
      <c r="LI17" s="12"/>
      <c r="LJ17" s="12"/>
      <c r="LK17" s="12"/>
      <c r="LL17" s="12"/>
      <c r="LM17" s="12"/>
      <c r="LN17" s="12"/>
      <c r="LO17" s="12"/>
      <c r="LP17" s="12"/>
      <c r="LQ17" s="12"/>
      <c r="LR17" s="12"/>
      <c r="LS17" s="12"/>
      <c r="LT17" s="12"/>
      <c r="LU17" s="12"/>
      <c r="LV17" s="12"/>
      <c r="LW17" s="12"/>
      <c r="LX17" s="12"/>
      <c r="LY17" s="12"/>
      <c r="LZ17" s="12"/>
      <c r="MA17" s="12"/>
      <c r="MB17" s="12"/>
      <c r="MC17" s="12"/>
      <c r="MD17" s="12"/>
      <c r="ME17" s="12"/>
      <c r="MF17" s="12"/>
      <c r="MG17" s="12"/>
      <c r="MH17" s="12"/>
      <c r="MI17" s="12"/>
      <c r="MJ17" s="12"/>
    </row>
    <row r="18" spans="1:348" x14ac:dyDescent="0.25">
      <c r="A18" s="132"/>
      <c r="B18" s="27"/>
      <c r="C18" s="219"/>
      <c r="D18" s="219"/>
      <c r="E18" s="103"/>
      <c r="F18" s="105"/>
      <c r="G18" s="36" t="str">
        <f>IFERROR(VLOOKUP(E18, 'General Project Info'!$C$31:$I$41, 7, FALSE), "")</f>
        <v/>
      </c>
      <c r="H18" s="41">
        <f>IFERROR(X18*VLOOKUP(E18, 'General Project Info'!$R$31:$T$41, 3, FALSE), 0)</f>
        <v>0</v>
      </c>
      <c r="I18" s="42">
        <f>IFERROR(IF($T18="Yes", $X18*VLOOKUP($E18, 'General Project Info'!$R$31:$W$41, 5, FALSE), 0), 0)</f>
        <v>0</v>
      </c>
      <c r="J18" s="42">
        <f>IFERROR(IF($T18="No", $X18*VLOOKUP($E18, 'General Project Info'!$R$31:$W$41, 5, FALSE), 0), 0)</f>
        <v>0</v>
      </c>
      <c r="K18" s="108"/>
      <c r="L18" s="108"/>
      <c r="M18" s="109"/>
      <c r="N18" s="109"/>
      <c r="O18" s="109"/>
      <c r="P18" s="43">
        <f t="shared" si="22"/>
        <v>0</v>
      </c>
      <c r="Q18" s="27"/>
      <c r="R18" s="132"/>
      <c r="T18" s="18" t="e">
        <f>VLOOKUP($E18, 'Unit Conversions Array'!$B$4:$Z$16, 25, FALSE)</f>
        <v>#N/A</v>
      </c>
      <c r="U18">
        <f>VLOOKUP(E18, 'General Project Info'!$R$31:$W$41, 6, FALSE)</f>
        <v>1</v>
      </c>
      <c r="V18" s="18">
        <f t="shared" si="6"/>
        <v>0</v>
      </c>
      <c r="W18" s="18">
        <f>IFERROR(F18*INDEX('Unit Conversions Array'!$E$4:$Y$16, MATCH('Scenarios &amp; Measures'!E18, 'Unit Conversions Array'!$B$4:$B$16, 0), MATCH('Scenarios &amp; Measures'!G18, 'Unit Conversions Array'!$E$3:$Y$3, 0)), 0)</f>
        <v>0</v>
      </c>
      <c r="X18" s="19">
        <f t="shared" si="23"/>
        <v>0</v>
      </c>
      <c r="Y18" s="19">
        <f t="shared" si="24"/>
        <v>0</v>
      </c>
      <c r="Z18" s="19">
        <f t="shared" si="25"/>
        <v>0</v>
      </c>
      <c r="AA18" s="17">
        <f t="shared" si="31"/>
        <v>0</v>
      </c>
      <c r="AB18" s="17">
        <f t="shared" si="26"/>
        <v>40</v>
      </c>
      <c r="AC18" s="17">
        <f t="shared" si="27"/>
        <v>-40</v>
      </c>
      <c r="AD18" s="17">
        <f t="shared" si="28"/>
        <v>0</v>
      </c>
      <c r="AE18" s="18">
        <f t="shared" si="7"/>
        <v>0</v>
      </c>
      <c r="AF18" s="19">
        <f t="shared" si="8"/>
        <v>0</v>
      </c>
      <c r="AG18" s="12">
        <f t="shared" si="9"/>
        <v>0</v>
      </c>
      <c r="AH18" s="17">
        <f t="shared" si="29"/>
        <v>0</v>
      </c>
      <c r="AI18" s="23">
        <f>IF($V$10="RECs", -Y18/VLOOKUP("RECs", 'General Project Info'!$R$31:$W$41, 5, FALSE)*$V$11*IF($X$11=$Z$12, $X$10, (1/($Z$12-$X$11))*(1-($X$11/$Z$12)^$X$10)*$Z$12), 0)</f>
        <v>0</v>
      </c>
      <c r="AJ18" s="17">
        <f t="shared" si="10"/>
        <v>0</v>
      </c>
      <c r="AK18" s="17" t="e">
        <f t="shared" si="11"/>
        <v>#N/A</v>
      </c>
      <c r="AL18" s="17" t="e">
        <f t="shared" si="30"/>
        <v>#N/A</v>
      </c>
      <c r="AN18" s="12">
        <f t="shared" si="12"/>
        <v>0</v>
      </c>
      <c r="AO18" s="12">
        <f t="shared" si="12"/>
        <v>0</v>
      </c>
      <c r="AP18" s="12">
        <f t="shared" si="12"/>
        <v>0</v>
      </c>
      <c r="AQ18" s="12">
        <f t="shared" si="12"/>
        <v>0</v>
      </c>
      <c r="AR18" s="12">
        <f t="shared" si="12"/>
        <v>0</v>
      </c>
      <c r="AS18" s="12">
        <f t="shared" si="12"/>
        <v>0</v>
      </c>
      <c r="AT18" s="12">
        <f t="shared" si="12"/>
        <v>0</v>
      </c>
      <c r="AU18" s="12">
        <f t="shared" si="12"/>
        <v>0</v>
      </c>
      <c r="AV18" s="12">
        <f t="shared" si="12"/>
        <v>0</v>
      </c>
      <c r="AW18" s="12">
        <f t="shared" si="12"/>
        <v>0</v>
      </c>
      <c r="AX18" s="12">
        <f t="shared" si="13"/>
        <v>0</v>
      </c>
      <c r="AY18" s="12">
        <f t="shared" si="13"/>
        <v>0</v>
      </c>
      <c r="AZ18" s="12">
        <f t="shared" si="13"/>
        <v>0</v>
      </c>
      <c r="BA18" s="12">
        <f t="shared" si="13"/>
        <v>0</v>
      </c>
      <c r="BB18" s="12">
        <f t="shared" si="13"/>
        <v>0</v>
      </c>
      <c r="BC18" s="12">
        <f t="shared" si="13"/>
        <v>0</v>
      </c>
      <c r="BD18" s="12">
        <f t="shared" si="13"/>
        <v>0</v>
      </c>
      <c r="BE18" s="12">
        <f t="shared" si="13"/>
        <v>0</v>
      </c>
      <c r="BF18" s="12">
        <f t="shared" si="13"/>
        <v>0</v>
      </c>
      <c r="BG18" s="12">
        <f t="shared" si="13"/>
        <v>0</v>
      </c>
      <c r="BH18" s="12">
        <f t="shared" si="14"/>
        <v>0</v>
      </c>
      <c r="BI18" s="12">
        <f t="shared" si="14"/>
        <v>0</v>
      </c>
      <c r="BJ18" s="12">
        <f t="shared" si="14"/>
        <v>0</v>
      </c>
      <c r="BK18" s="12">
        <f t="shared" si="14"/>
        <v>0</v>
      </c>
      <c r="BL18" s="12">
        <f t="shared" si="14"/>
        <v>0</v>
      </c>
      <c r="BM18" s="12">
        <f t="shared" si="14"/>
        <v>0</v>
      </c>
      <c r="BN18" s="12">
        <f t="shared" si="14"/>
        <v>0</v>
      </c>
      <c r="BO18" s="12">
        <f t="shared" si="14"/>
        <v>0</v>
      </c>
      <c r="BP18" s="12">
        <f t="shared" si="14"/>
        <v>0</v>
      </c>
      <c r="BQ18" s="12">
        <f t="shared" si="14"/>
        <v>0</v>
      </c>
      <c r="BR18" s="12">
        <f t="shared" si="15"/>
        <v>0</v>
      </c>
      <c r="BS18" s="12">
        <f t="shared" si="15"/>
        <v>0</v>
      </c>
      <c r="BT18" s="12">
        <f t="shared" si="15"/>
        <v>0</v>
      </c>
      <c r="BU18" s="12">
        <f t="shared" si="15"/>
        <v>0</v>
      </c>
      <c r="BV18" s="12">
        <f t="shared" si="15"/>
        <v>0</v>
      </c>
      <c r="BW18" s="12">
        <f t="shared" si="15"/>
        <v>0</v>
      </c>
      <c r="BX18" s="12">
        <f t="shared" si="15"/>
        <v>0</v>
      </c>
      <c r="BY18" s="12">
        <f t="shared" si="15"/>
        <v>0</v>
      </c>
      <c r="BZ18" s="12">
        <f t="shared" si="15"/>
        <v>0</v>
      </c>
      <c r="CA18" s="12">
        <f t="shared" si="15"/>
        <v>0</v>
      </c>
      <c r="CB18" s="12">
        <f t="shared" si="16"/>
        <v>0</v>
      </c>
      <c r="CC18" s="12">
        <f t="shared" si="16"/>
        <v>0</v>
      </c>
      <c r="CD18" s="12">
        <f t="shared" si="16"/>
        <v>0</v>
      </c>
      <c r="CE18" s="12">
        <f t="shared" si="16"/>
        <v>0</v>
      </c>
      <c r="CF18" s="12">
        <f t="shared" si="16"/>
        <v>0</v>
      </c>
      <c r="CG18" s="12">
        <f t="shared" si="16"/>
        <v>0</v>
      </c>
      <c r="CH18" s="12">
        <f t="shared" si="16"/>
        <v>0</v>
      </c>
      <c r="CI18" s="12">
        <f t="shared" si="16"/>
        <v>0</v>
      </c>
      <c r="CJ18" s="12">
        <f t="shared" si="16"/>
        <v>0</v>
      </c>
      <c r="CK18" s="12">
        <f t="shared" si="16"/>
        <v>0</v>
      </c>
      <c r="CL18" s="12">
        <f t="shared" si="17"/>
        <v>0</v>
      </c>
      <c r="CM18" s="12">
        <f t="shared" si="17"/>
        <v>0</v>
      </c>
      <c r="CN18" s="12">
        <f t="shared" si="17"/>
        <v>0</v>
      </c>
      <c r="CO18" s="12">
        <f t="shared" si="17"/>
        <v>0</v>
      </c>
      <c r="CP18" s="12">
        <f t="shared" si="17"/>
        <v>0</v>
      </c>
      <c r="CQ18" s="12">
        <f t="shared" si="17"/>
        <v>0</v>
      </c>
      <c r="CR18" s="12">
        <f t="shared" si="17"/>
        <v>0</v>
      </c>
      <c r="CS18" s="12">
        <f t="shared" si="17"/>
        <v>0</v>
      </c>
      <c r="CT18" s="12">
        <f t="shared" si="17"/>
        <v>0</v>
      </c>
      <c r="CU18" s="12">
        <f t="shared" si="17"/>
        <v>0</v>
      </c>
      <c r="CV18" s="12">
        <f t="shared" si="18"/>
        <v>0</v>
      </c>
      <c r="CW18" s="12">
        <f t="shared" si="18"/>
        <v>0</v>
      </c>
      <c r="CX18" s="12">
        <f t="shared" si="18"/>
        <v>0</v>
      </c>
      <c r="CY18" s="12">
        <f t="shared" si="18"/>
        <v>0</v>
      </c>
      <c r="CZ18" s="12">
        <f t="shared" si="18"/>
        <v>0</v>
      </c>
      <c r="DA18" s="12">
        <f t="shared" si="18"/>
        <v>0</v>
      </c>
      <c r="DB18" s="12">
        <f t="shared" si="18"/>
        <v>0</v>
      </c>
      <c r="DC18" s="12">
        <f t="shared" si="18"/>
        <v>0</v>
      </c>
      <c r="DD18" s="12">
        <f t="shared" si="18"/>
        <v>0</v>
      </c>
      <c r="DE18" s="12">
        <f t="shared" si="18"/>
        <v>0</v>
      </c>
      <c r="DF18" s="12">
        <f t="shared" si="19"/>
        <v>0</v>
      </c>
      <c r="DG18" s="12">
        <f t="shared" si="19"/>
        <v>0</v>
      </c>
      <c r="DH18" s="12">
        <f t="shared" si="19"/>
        <v>0</v>
      </c>
      <c r="DI18" s="12">
        <f t="shared" si="19"/>
        <v>0</v>
      </c>
      <c r="DJ18" s="12">
        <f t="shared" si="19"/>
        <v>0</v>
      </c>
      <c r="DK18" s="12">
        <f t="shared" si="19"/>
        <v>0</v>
      </c>
      <c r="DL18" s="12">
        <f t="shared" si="19"/>
        <v>0</v>
      </c>
      <c r="DM18" s="12">
        <f t="shared" si="19"/>
        <v>0</v>
      </c>
      <c r="DN18" s="12">
        <f t="shared" si="19"/>
        <v>0</v>
      </c>
      <c r="DO18" s="12">
        <f t="shared" si="19"/>
        <v>0</v>
      </c>
      <c r="DP18" s="12">
        <f t="shared" si="20"/>
        <v>0</v>
      </c>
      <c r="DQ18" s="12">
        <f t="shared" si="20"/>
        <v>0</v>
      </c>
      <c r="DR18" s="12">
        <f t="shared" si="20"/>
        <v>0</v>
      </c>
      <c r="DS18" s="12">
        <f t="shared" si="20"/>
        <v>0</v>
      </c>
      <c r="DT18" s="12">
        <f t="shared" si="20"/>
        <v>0</v>
      </c>
      <c r="DU18" s="12">
        <f t="shared" si="20"/>
        <v>0</v>
      </c>
      <c r="DV18" s="12">
        <f t="shared" si="20"/>
        <v>0</v>
      </c>
      <c r="DW18" s="12">
        <f t="shared" si="20"/>
        <v>0</v>
      </c>
      <c r="DX18" s="12">
        <f t="shared" si="20"/>
        <v>0</v>
      </c>
      <c r="DY18" s="12">
        <f t="shared" si="20"/>
        <v>0</v>
      </c>
      <c r="DZ18" s="12">
        <f t="shared" si="21"/>
        <v>0</v>
      </c>
      <c r="EA18" s="12">
        <f t="shared" si="21"/>
        <v>0</v>
      </c>
      <c r="EB18" s="12">
        <f t="shared" si="21"/>
        <v>0</v>
      </c>
      <c r="EC18" s="12">
        <f t="shared" si="21"/>
        <v>0</v>
      </c>
      <c r="ED18" s="12">
        <f t="shared" si="21"/>
        <v>0</v>
      </c>
      <c r="EE18" s="12">
        <f t="shared" si="21"/>
        <v>0</v>
      </c>
      <c r="EF18" s="12">
        <f t="shared" si="21"/>
        <v>0</v>
      </c>
      <c r="EG18" s="12">
        <f t="shared" si="21"/>
        <v>0</v>
      </c>
      <c r="EH18" s="12">
        <f t="shared" si="21"/>
        <v>0</v>
      </c>
      <c r="EI18" s="12">
        <f t="shared" si="21"/>
        <v>0</v>
      </c>
      <c r="EJ18" s="12">
        <f t="shared" si="21"/>
        <v>0</v>
      </c>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row>
    <row r="19" spans="1:348" x14ac:dyDescent="0.25">
      <c r="A19" s="132"/>
      <c r="B19" s="27"/>
      <c r="C19" s="219"/>
      <c r="D19" s="219"/>
      <c r="E19" s="103"/>
      <c r="F19" s="105"/>
      <c r="G19" s="36" t="str">
        <f>IFERROR(VLOOKUP(E19, 'General Project Info'!$C$31:$I$41, 7, FALSE), "")</f>
        <v/>
      </c>
      <c r="H19" s="41">
        <f>IFERROR(X19*VLOOKUP(E19, 'General Project Info'!$R$31:$T$41, 3, FALSE), 0)</f>
        <v>0</v>
      </c>
      <c r="I19" s="42">
        <f>IFERROR(IF($T19="Yes", $X19*VLOOKUP($E19, 'General Project Info'!$R$31:$W$41, 5, FALSE), 0), 0)</f>
        <v>0</v>
      </c>
      <c r="J19" s="42">
        <f>IFERROR(IF($T19="No", $X19*VLOOKUP($E19, 'General Project Info'!$R$31:$W$41, 5, FALSE), 0), 0)</f>
        <v>0</v>
      </c>
      <c r="K19" s="108"/>
      <c r="L19" s="108"/>
      <c r="M19" s="109"/>
      <c r="N19" s="109"/>
      <c r="O19" s="109"/>
      <c r="P19" s="43">
        <f t="shared" si="22"/>
        <v>0</v>
      </c>
      <c r="Q19" s="27"/>
      <c r="R19" s="132"/>
      <c r="T19" s="18" t="e">
        <f>VLOOKUP($E19, 'Unit Conversions Array'!$B$4:$Z$16, 25, FALSE)</f>
        <v>#N/A</v>
      </c>
      <c r="U19">
        <f>VLOOKUP(E19, 'General Project Info'!$R$31:$W$41, 6, FALSE)</f>
        <v>1</v>
      </c>
      <c r="V19" s="18">
        <f t="shared" si="6"/>
        <v>0</v>
      </c>
      <c r="W19" s="18">
        <f>IFERROR(F19*INDEX('Unit Conversions Array'!$E$4:$Y$16, MATCH('Scenarios &amp; Measures'!E19, 'Unit Conversions Array'!$B$4:$B$16, 0), MATCH('Scenarios &amp; Measures'!G19, 'Unit Conversions Array'!$E$3:$Y$3, 0)), 0)</f>
        <v>0</v>
      </c>
      <c r="X19" s="19">
        <f t="shared" si="23"/>
        <v>0</v>
      </c>
      <c r="Y19" s="19">
        <f t="shared" si="24"/>
        <v>0</v>
      </c>
      <c r="Z19" s="19">
        <f t="shared" si="25"/>
        <v>0</v>
      </c>
      <c r="AA19" s="17">
        <f t="shared" si="31"/>
        <v>0</v>
      </c>
      <c r="AB19" s="17">
        <f t="shared" si="26"/>
        <v>40</v>
      </c>
      <c r="AC19" s="17">
        <f t="shared" si="27"/>
        <v>-40</v>
      </c>
      <c r="AD19" s="17">
        <f t="shared" si="28"/>
        <v>0</v>
      </c>
      <c r="AE19" s="18">
        <f t="shared" si="7"/>
        <v>0</v>
      </c>
      <c r="AF19" s="19">
        <f t="shared" si="8"/>
        <v>0</v>
      </c>
      <c r="AG19" s="12">
        <f t="shared" si="9"/>
        <v>0</v>
      </c>
      <c r="AH19" s="17">
        <f t="shared" si="29"/>
        <v>0</v>
      </c>
      <c r="AI19" s="23">
        <f>IF($V$10="RECs", -Y19/VLOOKUP("RECs", 'General Project Info'!$R$31:$W$41, 5, FALSE)*$V$11*IF($X$11=$Z$12, $X$10, (1/($Z$12-$X$11))*(1-($X$11/$Z$12)^$X$10)*$Z$12), 0)</f>
        <v>0</v>
      </c>
      <c r="AJ19" s="17">
        <f t="shared" si="10"/>
        <v>0</v>
      </c>
      <c r="AK19" s="17" t="e">
        <f t="shared" si="11"/>
        <v>#N/A</v>
      </c>
      <c r="AL19" s="17" t="e">
        <f t="shared" si="30"/>
        <v>#N/A</v>
      </c>
      <c r="AN19" s="12">
        <f t="shared" si="12"/>
        <v>0</v>
      </c>
      <c r="AO19" s="12">
        <f t="shared" si="12"/>
        <v>0</v>
      </c>
      <c r="AP19" s="12">
        <f t="shared" si="12"/>
        <v>0</v>
      </c>
      <c r="AQ19" s="12">
        <f t="shared" si="12"/>
        <v>0</v>
      </c>
      <c r="AR19" s="12">
        <f t="shared" si="12"/>
        <v>0</v>
      </c>
      <c r="AS19" s="12">
        <f t="shared" si="12"/>
        <v>0</v>
      </c>
      <c r="AT19" s="12">
        <f t="shared" si="12"/>
        <v>0</v>
      </c>
      <c r="AU19" s="12">
        <f t="shared" si="12"/>
        <v>0</v>
      </c>
      <c r="AV19" s="12">
        <f t="shared" si="12"/>
        <v>0</v>
      </c>
      <c r="AW19" s="12">
        <f t="shared" si="12"/>
        <v>0</v>
      </c>
      <c r="AX19" s="12">
        <f t="shared" si="13"/>
        <v>0</v>
      </c>
      <c r="AY19" s="12">
        <f t="shared" si="13"/>
        <v>0</v>
      </c>
      <c r="AZ19" s="12">
        <f t="shared" si="13"/>
        <v>0</v>
      </c>
      <c r="BA19" s="12">
        <f t="shared" si="13"/>
        <v>0</v>
      </c>
      <c r="BB19" s="12">
        <f t="shared" si="13"/>
        <v>0</v>
      </c>
      <c r="BC19" s="12">
        <f t="shared" si="13"/>
        <v>0</v>
      </c>
      <c r="BD19" s="12">
        <f t="shared" si="13"/>
        <v>0</v>
      </c>
      <c r="BE19" s="12">
        <f t="shared" si="13"/>
        <v>0</v>
      </c>
      <c r="BF19" s="12">
        <f t="shared" si="13"/>
        <v>0</v>
      </c>
      <c r="BG19" s="12">
        <f t="shared" si="13"/>
        <v>0</v>
      </c>
      <c r="BH19" s="12">
        <f t="shared" si="14"/>
        <v>0</v>
      </c>
      <c r="BI19" s="12">
        <f t="shared" si="14"/>
        <v>0</v>
      </c>
      <c r="BJ19" s="12">
        <f t="shared" si="14"/>
        <v>0</v>
      </c>
      <c r="BK19" s="12">
        <f t="shared" si="14"/>
        <v>0</v>
      </c>
      <c r="BL19" s="12">
        <f t="shared" si="14"/>
        <v>0</v>
      </c>
      <c r="BM19" s="12">
        <f t="shared" si="14"/>
        <v>0</v>
      </c>
      <c r="BN19" s="12">
        <f t="shared" si="14"/>
        <v>0</v>
      </c>
      <c r="BO19" s="12">
        <f t="shared" si="14"/>
        <v>0</v>
      </c>
      <c r="BP19" s="12">
        <f t="shared" si="14"/>
        <v>0</v>
      </c>
      <c r="BQ19" s="12">
        <f t="shared" si="14"/>
        <v>0</v>
      </c>
      <c r="BR19" s="12">
        <f t="shared" si="15"/>
        <v>0</v>
      </c>
      <c r="BS19" s="12">
        <f t="shared" si="15"/>
        <v>0</v>
      </c>
      <c r="BT19" s="12">
        <f t="shared" si="15"/>
        <v>0</v>
      </c>
      <c r="BU19" s="12">
        <f t="shared" si="15"/>
        <v>0</v>
      </c>
      <c r="BV19" s="12">
        <f t="shared" si="15"/>
        <v>0</v>
      </c>
      <c r="BW19" s="12">
        <f t="shared" si="15"/>
        <v>0</v>
      </c>
      <c r="BX19" s="12">
        <f t="shared" si="15"/>
        <v>0</v>
      </c>
      <c r="BY19" s="12">
        <f t="shared" si="15"/>
        <v>0</v>
      </c>
      <c r="BZ19" s="12">
        <f t="shared" si="15"/>
        <v>0</v>
      </c>
      <c r="CA19" s="12">
        <f t="shared" si="15"/>
        <v>0</v>
      </c>
      <c r="CB19" s="12">
        <f t="shared" si="16"/>
        <v>0</v>
      </c>
      <c r="CC19" s="12">
        <f t="shared" si="16"/>
        <v>0</v>
      </c>
      <c r="CD19" s="12">
        <f t="shared" si="16"/>
        <v>0</v>
      </c>
      <c r="CE19" s="12">
        <f t="shared" si="16"/>
        <v>0</v>
      </c>
      <c r="CF19" s="12">
        <f t="shared" si="16"/>
        <v>0</v>
      </c>
      <c r="CG19" s="12">
        <f t="shared" si="16"/>
        <v>0</v>
      </c>
      <c r="CH19" s="12">
        <f t="shared" si="16"/>
        <v>0</v>
      </c>
      <c r="CI19" s="12">
        <f t="shared" si="16"/>
        <v>0</v>
      </c>
      <c r="CJ19" s="12">
        <f t="shared" si="16"/>
        <v>0</v>
      </c>
      <c r="CK19" s="12">
        <f t="shared" si="16"/>
        <v>0</v>
      </c>
      <c r="CL19" s="12">
        <f t="shared" si="17"/>
        <v>0</v>
      </c>
      <c r="CM19" s="12">
        <f t="shared" si="17"/>
        <v>0</v>
      </c>
      <c r="CN19" s="12">
        <f t="shared" si="17"/>
        <v>0</v>
      </c>
      <c r="CO19" s="12">
        <f t="shared" si="17"/>
        <v>0</v>
      </c>
      <c r="CP19" s="12">
        <f t="shared" si="17"/>
        <v>0</v>
      </c>
      <c r="CQ19" s="12">
        <f t="shared" si="17"/>
        <v>0</v>
      </c>
      <c r="CR19" s="12">
        <f t="shared" si="17"/>
        <v>0</v>
      </c>
      <c r="CS19" s="12">
        <f t="shared" si="17"/>
        <v>0</v>
      </c>
      <c r="CT19" s="12">
        <f t="shared" si="17"/>
        <v>0</v>
      </c>
      <c r="CU19" s="12">
        <f t="shared" si="17"/>
        <v>0</v>
      </c>
      <c r="CV19" s="12">
        <f t="shared" si="18"/>
        <v>0</v>
      </c>
      <c r="CW19" s="12">
        <f t="shared" si="18"/>
        <v>0</v>
      </c>
      <c r="CX19" s="12">
        <f t="shared" si="18"/>
        <v>0</v>
      </c>
      <c r="CY19" s="12">
        <f t="shared" si="18"/>
        <v>0</v>
      </c>
      <c r="CZ19" s="12">
        <f t="shared" si="18"/>
        <v>0</v>
      </c>
      <c r="DA19" s="12">
        <f t="shared" si="18"/>
        <v>0</v>
      </c>
      <c r="DB19" s="12">
        <f t="shared" si="18"/>
        <v>0</v>
      </c>
      <c r="DC19" s="12">
        <f t="shared" si="18"/>
        <v>0</v>
      </c>
      <c r="DD19" s="12">
        <f t="shared" si="18"/>
        <v>0</v>
      </c>
      <c r="DE19" s="12">
        <f t="shared" si="18"/>
        <v>0</v>
      </c>
      <c r="DF19" s="12">
        <f t="shared" si="19"/>
        <v>0</v>
      </c>
      <c r="DG19" s="12">
        <f t="shared" si="19"/>
        <v>0</v>
      </c>
      <c r="DH19" s="12">
        <f t="shared" si="19"/>
        <v>0</v>
      </c>
      <c r="DI19" s="12">
        <f t="shared" si="19"/>
        <v>0</v>
      </c>
      <c r="DJ19" s="12">
        <f t="shared" si="19"/>
        <v>0</v>
      </c>
      <c r="DK19" s="12">
        <f t="shared" si="19"/>
        <v>0</v>
      </c>
      <c r="DL19" s="12">
        <f t="shared" si="19"/>
        <v>0</v>
      </c>
      <c r="DM19" s="12">
        <f t="shared" si="19"/>
        <v>0</v>
      </c>
      <c r="DN19" s="12">
        <f t="shared" si="19"/>
        <v>0</v>
      </c>
      <c r="DO19" s="12">
        <f t="shared" si="19"/>
        <v>0</v>
      </c>
      <c r="DP19" s="12">
        <f t="shared" si="20"/>
        <v>0</v>
      </c>
      <c r="DQ19" s="12">
        <f t="shared" si="20"/>
        <v>0</v>
      </c>
      <c r="DR19" s="12">
        <f t="shared" si="20"/>
        <v>0</v>
      </c>
      <c r="DS19" s="12">
        <f t="shared" si="20"/>
        <v>0</v>
      </c>
      <c r="DT19" s="12">
        <f t="shared" si="20"/>
        <v>0</v>
      </c>
      <c r="DU19" s="12">
        <f t="shared" si="20"/>
        <v>0</v>
      </c>
      <c r="DV19" s="12">
        <f t="shared" si="20"/>
        <v>0</v>
      </c>
      <c r="DW19" s="12">
        <f t="shared" si="20"/>
        <v>0</v>
      </c>
      <c r="DX19" s="12">
        <f t="shared" si="20"/>
        <v>0</v>
      </c>
      <c r="DY19" s="12">
        <f t="shared" si="20"/>
        <v>0</v>
      </c>
      <c r="DZ19" s="12">
        <f t="shared" si="21"/>
        <v>0</v>
      </c>
      <c r="EA19" s="12">
        <f t="shared" si="21"/>
        <v>0</v>
      </c>
      <c r="EB19" s="12">
        <f t="shared" si="21"/>
        <v>0</v>
      </c>
      <c r="EC19" s="12">
        <f t="shared" si="21"/>
        <v>0</v>
      </c>
      <c r="ED19" s="12">
        <f t="shared" si="21"/>
        <v>0</v>
      </c>
      <c r="EE19" s="12">
        <f t="shared" si="21"/>
        <v>0</v>
      </c>
      <c r="EF19" s="12">
        <f t="shared" si="21"/>
        <v>0</v>
      </c>
      <c r="EG19" s="12">
        <f t="shared" si="21"/>
        <v>0</v>
      </c>
      <c r="EH19" s="12">
        <f t="shared" si="21"/>
        <v>0</v>
      </c>
      <c r="EI19" s="12">
        <f t="shared" si="21"/>
        <v>0</v>
      </c>
      <c r="EJ19" s="12">
        <f t="shared" si="21"/>
        <v>0</v>
      </c>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J19" s="12"/>
      <c r="IK19" s="12"/>
      <c r="IL19" s="12"/>
      <c r="IM19" s="12"/>
      <c r="IN19" s="12"/>
      <c r="IO19" s="12"/>
      <c r="IP19" s="12"/>
      <c r="IQ19" s="12"/>
      <c r="IR19" s="12"/>
      <c r="IS19" s="12"/>
      <c r="IT19" s="12"/>
      <c r="IU19" s="12"/>
      <c r="IV19" s="12"/>
      <c r="IW19" s="12"/>
      <c r="IX19" s="12"/>
      <c r="IY19" s="12"/>
      <c r="IZ19" s="12"/>
      <c r="JA19" s="12"/>
      <c r="JB19" s="12"/>
      <c r="JC19" s="12"/>
      <c r="JD19" s="12"/>
      <c r="JE19" s="12"/>
      <c r="JF19" s="12"/>
      <c r="JG19" s="12"/>
      <c r="JH19" s="12"/>
      <c r="JI19" s="12"/>
      <c r="JJ19" s="12"/>
      <c r="JK19" s="12"/>
      <c r="JL19" s="12"/>
      <c r="JM19" s="12"/>
      <c r="JN19" s="12"/>
      <c r="JO19" s="12"/>
      <c r="JP19" s="12"/>
      <c r="JQ19" s="12"/>
      <c r="JR19" s="12"/>
      <c r="JS19" s="12"/>
      <c r="JT19" s="12"/>
      <c r="JU19" s="12"/>
      <c r="JV19" s="12"/>
      <c r="JW19" s="12"/>
      <c r="JX19" s="12"/>
      <c r="JY19" s="12"/>
      <c r="JZ19" s="12"/>
      <c r="KA19" s="12"/>
      <c r="KB19" s="12"/>
      <c r="KC19" s="12"/>
      <c r="KD19" s="12"/>
      <c r="KE19" s="12"/>
      <c r="KF19" s="12"/>
      <c r="KG19" s="12"/>
      <c r="KH19" s="12"/>
      <c r="KI19" s="12"/>
      <c r="KJ19" s="12"/>
      <c r="KK19" s="12"/>
      <c r="KL19" s="12"/>
      <c r="KM19" s="12"/>
      <c r="KN19" s="12"/>
      <c r="KO19" s="12"/>
      <c r="KP19" s="12"/>
      <c r="KQ19" s="12"/>
      <c r="KR19" s="12"/>
      <c r="KS19" s="12"/>
      <c r="KT19" s="12"/>
      <c r="KU19" s="12"/>
      <c r="KV19" s="12"/>
      <c r="KW19" s="12"/>
      <c r="KX19" s="12"/>
      <c r="KY19" s="12"/>
      <c r="KZ19" s="12"/>
      <c r="LA19" s="12"/>
      <c r="LB19" s="12"/>
      <c r="LC19" s="12"/>
      <c r="LD19" s="12"/>
      <c r="LE19" s="12"/>
      <c r="LF19" s="12"/>
      <c r="LG19" s="12"/>
      <c r="LH19" s="12"/>
      <c r="LI19" s="12"/>
      <c r="LJ19" s="12"/>
      <c r="LK19" s="12"/>
      <c r="LL19" s="12"/>
      <c r="LM19" s="12"/>
      <c r="LN19" s="12"/>
      <c r="LO19" s="12"/>
      <c r="LP19" s="12"/>
      <c r="LQ19" s="12"/>
      <c r="LR19" s="12"/>
      <c r="LS19" s="12"/>
      <c r="LT19" s="12"/>
      <c r="LU19" s="12"/>
      <c r="LV19" s="12"/>
      <c r="LW19" s="12"/>
      <c r="LX19" s="12"/>
      <c r="LY19" s="12"/>
      <c r="LZ19" s="12"/>
      <c r="MA19" s="12"/>
      <c r="MB19" s="12"/>
      <c r="MC19" s="12"/>
      <c r="MD19" s="12"/>
      <c r="ME19" s="12"/>
      <c r="MF19" s="12"/>
      <c r="MG19" s="12"/>
      <c r="MH19" s="12"/>
      <c r="MI19" s="12"/>
      <c r="MJ19" s="12"/>
    </row>
    <row r="20" spans="1:348" x14ac:dyDescent="0.25">
      <c r="A20" s="132"/>
      <c r="B20" s="27"/>
      <c r="C20" s="219"/>
      <c r="D20" s="219"/>
      <c r="E20" s="103"/>
      <c r="F20" s="105"/>
      <c r="G20" s="36" t="str">
        <f>IFERROR(VLOOKUP(E20, 'General Project Info'!$C$31:$I$41, 7, FALSE), "")</f>
        <v/>
      </c>
      <c r="H20" s="41">
        <f>IFERROR(X20*VLOOKUP(E20, 'General Project Info'!$R$31:$T$41, 3, FALSE), 0)</f>
        <v>0</v>
      </c>
      <c r="I20" s="42">
        <f>IFERROR(IF($T20="Yes", $X20*VLOOKUP($E20, 'General Project Info'!$R$31:$W$41, 5, FALSE), 0), 0)</f>
        <v>0</v>
      </c>
      <c r="J20" s="42">
        <f>IFERROR(IF($T20="No", $X20*VLOOKUP($E20, 'General Project Info'!$R$31:$W$41, 5, FALSE), 0), 0)</f>
        <v>0</v>
      </c>
      <c r="K20" s="108"/>
      <c r="L20" s="108"/>
      <c r="M20" s="109"/>
      <c r="N20" s="109"/>
      <c r="O20" s="109"/>
      <c r="P20" s="43">
        <f t="shared" si="22"/>
        <v>0</v>
      </c>
      <c r="Q20" s="27"/>
      <c r="R20" s="132"/>
      <c r="T20" s="18" t="e">
        <f>VLOOKUP($E20, 'Unit Conversions Array'!$B$4:$Z$16, 25, FALSE)</f>
        <v>#N/A</v>
      </c>
      <c r="U20">
        <f>VLOOKUP(E20, 'General Project Info'!$R$31:$W$41, 6, FALSE)</f>
        <v>1</v>
      </c>
      <c r="V20" s="18">
        <f t="shared" si="6"/>
        <v>0</v>
      </c>
      <c r="W20" s="18">
        <f>IFERROR(F20*INDEX('Unit Conversions Array'!$E$4:$Y$16, MATCH('Scenarios &amp; Measures'!E20, 'Unit Conversions Array'!$B$4:$B$16, 0), MATCH('Scenarios &amp; Measures'!G20, 'Unit Conversions Array'!$E$3:$Y$3, 0)), 0)</f>
        <v>0</v>
      </c>
      <c r="X20" s="19">
        <f t="shared" si="23"/>
        <v>0</v>
      </c>
      <c r="Y20" s="19">
        <f t="shared" si="24"/>
        <v>0</v>
      </c>
      <c r="Z20" s="19">
        <f t="shared" si="25"/>
        <v>0</v>
      </c>
      <c r="AA20" s="17">
        <f t="shared" si="31"/>
        <v>0</v>
      </c>
      <c r="AB20" s="17">
        <f t="shared" si="26"/>
        <v>40</v>
      </c>
      <c r="AC20" s="17">
        <f t="shared" si="27"/>
        <v>-40</v>
      </c>
      <c r="AD20" s="17">
        <f t="shared" si="28"/>
        <v>0</v>
      </c>
      <c r="AE20" s="18">
        <f t="shared" si="7"/>
        <v>0</v>
      </c>
      <c r="AF20" s="19">
        <f t="shared" si="8"/>
        <v>0</v>
      </c>
      <c r="AG20" s="12">
        <f t="shared" si="9"/>
        <v>0</v>
      </c>
      <c r="AH20" s="17">
        <f t="shared" si="29"/>
        <v>0</v>
      </c>
      <c r="AI20" s="23">
        <f>IF($V$10="RECs", -Y20/VLOOKUP("RECs", 'General Project Info'!$R$31:$W$41, 5, FALSE)*$V$11*IF($X$11=$Z$12, $X$10, (1/($Z$12-$X$11))*(1-($X$11/$Z$12)^$X$10)*$Z$12), 0)</f>
        <v>0</v>
      </c>
      <c r="AJ20" s="17">
        <f t="shared" si="10"/>
        <v>0</v>
      </c>
      <c r="AK20" s="17" t="e">
        <f t="shared" si="11"/>
        <v>#N/A</v>
      </c>
      <c r="AL20" s="17" t="e">
        <f t="shared" si="30"/>
        <v>#N/A</v>
      </c>
      <c r="AN20" s="12">
        <f t="shared" si="12"/>
        <v>0</v>
      </c>
      <c r="AO20" s="12">
        <f t="shared" si="12"/>
        <v>0</v>
      </c>
      <c r="AP20" s="12">
        <f t="shared" si="12"/>
        <v>0</v>
      </c>
      <c r="AQ20" s="12">
        <f t="shared" si="12"/>
        <v>0</v>
      </c>
      <c r="AR20" s="12">
        <f t="shared" si="12"/>
        <v>0</v>
      </c>
      <c r="AS20" s="12">
        <f t="shared" si="12"/>
        <v>0</v>
      </c>
      <c r="AT20" s="12">
        <f t="shared" si="12"/>
        <v>0</v>
      </c>
      <c r="AU20" s="12">
        <f t="shared" si="12"/>
        <v>0</v>
      </c>
      <c r="AV20" s="12">
        <f t="shared" si="12"/>
        <v>0</v>
      </c>
      <c r="AW20" s="12">
        <f t="shared" si="12"/>
        <v>0</v>
      </c>
      <c r="AX20" s="12">
        <f t="shared" si="13"/>
        <v>0</v>
      </c>
      <c r="AY20" s="12">
        <f t="shared" si="13"/>
        <v>0</v>
      </c>
      <c r="AZ20" s="12">
        <f t="shared" si="13"/>
        <v>0</v>
      </c>
      <c r="BA20" s="12">
        <f t="shared" si="13"/>
        <v>0</v>
      </c>
      <c r="BB20" s="12">
        <f t="shared" si="13"/>
        <v>0</v>
      </c>
      <c r="BC20" s="12">
        <f t="shared" si="13"/>
        <v>0</v>
      </c>
      <c r="BD20" s="12">
        <f t="shared" si="13"/>
        <v>0</v>
      </c>
      <c r="BE20" s="12">
        <f t="shared" si="13"/>
        <v>0</v>
      </c>
      <c r="BF20" s="12">
        <f t="shared" si="13"/>
        <v>0</v>
      </c>
      <c r="BG20" s="12">
        <f t="shared" si="13"/>
        <v>0</v>
      </c>
      <c r="BH20" s="12">
        <f t="shared" si="14"/>
        <v>0</v>
      </c>
      <c r="BI20" s="12">
        <f t="shared" si="14"/>
        <v>0</v>
      </c>
      <c r="BJ20" s="12">
        <f t="shared" si="14"/>
        <v>0</v>
      </c>
      <c r="BK20" s="12">
        <f t="shared" si="14"/>
        <v>0</v>
      </c>
      <c r="BL20" s="12">
        <f t="shared" si="14"/>
        <v>0</v>
      </c>
      <c r="BM20" s="12">
        <f t="shared" si="14"/>
        <v>0</v>
      </c>
      <c r="BN20" s="12">
        <f t="shared" si="14"/>
        <v>0</v>
      </c>
      <c r="BO20" s="12">
        <f t="shared" si="14"/>
        <v>0</v>
      </c>
      <c r="BP20" s="12">
        <f t="shared" si="14"/>
        <v>0</v>
      </c>
      <c r="BQ20" s="12">
        <f t="shared" si="14"/>
        <v>0</v>
      </c>
      <c r="BR20" s="12">
        <f t="shared" si="15"/>
        <v>0</v>
      </c>
      <c r="BS20" s="12">
        <f t="shared" si="15"/>
        <v>0</v>
      </c>
      <c r="BT20" s="12">
        <f t="shared" si="15"/>
        <v>0</v>
      </c>
      <c r="BU20" s="12">
        <f t="shared" si="15"/>
        <v>0</v>
      </c>
      <c r="BV20" s="12">
        <f t="shared" si="15"/>
        <v>0</v>
      </c>
      <c r="BW20" s="12">
        <f t="shared" si="15"/>
        <v>0</v>
      </c>
      <c r="BX20" s="12">
        <f t="shared" si="15"/>
        <v>0</v>
      </c>
      <c r="BY20" s="12">
        <f t="shared" si="15"/>
        <v>0</v>
      </c>
      <c r="BZ20" s="12">
        <f t="shared" si="15"/>
        <v>0</v>
      </c>
      <c r="CA20" s="12">
        <f t="shared" si="15"/>
        <v>0</v>
      </c>
      <c r="CB20" s="12">
        <f t="shared" si="16"/>
        <v>0</v>
      </c>
      <c r="CC20" s="12">
        <f t="shared" si="16"/>
        <v>0</v>
      </c>
      <c r="CD20" s="12">
        <f t="shared" si="16"/>
        <v>0</v>
      </c>
      <c r="CE20" s="12">
        <f t="shared" si="16"/>
        <v>0</v>
      </c>
      <c r="CF20" s="12">
        <f t="shared" si="16"/>
        <v>0</v>
      </c>
      <c r="CG20" s="12">
        <f t="shared" si="16"/>
        <v>0</v>
      </c>
      <c r="CH20" s="12">
        <f t="shared" si="16"/>
        <v>0</v>
      </c>
      <c r="CI20" s="12">
        <f t="shared" si="16"/>
        <v>0</v>
      </c>
      <c r="CJ20" s="12">
        <f t="shared" si="16"/>
        <v>0</v>
      </c>
      <c r="CK20" s="12">
        <f t="shared" si="16"/>
        <v>0</v>
      </c>
      <c r="CL20" s="12">
        <f t="shared" si="17"/>
        <v>0</v>
      </c>
      <c r="CM20" s="12">
        <f t="shared" si="17"/>
        <v>0</v>
      </c>
      <c r="CN20" s="12">
        <f t="shared" si="17"/>
        <v>0</v>
      </c>
      <c r="CO20" s="12">
        <f t="shared" si="17"/>
        <v>0</v>
      </c>
      <c r="CP20" s="12">
        <f t="shared" si="17"/>
        <v>0</v>
      </c>
      <c r="CQ20" s="12">
        <f t="shared" si="17"/>
        <v>0</v>
      </c>
      <c r="CR20" s="12">
        <f t="shared" si="17"/>
        <v>0</v>
      </c>
      <c r="CS20" s="12">
        <f t="shared" si="17"/>
        <v>0</v>
      </c>
      <c r="CT20" s="12">
        <f t="shared" si="17"/>
        <v>0</v>
      </c>
      <c r="CU20" s="12">
        <f t="shared" si="17"/>
        <v>0</v>
      </c>
      <c r="CV20" s="12">
        <f t="shared" si="18"/>
        <v>0</v>
      </c>
      <c r="CW20" s="12">
        <f t="shared" si="18"/>
        <v>0</v>
      </c>
      <c r="CX20" s="12">
        <f t="shared" si="18"/>
        <v>0</v>
      </c>
      <c r="CY20" s="12">
        <f t="shared" si="18"/>
        <v>0</v>
      </c>
      <c r="CZ20" s="12">
        <f t="shared" si="18"/>
        <v>0</v>
      </c>
      <c r="DA20" s="12">
        <f t="shared" si="18"/>
        <v>0</v>
      </c>
      <c r="DB20" s="12">
        <f t="shared" si="18"/>
        <v>0</v>
      </c>
      <c r="DC20" s="12">
        <f t="shared" si="18"/>
        <v>0</v>
      </c>
      <c r="DD20" s="12">
        <f t="shared" si="18"/>
        <v>0</v>
      </c>
      <c r="DE20" s="12">
        <f t="shared" si="18"/>
        <v>0</v>
      </c>
      <c r="DF20" s="12">
        <f t="shared" si="19"/>
        <v>0</v>
      </c>
      <c r="DG20" s="12">
        <f t="shared" si="19"/>
        <v>0</v>
      </c>
      <c r="DH20" s="12">
        <f t="shared" si="19"/>
        <v>0</v>
      </c>
      <c r="DI20" s="12">
        <f t="shared" si="19"/>
        <v>0</v>
      </c>
      <c r="DJ20" s="12">
        <f t="shared" si="19"/>
        <v>0</v>
      </c>
      <c r="DK20" s="12">
        <f t="shared" si="19"/>
        <v>0</v>
      </c>
      <c r="DL20" s="12">
        <f t="shared" si="19"/>
        <v>0</v>
      </c>
      <c r="DM20" s="12">
        <f t="shared" si="19"/>
        <v>0</v>
      </c>
      <c r="DN20" s="12">
        <f t="shared" si="19"/>
        <v>0</v>
      </c>
      <c r="DO20" s="12">
        <f t="shared" si="19"/>
        <v>0</v>
      </c>
      <c r="DP20" s="12">
        <f t="shared" si="20"/>
        <v>0</v>
      </c>
      <c r="DQ20" s="12">
        <f t="shared" si="20"/>
        <v>0</v>
      </c>
      <c r="DR20" s="12">
        <f t="shared" si="20"/>
        <v>0</v>
      </c>
      <c r="DS20" s="12">
        <f t="shared" si="20"/>
        <v>0</v>
      </c>
      <c r="DT20" s="12">
        <f t="shared" si="20"/>
        <v>0</v>
      </c>
      <c r="DU20" s="12">
        <f t="shared" si="20"/>
        <v>0</v>
      </c>
      <c r="DV20" s="12">
        <f t="shared" si="20"/>
        <v>0</v>
      </c>
      <c r="DW20" s="12">
        <f t="shared" si="20"/>
        <v>0</v>
      </c>
      <c r="DX20" s="12">
        <f t="shared" si="20"/>
        <v>0</v>
      </c>
      <c r="DY20" s="12">
        <f t="shared" si="20"/>
        <v>0</v>
      </c>
      <c r="DZ20" s="12">
        <f t="shared" si="21"/>
        <v>0</v>
      </c>
      <c r="EA20" s="12">
        <f t="shared" si="21"/>
        <v>0</v>
      </c>
      <c r="EB20" s="12">
        <f t="shared" si="21"/>
        <v>0</v>
      </c>
      <c r="EC20" s="12">
        <f t="shared" si="21"/>
        <v>0</v>
      </c>
      <c r="ED20" s="12">
        <f t="shared" si="21"/>
        <v>0</v>
      </c>
      <c r="EE20" s="12">
        <f t="shared" si="21"/>
        <v>0</v>
      </c>
      <c r="EF20" s="12">
        <f t="shared" si="21"/>
        <v>0</v>
      </c>
      <c r="EG20" s="12">
        <f t="shared" si="21"/>
        <v>0</v>
      </c>
      <c r="EH20" s="12">
        <f t="shared" si="21"/>
        <v>0</v>
      </c>
      <c r="EI20" s="12">
        <f t="shared" si="21"/>
        <v>0</v>
      </c>
      <c r="EJ20" s="12">
        <f t="shared" si="21"/>
        <v>0</v>
      </c>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J20" s="12"/>
      <c r="IK20" s="12"/>
      <c r="IL20" s="12"/>
      <c r="IM20" s="12"/>
      <c r="IN20" s="12"/>
      <c r="IO20" s="12"/>
      <c r="IP20" s="12"/>
      <c r="IQ20" s="12"/>
      <c r="IR20" s="12"/>
      <c r="IS20" s="12"/>
      <c r="IT20" s="12"/>
      <c r="IU20" s="12"/>
      <c r="IV20" s="12"/>
      <c r="IW20" s="12"/>
      <c r="IX20" s="12"/>
      <c r="IY20" s="12"/>
      <c r="IZ20" s="12"/>
      <c r="JA20" s="12"/>
      <c r="JB20" s="12"/>
      <c r="JC20" s="12"/>
      <c r="JD20" s="12"/>
      <c r="JE20" s="12"/>
      <c r="JF20" s="12"/>
      <c r="JG20" s="12"/>
      <c r="JH20" s="12"/>
      <c r="JI20" s="12"/>
      <c r="JJ20" s="12"/>
      <c r="JK20" s="12"/>
      <c r="JL20" s="12"/>
      <c r="JM20" s="12"/>
      <c r="JN20" s="12"/>
      <c r="JO20" s="12"/>
      <c r="JP20" s="12"/>
      <c r="JQ20" s="12"/>
      <c r="JR20" s="12"/>
      <c r="JS20" s="12"/>
      <c r="JT20" s="12"/>
      <c r="JU20" s="12"/>
      <c r="JV20" s="12"/>
      <c r="JW20" s="12"/>
      <c r="JX20" s="12"/>
      <c r="JY20" s="12"/>
      <c r="JZ20" s="12"/>
      <c r="KA20" s="12"/>
      <c r="KB20" s="12"/>
      <c r="KC20" s="12"/>
      <c r="KD20" s="12"/>
      <c r="KE20" s="12"/>
      <c r="KF20" s="12"/>
      <c r="KG20" s="12"/>
      <c r="KH20" s="12"/>
      <c r="KI20" s="12"/>
      <c r="KJ20" s="12"/>
      <c r="KK20" s="12"/>
      <c r="KL20" s="12"/>
      <c r="KM20" s="12"/>
      <c r="KN20" s="12"/>
      <c r="KO20" s="12"/>
      <c r="KP20" s="12"/>
      <c r="KQ20" s="12"/>
      <c r="KR20" s="12"/>
      <c r="KS20" s="12"/>
      <c r="KT20" s="12"/>
      <c r="KU20" s="12"/>
      <c r="KV20" s="12"/>
      <c r="KW20" s="12"/>
      <c r="KX20" s="12"/>
      <c r="KY20" s="12"/>
      <c r="KZ20" s="12"/>
      <c r="LA20" s="12"/>
      <c r="LB20" s="12"/>
      <c r="LC20" s="12"/>
      <c r="LD20" s="12"/>
      <c r="LE20" s="12"/>
      <c r="LF20" s="12"/>
      <c r="LG20" s="12"/>
      <c r="LH20" s="12"/>
      <c r="LI20" s="12"/>
      <c r="LJ20" s="12"/>
      <c r="LK20" s="12"/>
      <c r="LL20" s="12"/>
      <c r="LM20" s="12"/>
      <c r="LN20" s="12"/>
      <c r="LO20" s="12"/>
      <c r="LP20" s="12"/>
      <c r="LQ20" s="12"/>
      <c r="LR20" s="12"/>
      <c r="LS20" s="12"/>
      <c r="LT20" s="12"/>
      <c r="LU20" s="12"/>
      <c r="LV20" s="12"/>
      <c r="LW20" s="12"/>
      <c r="LX20" s="12"/>
      <c r="LY20" s="12"/>
      <c r="LZ20" s="12"/>
      <c r="MA20" s="12"/>
      <c r="MB20" s="12"/>
      <c r="MC20" s="12"/>
      <c r="MD20" s="12"/>
      <c r="ME20" s="12"/>
      <c r="MF20" s="12"/>
      <c r="MG20" s="12"/>
      <c r="MH20" s="12"/>
      <c r="MI20" s="12"/>
      <c r="MJ20" s="12"/>
    </row>
    <row r="21" spans="1:348" x14ac:dyDescent="0.25">
      <c r="A21" s="132"/>
      <c r="B21" s="27"/>
      <c r="C21" s="219"/>
      <c r="D21" s="219"/>
      <c r="E21" s="103"/>
      <c r="F21" s="105"/>
      <c r="G21" s="36" t="str">
        <f>IFERROR(VLOOKUP(E21, 'General Project Info'!$C$31:$I$41, 7, FALSE), "")</f>
        <v/>
      </c>
      <c r="H21" s="41">
        <f>IFERROR(X21*VLOOKUP(E21, 'General Project Info'!$R$31:$T$41, 3, FALSE), 0)</f>
        <v>0</v>
      </c>
      <c r="I21" s="42">
        <f>IFERROR(IF($T21="Yes", $X21*VLOOKUP($E21, 'General Project Info'!$R$31:$W$41, 5, FALSE), 0), 0)</f>
        <v>0</v>
      </c>
      <c r="J21" s="42">
        <f>IFERROR(IF($T21="No", $X21*VLOOKUP($E21, 'General Project Info'!$R$31:$W$41, 5, FALSE), 0), 0)</f>
        <v>0</v>
      </c>
      <c r="K21" s="108"/>
      <c r="L21" s="108"/>
      <c r="M21" s="109"/>
      <c r="N21" s="109"/>
      <c r="O21" s="109"/>
      <c r="P21" s="43">
        <f t="shared" si="22"/>
        <v>0</v>
      </c>
      <c r="Q21" s="27"/>
      <c r="R21" s="132"/>
      <c r="T21" s="18" t="e">
        <f>VLOOKUP($E21, 'Unit Conversions Array'!$B$4:$Z$16, 25, FALSE)</f>
        <v>#N/A</v>
      </c>
      <c r="U21">
        <f>VLOOKUP(E21, 'General Project Info'!$R$31:$W$41, 6, FALSE)</f>
        <v>1</v>
      </c>
      <c r="V21" s="18">
        <f t="shared" si="6"/>
        <v>0</v>
      </c>
      <c r="W21" s="18">
        <f>IFERROR(F21*INDEX('Unit Conversions Array'!$E$4:$Y$16, MATCH('Scenarios &amp; Measures'!E21, 'Unit Conversions Array'!$B$4:$B$16, 0), MATCH('Scenarios &amp; Measures'!G21, 'Unit Conversions Array'!$E$3:$Y$3, 0)), 0)</f>
        <v>0</v>
      </c>
      <c r="X21" s="19">
        <f t="shared" si="23"/>
        <v>0</v>
      </c>
      <c r="Y21" s="19">
        <f t="shared" si="24"/>
        <v>0</v>
      </c>
      <c r="Z21" s="19">
        <f t="shared" si="25"/>
        <v>0</v>
      </c>
      <c r="AA21" s="17">
        <f t="shared" si="31"/>
        <v>0</v>
      </c>
      <c r="AB21" s="17">
        <f t="shared" si="26"/>
        <v>40</v>
      </c>
      <c r="AC21" s="17">
        <f t="shared" si="27"/>
        <v>-40</v>
      </c>
      <c r="AD21" s="17">
        <f t="shared" si="28"/>
        <v>0</v>
      </c>
      <c r="AE21" s="18">
        <f t="shared" si="7"/>
        <v>0</v>
      </c>
      <c r="AF21" s="19">
        <f t="shared" si="8"/>
        <v>0</v>
      </c>
      <c r="AG21" s="12">
        <f t="shared" si="9"/>
        <v>0</v>
      </c>
      <c r="AH21" s="17">
        <f t="shared" si="29"/>
        <v>0</v>
      </c>
      <c r="AI21" s="23">
        <f>IF($V$10="RECs", -Y21/VLOOKUP("RECs", 'General Project Info'!$R$31:$W$41, 5, FALSE)*$V$11*IF($X$11=$Z$12, $X$10, (1/($Z$12-$X$11))*(1-($X$11/$Z$12)^$X$10)*$Z$12), 0)</f>
        <v>0</v>
      </c>
      <c r="AJ21" s="17">
        <f t="shared" si="10"/>
        <v>0</v>
      </c>
      <c r="AK21" s="17" t="e">
        <f t="shared" si="11"/>
        <v>#N/A</v>
      </c>
      <c r="AL21" s="17" t="e">
        <f t="shared" si="30"/>
        <v>#N/A</v>
      </c>
      <c r="AN21" s="12">
        <f t="shared" si="12"/>
        <v>0</v>
      </c>
      <c r="AO21" s="12">
        <f t="shared" si="12"/>
        <v>0</v>
      </c>
      <c r="AP21" s="12">
        <f t="shared" si="12"/>
        <v>0</v>
      </c>
      <c r="AQ21" s="12">
        <f t="shared" si="12"/>
        <v>0</v>
      </c>
      <c r="AR21" s="12">
        <f t="shared" si="12"/>
        <v>0</v>
      </c>
      <c r="AS21" s="12">
        <f t="shared" si="12"/>
        <v>0</v>
      </c>
      <c r="AT21" s="12">
        <f t="shared" si="12"/>
        <v>0</v>
      </c>
      <c r="AU21" s="12">
        <f t="shared" si="12"/>
        <v>0</v>
      </c>
      <c r="AV21" s="12">
        <f t="shared" si="12"/>
        <v>0</v>
      </c>
      <c r="AW21" s="12">
        <f t="shared" si="12"/>
        <v>0</v>
      </c>
      <c r="AX21" s="12">
        <f t="shared" si="13"/>
        <v>0</v>
      </c>
      <c r="AY21" s="12">
        <f t="shared" si="13"/>
        <v>0</v>
      </c>
      <c r="AZ21" s="12">
        <f t="shared" si="13"/>
        <v>0</v>
      </c>
      <c r="BA21" s="12">
        <f t="shared" si="13"/>
        <v>0</v>
      </c>
      <c r="BB21" s="12">
        <f t="shared" si="13"/>
        <v>0</v>
      </c>
      <c r="BC21" s="12">
        <f t="shared" si="13"/>
        <v>0</v>
      </c>
      <c r="BD21" s="12">
        <f t="shared" si="13"/>
        <v>0</v>
      </c>
      <c r="BE21" s="12">
        <f t="shared" si="13"/>
        <v>0</v>
      </c>
      <c r="BF21" s="12">
        <f t="shared" si="13"/>
        <v>0</v>
      </c>
      <c r="BG21" s="12">
        <f t="shared" si="13"/>
        <v>0</v>
      </c>
      <c r="BH21" s="12">
        <f t="shared" si="14"/>
        <v>0</v>
      </c>
      <c r="BI21" s="12">
        <f t="shared" si="14"/>
        <v>0</v>
      </c>
      <c r="BJ21" s="12">
        <f t="shared" si="14"/>
        <v>0</v>
      </c>
      <c r="BK21" s="12">
        <f t="shared" si="14"/>
        <v>0</v>
      </c>
      <c r="BL21" s="12">
        <f t="shared" si="14"/>
        <v>0</v>
      </c>
      <c r="BM21" s="12">
        <f t="shared" si="14"/>
        <v>0</v>
      </c>
      <c r="BN21" s="12">
        <f t="shared" si="14"/>
        <v>0</v>
      </c>
      <c r="BO21" s="12">
        <f t="shared" si="14"/>
        <v>0</v>
      </c>
      <c r="BP21" s="12">
        <f t="shared" si="14"/>
        <v>0</v>
      </c>
      <c r="BQ21" s="12">
        <f t="shared" si="14"/>
        <v>0</v>
      </c>
      <c r="BR21" s="12">
        <f t="shared" si="15"/>
        <v>0</v>
      </c>
      <c r="BS21" s="12">
        <f t="shared" si="15"/>
        <v>0</v>
      </c>
      <c r="BT21" s="12">
        <f t="shared" si="15"/>
        <v>0</v>
      </c>
      <c r="BU21" s="12">
        <f t="shared" si="15"/>
        <v>0</v>
      </c>
      <c r="BV21" s="12">
        <f t="shared" si="15"/>
        <v>0</v>
      </c>
      <c r="BW21" s="12">
        <f t="shared" si="15"/>
        <v>0</v>
      </c>
      <c r="BX21" s="12">
        <f t="shared" si="15"/>
        <v>0</v>
      </c>
      <c r="BY21" s="12">
        <f t="shared" si="15"/>
        <v>0</v>
      </c>
      <c r="BZ21" s="12">
        <f t="shared" si="15"/>
        <v>0</v>
      </c>
      <c r="CA21" s="12">
        <f t="shared" si="15"/>
        <v>0</v>
      </c>
      <c r="CB21" s="12">
        <f t="shared" si="16"/>
        <v>0</v>
      </c>
      <c r="CC21" s="12">
        <f t="shared" si="16"/>
        <v>0</v>
      </c>
      <c r="CD21" s="12">
        <f t="shared" si="16"/>
        <v>0</v>
      </c>
      <c r="CE21" s="12">
        <f t="shared" si="16"/>
        <v>0</v>
      </c>
      <c r="CF21" s="12">
        <f t="shared" si="16"/>
        <v>0</v>
      </c>
      <c r="CG21" s="12">
        <f t="shared" si="16"/>
        <v>0</v>
      </c>
      <c r="CH21" s="12">
        <f t="shared" si="16"/>
        <v>0</v>
      </c>
      <c r="CI21" s="12">
        <f t="shared" si="16"/>
        <v>0</v>
      </c>
      <c r="CJ21" s="12">
        <f t="shared" si="16"/>
        <v>0</v>
      </c>
      <c r="CK21" s="12">
        <f t="shared" si="16"/>
        <v>0</v>
      </c>
      <c r="CL21" s="12">
        <f t="shared" si="17"/>
        <v>0</v>
      </c>
      <c r="CM21" s="12">
        <f t="shared" si="17"/>
        <v>0</v>
      </c>
      <c r="CN21" s="12">
        <f t="shared" si="17"/>
        <v>0</v>
      </c>
      <c r="CO21" s="12">
        <f t="shared" si="17"/>
        <v>0</v>
      </c>
      <c r="CP21" s="12">
        <f t="shared" si="17"/>
        <v>0</v>
      </c>
      <c r="CQ21" s="12">
        <f t="shared" si="17"/>
        <v>0</v>
      </c>
      <c r="CR21" s="12">
        <f t="shared" si="17"/>
        <v>0</v>
      </c>
      <c r="CS21" s="12">
        <f t="shared" si="17"/>
        <v>0</v>
      </c>
      <c r="CT21" s="12">
        <f t="shared" si="17"/>
        <v>0</v>
      </c>
      <c r="CU21" s="12">
        <f t="shared" si="17"/>
        <v>0</v>
      </c>
      <c r="CV21" s="12">
        <f t="shared" si="18"/>
        <v>0</v>
      </c>
      <c r="CW21" s="12">
        <f t="shared" si="18"/>
        <v>0</v>
      </c>
      <c r="CX21" s="12">
        <f t="shared" si="18"/>
        <v>0</v>
      </c>
      <c r="CY21" s="12">
        <f t="shared" si="18"/>
        <v>0</v>
      </c>
      <c r="CZ21" s="12">
        <f t="shared" si="18"/>
        <v>0</v>
      </c>
      <c r="DA21" s="12">
        <f t="shared" si="18"/>
        <v>0</v>
      </c>
      <c r="DB21" s="12">
        <f t="shared" si="18"/>
        <v>0</v>
      </c>
      <c r="DC21" s="12">
        <f t="shared" si="18"/>
        <v>0</v>
      </c>
      <c r="DD21" s="12">
        <f t="shared" si="18"/>
        <v>0</v>
      </c>
      <c r="DE21" s="12">
        <f t="shared" si="18"/>
        <v>0</v>
      </c>
      <c r="DF21" s="12">
        <f t="shared" si="19"/>
        <v>0</v>
      </c>
      <c r="DG21" s="12">
        <f t="shared" si="19"/>
        <v>0</v>
      </c>
      <c r="DH21" s="12">
        <f t="shared" si="19"/>
        <v>0</v>
      </c>
      <c r="DI21" s="12">
        <f t="shared" si="19"/>
        <v>0</v>
      </c>
      <c r="DJ21" s="12">
        <f t="shared" si="19"/>
        <v>0</v>
      </c>
      <c r="DK21" s="12">
        <f t="shared" si="19"/>
        <v>0</v>
      </c>
      <c r="DL21" s="12">
        <f t="shared" si="19"/>
        <v>0</v>
      </c>
      <c r="DM21" s="12">
        <f t="shared" si="19"/>
        <v>0</v>
      </c>
      <c r="DN21" s="12">
        <f t="shared" si="19"/>
        <v>0</v>
      </c>
      <c r="DO21" s="12">
        <f t="shared" si="19"/>
        <v>0</v>
      </c>
      <c r="DP21" s="12">
        <f t="shared" si="20"/>
        <v>0</v>
      </c>
      <c r="DQ21" s="12">
        <f t="shared" si="20"/>
        <v>0</v>
      </c>
      <c r="DR21" s="12">
        <f t="shared" si="20"/>
        <v>0</v>
      </c>
      <c r="DS21" s="12">
        <f t="shared" si="20"/>
        <v>0</v>
      </c>
      <c r="DT21" s="12">
        <f t="shared" si="20"/>
        <v>0</v>
      </c>
      <c r="DU21" s="12">
        <f t="shared" si="20"/>
        <v>0</v>
      </c>
      <c r="DV21" s="12">
        <f t="shared" si="20"/>
        <v>0</v>
      </c>
      <c r="DW21" s="12">
        <f t="shared" si="20"/>
        <v>0</v>
      </c>
      <c r="DX21" s="12">
        <f t="shared" si="20"/>
        <v>0</v>
      </c>
      <c r="DY21" s="12">
        <f t="shared" si="20"/>
        <v>0</v>
      </c>
      <c r="DZ21" s="12">
        <f t="shared" si="21"/>
        <v>0</v>
      </c>
      <c r="EA21" s="12">
        <f t="shared" si="21"/>
        <v>0</v>
      </c>
      <c r="EB21" s="12">
        <f t="shared" si="21"/>
        <v>0</v>
      </c>
      <c r="EC21" s="12">
        <f t="shared" si="21"/>
        <v>0</v>
      </c>
      <c r="ED21" s="12">
        <f t="shared" si="21"/>
        <v>0</v>
      </c>
      <c r="EE21" s="12">
        <f t="shared" si="21"/>
        <v>0</v>
      </c>
      <c r="EF21" s="12">
        <f t="shared" si="21"/>
        <v>0</v>
      </c>
      <c r="EG21" s="12">
        <f t="shared" si="21"/>
        <v>0</v>
      </c>
      <c r="EH21" s="12">
        <f t="shared" si="21"/>
        <v>0</v>
      </c>
      <c r="EI21" s="12">
        <f t="shared" si="21"/>
        <v>0</v>
      </c>
      <c r="EJ21" s="12">
        <f t="shared" si="21"/>
        <v>0</v>
      </c>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row>
    <row r="22" spans="1:348" x14ac:dyDescent="0.25">
      <c r="A22" s="132"/>
      <c r="B22" s="27"/>
      <c r="C22" s="219"/>
      <c r="D22" s="219"/>
      <c r="E22" s="103"/>
      <c r="F22" s="105"/>
      <c r="G22" s="36" t="str">
        <f>IFERROR(VLOOKUP(E22, 'General Project Info'!$C$31:$I$41, 7, FALSE), "")</f>
        <v/>
      </c>
      <c r="H22" s="41">
        <f>IFERROR(X22*VLOOKUP(E22, 'General Project Info'!$R$31:$T$41, 3, FALSE), 0)</f>
        <v>0</v>
      </c>
      <c r="I22" s="42">
        <f>IFERROR(IF($T22="Yes", $X22*VLOOKUP($E22, 'General Project Info'!$R$31:$W$41, 5, FALSE), 0), 0)</f>
        <v>0</v>
      </c>
      <c r="J22" s="42">
        <f>IFERROR(IF($T22="No", $X22*VLOOKUP($E22, 'General Project Info'!$R$31:$W$41, 5, FALSE), 0), 0)</f>
        <v>0</v>
      </c>
      <c r="K22" s="108"/>
      <c r="L22" s="108"/>
      <c r="M22" s="109"/>
      <c r="N22" s="109"/>
      <c r="O22" s="109"/>
      <c r="P22" s="43">
        <f t="shared" si="22"/>
        <v>0</v>
      </c>
      <c r="Q22" s="27"/>
      <c r="R22" s="132"/>
      <c r="T22" s="18" t="e">
        <f>VLOOKUP($E22, 'Unit Conversions Array'!$B$4:$Z$16, 25, FALSE)</f>
        <v>#N/A</v>
      </c>
      <c r="U22">
        <f>VLOOKUP(E22, 'General Project Info'!$R$31:$W$41, 6, FALSE)</f>
        <v>1</v>
      </c>
      <c r="V22" s="18">
        <f t="shared" si="6"/>
        <v>0</v>
      </c>
      <c r="W22" s="18">
        <f>IFERROR(F22*INDEX('Unit Conversions Array'!$E$4:$Y$16, MATCH('Scenarios &amp; Measures'!E22, 'Unit Conversions Array'!$B$4:$B$16, 0), MATCH('Scenarios &amp; Measures'!G22, 'Unit Conversions Array'!$E$3:$Y$3, 0)), 0)</f>
        <v>0</v>
      </c>
      <c r="X22" s="19">
        <f t="shared" si="23"/>
        <v>0</v>
      </c>
      <c r="Y22" s="19">
        <f t="shared" si="24"/>
        <v>0</v>
      </c>
      <c r="Z22" s="19">
        <f t="shared" si="25"/>
        <v>0</v>
      </c>
      <c r="AA22" s="17">
        <f t="shared" si="31"/>
        <v>0</v>
      </c>
      <c r="AB22" s="17">
        <f t="shared" si="26"/>
        <v>40</v>
      </c>
      <c r="AC22" s="17">
        <f t="shared" si="27"/>
        <v>-40</v>
      </c>
      <c r="AD22" s="17">
        <f t="shared" si="28"/>
        <v>0</v>
      </c>
      <c r="AE22" s="18">
        <f t="shared" si="7"/>
        <v>0</v>
      </c>
      <c r="AF22" s="19">
        <f t="shared" si="8"/>
        <v>0</v>
      </c>
      <c r="AG22" s="12">
        <f t="shared" si="9"/>
        <v>0</v>
      </c>
      <c r="AH22" s="17">
        <f t="shared" si="29"/>
        <v>0</v>
      </c>
      <c r="AI22" s="23">
        <f>IF($V$10="RECs", -Y22/VLOOKUP("RECs", 'General Project Info'!$R$31:$W$41, 5, FALSE)*$V$11*IF($X$11=$Z$12, $X$10, (1/($Z$12-$X$11))*(1-($X$11/$Z$12)^$X$10)*$Z$12), 0)</f>
        <v>0</v>
      </c>
      <c r="AJ22" s="17">
        <f t="shared" si="10"/>
        <v>0</v>
      </c>
      <c r="AK22" s="17" t="e">
        <f t="shared" si="11"/>
        <v>#N/A</v>
      </c>
      <c r="AL22" s="17" t="e">
        <f t="shared" si="30"/>
        <v>#N/A</v>
      </c>
      <c r="AN22" s="12">
        <f t="shared" si="12"/>
        <v>0</v>
      </c>
      <c r="AO22" s="12">
        <f t="shared" si="12"/>
        <v>0</v>
      </c>
      <c r="AP22" s="12">
        <f t="shared" si="12"/>
        <v>0</v>
      </c>
      <c r="AQ22" s="12">
        <f t="shared" si="12"/>
        <v>0</v>
      </c>
      <c r="AR22" s="12">
        <f t="shared" si="12"/>
        <v>0</v>
      </c>
      <c r="AS22" s="12">
        <f t="shared" si="12"/>
        <v>0</v>
      </c>
      <c r="AT22" s="12">
        <f t="shared" si="12"/>
        <v>0</v>
      </c>
      <c r="AU22" s="12">
        <f t="shared" si="12"/>
        <v>0</v>
      </c>
      <c r="AV22" s="12">
        <f t="shared" si="12"/>
        <v>0</v>
      </c>
      <c r="AW22" s="12">
        <f t="shared" si="12"/>
        <v>0</v>
      </c>
      <c r="AX22" s="12">
        <f t="shared" si="13"/>
        <v>0</v>
      </c>
      <c r="AY22" s="12">
        <f t="shared" si="13"/>
        <v>0</v>
      </c>
      <c r="AZ22" s="12">
        <f t="shared" si="13"/>
        <v>0</v>
      </c>
      <c r="BA22" s="12">
        <f t="shared" si="13"/>
        <v>0</v>
      </c>
      <c r="BB22" s="12">
        <f t="shared" si="13"/>
        <v>0</v>
      </c>
      <c r="BC22" s="12">
        <f t="shared" si="13"/>
        <v>0</v>
      </c>
      <c r="BD22" s="12">
        <f t="shared" si="13"/>
        <v>0</v>
      </c>
      <c r="BE22" s="12">
        <f t="shared" si="13"/>
        <v>0</v>
      </c>
      <c r="BF22" s="12">
        <f t="shared" si="13"/>
        <v>0</v>
      </c>
      <c r="BG22" s="12">
        <f t="shared" si="13"/>
        <v>0</v>
      </c>
      <c r="BH22" s="12">
        <f t="shared" si="14"/>
        <v>0</v>
      </c>
      <c r="BI22" s="12">
        <f t="shared" si="14"/>
        <v>0</v>
      </c>
      <c r="BJ22" s="12">
        <f t="shared" si="14"/>
        <v>0</v>
      </c>
      <c r="BK22" s="12">
        <f t="shared" si="14"/>
        <v>0</v>
      </c>
      <c r="BL22" s="12">
        <f t="shared" si="14"/>
        <v>0</v>
      </c>
      <c r="BM22" s="12">
        <f t="shared" si="14"/>
        <v>0</v>
      </c>
      <c r="BN22" s="12">
        <f t="shared" si="14"/>
        <v>0</v>
      </c>
      <c r="BO22" s="12">
        <f t="shared" si="14"/>
        <v>0</v>
      </c>
      <c r="BP22" s="12">
        <f t="shared" si="14"/>
        <v>0</v>
      </c>
      <c r="BQ22" s="12">
        <f t="shared" si="14"/>
        <v>0</v>
      </c>
      <c r="BR22" s="12">
        <f t="shared" si="15"/>
        <v>0</v>
      </c>
      <c r="BS22" s="12">
        <f t="shared" si="15"/>
        <v>0</v>
      </c>
      <c r="BT22" s="12">
        <f t="shared" si="15"/>
        <v>0</v>
      </c>
      <c r="BU22" s="12">
        <f t="shared" si="15"/>
        <v>0</v>
      </c>
      <c r="BV22" s="12">
        <f t="shared" si="15"/>
        <v>0</v>
      </c>
      <c r="BW22" s="12">
        <f t="shared" si="15"/>
        <v>0</v>
      </c>
      <c r="BX22" s="12">
        <f t="shared" si="15"/>
        <v>0</v>
      </c>
      <c r="BY22" s="12">
        <f t="shared" si="15"/>
        <v>0</v>
      </c>
      <c r="BZ22" s="12">
        <f t="shared" si="15"/>
        <v>0</v>
      </c>
      <c r="CA22" s="12">
        <f t="shared" si="15"/>
        <v>0</v>
      </c>
      <c r="CB22" s="12">
        <f t="shared" si="16"/>
        <v>0</v>
      </c>
      <c r="CC22" s="12">
        <f t="shared" si="16"/>
        <v>0</v>
      </c>
      <c r="CD22" s="12">
        <f t="shared" si="16"/>
        <v>0</v>
      </c>
      <c r="CE22" s="12">
        <f t="shared" si="16"/>
        <v>0</v>
      </c>
      <c r="CF22" s="12">
        <f t="shared" si="16"/>
        <v>0</v>
      </c>
      <c r="CG22" s="12">
        <f t="shared" si="16"/>
        <v>0</v>
      </c>
      <c r="CH22" s="12">
        <f t="shared" si="16"/>
        <v>0</v>
      </c>
      <c r="CI22" s="12">
        <f t="shared" si="16"/>
        <v>0</v>
      </c>
      <c r="CJ22" s="12">
        <f t="shared" si="16"/>
        <v>0</v>
      </c>
      <c r="CK22" s="12">
        <f t="shared" si="16"/>
        <v>0</v>
      </c>
      <c r="CL22" s="12">
        <f t="shared" si="17"/>
        <v>0</v>
      </c>
      <c r="CM22" s="12">
        <f t="shared" si="17"/>
        <v>0</v>
      </c>
      <c r="CN22" s="12">
        <f t="shared" si="17"/>
        <v>0</v>
      </c>
      <c r="CO22" s="12">
        <f t="shared" si="17"/>
        <v>0</v>
      </c>
      <c r="CP22" s="12">
        <f t="shared" si="17"/>
        <v>0</v>
      </c>
      <c r="CQ22" s="12">
        <f t="shared" si="17"/>
        <v>0</v>
      </c>
      <c r="CR22" s="12">
        <f t="shared" si="17"/>
        <v>0</v>
      </c>
      <c r="CS22" s="12">
        <f t="shared" si="17"/>
        <v>0</v>
      </c>
      <c r="CT22" s="12">
        <f t="shared" si="17"/>
        <v>0</v>
      </c>
      <c r="CU22" s="12">
        <f t="shared" si="17"/>
        <v>0</v>
      </c>
      <c r="CV22" s="12">
        <f t="shared" si="18"/>
        <v>0</v>
      </c>
      <c r="CW22" s="12">
        <f t="shared" si="18"/>
        <v>0</v>
      </c>
      <c r="CX22" s="12">
        <f t="shared" si="18"/>
        <v>0</v>
      </c>
      <c r="CY22" s="12">
        <f t="shared" si="18"/>
        <v>0</v>
      </c>
      <c r="CZ22" s="12">
        <f t="shared" si="18"/>
        <v>0</v>
      </c>
      <c r="DA22" s="12">
        <f t="shared" si="18"/>
        <v>0</v>
      </c>
      <c r="DB22" s="12">
        <f t="shared" si="18"/>
        <v>0</v>
      </c>
      <c r="DC22" s="12">
        <f t="shared" si="18"/>
        <v>0</v>
      </c>
      <c r="DD22" s="12">
        <f t="shared" si="18"/>
        <v>0</v>
      </c>
      <c r="DE22" s="12">
        <f t="shared" si="18"/>
        <v>0</v>
      </c>
      <c r="DF22" s="12">
        <f t="shared" si="19"/>
        <v>0</v>
      </c>
      <c r="DG22" s="12">
        <f t="shared" si="19"/>
        <v>0</v>
      </c>
      <c r="DH22" s="12">
        <f t="shared" si="19"/>
        <v>0</v>
      </c>
      <c r="DI22" s="12">
        <f t="shared" si="19"/>
        <v>0</v>
      </c>
      <c r="DJ22" s="12">
        <f t="shared" si="19"/>
        <v>0</v>
      </c>
      <c r="DK22" s="12">
        <f t="shared" si="19"/>
        <v>0</v>
      </c>
      <c r="DL22" s="12">
        <f t="shared" si="19"/>
        <v>0</v>
      </c>
      <c r="DM22" s="12">
        <f t="shared" si="19"/>
        <v>0</v>
      </c>
      <c r="DN22" s="12">
        <f t="shared" si="19"/>
        <v>0</v>
      </c>
      <c r="DO22" s="12">
        <f t="shared" si="19"/>
        <v>0</v>
      </c>
      <c r="DP22" s="12">
        <f t="shared" si="20"/>
        <v>0</v>
      </c>
      <c r="DQ22" s="12">
        <f t="shared" si="20"/>
        <v>0</v>
      </c>
      <c r="DR22" s="12">
        <f t="shared" si="20"/>
        <v>0</v>
      </c>
      <c r="DS22" s="12">
        <f t="shared" si="20"/>
        <v>0</v>
      </c>
      <c r="DT22" s="12">
        <f t="shared" si="20"/>
        <v>0</v>
      </c>
      <c r="DU22" s="12">
        <f t="shared" si="20"/>
        <v>0</v>
      </c>
      <c r="DV22" s="12">
        <f t="shared" si="20"/>
        <v>0</v>
      </c>
      <c r="DW22" s="12">
        <f t="shared" si="20"/>
        <v>0</v>
      </c>
      <c r="DX22" s="12">
        <f t="shared" si="20"/>
        <v>0</v>
      </c>
      <c r="DY22" s="12">
        <f t="shared" si="20"/>
        <v>0</v>
      </c>
      <c r="DZ22" s="12">
        <f t="shared" si="21"/>
        <v>0</v>
      </c>
      <c r="EA22" s="12">
        <f t="shared" si="21"/>
        <v>0</v>
      </c>
      <c r="EB22" s="12">
        <f t="shared" si="21"/>
        <v>0</v>
      </c>
      <c r="EC22" s="12">
        <f t="shared" si="21"/>
        <v>0</v>
      </c>
      <c r="ED22" s="12">
        <f t="shared" si="21"/>
        <v>0</v>
      </c>
      <c r="EE22" s="12">
        <f t="shared" si="21"/>
        <v>0</v>
      </c>
      <c r="EF22" s="12">
        <f t="shared" si="21"/>
        <v>0</v>
      </c>
      <c r="EG22" s="12">
        <f t="shared" si="21"/>
        <v>0</v>
      </c>
      <c r="EH22" s="12">
        <f t="shared" si="21"/>
        <v>0</v>
      </c>
      <c r="EI22" s="12">
        <f t="shared" si="21"/>
        <v>0</v>
      </c>
      <c r="EJ22" s="12">
        <f t="shared" si="21"/>
        <v>0</v>
      </c>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c r="KW22" s="12"/>
      <c r="KX22" s="12"/>
      <c r="KY22" s="12"/>
      <c r="KZ22" s="12"/>
      <c r="LA22" s="12"/>
      <c r="LB22" s="12"/>
      <c r="LC22" s="12"/>
      <c r="LD22" s="12"/>
      <c r="LE22" s="12"/>
      <c r="LF22" s="12"/>
      <c r="LG22" s="12"/>
      <c r="LH22" s="12"/>
      <c r="LI22" s="12"/>
      <c r="LJ22" s="12"/>
      <c r="LK22" s="12"/>
      <c r="LL22" s="12"/>
      <c r="LM22" s="12"/>
      <c r="LN22" s="12"/>
      <c r="LO22" s="12"/>
      <c r="LP22" s="12"/>
      <c r="LQ22" s="12"/>
      <c r="LR22" s="12"/>
      <c r="LS22" s="12"/>
      <c r="LT22" s="12"/>
      <c r="LU22" s="12"/>
      <c r="LV22" s="12"/>
      <c r="LW22" s="12"/>
      <c r="LX22" s="12"/>
      <c r="LY22" s="12"/>
      <c r="LZ22" s="12"/>
      <c r="MA22" s="12"/>
      <c r="MB22" s="12"/>
      <c r="MC22" s="12"/>
      <c r="MD22" s="12"/>
      <c r="ME22" s="12"/>
      <c r="MF22" s="12"/>
      <c r="MG22" s="12"/>
      <c r="MH22" s="12"/>
      <c r="MI22" s="12"/>
      <c r="MJ22" s="12"/>
    </row>
    <row r="23" spans="1:348" x14ac:dyDescent="0.25">
      <c r="A23" s="132"/>
      <c r="B23" s="27"/>
      <c r="C23" s="219"/>
      <c r="D23" s="219"/>
      <c r="E23" s="103"/>
      <c r="F23" s="105"/>
      <c r="G23" s="36" t="str">
        <f>IFERROR(VLOOKUP(E23, 'General Project Info'!$C$31:$I$41, 7, FALSE), "")</f>
        <v/>
      </c>
      <c r="H23" s="41">
        <f>IFERROR(X23*VLOOKUP(E23, 'General Project Info'!$R$31:$T$41, 3, FALSE), 0)</f>
        <v>0</v>
      </c>
      <c r="I23" s="42">
        <f>IFERROR(IF($T23="Yes", $X23*VLOOKUP($E23, 'General Project Info'!$R$31:$W$41, 5, FALSE), 0), 0)</f>
        <v>0</v>
      </c>
      <c r="J23" s="42">
        <f>IFERROR(IF($T23="No", $X23*VLOOKUP($E23, 'General Project Info'!$R$31:$W$41, 5, FALSE), 0), 0)</f>
        <v>0</v>
      </c>
      <c r="K23" s="108"/>
      <c r="L23" s="108"/>
      <c r="M23" s="109"/>
      <c r="N23" s="109"/>
      <c r="O23" s="109"/>
      <c r="P23" s="43">
        <f t="shared" si="22"/>
        <v>0</v>
      </c>
      <c r="Q23" s="27"/>
      <c r="R23" s="132"/>
      <c r="T23" s="18" t="e">
        <f>VLOOKUP($E23, 'Unit Conversions Array'!$B$4:$Z$16, 25, FALSE)</f>
        <v>#N/A</v>
      </c>
      <c r="U23">
        <f>VLOOKUP(E23, 'General Project Info'!$R$31:$W$41, 6, FALSE)</f>
        <v>1</v>
      </c>
      <c r="V23" s="18">
        <f t="shared" si="6"/>
        <v>0</v>
      </c>
      <c r="W23" s="18">
        <f>IFERROR(F23*INDEX('Unit Conversions Array'!$E$4:$Y$16, MATCH('Scenarios &amp; Measures'!E23, 'Unit Conversions Array'!$B$4:$B$16, 0), MATCH('Scenarios &amp; Measures'!G23, 'Unit Conversions Array'!$E$3:$Y$3, 0)), 0)</f>
        <v>0</v>
      </c>
      <c r="X23" s="19">
        <f t="shared" si="23"/>
        <v>0</v>
      </c>
      <c r="Y23" s="19">
        <f t="shared" si="24"/>
        <v>0</v>
      </c>
      <c r="Z23" s="19">
        <f t="shared" si="25"/>
        <v>0</v>
      </c>
      <c r="AA23" s="17">
        <f t="shared" si="31"/>
        <v>0</v>
      </c>
      <c r="AB23" s="17">
        <f t="shared" si="26"/>
        <v>40</v>
      </c>
      <c r="AC23" s="17">
        <f t="shared" si="27"/>
        <v>-40</v>
      </c>
      <c r="AD23" s="17">
        <f t="shared" si="28"/>
        <v>0</v>
      </c>
      <c r="AE23" s="18">
        <f t="shared" si="7"/>
        <v>0</v>
      </c>
      <c r="AF23" s="19">
        <f t="shared" si="8"/>
        <v>0</v>
      </c>
      <c r="AG23" s="12">
        <f t="shared" si="9"/>
        <v>0</v>
      </c>
      <c r="AH23" s="17">
        <f t="shared" si="29"/>
        <v>0</v>
      </c>
      <c r="AI23" s="23">
        <f>IF($V$10="RECs", -Y23/VLOOKUP("RECs", 'General Project Info'!$R$31:$W$41, 5, FALSE)*$V$11*IF($X$11=$Z$12, $X$10, (1/($Z$12-$X$11))*(1-($X$11/$Z$12)^$X$10)*$Z$12), 0)</f>
        <v>0</v>
      </c>
      <c r="AJ23" s="17">
        <f t="shared" si="10"/>
        <v>0</v>
      </c>
      <c r="AK23" s="17" t="e">
        <f t="shared" si="11"/>
        <v>#N/A</v>
      </c>
      <c r="AL23" s="17" t="e">
        <f t="shared" si="30"/>
        <v>#N/A</v>
      </c>
      <c r="AN23" s="12">
        <f t="shared" si="12"/>
        <v>0</v>
      </c>
      <c r="AO23" s="12">
        <f t="shared" si="12"/>
        <v>0</v>
      </c>
      <c r="AP23" s="12">
        <f t="shared" si="12"/>
        <v>0</v>
      </c>
      <c r="AQ23" s="12">
        <f t="shared" si="12"/>
        <v>0</v>
      </c>
      <c r="AR23" s="12">
        <f t="shared" si="12"/>
        <v>0</v>
      </c>
      <c r="AS23" s="12">
        <f t="shared" si="12"/>
        <v>0</v>
      </c>
      <c r="AT23" s="12">
        <f t="shared" si="12"/>
        <v>0</v>
      </c>
      <c r="AU23" s="12">
        <f t="shared" si="12"/>
        <v>0</v>
      </c>
      <c r="AV23" s="12">
        <f t="shared" si="12"/>
        <v>0</v>
      </c>
      <c r="AW23" s="12">
        <f t="shared" si="12"/>
        <v>0</v>
      </c>
      <c r="AX23" s="12">
        <f t="shared" si="13"/>
        <v>0</v>
      </c>
      <c r="AY23" s="12">
        <f t="shared" si="13"/>
        <v>0</v>
      </c>
      <c r="AZ23" s="12">
        <f t="shared" si="13"/>
        <v>0</v>
      </c>
      <c r="BA23" s="12">
        <f t="shared" si="13"/>
        <v>0</v>
      </c>
      <c r="BB23" s="12">
        <f t="shared" si="13"/>
        <v>0</v>
      </c>
      <c r="BC23" s="12">
        <f t="shared" si="13"/>
        <v>0</v>
      </c>
      <c r="BD23" s="12">
        <f t="shared" si="13"/>
        <v>0</v>
      </c>
      <c r="BE23" s="12">
        <f t="shared" si="13"/>
        <v>0</v>
      </c>
      <c r="BF23" s="12">
        <f t="shared" si="13"/>
        <v>0</v>
      </c>
      <c r="BG23" s="12">
        <f t="shared" si="13"/>
        <v>0</v>
      </c>
      <c r="BH23" s="12">
        <f t="shared" si="14"/>
        <v>0</v>
      </c>
      <c r="BI23" s="12">
        <f t="shared" si="14"/>
        <v>0</v>
      </c>
      <c r="BJ23" s="12">
        <f t="shared" si="14"/>
        <v>0</v>
      </c>
      <c r="BK23" s="12">
        <f t="shared" si="14"/>
        <v>0</v>
      </c>
      <c r="BL23" s="12">
        <f t="shared" si="14"/>
        <v>0</v>
      </c>
      <c r="BM23" s="12">
        <f t="shared" si="14"/>
        <v>0</v>
      </c>
      <c r="BN23" s="12">
        <f t="shared" si="14"/>
        <v>0</v>
      </c>
      <c r="BO23" s="12">
        <f t="shared" si="14"/>
        <v>0</v>
      </c>
      <c r="BP23" s="12">
        <f t="shared" si="14"/>
        <v>0</v>
      </c>
      <c r="BQ23" s="12">
        <f t="shared" si="14"/>
        <v>0</v>
      </c>
      <c r="BR23" s="12">
        <f t="shared" si="15"/>
        <v>0</v>
      </c>
      <c r="BS23" s="12">
        <f t="shared" si="15"/>
        <v>0</v>
      </c>
      <c r="BT23" s="12">
        <f t="shared" si="15"/>
        <v>0</v>
      </c>
      <c r="BU23" s="12">
        <f t="shared" si="15"/>
        <v>0</v>
      </c>
      <c r="BV23" s="12">
        <f t="shared" si="15"/>
        <v>0</v>
      </c>
      <c r="BW23" s="12">
        <f t="shared" si="15"/>
        <v>0</v>
      </c>
      <c r="BX23" s="12">
        <f t="shared" si="15"/>
        <v>0</v>
      </c>
      <c r="BY23" s="12">
        <f t="shared" si="15"/>
        <v>0</v>
      </c>
      <c r="BZ23" s="12">
        <f t="shared" si="15"/>
        <v>0</v>
      </c>
      <c r="CA23" s="12">
        <f t="shared" si="15"/>
        <v>0</v>
      </c>
      <c r="CB23" s="12">
        <f t="shared" si="16"/>
        <v>0</v>
      </c>
      <c r="CC23" s="12">
        <f t="shared" si="16"/>
        <v>0</v>
      </c>
      <c r="CD23" s="12">
        <f t="shared" si="16"/>
        <v>0</v>
      </c>
      <c r="CE23" s="12">
        <f t="shared" si="16"/>
        <v>0</v>
      </c>
      <c r="CF23" s="12">
        <f t="shared" si="16"/>
        <v>0</v>
      </c>
      <c r="CG23" s="12">
        <f t="shared" si="16"/>
        <v>0</v>
      </c>
      <c r="CH23" s="12">
        <f t="shared" si="16"/>
        <v>0</v>
      </c>
      <c r="CI23" s="12">
        <f t="shared" si="16"/>
        <v>0</v>
      </c>
      <c r="CJ23" s="12">
        <f t="shared" si="16"/>
        <v>0</v>
      </c>
      <c r="CK23" s="12">
        <f t="shared" si="16"/>
        <v>0</v>
      </c>
      <c r="CL23" s="12">
        <f t="shared" si="17"/>
        <v>0</v>
      </c>
      <c r="CM23" s="12">
        <f t="shared" si="17"/>
        <v>0</v>
      </c>
      <c r="CN23" s="12">
        <f t="shared" si="17"/>
        <v>0</v>
      </c>
      <c r="CO23" s="12">
        <f t="shared" si="17"/>
        <v>0</v>
      </c>
      <c r="CP23" s="12">
        <f t="shared" si="17"/>
        <v>0</v>
      </c>
      <c r="CQ23" s="12">
        <f t="shared" si="17"/>
        <v>0</v>
      </c>
      <c r="CR23" s="12">
        <f t="shared" si="17"/>
        <v>0</v>
      </c>
      <c r="CS23" s="12">
        <f t="shared" si="17"/>
        <v>0</v>
      </c>
      <c r="CT23" s="12">
        <f t="shared" si="17"/>
        <v>0</v>
      </c>
      <c r="CU23" s="12">
        <f t="shared" si="17"/>
        <v>0</v>
      </c>
      <c r="CV23" s="12">
        <f t="shared" si="18"/>
        <v>0</v>
      </c>
      <c r="CW23" s="12">
        <f t="shared" si="18"/>
        <v>0</v>
      </c>
      <c r="CX23" s="12">
        <f t="shared" si="18"/>
        <v>0</v>
      </c>
      <c r="CY23" s="12">
        <f t="shared" si="18"/>
        <v>0</v>
      </c>
      <c r="CZ23" s="12">
        <f t="shared" si="18"/>
        <v>0</v>
      </c>
      <c r="DA23" s="12">
        <f t="shared" si="18"/>
        <v>0</v>
      </c>
      <c r="DB23" s="12">
        <f t="shared" si="18"/>
        <v>0</v>
      </c>
      <c r="DC23" s="12">
        <f t="shared" si="18"/>
        <v>0</v>
      </c>
      <c r="DD23" s="12">
        <f t="shared" si="18"/>
        <v>0</v>
      </c>
      <c r="DE23" s="12">
        <f t="shared" si="18"/>
        <v>0</v>
      </c>
      <c r="DF23" s="12">
        <f t="shared" si="19"/>
        <v>0</v>
      </c>
      <c r="DG23" s="12">
        <f t="shared" si="19"/>
        <v>0</v>
      </c>
      <c r="DH23" s="12">
        <f t="shared" si="19"/>
        <v>0</v>
      </c>
      <c r="DI23" s="12">
        <f t="shared" si="19"/>
        <v>0</v>
      </c>
      <c r="DJ23" s="12">
        <f t="shared" si="19"/>
        <v>0</v>
      </c>
      <c r="DK23" s="12">
        <f t="shared" si="19"/>
        <v>0</v>
      </c>
      <c r="DL23" s="12">
        <f t="shared" si="19"/>
        <v>0</v>
      </c>
      <c r="DM23" s="12">
        <f t="shared" si="19"/>
        <v>0</v>
      </c>
      <c r="DN23" s="12">
        <f t="shared" si="19"/>
        <v>0</v>
      </c>
      <c r="DO23" s="12">
        <f t="shared" si="19"/>
        <v>0</v>
      </c>
      <c r="DP23" s="12">
        <f t="shared" si="20"/>
        <v>0</v>
      </c>
      <c r="DQ23" s="12">
        <f t="shared" si="20"/>
        <v>0</v>
      </c>
      <c r="DR23" s="12">
        <f t="shared" si="20"/>
        <v>0</v>
      </c>
      <c r="DS23" s="12">
        <f t="shared" si="20"/>
        <v>0</v>
      </c>
      <c r="DT23" s="12">
        <f t="shared" si="20"/>
        <v>0</v>
      </c>
      <c r="DU23" s="12">
        <f t="shared" si="20"/>
        <v>0</v>
      </c>
      <c r="DV23" s="12">
        <f t="shared" si="20"/>
        <v>0</v>
      </c>
      <c r="DW23" s="12">
        <f t="shared" si="20"/>
        <v>0</v>
      </c>
      <c r="DX23" s="12">
        <f t="shared" si="20"/>
        <v>0</v>
      </c>
      <c r="DY23" s="12">
        <f t="shared" si="20"/>
        <v>0</v>
      </c>
      <c r="DZ23" s="12">
        <f t="shared" si="21"/>
        <v>0</v>
      </c>
      <c r="EA23" s="12">
        <f t="shared" si="21"/>
        <v>0</v>
      </c>
      <c r="EB23" s="12">
        <f t="shared" si="21"/>
        <v>0</v>
      </c>
      <c r="EC23" s="12">
        <f t="shared" si="21"/>
        <v>0</v>
      </c>
      <c r="ED23" s="12">
        <f t="shared" si="21"/>
        <v>0</v>
      </c>
      <c r="EE23" s="12">
        <f t="shared" si="21"/>
        <v>0</v>
      </c>
      <c r="EF23" s="12">
        <f t="shared" si="21"/>
        <v>0</v>
      </c>
      <c r="EG23" s="12">
        <f t="shared" si="21"/>
        <v>0</v>
      </c>
      <c r="EH23" s="12">
        <f t="shared" si="21"/>
        <v>0</v>
      </c>
      <c r="EI23" s="12">
        <f t="shared" si="21"/>
        <v>0</v>
      </c>
      <c r="EJ23" s="12">
        <f t="shared" si="21"/>
        <v>0</v>
      </c>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J23" s="12"/>
      <c r="IK23" s="12"/>
      <c r="IL23" s="12"/>
      <c r="IM23" s="12"/>
      <c r="IN23" s="12"/>
      <c r="IO23" s="12"/>
      <c r="IP23" s="12"/>
      <c r="IQ23" s="12"/>
      <c r="IR23" s="12"/>
      <c r="IS23" s="12"/>
      <c r="IT23" s="12"/>
      <c r="IU23" s="12"/>
      <c r="IV23" s="12"/>
      <c r="IW23" s="12"/>
      <c r="IX23" s="12"/>
      <c r="IY23" s="12"/>
      <c r="IZ23" s="12"/>
      <c r="JA23" s="12"/>
      <c r="JB23" s="12"/>
      <c r="JC23" s="12"/>
      <c r="JD23" s="12"/>
      <c r="JE23" s="12"/>
      <c r="JF23" s="12"/>
      <c r="JG23" s="12"/>
      <c r="JH23" s="12"/>
      <c r="JI23" s="12"/>
      <c r="JJ23" s="12"/>
      <c r="JK23" s="12"/>
      <c r="JL23" s="12"/>
      <c r="JM23" s="12"/>
      <c r="JN23" s="12"/>
      <c r="JO23" s="12"/>
      <c r="JP23" s="12"/>
      <c r="JQ23" s="12"/>
      <c r="JR23" s="12"/>
      <c r="JS23" s="12"/>
      <c r="JT23" s="12"/>
      <c r="JU23" s="12"/>
      <c r="JV23" s="12"/>
      <c r="JW23" s="12"/>
      <c r="JX23" s="12"/>
      <c r="JY23" s="12"/>
      <c r="JZ23" s="12"/>
      <c r="KA23" s="12"/>
      <c r="KB23" s="12"/>
      <c r="KC23" s="12"/>
      <c r="KD23" s="12"/>
      <c r="KE23" s="12"/>
      <c r="KF23" s="12"/>
      <c r="KG23" s="12"/>
      <c r="KH23" s="12"/>
      <c r="KI23" s="12"/>
      <c r="KJ23" s="12"/>
      <c r="KK23" s="12"/>
      <c r="KL23" s="12"/>
      <c r="KM23" s="12"/>
      <c r="KN23" s="12"/>
      <c r="KO23" s="12"/>
      <c r="KP23" s="12"/>
      <c r="KQ23" s="12"/>
      <c r="KR23" s="12"/>
      <c r="KS23" s="12"/>
      <c r="KT23" s="12"/>
      <c r="KU23" s="12"/>
      <c r="KV23" s="12"/>
      <c r="KW23" s="12"/>
      <c r="KX23" s="12"/>
      <c r="KY23" s="12"/>
      <c r="KZ23" s="12"/>
      <c r="LA23" s="12"/>
      <c r="LB23" s="12"/>
      <c r="LC23" s="12"/>
      <c r="LD23" s="12"/>
      <c r="LE23" s="12"/>
      <c r="LF23" s="12"/>
      <c r="LG23" s="12"/>
      <c r="LH23" s="12"/>
      <c r="LI23" s="12"/>
      <c r="LJ23" s="12"/>
      <c r="LK23" s="12"/>
      <c r="LL23" s="12"/>
      <c r="LM23" s="12"/>
      <c r="LN23" s="12"/>
      <c r="LO23" s="12"/>
      <c r="LP23" s="12"/>
      <c r="LQ23" s="12"/>
      <c r="LR23" s="12"/>
      <c r="LS23" s="12"/>
      <c r="LT23" s="12"/>
      <c r="LU23" s="12"/>
      <c r="LV23" s="12"/>
      <c r="LW23" s="12"/>
      <c r="LX23" s="12"/>
      <c r="LY23" s="12"/>
      <c r="LZ23" s="12"/>
      <c r="MA23" s="12"/>
      <c r="MB23" s="12"/>
      <c r="MC23" s="12"/>
      <c r="MD23" s="12"/>
      <c r="ME23" s="12"/>
      <c r="MF23" s="12"/>
      <c r="MG23" s="12"/>
      <c r="MH23" s="12"/>
      <c r="MI23" s="12"/>
      <c r="MJ23" s="12"/>
    </row>
    <row r="24" spans="1:348" x14ac:dyDescent="0.25">
      <c r="A24" s="132"/>
      <c r="B24" s="27"/>
      <c r="C24" s="219"/>
      <c r="D24" s="219"/>
      <c r="E24" s="103"/>
      <c r="F24" s="105"/>
      <c r="G24" s="36" t="str">
        <f>IFERROR(VLOOKUP(E24, 'General Project Info'!$C$31:$I$41, 7, FALSE), "")</f>
        <v/>
      </c>
      <c r="H24" s="41">
        <f>IFERROR(X24*VLOOKUP(E24, 'General Project Info'!$R$31:$T$41, 3, FALSE), 0)</f>
        <v>0</v>
      </c>
      <c r="I24" s="42">
        <f>IFERROR(IF($T24="Yes", $X24*VLOOKUP($E24, 'General Project Info'!$R$31:$W$41, 5, FALSE), 0), 0)</f>
        <v>0</v>
      </c>
      <c r="J24" s="42">
        <f>IFERROR(IF($T24="No", $X24*VLOOKUP($E24, 'General Project Info'!$R$31:$W$41, 5, FALSE), 0), 0)</f>
        <v>0</v>
      </c>
      <c r="K24" s="108"/>
      <c r="L24" s="108"/>
      <c r="M24" s="109"/>
      <c r="N24" s="109"/>
      <c r="O24" s="109"/>
      <c r="P24" s="43">
        <f t="shared" si="22"/>
        <v>0</v>
      </c>
      <c r="Q24" s="27"/>
      <c r="R24" s="132"/>
      <c r="T24" s="18" t="e">
        <f>VLOOKUP($E24, 'Unit Conversions Array'!$B$4:$Z$16, 25, FALSE)</f>
        <v>#N/A</v>
      </c>
      <c r="U24">
        <f>VLOOKUP(E24, 'General Project Info'!$R$31:$W$41, 6, FALSE)</f>
        <v>1</v>
      </c>
      <c r="V24" s="18">
        <f t="shared" si="6"/>
        <v>0</v>
      </c>
      <c r="W24" s="18">
        <f>IFERROR(F24*INDEX('Unit Conversions Array'!$E$4:$Y$16, MATCH('Scenarios &amp; Measures'!E24, 'Unit Conversions Array'!$B$4:$B$16, 0), MATCH('Scenarios &amp; Measures'!G24, 'Unit Conversions Array'!$E$3:$Y$3, 0)), 0)</f>
        <v>0</v>
      </c>
      <c r="X24" s="19">
        <f t="shared" si="23"/>
        <v>0</v>
      </c>
      <c r="Y24" s="19">
        <f t="shared" si="24"/>
        <v>0</v>
      </c>
      <c r="Z24" s="19">
        <f t="shared" si="25"/>
        <v>0</v>
      </c>
      <c r="AA24" s="17">
        <f t="shared" si="31"/>
        <v>0</v>
      </c>
      <c r="AB24" s="17">
        <f t="shared" si="26"/>
        <v>40</v>
      </c>
      <c r="AC24" s="17">
        <f t="shared" si="27"/>
        <v>-40</v>
      </c>
      <c r="AD24" s="17">
        <f t="shared" si="28"/>
        <v>0</v>
      </c>
      <c r="AE24" s="18">
        <f t="shared" si="7"/>
        <v>0</v>
      </c>
      <c r="AF24" s="19">
        <f t="shared" si="8"/>
        <v>0</v>
      </c>
      <c r="AG24" s="12">
        <f t="shared" si="9"/>
        <v>0</v>
      </c>
      <c r="AH24" s="17">
        <f t="shared" si="29"/>
        <v>0</v>
      </c>
      <c r="AI24" s="23">
        <f>IF($V$10="RECs", -Y24/VLOOKUP("RECs", 'General Project Info'!$R$31:$W$41, 5, FALSE)*$V$11*IF($X$11=$Z$12, $X$10, (1/($Z$12-$X$11))*(1-($X$11/$Z$12)^$X$10)*$Z$12), 0)</f>
        <v>0</v>
      </c>
      <c r="AJ24" s="17">
        <f t="shared" si="10"/>
        <v>0</v>
      </c>
      <c r="AK24" s="17" t="e">
        <f t="shared" si="11"/>
        <v>#N/A</v>
      </c>
      <c r="AL24" s="17" t="e">
        <f t="shared" si="30"/>
        <v>#N/A</v>
      </c>
      <c r="AN24" s="12">
        <f t="shared" si="12"/>
        <v>0</v>
      </c>
      <c r="AO24" s="12">
        <f t="shared" si="12"/>
        <v>0</v>
      </c>
      <c r="AP24" s="12">
        <f t="shared" si="12"/>
        <v>0</v>
      </c>
      <c r="AQ24" s="12">
        <f t="shared" si="12"/>
        <v>0</v>
      </c>
      <c r="AR24" s="12">
        <f t="shared" si="12"/>
        <v>0</v>
      </c>
      <c r="AS24" s="12">
        <f t="shared" si="12"/>
        <v>0</v>
      </c>
      <c r="AT24" s="12">
        <f t="shared" si="12"/>
        <v>0</v>
      </c>
      <c r="AU24" s="12">
        <f t="shared" si="12"/>
        <v>0</v>
      </c>
      <c r="AV24" s="12">
        <f t="shared" si="12"/>
        <v>0</v>
      </c>
      <c r="AW24" s="12">
        <f t="shared" si="12"/>
        <v>0</v>
      </c>
      <c r="AX24" s="12">
        <f t="shared" si="13"/>
        <v>0</v>
      </c>
      <c r="AY24" s="12">
        <f t="shared" si="13"/>
        <v>0</v>
      </c>
      <c r="AZ24" s="12">
        <f t="shared" si="13"/>
        <v>0</v>
      </c>
      <c r="BA24" s="12">
        <f t="shared" si="13"/>
        <v>0</v>
      </c>
      <c r="BB24" s="12">
        <f t="shared" si="13"/>
        <v>0</v>
      </c>
      <c r="BC24" s="12">
        <f t="shared" si="13"/>
        <v>0</v>
      </c>
      <c r="BD24" s="12">
        <f t="shared" si="13"/>
        <v>0</v>
      </c>
      <c r="BE24" s="12">
        <f t="shared" si="13"/>
        <v>0</v>
      </c>
      <c r="BF24" s="12">
        <f t="shared" si="13"/>
        <v>0</v>
      </c>
      <c r="BG24" s="12">
        <f t="shared" si="13"/>
        <v>0</v>
      </c>
      <c r="BH24" s="12">
        <f t="shared" si="14"/>
        <v>0</v>
      </c>
      <c r="BI24" s="12">
        <f t="shared" si="14"/>
        <v>0</v>
      </c>
      <c r="BJ24" s="12">
        <f t="shared" si="14"/>
        <v>0</v>
      </c>
      <c r="BK24" s="12">
        <f t="shared" si="14"/>
        <v>0</v>
      </c>
      <c r="BL24" s="12">
        <f t="shared" si="14"/>
        <v>0</v>
      </c>
      <c r="BM24" s="12">
        <f t="shared" si="14"/>
        <v>0</v>
      </c>
      <c r="BN24" s="12">
        <f t="shared" si="14"/>
        <v>0</v>
      </c>
      <c r="BO24" s="12">
        <f t="shared" si="14"/>
        <v>0</v>
      </c>
      <c r="BP24" s="12">
        <f t="shared" si="14"/>
        <v>0</v>
      </c>
      <c r="BQ24" s="12">
        <f t="shared" si="14"/>
        <v>0</v>
      </c>
      <c r="BR24" s="12">
        <f t="shared" si="15"/>
        <v>0</v>
      </c>
      <c r="BS24" s="12">
        <f t="shared" si="15"/>
        <v>0</v>
      </c>
      <c r="BT24" s="12">
        <f t="shared" si="15"/>
        <v>0</v>
      </c>
      <c r="BU24" s="12">
        <f t="shared" si="15"/>
        <v>0</v>
      </c>
      <c r="BV24" s="12">
        <f t="shared" si="15"/>
        <v>0</v>
      </c>
      <c r="BW24" s="12">
        <f t="shared" si="15"/>
        <v>0</v>
      </c>
      <c r="BX24" s="12">
        <f t="shared" si="15"/>
        <v>0</v>
      </c>
      <c r="BY24" s="12">
        <f t="shared" si="15"/>
        <v>0</v>
      </c>
      <c r="BZ24" s="12">
        <f t="shared" si="15"/>
        <v>0</v>
      </c>
      <c r="CA24" s="12">
        <f t="shared" si="15"/>
        <v>0</v>
      </c>
      <c r="CB24" s="12">
        <f t="shared" si="16"/>
        <v>0</v>
      </c>
      <c r="CC24" s="12">
        <f t="shared" si="16"/>
        <v>0</v>
      </c>
      <c r="CD24" s="12">
        <f t="shared" si="16"/>
        <v>0</v>
      </c>
      <c r="CE24" s="12">
        <f t="shared" si="16"/>
        <v>0</v>
      </c>
      <c r="CF24" s="12">
        <f t="shared" si="16"/>
        <v>0</v>
      </c>
      <c r="CG24" s="12">
        <f t="shared" si="16"/>
        <v>0</v>
      </c>
      <c r="CH24" s="12">
        <f t="shared" si="16"/>
        <v>0</v>
      </c>
      <c r="CI24" s="12">
        <f t="shared" si="16"/>
        <v>0</v>
      </c>
      <c r="CJ24" s="12">
        <f t="shared" si="16"/>
        <v>0</v>
      </c>
      <c r="CK24" s="12">
        <f t="shared" si="16"/>
        <v>0</v>
      </c>
      <c r="CL24" s="12">
        <f t="shared" si="17"/>
        <v>0</v>
      </c>
      <c r="CM24" s="12">
        <f t="shared" si="17"/>
        <v>0</v>
      </c>
      <c r="CN24" s="12">
        <f t="shared" si="17"/>
        <v>0</v>
      </c>
      <c r="CO24" s="12">
        <f t="shared" si="17"/>
        <v>0</v>
      </c>
      <c r="CP24" s="12">
        <f t="shared" si="17"/>
        <v>0</v>
      </c>
      <c r="CQ24" s="12">
        <f t="shared" si="17"/>
        <v>0</v>
      </c>
      <c r="CR24" s="12">
        <f t="shared" si="17"/>
        <v>0</v>
      </c>
      <c r="CS24" s="12">
        <f t="shared" si="17"/>
        <v>0</v>
      </c>
      <c r="CT24" s="12">
        <f t="shared" si="17"/>
        <v>0</v>
      </c>
      <c r="CU24" s="12">
        <f t="shared" si="17"/>
        <v>0</v>
      </c>
      <c r="CV24" s="12">
        <f t="shared" si="18"/>
        <v>0</v>
      </c>
      <c r="CW24" s="12">
        <f t="shared" si="18"/>
        <v>0</v>
      </c>
      <c r="CX24" s="12">
        <f t="shared" si="18"/>
        <v>0</v>
      </c>
      <c r="CY24" s="12">
        <f t="shared" si="18"/>
        <v>0</v>
      </c>
      <c r="CZ24" s="12">
        <f t="shared" si="18"/>
        <v>0</v>
      </c>
      <c r="DA24" s="12">
        <f t="shared" si="18"/>
        <v>0</v>
      </c>
      <c r="DB24" s="12">
        <f t="shared" si="18"/>
        <v>0</v>
      </c>
      <c r="DC24" s="12">
        <f t="shared" si="18"/>
        <v>0</v>
      </c>
      <c r="DD24" s="12">
        <f t="shared" si="18"/>
        <v>0</v>
      </c>
      <c r="DE24" s="12">
        <f t="shared" si="18"/>
        <v>0</v>
      </c>
      <c r="DF24" s="12">
        <f t="shared" si="19"/>
        <v>0</v>
      </c>
      <c r="DG24" s="12">
        <f t="shared" si="19"/>
        <v>0</v>
      </c>
      <c r="DH24" s="12">
        <f t="shared" si="19"/>
        <v>0</v>
      </c>
      <c r="DI24" s="12">
        <f t="shared" si="19"/>
        <v>0</v>
      </c>
      <c r="DJ24" s="12">
        <f t="shared" si="19"/>
        <v>0</v>
      </c>
      <c r="DK24" s="12">
        <f t="shared" si="19"/>
        <v>0</v>
      </c>
      <c r="DL24" s="12">
        <f t="shared" si="19"/>
        <v>0</v>
      </c>
      <c r="DM24" s="12">
        <f t="shared" si="19"/>
        <v>0</v>
      </c>
      <c r="DN24" s="12">
        <f t="shared" si="19"/>
        <v>0</v>
      </c>
      <c r="DO24" s="12">
        <f t="shared" si="19"/>
        <v>0</v>
      </c>
      <c r="DP24" s="12">
        <f t="shared" si="20"/>
        <v>0</v>
      </c>
      <c r="DQ24" s="12">
        <f t="shared" si="20"/>
        <v>0</v>
      </c>
      <c r="DR24" s="12">
        <f t="shared" si="20"/>
        <v>0</v>
      </c>
      <c r="DS24" s="12">
        <f t="shared" si="20"/>
        <v>0</v>
      </c>
      <c r="DT24" s="12">
        <f t="shared" si="20"/>
        <v>0</v>
      </c>
      <c r="DU24" s="12">
        <f t="shared" si="20"/>
        <v>0</v>
      </c>
      <c r="DV24" s="12">
        <f t="shared" si="20"/>
        <v>0</v>
      </c>
      <c r="DW24" s="12">
        <f t="shared" si="20"/>
        <v>0</v>
      </c>
      <c r="DX24" s="12">
        <f t="shared" si="20"/>
        <v>0</v>
      </c>
      <c r="DY24" s="12">
        <f t="shared" si="20"/>
        <v>0</v>
      </c>
      <c r="DZ24" s="12">
        <f t="shared" si="21"/>
        <v>0</v>
      </c>
      <c r="EA24" s="12">
        <f t="shared" si="21"/>
        <v>0</v>
      </c>
      <c r="EB24" s="12">
        <f t="shared" si="21"/>
        <v>0</v>
      </c>
      <c r="EC24" s="12">
        <f t="shared" si="21"/>
        <v>0</v>
      </c>
      <c r="ED24" s="12">
        <f t="shared" si="21"/>
        <v>0</v>
      </c>
      <c r="EE24" s="12">
        <f t="shared" si="21"/>
        <v>0</v>
      </c>
      <c r="EF24" s="12">
        <f t="shared" si="21"/>
        <v>0</v>
      </c>
      <c r="EG24" s="12">
        <f t="shared" si="21"/>
        <v>0</v>
      </c>
      <c r="EH24" s="12">
        <f t="shared" si="21"/>
        <v>0</v>
      </c>
      <c r="EI24" s="12">
        <f t="shared" si="21"/>
        <v>0</v>
      </c>
      <c r="EJ24" s="12">
        <f t="shared" si="21"/>
        <v>0</v>
      </c>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row>
    <row r="25" spans="1:348" x14ac:dyDescent="0.25">
      <c r="A25" s="132"/>
      <c r="B25" s="27"/>
      <c r="C25" s="219"/>
      <c r="D25" s="219"/>
      <c r="E25" s="103"/>
      <c r="F25" s="105"/>
      <c r="G25" s="36" t="str">
        <f>IFERROR(VLOOKUP(E25, 'General Project Info'!$C$31:$I$41, 7, FALSE), "")</f>
        <v/>
      </c>
      <c r="H25" s="41">
        <f>IFERROR(X25*VLOOKUP(E25, 'General Project Info'!$R$31:$T$41, 3, FALSE), 0)</f>
        <v>0</v>
      </c>
      <c r="I25" s="42">
        <f>IFERROR(IF($T25="Yes", $X25*VLOOKUP($E25, 'General Project Info'!$R$31:$W$41, 5, FALSE), 0), 0)</f>
        <v>0</v>
      </c>
      <c r="J25" s="42">
        <f>IFERROR(IF($T25="No", $X25*VLOOKUP($E25, 'General Project Info'!$R$31:$W$41, 5, FALSE), 0), 0)</f>
        <v>0</v>
      </c>
      <c r="K25" s="108"/>
      <c r="L25" s="108"/>
      <c r="M25" s="109"/>
      <c r="N25" s="109"/>
      <c r="O25" s="109"/>
      <c r="P25" s="43">
        <f t="shared" si="22"/>
        <v>0</v>
      </c>
      <c r="Q25" s="27"/>
      <c r="R25" s="132"/>
      <c r="T25" s="18" t="e">
        <f>VLOOKUP($E25, 'Unit Conversions Array'!$B$4:$Z$16, 25, FALSE)</f>
        <v>#N/A</v>
      </c>
      <c r="U25">
        <f>VLOOKUP(E25, 'General Project Info'!$R$31:$W$41, 6, FALSE)</f>
        <v>1</v>
      </c>
      <c r="V25" s="18">
        <f t="shared" si="6"/>
        <v>0</v>
      </c>
      <c r="W25" s="18">
        <f>IFERROR(F25*INDEX('Unit Conversions Array'!$E$4:$Y$16, MATCH('Scenarios &amp; Measures'!E25, 'Unit Conversions Array'!$B$4:$B$16, 0), MATCH('Scenarios &amp; Measures'!G25, 'Unit Conversions Array'!$E$3:$Y$3, 0)), 0)</f>
        <v>0</v>
      </c>
      <c r="X25" s="19">
        <f t="shared" si="23"/>
        <v>0</v>
      </c>
      <c r="Y25" s="19">
        <f t="shared" si="24"/>
        <v>0</v>
      </c>
      <c r="Z25" s="19">
        <f t="shared" si="25"/>
        <v>0</v>
      </c>
      <c r="AA25" s="17">
        <f t="shared" si="31"/>
        <v>0</v>
      </c>
      <c r="AB25" s="17">
        <f t="shared" si="26"/>
        <v>40</v>
      </c>
      <c r="AC25" s="17">
        <f t="shared" si="27"/>
        <v>-40</v>
      </c>
      <c r="AD25" s="17">
        <f t="shared" si="28"/>
        <v>0</v>
      </c>
      <c r="AE25" s="18">
        <f t="shared" si="7"/>
        <v>0</v>
      </c>
      <c r="AF25" s="19">
        <f t="shared" si="8"/>
        <v>0</v>
      </c>
      <c r="AG25" s="12">
        <f t="shared" si="9"/>
        <v>0</v>
      </c>
      <c r="AH25" s="17">
        <f t="shared" si="29"/>
        <v>0</v>
      </c>
      <c r="AI25" s="23">
        <f>IF($V$10="RECs", -Y25/VLOOKUP("RECs", 'General Project Info'!$R$31:$W$41, 5, FALSE)*$V$11*IF($X$11=$Z$12, $X$10, (1/($Z$12-$X$11))*(1-($X$11/$Z$12)^$X$10)*$Z$12), 0)</f>
        <v>0</v>
      </c>
      <c r="AJ25" s="17">
        <f t="shared" si="10"/>
        <v>0</v>
      </c>
      <c r="AK25" s="17" t="e">
        <f t="shared" si="11"/>
        <v>#N/A</v>
      </c>
      <c r="AL25" s="17" t="e">
        <f t="shared" si="30"/>
        <v>#N/A</v>
      </c>
      <c r="AN25" s="12">
        <f t="shared" si="12"/>
        <v>0</v>
      </c>
      <c r="AO25" s="12">
        <f t="shared" si="12"/>
        <v>0</v>
      </c>
      <c r="AP25" s="12">
        <f t="shared" si="12"/>
        <v>0</v>
      </c>
      <c r="AQ25" s="12">
        <f t="shared" si="12"/>
        <v>0</v>
      </c>
      <c r="AR25" s="12">
        <f t="shared" si="12"/>
        <v>0</v>
      </c>
      <c r="AS25" s="12">
        <f t="shared" si="12"/>
        <v>0</v>
      </c>
      <c r="AT25" s="12">
        <f t="shared" si="12"/>
        <v>0</v>
      </c>
      <c r="AU25" s="12">
        <f t="shared" si="12"/>
        <v>0</v>
      </c>
      <c r="AV25" s="12">
        <f t="shared" si="12"/>
        <v>0</v>
      </c>
      <c r="AW25" s="12">
        <f t="shared" si="12"/>
        <v>0</v>
      </c>
      <c r="AX25" s="12">
        <f t="shared" si="13"/>
        <v>0</v>
      </c>
      <c r="AY25" s="12">
        <f t="shared" si="13"/>
        <v>0</v>
      </c>
      <c r="AZ25" s="12">
        <f t="shared" si="13"/>
        <v>0</v>
      </c>
      <c r="BA25" s="12">
        <f t="shared" si="13"/>
        <v>0</v>
      </c>
      <c r="BB25" s="12">
        <f t="shared" si="13"/>
        <v>0</v>
      </c>
      <c r="BC25" s="12">
        <f t="shared" si="13"/>
        <v>0</v>
      </c>
      <c r="BD25" s="12">
        <f t="shared" si="13"/>
        <v>0</v>
      </c>
      <c r="BE25" s="12">
        <f t="shared" si="13"/>
        <v>0</v>
      </c>
      <c r="BF25" s="12">
        <f t="shared" si="13"/>
        <v>0</v>
      </c>
      <c r="BG25" s="12">
        <f t="shared" si="13"/>
        <v>0</v>
      </c>
      <c r="BH25" s="12">
        <f t="shared" si="14"/>
        <v>0</v>
      </c>
      <c r="BI25" s="12">
        <f t="shared" si="14"/>
        <v>0</v>
      </c>
      <c r="BJ25" s="12">
        <f t="shared" si="14"/>
        <v>0</v>
      </c>
      <c r="BK25" s="12">
        <f t="shared" si="14"/>
        <v>0</v>
      </c>
      <c r="BL25" s="12">
        <f t="shared" si="14"/>
        <v>0</v>
      </c>
      <c r="BM25" s="12">
        <f t="shared" si="14"/>
        <v>0</v>
      </c>
      <c r="BN25" s="12">
        <f t="shared" si="14"/>
        <v>0</v>
      </c>
      <c r="BO25" s="12">
        <f t="shared" si="14"/>
        <v>0</v>
      </c>
      <c r="BP25" s="12">
        <f t="shared" si="14"/>
        <v>0</v>
      </c>
      <c r="BQ25" s="12">
        <f t="shared" si="14"/>
        <v>0</v>
      </c>
      <c r="BR25" s="12">
        <f t="shared" si="15"/>
        <v>0</v>
      </c>
      <c r="BS25" s="12">
        <f t="shared" si="15"/>
        <v>0</v>
      </c>
      <c r="BT25" s="12">
        <f t="shared" si="15"/>
        <v>0</v>
      </c>
      <c r="BU25" s="12">
        <f t="shared" si="15"/>
        <v>0</v>
      </c>
      <c r="BV25" s="12">
        <f t="shared" si="15"/>
        <v>0</v>
      </c>
      <c r="BW25" s="12">
        <f t="shared" si="15"/>
        <v>0</v>
      </c>
      <c r="BX25" s="12">
        <f t="shared" si="15"/>
        <v>0</v>
      </c>
      <c r="BY25" s="12">
        <f t="shared" si="15"/>
        <v>0</v>
      </c>
      <c r="BZ25" s="12">
        <f t="shared" si="15"/>
        <v>0</v>
      </c>
      <c r="CA25" s="12">
        <f t="shared" si="15"/>
        <v>0</v>
      </c>
      <c r="CB25" s="12">
        <f t="shared" si="16"/>
        <v>0</v>
      </c>
      <c r="CC25" s="12">
        <f t="shared" si="16"/>
        <v>0</v>
      </c>
      <c r="CD25" s="12">
        <f t="shared" si="16"/>
        <v>0</v>
      </c>
      <c r="CE25" s="12">
        <f t="shared" si="16"/>
        <v>0</v>
      </c>
      <c r="CF25" s="12">
        <f t="shared" si="16"/>
        <v>0</v>
      </c>
      <c r="CG25" s="12">
        <f t="shared" si="16"/>
        <v>0</v>
      </c>
      <c r="CH25" s="12">
        <f t="shared" si="16"/>
        <v>0</v>
      </c>
      <c r="CI25" s="12">
        <f t="shared" si="16"/>
        <v>0</v>
      </c>
      <c r="CJ25" s="12">
        <f t="shared" si="16"/>
        <v>0</v>
      </c>
      <c r="CK25" s="12">
        <f t="shared" si="16"/>
        <v>0</v>
      </c>
      <c r="CL25" s="12">
        <f t="shared" si="17"/>
        <v>0</v>
      </c>
      <c r="CM25" s="12">
        <f t="shared" si="17"/>
        <v>0</v>
      </c>
      <c r="CN25" s="12">
        <f t="shared" si="17"/>
        <v>0</v>
      </c>
      <c r="CO25" s="12">
        <f t="shared" si="17"/>
        <v>0</v>
      </c>
      <c r="CP25" s="12">
        <f t="shared" si="17"/>
        <v>0</v>
      </c>
      <c r="CQ25" s="12">
        <f t="shared" si="17"/>
        <v>0</v>
      </c>
      <c r="CR25" s="12">
        <f t="shared" si="17"/>
        <v>0</v>
      </c>
      <c r="CS25" s="12">
        <f t="shared" si="17"/>
        <v>0</v>
      </c>
      <c r="CT25" s="12">
        <f t="shared" si="17"/>
        <v>0</v>
      </c>
      <c r="CU25" s="12">
        <f t="shared" si="17"/>
        <v>0</v>
      </c>
      <c r="CV25" s="12">
        <f t="shared" si="18"/>
        <v>0</v>
      </c>
      <c r="CW25" s="12">
        <f t="shared" si="18"/>
        <v>0</v>
      </c>
      <c r="CX25" s="12">
        <f t="shared" si="18"/>
        <v>0</v>
      </c>
      <c r="CY25" s="12">
        <f t="shared" si="18"/>
        <v>0</v>
      </c>
      <c r="CZ25" s="12">
        <f t="shared" si="18"/>
        <v>0</v>
      </c>
      <c r="DA25" s="12">
        <f t="shared" si="18"/>
        <v>0</v>
      </c>
      <c r="DB25" s="12">
        <f t="shared" si="18"/>
        <v>0</v>
      </c>
      <c r="DC25" s="12">
        <f t="shared" si="18"/>
        <v>0</v>
      </c>
      <c r="DD25" s="12">
        <f t="shared" si="18"/>
        <v>0</v>
      </c>
      <c r="DE25" s="12">
        <f t="shared" si="18"/>
        <v>0</v>
      </c>
      <c r="DF25" s="12">
        <f t="shared" si="19"/>
        <v>0</v>
      </c>
      <c r="DG25" s="12">
        <f t="shared" si="19"/>
        <v>0</v>
      </c>
      <c r="DH25" s="12">
        <f t="shared" si="19"/>
        <v>0</v>
      </c>
      <c r="DI25" s="12">
        <f t="shared" si="19"/>
        <v>0</v>
      </c>
      <c r="DJ25" s="12">
        <f t="shared" si="19"/>
        <v>0</v>
      </c>
      <c r="DK25" s="12">
        <f t="shared" si="19"/>
        <v>0</v>
      </c>
      <c r="DL25" s="12">
        <f t="shared" si="19"/>
        <v>0</v>
      </c>
      <c r="DM25" s="12">
        <f t="shared" si="19"/>
        <v>0</v>
      </c>
      <c r="DN25" s="12">
        <f t="shared" si="19"/>
        <v>0</v>
      </c>
      <c r="DO25" s="12">
        <f t="shared" si="19"/>
        <v>0</v>
      </c>
      <c r="DP25" s="12">
        <f t="shared" si="20"/>
        <v>0</v>
      </c>
      <c r="DQ25" s="12">
        <f t="shared" si="20"/>
        <v>0</v>
      </c>
      <c r="DR25" s="12">
        <f t="shared" si="20"/>
        <v>0</v>
      </c>
      <c r="DS25" s="12">
        <f t="shared" si="20"/>
        <v>0</v>
      </c>
      <c r="DT25" s="12">
        <f t="shared" si="20"/>
        <v>0</v>
      </c>
      <c r="DU25" s="12">
        <f t="shared" si="20"/>
        <v>0</v>
      </c>
      <c r="DV25" s="12">
        <f t="shared" si="20"/>
        <v>0</v>
      </c>
      <c r="DW25" s="12">
        <f t="shared" si="20"/>
        <v>0</v>
      </c>
      <c r="DX25" s="12">
        <f t="shared" si="20"/>
        <v>0</v>
      </c>
      <c r="DY25" s="12">
        <f t="shared" si="20"/>
        <v>0</v>
      </c>
      <c r="DZ25" s="12">
        <f t="shared" si="21"/>
        <v>0</v>
      </c>
      <c r="EA25" s="12">
        <f t="shared" si="21"/>
        <v>0</v>
      </c>
      <c r="EB25" s="12">
        <f t="shared" si="21"/>
        <v>0</v>
      </c>
      <c r="EC25" s="12">
        <f t="shared" si="21"/>
        <v>0</v>
      </c>
      <c r="ED25" s="12">
        <f t="shared" si="21"/>
        <v>0</v>
      </c>
      <c r="EE25" s="12">
        <f t="shared" si="21"/>
        <v>0</v>
      </c>
      <c r="EF25" s="12">
        <f t="shared" si="21"/>
        <v>0</v>
      </c>
      <c r="EG25" s="12">
        <f t="shared" si="21"/>
        <v>0</v>
      </c>
      <c r="EH25" s="12">
        <f t="shared" si="21"/>
        <v>0</v>
      </c>
      <c r="EI25" s="12">
        <f t="shared" si="21"/>
        <v>0</v>
      </c>
      <c r="EJ25" s="12">
        <f t="shared" si="21"/>
        <v>0</v>
      </c>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J25" s="12"/>
      <c r="IK25" s="12"/>
      <c r="IL25" s="12"/>
      <c r="IM25" s="12"/>
      <c r="IN25" s="12"/>
      <c r="IO25" s="12"/>
      <c r="IP25" s="12"/>
      <c r="IQ25" s="12"/>
      <c r="IR25" s="12"/>
      <c r="IS25" s="12"/>
      <c r="IT25" s="12"/>
      <c r="IU25" s="12"/>
      <c r="IV25" s="12"/>
      <c r="IW25" s="12"/>
      <c r="IX25" s="12"/>
      <c r="IY25" s="12"/>
      <c r="IZ25" s="12"/>
      <c r="JA25" s="12"/>
      <c r="JB25" s="12"/>
      <c r="JC25" s="12"/>
      <c r="JD25" s="12"/>
      <c r="JE25" s="12"/>
      <c r="JF25" s="12"/>
      <c r="JG25" s="12"/>
      <c r="JH25" s="12"/>
      <c r="JI25" s="12"/>
      <c r="JJ25" s="12"/>
      <c r="JK25" s="12"/>
      <c r="JL25" s="12"/>
      <c r="JM25" s="12"/>
      <c r="JN25" s="12"/>
      <c r="JO25" s="12"/>
      <c r="JP25" s="12"/>
      <c r="JQ25" s="12"/>
      <c r="JR25" s="12"/>
      <c r="JS25" s="12"/>
      <c r="JT25" s="12"/>
      <c r="JU25" s="12"/>
      <c r="JV25" s="12"/>
      <c r="JW25" s="12"/>
      <c r="JX25" s="12"/>
      <c r="JY25" s="12"/>
      <c r="JZ25" s="12"/>
      <c r="KA25" s="12"/>
      <c r="KB25" s="12"/>
      <c r="KC25" s="12"/>
      <c r="KD25" s="12"/>
      <c r="KE25" s="12"/>
      <c r="KF25" s="12"/>
      <c r="KG25" s="12"/>
      <c r="KH25" s="12"/>
      <c r="KI25" s="12"/>
      <c r="KJ25" s="12"/>
      <c r="KK25" s="12"/>
      <c r="KL25" s="12"/>
      <c r="KM25" s="12"/>
      <c r="KN25" s="12"/>
      <c r="KO25" s="12"/>
      <c r="KP25" s="12"/>
      <c r="KQ25" s="12"/>
      <c r="KR25" s="12"/>
      <c r="KS25" s="12"/>
      <c r="KT25" s="12"/>
      <c r="KU25" s="12"/>
      <c r="KV25" s="12"/>
      <c r="KW25" s="12"/>
      <c r="KX25" s="12"/>
      <c r="KY25" s="12"/>
      <c r="KZ25" s="12"/>
      <c r="LA25" s="12"/>
      <c r="LB25" s="12"/>
      <c r="LC25" s="12"/>
      <c r="LD25" s="12"/>
      <c r="LE25" s="12"/>
      <c r="LF25" s="12"/>
      <c r="LG25" s="12"/>
      <c r="LH25" s="12"/>
      <c r="LI25" s="12"/>
      <c r="LJ25" s="12"/>
      <c r="LK25" s="12"/>
      <c r="LL25" s="12"/>
      <c r="LM25" s="12"/>
      <c r="LN25" s="12"/>
      <c r="LO25" s="12"/>
      <c r="LP25" s="12"/>
      <c r="LQ25" s="12"/>
      <c r="LR25" s="12"/>
      <c r="LS25" s="12"/>
      <c r="LT25" s="12"/>
      <c r="LU25" s="12"/>
      <c r="LV25" s="12"/>
      <c r="LW25" s="12"/>
      <c r="LX25" s="12"/>
      <c r="LY25" s="12"/>
      <c r="LZ25" s="12"/>
      <c r="MA25" s="12"/>
      <c r="MB25" s="12"/>
      <c r="MC25" s="12"/>
      <c r="MD25" s="12"/>
      <c r="ME25" s="12"/>
      <c r="MF25" s="12"/>
      <c r="MG25" s="12"/>
      <c r="MH25" s="12"/>
      <c r="MI25" s="12"/>
      <c r="MJ25" s="12"/>
    </row>
    <row r="26" spans="1:348" x14ac:dyDescent="0.25">
      <c r="A26" s="132"/>
      <c r="B26" s="27"/>
      <c r="C26" s="219"/>
      <c r="D26" s="219"/>
      <c r="E26" s="103"/>
      <c r="F26" s="105"/>
      <c r="G26" s="36" t="str">
        <f>IFERROR(VLOOKUP(E26, 'General Project Info'!$C$31:$I$41, 7, FALSE), "")</f>
        <v/>
      </c>
      <c r="H26" s="41">
        <f>IFERROR(X26*VLOOKUP(E26, 'General Project Info'!$R$31:$T$41, 3, FALSE), 0)</f>
        <v>0</v>
      </c>
      <c r="I26" s="42">
        <f>IFERROR(IF($T26="Yes", $X26*VLOOKUP($E26, 'General Project Info'!$R$31:$W$41, 5, FALSE), 0), 0)</f>
        <v>0</v>
      </c>
      <c r="J26" s="42">
        <f>IFERROR(IF($T26="No", $X26*VLOOKUP($E26, 'General Project Info'!$R$31:$W$41, 5, FALSE), 0), 0)</f>
        <v>0</v>
      </c>
      <c r="K26" s="108"/>
      <c r="L26" s="108"/>
      <c r="M26" s="109"/>
      <c r="N26" s="109"/>
      <c r="O26" s="109"/>
      <c r="P26" s="43">
        <f t="shared" si="22"/>
        <v>0</v>
      </c>
      <c r="Q26" s="27"/>
      <c r="R26" s="132"/>
      <c r="T26" s="18" t="e">
        <f>VLOOKUP($E26, 'Unit Conversions Array'!$B$4:$Z$16, 25, FALSE)</f>
        <v>#N/A</v>
      </c>
      <c r="U26">
        <f>VLOOKUP(E26, 'General Project Info'!$R$31:$W$41, 6, FALSE)</f>
        <v>1</v>
      </c>
      <c r="V26" s="18">
        <f t="shared" si="6"/>
        <v>0</v>
      </c>
      <c r="W26" s="18">
        <f>IFERROR(F26*INDEX('Unit Conversions Array'!$E$4:$Y$16, MATCH('Scenarios &amp; Measures'!E26, 'Unit Conversions Array'!$B$4:$B$16, 0), MATCH('Scenarios &amp; Measures'!G26, 'Unit Conversions Array'!$E$3:$Y$3, 0)), 0)</f>
        <v>0</v>
      </c>
      <c r="X26" s="19">
        <f t="shared" si="23"/>
        <v>0</v>
      </c>
      <c r="Y26" s="19">
        <f t="shared" si="24"/>
        <v>0</v>
      </c>
      <c r="Z26" s="19">
        <f t="shared" si="25"/>
        <v>0</v>
      </c>
      <c r="AA26" s="17">
        <f t="shared" si="31"/>
        <v>0</v>
      </c>
      <c r="AB26" s="17">
        <f t="shared" si="26"/>
        <v>40</v>
      </c>
      <c r="AC26" s="17">
        <f t="shared" si="27"/>
        <v>-40</v>
      </c>
      <c r="AD26" s="17">
        <f t="shared" si="28"/>
        <v>0</v>
      </c>
      <c r="AE26" s="18">
        <f t="shared" si="7"/>
        <v>0</v>
      </c>
      <c r="AF26" s="19">
        <f t="shared" si="8"/>
        <v>0</v>
      </c>
      <c r="AG26" s="12">
        <f t="shared" si="9"/>
        <v>0</v>
      </c>
      <c r="AH26" s="17">
        <f t="shared" si="29"/>
        <v>0</v>
      </c>
      <c r="AI26" s="23">
        <f>IF($V$10="RECs", -Y26/VLOOKUP("RECs", 'General Project Info'!$R$31:$W$41, 5, FALSE)*$V$11*IF($X$11=$Z$12, $X$10, (1/($Z$12-$X$11))*(1-($X$11/$Z$12)^$X$10)*$Z$12), 0)</f>
        <v>0</v>
      </c>
      <c r="AJ26" s="17">
        <f t="shared" si="10"/>
        <v>0</v>
      </c>
      <c r="AK26" s="17" t="e">
        <f t="shared" si="11"/>
        <v>#N/A</v>
      </c>
      <c r="AL26" s="17" t="e">
        <f t="shared" si="30"/>
        <v>#N/A</v>
      </c>
      <c r="AN26" s="12">
        <f t="shared" si="12"/>
        <v>0</v>
      </c>
      <c r="AO26" s="12">
        <f t="shared" si="12"/>
        <v>0</v>
      </c>
      <c r="AP26" s="12">
        <f t="shared" si="12"/>
        <v>0</v>
      </c>
      <c r="AQ26" s="12">
        <f t="shared" si="12"/>
        <v>0</v>
      </c>
      <c r="AR26" s="12">
        <f t="shared" si="12"/>
        <v>0</v>
      </c>
      <c r="AS26" s="12">
        <f t="shared" si="12"/>
        <v>0</v>
      </c>
      <c r="AT26" s="12">
        <f t="shared" si="12"/>
        <v>0</v>
      </c>
      <c r="AU26" s="12">
        <f t="shared" si="12"/>
        <v>0</v>
      </c>
      <c r="AV26" s="12">
        <f t="shared" si="12"/>
        <v>0</v>
      </c>
      <c r="AW26" s="12">
        <f t="shared" si="12"/>
        <v>0</v>
      </c>
      <c r="AX26" s="12">
        <f t="shared" si="13"/>
        <v>0</v>
      </c>
      <c r="AY26" s="12">
        <f t="shared" si="13"/>
        <v>0</v>
      </c>
      <c r="AZ26" s="12">
        <f t="shared" si="13"/>
        <v>0</v>
      </c>
      <c r="BA26" s="12">
        <f t="shared" si="13"/>
        <v>0</v>
      </c>
      <c r="BB26" s="12">
        <f t="shared" si="13"/>
        <v>0</v>
      </c>
      <c r="BC26" s="12">
        <f t="shared" si="13"/>
        <v>0</v>
      </c>
      <c r="BD26" s="12">
        <f t="shared" si="13"/>
        <v>0</v>
      </c>
      <c r="BE26" s="12">
        <f t="shared" si="13"/>
        <v>0</v>
      </c>
      <c r="BF26" s="12">
        <f t="shared" si="13"/>
        <v>0</v>
      </c>
      <c r="BG26" s="12">
        <f t="shared" si="13"/>
        <v>0</v>
      </c>
      <c r="BH26" s="12">
        <f t="shared" si="14"/>
        <v>0</v>
      </c>
      <c r="BI26" s="12">
        <f t="shared" si="14"/>
        <v>0</v>
      </c>
      <c r="BJ26" s="12">
        <f t="shared" si="14"/>
        <v>0</v>
      </c>
      <c r="BK26" s="12">
        <f t="shared" si="14"/>
        <v>0</v>
      </c>
      <c r="BL26" s="12">
        <f t="shared" si="14"/>
        <v>0</v>
      </c>
      <c r="BM26" s="12">
        <f t="shared" si="14"/>
        <v>0</v>
      </c>
      <c r="BN26" s="12">
        <f t="shared" si="14"/>
        <v>0</v>
      </c>
      <c r="BO26" s="12">
        <f t="shared" si="14"/>
        <v>0</v>
      </c>
      <c r="BP26" s="12">
        <f t="shared" si="14"/>
        <v>0</v>
      </c>
      <c r="BQ26" s="12">
        <f t="shared" si="14"/>
        <v>0</v>
      </c>
      <c r="BR26" s="12">
        <f t="shared" si="15"/>
        <v>0</v>
      </c>
      <c r="BS26" s="12">
        <f t="shared" si="15"/>
        <v>0</v>
      </c>
      <c r="BT26" s="12">
        <f t="shared" si="15"/>
        <v>0</v>
      </c>
      <c r="BU26" s="12">
        <f t="shared" si="15"/>
        <v>0</v>
      </c>
      <c r="BV26" s="12">
        <f t="shared" si="15"/>
        <v>0</v>
      </c>
      <c r="BW26" s="12">
        <f t="shared" si="15"/>
        <v>0</v>
      </c>
      <c r="BX26" s="12">
        <f t="shared" si="15"/>
        <v>0</v>
      </c>
      <c r="BY26" s="12">
        <f t="shared" si="15"/>
        <v>0</v>
      </c>
      <c r="BZ26" s="12">
        <f t="shared" si="15"/>
        <v>0</v>
      </c>
      <c r="CA26" s="12">
        <f t="shared" si="15"/>
        <v>0</v>
      </c>
      <c r="CB26" s="12">
        <f t="shared" si="16"/>
        <v>0</v>
      </c>
      <c r="CC26" s="12">
        <f t="shared" si="16"/>
        <v>0</v>
      </c>
      <c r="CD26" s="12">
        <f t="shared" si="16"/>
        <v>0</v>
      </c>
      <c r="CE26" s="12">
        <f t="shared" si="16"/>
        <v>0</v>
      </c>
      <c r="CF26" s="12">
        <f t="shared" si="16"/>
        <v>0</v>
      </c>
      <c r="CG26" s="12">
        <f t="shared" si="16"/>
        <v>0</v>
      </c>
      <c r="CH26" s="12">
        <f t="shared" si="16"/>
        <v>0</v>
      </c>
      <c r="CI26" s="12">
        <f t="shared" si="16"/>
        <v>0</v>
      </c>
      <c r="CJ26" s="12">
        <f t="shared" si="16"/>
        <v>0</v>
      </c>
      <c r="CK26" s="12">
        <f t="shared" si="16"/>
        <v>0</v>
      </c>
      <c r="CL26" s="12">
        <f t="shared" si="17"/>
        <v>0</v>
      </c>
      <c r="CM26" s="12">
        <f t="shared" si="17"/>
        <v>0</v>
      </c>
      <c r="CN26" s="12">
        <f t="shared" si="17"/>
        <v>0</v>
      </c>
      <c r="CO26" s="12">
        <f t="shared" si="17"/>
        <v>0</v>
      </c>
      <c r="CP26" s="12">
        <f t="shared" si="17"/>
        <v>0</v>
      </c>
      <c r="CQ26" s="12">
        <f t="shared" si="17"/>
        <v>0</v>
      </c>
      <c r="CR26" s="12">
        <f t="shared" si="17"/>
        <v>0</v>
      </c>
      <c r="CS26" s="12">
        <f t="shared" si="17"/>
        <v>0</v>
      </c>
      <c r="CT26" s="12">
        <f t="shared" si="17"/>
        <v>0</v>
      </c>
      <c r="CU26" s="12">
        <f t="shared" si="17"/>
        <v>0</v>
      </c>
      <c r="CV26" s="12">
        <f t="shared" si="18"/>
        <v>0</v>
      </c>
      <c r="CW26" s="12">
        <f t="shared" si="18"/>
        <v>0</v>
      </c>
      <c r="CX26" s="12">
        <f t="shared" si="18"/>
        <v>0</v>
      </c>
      <c r="CY26" s="12">
        <f t="shared" si="18"/>
        <v>0</v>
      </c>
      <c r="CZ26" s="12">
        <f t="shared" si="18"/>
        <v>0</v>
      </c>
      <c r="DA26" s="12">
        <f t="shared" si="18"/>
        <v>0</v>
      </c>
      <c r="DB26" s="12">
        <f t="shared" si="18"/>
        <v>0</v>
      </c>
      <c r="DC26" s="12">
        <f t="shared" si="18"/>
        <v>0</v>
      </c>
      <c r="DD26" s="12">
        <f t="shared" si="18"/>
        <v>0</v>
      </c>
      <c r="DE26" s="12">
        <f t="shared" si="18"/>
        <v>0</v>
      </c>
      <c r="DF26" s="12">
        <f t="shared" si="19"/>
        <v>0</v>
      </c>
      <c r="DG26" s="12">
        <f t="shared" si="19"/>
        <v>0</v>
      </c>
      <c r="DH26" s="12">
        <f t="shared" si="19"/>
        <v>0</v>
      </c>
      <c r="DI26" s="12">
        <f t="shared" si="19"/>
        <v>0</v>
      </c>
      <c r="DJ26" s="12">
        <f t="shared" si="19"/>
        <v>0</v>
      </c>
      <c r="DK26" s="12">
        <f t="shared" si="19"/>
        <v>0</v>
      </c>
      <c r="DL26" s="12">
        <f t="shared" si="19"/>
        <v>0</v>
      </c>
      <c r="DM26" s="12">
        <f t="shared" si="19"/>
        <v>0</v>
      </c>
      <c r="DN26" s="12">
        <f t="shared" si="19"/>
        <v>0</v>
      </c>
      <c r="DO26" s="12">
        <f t="shared" si="19"/>
        <v>0</v>
      </c>
      <c r="DP26" s="12">
        <f t="shared" si="20"/>
        <v>0</v>
      </c>
      <c r="DQ26" s="12">
        <f t="shared" si="20"/>
        <v>0</v>
      </c>
      <c r="DR26" s="12">
        <f t="shared" si="20"/>
        <v>0</v>
      </c>
      <c r="DS26" s="12">
        <f t="shared" si="20"/>
        <v>0</v>
      </c>
      <c r="DT26" s="12">
        <f t="shared" si="20"/>
        <v>0</v>
      </c>
      <c r="DU26" s="12">
        <f t="shared" si="20"/>
        <v>0</v>
      </c>
      <c r="DV26" s="12">
        <f t="shared" si="20"/>
        <v>0</v>
      </c>
      <c r="DW26" s="12">
        <f t="shared" si="20"/>
        <v>0</v>
      </c>
      <c r="DX26" s="12">
        <f t="shared" si="20"/>
        <v>0</v>
      </c>
      <c r="DY26" s="12">
        <f t="shared" si="20"/>
        <v>0</v>
      </c>
      <c r="DZ26" s="12">
        <f t="shared" si="21"/>
        <v>0</v>
      </c>
      <c r="EA26" s="12">
        <f t="shared" si="21"/>
        <v>0</v>
      </c>
      <c r="EB26" s="12">
        <f t="shared" si="21"/>
        <v>0</v>
      </c>
      <c r="EC26" s="12">
        <f t="shared" si="21"/>
        <v>0</v>
      </c>
      <c r="ED26" s="12">
        <f t="shared" si="21"/>
        <v>0</v>
      </c>
      <c r="EE26" s="12">
        <f t="shared" si="21"/>
        <v>0</v>
      </c>
      <c r="EF26" s="12">
        <f t="shared" si="21"/>
        <v>0</v>
      </c>
      <c r="EG26" s="12">
        <f t="shared" si="21"/>
        <v>0</v>
      </c>
      <c r="EH26" s="12">
        <f t="shared" si="21"/>
        <v>0</v>
      </c>
      <c r="EI26" s="12">
        <f t="shared" si="21"/>
        <v>0</v>
      </c>
      <c r="EJ26" s="12">
        <f t="shared" si="21"/>
        <v>0</v>
      </c>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J26" s="12"/>
      <c r="IK26" s="12"/>
      <c r="IL26" s="12"/>
      <c r="IM26" s="12"/>
      <c r="IN26" s="12"/>
      <c r="IO26" s="12"/>
      <c r="IP26" s="12"/>
      <c r="IQ26" s="12"/>
      <c r="IR26" s="12"/>
      <c r="IS26" s="12"/>
      <c r="IT26" s="12"/>
      <c r="IU26" s="12"/>
      <c r="IV26" s="12"/>
      <c r="IW26" s="12"/>
      <c r="IX26" s="12"/>
      <c r="IY26" s="12"/>
      <c r="IZ26" s="12"/>
      <c r="JA26" s="12"/>
      <c r="JB26" s="12"/>
      <c r="JC26" s="12"/>
      <c r="JD26" s="12"/>
      <c r="JE26" s="12"/>
      <c r="JF26" s="12"/>
      <c r="JG26" s="12"/>
      <c r="JH26" s="12"/>
      <c r="JI26" s="12"/>
      <c r="JJ26" s="12"/>
      <c r="JK26" s="12"/>
      <c r="JL26" s="12"/>
      <c r="JM26" s="12"/>
      <c r="JN26" s="12"/>
      <c r="JO26" s="12"/>
      <c r="JP26" s="12"/>
      <c r="JQ26" s="12"/>
      <c r="JR26" s="12"/>
      <c r="JS26" s="12"/>
      <c r="JT26" s="12"/>
      <c r="JU26" s="12"/>
      <c r="JV26" s="12"/>
      <c r="JW26" s="12"/>
      <c r="JX26" s="12"/>
      <c r="JY26" s="12"/>
      <c r="JZ26" s="12"/>
      <c r="KA26" s="12"/>
      <c r="KB26" s="12"/>
      <c r="KC26" s="12"/>
      <c r="KD26" s="12"/>
      <c r="KE26" s="12"/>
      <c r="KF26" s="12"/>
      <c r="KG26" s="12"/>
      <c r="KH26" s="12"/>
      <c r="KI26" s="12"/>
      <c r="KJ26" s="12"/>
      <c r="KK26" s="12"/>
      <c r="KL26" s="12"/>
      <c r="KM26" s="12"/>
      <c r="KN26" s="12"/>
      <c r="KO26" s="12"/>
      <c r="KP26" s="12"/>
      <c r="KQ26" s="12"/>
      <c r="KR26" s="12"/>
      <c r="KS26" s="12"/>
      <c r="KT26" s="12"/>
      <c r="KU26" s="12"/>
      <c r="KV26" s="12"/>
      <c r="KW26" s="12"/>
      <c r="KX26" s="12"/>
      <c r="KY26" s="12"/>
      <c r="KZ26" s="12"/>
      <c r="LA26" s="12"/>
      <c r="LB26" s="12"/>
      <c r="LC26" s="12"/>
      <c r="LD26" s="12"/>
      <c r="LE26" s="12"/>
      <c r="LF26" s="12"/>
      <c r="LG26" s="12"/>
      <c r="LH26" s="12"/>
      <c r="LI26" s="12"/>
      <c r="LJ26" s="12"/>
      <c r="LK26" s="12"/>
      <c r="LL26" s="12"/>
      <c r="LM26" s="12"/>
      <c r="LN26" s="12"/>
      <c r="LO26" s="12"/>
      <c r="LP26" s="12"/>
      <c r="LQ26" s="12"/>
      <c r="LR26" s="12"/>
      <c r="LS26" s="12"/>
      <c r="LT26" s="12"/>
      <c r="LU26" s="12"/>
      <c r="LV26" s="12"/>
      <c r="LW26" s="12"/>
      <c r="LX26" s="12"/>
      <c r="LY26" s="12"/>
      <c r="LZ26" s="12"/>
      <c r="MA26" s="12"/>
      <c r="MB26" s="12"/>
      <c r="MC26" s="12"/>
      <c r="MD26" s="12"/>
      <c r="ME26" s="12"/>
      <c r="MF26" s="12"/>
      <c r="MG26" s="12"/>
      <c r="MH26" s="12"/>
      <c r="MI26" s="12"/>
      <c r="MJ26" s="12"/>
    </row>
    <row r="27" spans="1:348" x14ac:dyDescent="0.25">
      <c r="A27" s="132"/>
      <c r="B27" s="27"/>
      <c r="C27" s="219"/>
      <c r="D27" s="219"/>
      <c r="E27" s="103"/>
      <c r="F27" s="105"/>
      <c r="G27" s="36" t="str">
        <f>IFERROR(VLOOKUP(E27, 'General Project Info'!$C$31:$I$41, 7, FALSE), "")</f>
        <v/>
      </c>
      <c r="H27" s="41">
        <f>IFERROR(X27*VLOOKUP(E27, 'General Project Info'!$R$31:$T$41, 3, FALSE), 0)</f>
        <v>0</v>
      </c>
      <c r="I27" s="42">
        <f>IFERROR(IF($T27="Yes", $X27*VLOOKUP($E27, 'General Project Info'!$R$31:$W$41, 5, FALSE), 0), 0)</f>
        <v>0</v>
      </c>
      <c r="J27" s="42">
        <f>IFERROR(IF($T27="No", $X27*VLOOKUP($E27, 'General Project Info'!$R$31:$W$41, 5, FALSE), 0), 0)</f>
        <v>0</v>
      </c>
      <c r="K27" s="108"/>
      <c r="L27" s="108"/>
      <c r="M27" s="109"/>
      <c r="N27" s="109"/>
      <c r="O27" s="109"/>
      <c r="P27" s="43">
        <f t="shared" si="22"/>
        <v>0</v>
      </c>
      <c r="Q27" s="27"/>
      <c r="R27" s="132"/>
      <c r="T27" s="18" t="e">
        <f>VLOOKUP($E27, 'Unit Conversions Array'!$B$4:$Z$16, 25, FALSE)</f>
        <v>#N/A</v>
      </c>
      <c r="U27">
        <f>VLOOKUP(E27, 'General Project Info'!$R$31:$W$41, 6, FALSE)</f>
        <v>1</v>
      </c>
      <c r="V27" s="18">
        <f t="shared" si="6"/>
        <v>0</v>
      </c>
      <c r="W27" s="18">
        <f>IFERROR(F27*INDEX('Unit Conversions Array'!$E$4:$Y$16, MATCH('Scenarios &amp; Measures'!E27, 'Unit Conversions Array'!$B$4:$B$16, 0), MATCH('Scenarios &amp; Measures'!G27, 'Unit Conversions Array'!$E$3:$Y$3, 0)), 0)</f>
        <v>0</v>
      </c>
      <c r="X27" s="19">
        <f t="shared" si="23"/>
        <v>0</v>
      </c>
      <c r="Y27" s="19">
        <f t="shared" si="24"/>
        <v>0</v>
      </c>
      <c r="Z27" s="19">
        <f t="shared" si="25"/>
        <v>0</v>
      </c>
      <c r="AA27" s="17">
        <f t="shared" si="31"/>
        <v>0</v>
      </c>
      <c r="AB27" s="17">
        <f t="shared" si="26"/>
        <v>40</v>
      </c>
      <c r="AC27" s="17">
        <f t="shared" si="27"/>
        <v>-40</v>
      </c>
      <c r="AD27" s="17">
        <f t="shared" si="28"/>
        <v>0</v>
      </c>
      <c r="AE27" s="18">
        <f t="shared" si="7"/>
        <v>0</v>
      </c>
      <c r="AF27" s="19">
        <f t="shared" si="8"/>
        <v>0</v>
      </c>
      <c r="AG27" s="12">
        <f t="shared" si="9"/>
        <v>0</v>
      </c>
      <c r="AH27" s="17">
        <f t="shared" si="29"/>
        <v>0</v>
      </c>
      <c r="AI27" s="23">
        <f>IF($V$10="RECs", -Y27/VLOOKUP("RECs", 'General Project Info'!$R$31:$W$41, 5, FALSE)*$V$11*IF($X$11=$Z$12, $X$10, (1/($Z$12-$X$11))*(1-($X$11/$Z$12)^$X$10)*$Z$12), 0)</f>
        <v>0</v>
      </c>
      <c r="AJ27" s="17">
        <f t="shared" si="10"/>
        <v>0</v>
      </c>
      <c r="AK27" s="17" t="e">
        <f t="shared" si="11"/>
        <v>#N/A</v>
      </c>
      <c r="AL27" s="17" t="e">
        <f t="shared" si="30"/>
        <v>#N/A</v>
      </c>
      <c r="AN27" s="12">
        <f t="shared" si="12"/>
        <v>0</v>
      </c>
      <c r="AO27" s="12">
        <f t="shared" si="12"/>
        <v>0</v>
      </c>
      <c r="AP27" s="12">
        <f t="shared" si="12"/>
        <v>0</v>
      </c>
      <c r="AQ27" s="12">
        <f t="shared" si="12"/>
        <v>0</v>
      </c>
      <c r="AR27" s="12">
        <f t="shared" si="12"/>
        <v>0</v>
      </c>
      <c r="AS27" s="12">
        <f t="shared" si="12"/>
        <v>0</v>
      </c>
      <c r="AT27" s="12">
        <f t="shared" si="12"/>
        <v>0</v>
      </c>
      <c r="AU27" s="12">
        <f t="shared" si="12"/>
        <v>0</v>
      </c>
      <c r="AV27" s="12">
        <f t="shared" si="12"/>
        <v>0</v>
      </c>
      <c r="AW27" s="12">
        <f t="shared" si="12"/>
        <v>0</v>
      </c>
      <c r="AX27" s="12">
        <f t="shared" si="13"/>
        <v>0</v>
      </c>
      <c r="AY27" s="12">
        <f t="shared" si="13"/>
        <v>0</v>
      </c>
      <c r="AZ27" s="12">
        <f t="shared" si="13"/>
        <v>0</v>
      </c>
      <c r="BA27" s="12">
        <f t="shared" si="13"/>
        <v>0</v>
      </c>
      <c r="BB27" s="12">
        <f t="shared" si="13"/>
        <v>0</v>
      </c>
      <c r="BC27" s="12">
        <f t="shared" si="13"/>
        <v>0</v>
      </c>
      <c r="BD27" s="12">
        <f t="shared" si="13"/>
        <v>0</v>
      </c>
      <c r="BE27" s="12">
        <f t="shared" si="13"/>
        <v>0</v>
      </c>
      <c r="BF27" s="12">
        <f t="shared" si="13"/>
        <v>0</v>
      </c>
      <c r="BG27" s="12">
        <f t="shared" si="13"/>
        <v>0</v>
      </c>
      <c r="BH27" s="12">
        <f t="shared" si="14"/>
        <v>0</v>
      </c>
      <c r="BI27" s="12">
        <f t="shared" si="14"/>
        <v>0</v>
      </c>
      <c r="BJ27" s="12">
        <f t="shared" si="14"/>
        <v>0</v>
      </c>
      <c r="BK27" s="12">
        <f t="shared" si="14"/>
        <v>0</v>
      </c>
      <c r="BL27" s="12">
        <f t="shared" si="14"/>
        <v>0</v>
      </c>
      <c r="BM27" s="12">
        <f t="shared" si="14"/>
        <v>0</v>
      </c>
      <c r="BN27" s="12">
        <f t="shared" si="14"/>
        <v>0</v>
      </c>
      <c r="BO27" s="12">
        <f t="shared" si="14"/>
        <v>0</v>
      </c>
      <c r="BP27" s="12">
        <f t="shared" si="14"/>
        <v>0</v>
      </c>
      <c r="BQ27" s="12">
        <f t="shared" si="14"/>
        <v>0</v>
      </c>
      <c r="BR27" s="12">
        <f t="shared" si="15"/>
        <v>0</v>
      </c>
      <c r="BS27" s="12">
        <f t="shared" si="15"/>
        <v>0</v>
      </c>
      <c r="BT27" s="12">
        <f t="shared" si="15"/>
        <v>0</v>
      </c>
      <c r="BU27" s="12">
        <f t="shared" si="15"/>
        <v>0</v>
      </c>
      <c r="BV27" s="12">
        <f t="shared" si="15"/>
        <v>0</v>
      </c>
      <c r="BW27" s="12">
        <f t="shared" si="15"/>
        <v>0</v>
      </c>
      <c r="BX27" s="12">
        <f t="shared" si="15"/>
        <v>0</v>
      </c>
      <c r="BY27" s="12">
        <f t="shared" si="15"/>
        <v>0</v>
      </c>
      <c r="BZ27" s="12">
        <f t="shared" si="15"/>
        <v>0</v>
      </c>
      <c r="CA27" s="12">
        <f t="shared" si="15"/>
        <v>0</v>
      </c>
      <c r="CB27" s="12">
        <f t="shared" si="16"/>
        <v>0</v>
      </c>
      <c r="CC27" s="12">
        <f t="shared" si="16"/>
        <v>0</v>
      </c>
      <c r="CD27" s="12">
        <f t="shared" si="16"/>
        <v>0</v>
      </c>
      <c r="CE27" s="12">
        <f t="shared" si="16"/>
        <v>0</v>
      </c>
      <c r="CF27" s="12">
        <f t="shared" si="16"/>
        <v>0</v>
      </c>
      <c r="CG27" s="12">
        <f t="shared" si="16"/>
        <v>0</v>
      </c>
      <c r="CH27" s="12">
        <f t="shared" si="16"/>
        <v>0</v>
      </c>
      <c r="CI27" s="12">
        <f t="shared" si="16"/>
        <v>0</v>
      </c>
      <c r="CJ27" s="12">
        <f t="shared" si="16"/>
        <v>0</v>
      </c>
      <c r="CK27" s="12">
        <f t="shared" si="16"/>
        <v>0</v>
      </c>
      <c r="CL27" s="12">
        <f t="shared" si="17"/>
        <v>0</v>
      </c>
      <c r="CM27" s="12">
        <f t="shared" si="17"/>
        <v>0</v>
      </c>
      <c r="CN27" s="12">
        <f t="shared" si="17"/>
        <v>0</v>
      </c>
      <c r="CO27" s="12">
        <f t="shared" si="17"/>
        <v>0</v>
      </c>
      <c r="CP27" s="12">
        <f t="shared" si="17"/>
        <v>0</v>
      </c>
      <c r="CQ27" s="12">
        <f t="shared" si="17"/>
        <v>0</v>
      </c>
      <c r="CR27" s="12">
        <f t="shared" si="17"/>
        <v>0</v>
      </c>
      <c r="CS27" s="12">
        <f t="shared" si="17"/>
        <v>0</v>
      </c>
      <c r="CT27" s="12">
        <f t="shared" si="17"/>
        <v>0</v>
      </c>
      <c r="CU27" s="12">
        <f t="shared" si="17"/>
        <v>0</v>
      </c>
      <c r="CV27" s="12">
        <f t="shared" si="18"/>
        <v>0</v>
      </c>
      <c r="CW27" s="12">
        <f t="shared" si="18"/>
        <v>0</v>
      </c>
      <c r="CX27" s="12">
        <f t="shared" si="18"/>
        <v>0</v>
      </c>
      <c r="CY27" s="12">
        <f t="shared" si="18"/>
        <v>0</v>
      </c>
      <c r="CZ27" s="12">
        <f t="shared" si="18"/>
        <v>0</v>
      </c>
      <c r="DA27" s="12">
        <f t="shared" si="18"/>
        <v>0</v>
      </c>
      <c r="DB27" s="12">
        <f t="shared" si="18"/>
        <v>0</v>
      </c>
      <c r="DC27" s="12">
        <f t="shared" si="18"/>
        <v>0</v>
      </c>
      <c r="DD27" s="12">
        <f t="shared" si="18"/>
        <v>0</v>
      </c>
      <c r="DE27" s="12">
        <f t="shared" si="18"/>
        <v>0</v>
      </c>
      <c r="DF27" s="12">
        <f t="shared" si="19"/>
        <v>0</v>
      </c>
      <c r="DG27" s="12">
        <f t="shared" si="19"/>
        <v>0</v>
      </c>
      <c r="DH27" s="12">
        <f t="shared" si="19"/>
        <v>0</v>
      </c>
      <c r="DI27" s="12">
        <f t="shared" si="19"/>
        <v>0</v>
      </c>
      <c r="DJ27" s="12">
        <f t="shared" si="19"/>
        <v>0</v>
      </c>
      <c r="DK27" s="12">
        <f t="shared" si="19"/>
        <v>0</v>
      </c>
      <c r="DL27" s="12">
        <f t="shared" si="19"/>
        <v>0</v>
      </c>
      <c r="DM27" s="12">
        <f t="shared" si="19"/>
        <v>0</v>
      </c>
      <c r="DN27" s="12">
        <f t="shared" si="19"/>
        <v>0</v>
      </c>
      <c r="DO27" s="12">
        <f t="shared" si="19"/>
        <v>0</v>
      </c>
      <c r="DP27" s="12">
        <f t="shared" si="20"/>
        <v>0</v>
      </c>
      <c r="DQ27" s="12">
        <f t="shared" si="20"/>
        <v>0</v>
      </c>
      <c r="DR27" s="12">
        <f t="shared" si="20"/>
        <v>0</v>
      </c>
      <c r="DS27" s="12">
        <f t="shared" si="20"/>
        <v>0</v>
      </c>
      <c r="DT27" s="12">
        <f t="shared" si="20"/>
        <v>0</v>
      </c>
      <c r="DU27" s="12">
        <f t="shared" si="20"/>
        <v>0</v>
      </c>
      <c r="DV27" s="12">
        <f t="shared" si="20"/>
        <v>0</v>
      </c>
      <c r="DW27" s="12">
        <f t="shared" si="20"/>
        <v>0</v>
      </c>
      <c r="DX27" s="12">
        <f t="shared" si="20"/>
        <v>0</v>
      </c>
      <c r="DY27" s="12">
        <f t="shared" si="20"/>
        <v>0</v>
      </c>
      <c r="DZ27" s="12">
        <f t="shared" si="21"/>
        <v>0</v>
      </c>
      <c r="EA27" s="12">
        <f t="shared" si="21"/>
        <v>0</v>
      </c>
      <c r="EB27" s="12">
        <f t="shared" si="21"/>
        <v>0</v>
      </c>
      <c r="EC27" s="12">
        <f t="shared" si="21"/>
        <v>0</v>
      </c>
      <c r="ED27" s="12">
        <f t="shared" si="21"/>
        <v>0</v>
      </c>
      <c r="EE27" s="12">
        <f t="shared" si="21"/>
        <v>0</v>
      </c>
      <c r="EF27" s="12">
        <f t="shared" si="21"/>
        <v>0</v>
      </c>
      <c r="EG27" s="12">
        <f t="shared" si="21"/>
        <v>0</v>
      </c>
      <c r="EH27" s="12">
        <f t="shared" si="21"/>
        <v>0</v>
      </c>
      <c r="EI27" s="12">
        <f t="shared" si="21"/>
        <v>0</v>
      </c>
      <c r="EJ27" s="12">
        <f t="shared" si="21"/>
        <v>0</v>
      </c>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row>
    <row r="28" spans="1:348" x14ac:dyDescent="0.25">
      <c r="A28" s="132"/>
      <c r="B28" s="27"/>
      <c r="C28" s="38"/>
      <c r="D28" s="27"/>
      <c r="E28" s="38"/>
      <c r="F28" s="38"/>
      <c r="G28" s="38"/>
      <c r="H28" s="38"/>
      <c r="I28" s="38"/>
      <c r="J28" s="38"/>
      <c r="K28" s="38"/>
      <c r="L28" s="38"/>
      <c r="M28" s="38"/>
      <c r="N28" s="38"/>
      <c r="O28" s="38"/>
      <c r="P28" s="38"/>
      <c r="Q28" s="27"/>
      <c r="R28" s="132"/>
      <c r="AA28" t="s">
        <v>210</v>
      </c>
      <c r="AE28" t="s">
        <v>216</v>
      </c>
      <c r="AF28" t="s">
        <v>217</v>
      </c>
      <c r="AG28" t="s">
        <v>218</v>
      </c>
      <c r="AH28" t="s">
        <v>219</v>
      </c>
      <c r="AI28" t="s">
        <v>231</v>
      </c>
      <c r="IJ28" s="12"/>
      <c r="IK28" s="12"/>
      <c r="IL28" s="12"/>
      <c r="IM28" s="12"/>
      <c r="IN28" s="12"/>
      <c r="IO28" s="12"/>
    </row>
    <row r="29" spans="1:348" x14ac:dyDescent="0.25">
      <c r="A29" s="132"/>
      <c r="B29" s="27"/>
      <c r="C29" s="38"/>
      <c r="D29" s="27"/>
      <c r="E29" s="38" t="s">
        <v>33</v>
      </c>
      <c r="F29" s="44">
        <f>SUM(X14:X27)</f>
        <v>1067555.6858147713</v>
      </c>
      <c r="G29" s="45" t="s">
        <v>34</v>
      </c>
      <c r="H29" s="46">
        <f>SUM(H14:H27)</f>
        <v>26000</v>
      </c>
      <c r="I29" s="44">
        <f>SUM(I14:I27)</f>
        <v>0</v>
      </c>
      <c r="J29" s="44">
        <f>SUM(J14:J27)</f>
        <v>194758.69055028172</v>
      </c>
      <c r="K29" s="45" t="s">
        <v>13</v>
      </c>
      <c r="L29" s="45" t="s">
        <v>13</v>
      </c>
      <c r="M29" s="47">
        <f>SUM(M14:M27)</f>
        <v>100000</v>
      </c>
      <c r="N29" s="47">
        <f>SUM(N14:N27)</f>
        <v>0</v>
      </c>
      <c r="O29" s="47">
        <f>SUM(O14:O27)</f>
        <v>12000</v>
      </c>
      <c r="P29" s="47">
        <f>SUM(P14:P27)</f>
        <v>0</v>
      </c>
      <c r="Q29" s="27"/>
      <c r="R29" s="132"/>
      <c r="V29" s="12"/>
      <c r="W29" t="s">
        <v>210</v>
      </c>
      <c r="X29" t="s">
        <v>213</v>
      </c>
      <c r="Y29" s="12" t="s">
        <v>214</v>
      </c>
      <c r="AA29" s="12" t="s">
        <v>211</v>
      </c>
      <c r="AB29" s="12"/>
      <c r="AC29" s="12"/>
      <c r="AD29" s="12"/>
      <c r="AE29">
        <f>IF($V$10="Carbon Offset", $I30*$V$12, 0)</f>
        <v>0</v>
      </c>
      <c r="AF29">
        <f>IF($X$11=$Z$12, $AE29*$X$10, ($AE29/($Z$12-$X$11))*(1-($X$11/$Z$12)^$X$10)*$Z$12)</f>
        <v>0</v>
      </c>
      <c r="AG29">
        <f>IF($V$10="RECs", (-$I30/(VLOOKUP("RECs", 'General Project Info'!$R$31:$W$41, 5, FALSE)))*$V$11, 0)</f>
        <v>0</v>
      </c>
      <c r="AH29">
        <f>IF($X$11=$Z$12, $AG29*$X$10, ($AG29/($Z$12-$X$11))*(1-($X$11/$Z$12)^$X$10)*$Z$12)</f>
        <v>0</v>
      </c>
      <c r="IJ29" s="12"/>
      <c r="IK29" s="12"/>
      <c r="IL29" s="12"/>
      <c r="IM29" s="12"/>
      <c r="IN29" s="12"/>
      <c r="IO29" s="12"/>
    </row>
    <row r="30" spans="1:348" x14ac:dyDescent="0.25">
      <c r="A30" s="132"/>
      <c r="B30" s="27"/>
      <c r="C30" s="38"/>
      <c r="D30" s="27"/>
      <c r="E30" s="38" t="s">
        <v>376</v>
      </c>
      <c r="F30" s="105"/>
      <c r="G30" s="37" t="s">
        <v>34</v>
      </c>
      <c r="H30" s="110"/>
      <c r="I30" s="105"/>
      <c r="J30" s="105"/>
      <c r="K30" s="37" t="s">
        <v>13</v>
      </c>
      <c r="L30" s="37" t="s">
        <v>13</v>
      </c>
      <c r="M30" s="37" t="s">
        <v>13</v>
      </c>
      <c r="N30" s="37" t="s">
        <v>13</v>
      </c>
      <c r="O30" s="111"/>
      <c r="P30" s="37" t="s">
        <v>13</v>
      </c>
      <c r="Q30" s="27"/>
      <c r="R30" s="132"/>
      <c r="T30" t="s">
        <v>190</v>
      </c>
      <c r="U30" s="10" t="e">
        <f>IF(H30&gt;0, X30, SUM(V14:V27))+IF(I30&gt;0, SUM(AF14:AF27)/I29*I30+AF29+AH29, SUM(AF14:AF27)+SUM(AI14:AJ27))+IF(J30&gt;0, SUM(AG14:AG27)/J29*J30+AF30, SUM(AG14:AG27)+SUM(AK14:AK27))+SUM(AH14:AH27)+IF(O30&gt;0, Y30, SUM(AE14:AE27))-P29</f>
        <v>#N/A</v>
      </c>
      <c r="W30" t="s">
        <v>215</v>
      </c>
      <c r="X30" s="12">
        <f>IF(AE12=$Z$12, H30*$X$10, (H30/($Z$12-AE12))*(1-(AE12/$Z$12)^$X$10)*$Z$12)</f>
        <v>0</v>
      </c>
      <c r="Y30">
        <f>IF($Z$11=$Z$12, $O$30*$X$10, ($O$30/($Z$12-$Z$11))*(1-($Z$11/$Z$12)^$X$10)*$Z$12)</f>
        <v>0</v>
      </c>
      <c r="AA30" t="s">
        <v>212</v>
      </c>
      <c r="AE30" t="e">
        <f>$J30*$V$12</f>
        <v>#N/A</v>
      </c>
      <c r="AF30" t="e">
        <f>IF($X$11=$Z$12, $AE30*$X$10, ($AE30/($Z$12-$X$11))*(1-($X$11/$Z$12)^$X$10)*$Z$12)</f>
        <v>#N/A</v>
      </c>
      <c r="AL30" s="12"/>
    </row>
    <row r="31" spans="1:348" x14ac:dyDescent="0.25">
      <c r="A31" s="132"/>
      <c r="B31" s="27"/>
      <c r="C31" s="27"/>
      <c r="D31" s="27"/>
      <c r="E31" s="27"/>
      <c r="F31" s="27"/>
      <c r="G31" s="27"/>
      <c r="H31" s="34"/>
      <c r="I31" s="39"/>
      <c r="J31" s="39"/>
      <c r="K31" s="27"/>
      <c r="L31" s="27"/>
      <c r="M31" s="27"/>
      <c r="N31" s="27"/>
      <c r="O31" s="34"/>
      <c r="P31" s="27"/>
      <c r="Q31" s="27"/>
      <c r="R31" s="132"/>
      <c r="T31" t="s">
        <v>227</v>
      </c>
      <c r="U31" t="e">
        <f>$X32+SUM($AE29:$AE32)+$AG29+$AG31+'General Project Info'!$K$21/1000*($V32+$V33)+$X33</f>
        <v>#N/A</v>
      </c>
      <c r="Z31" t="s">
        <v>226</v>
      </c>
      <c r="AA31" t="s">
        <v>211</v>
      </c>
      <c r="AE31">
        <f>IF(I30&lt;&gt;0, 0, IF($V$10="Carbon Offset", $I29*$V$12, 0))</f>
        <v>0</v>
      </c>
      <c r="AG31">
        <f>IF(I30&lt;&gt;0, 0, IF($V$10="RECs", (-$I29/(VLOOKUP("RECs", 'General Project Info'!$R$31:$W$41, 5, FALSE)))*$V$11, 0))</f>
        <v>0</v>
      </c>
    </row>
    <row r="32" spans="1:348" x14ac:dyDescent="0.25">
      <c r="A32" s="132"/>
      <c r="B32" s="27"/>
      <c r="C32" s="27"/>
      <c r="D32" s="27"/>
      <c r="E32" s="27"/>
      <c r="F32" s="27"/>
      <c r="G32" s="27"/>
      <c r="H32" s="27"/>
      <c r="I32" s="34"/>
      <c r="J32" s="34"/>
      <c r="K32" s="27"/>
      <c r="L32" s="27"/>
      <c r="M32" s="27"/>
      <c r="N32" s="27"/>
      <c r="O32" s="27"/>
      <c r="P32" s="27"/>
      <c r="Q32" s="27"/>
      <c r="R32" s="132"/>
      <c r="T32" t="s">
        <v>367</v>
      </c>
      <c r="V32" s="12">
        <f>IF(I30&gt;0, I30, I29)</f>
        <v>0</v>
      </c>
      <c r="W32" s="25" t="s">
        <v>230</v>
      </c>
      <c r="X32" s="25">
        <f>IF(H30&gt;0, H30, H29)</f>
        <v>26000</v>
      </c>
      <c r="AA32" s="12" t="s">
        <v>212</v>
      </c>
      <c r="AB32" s="12"/>
      <c r="AC32" s="12"/>
      <c r="AD32" s="12"/>
      <c r="AE32" t="e">
        <f>IF(J30&lt;&gt;0, 0, $J29*$V$12)</f>
        <v>#N/A</v>
      </c>
      <c r="AL32" s="12"/>
    </row>
    <row r="33" spans="1:345" x14ac:dyDescent="0.25">
      <c r="A33" s="132"/>
      <c r="B33" s="27"/>
      <c r="C33" s="27"/>
      <c r="D33" s="27"/>
      <c r="E33" s="27"/>
      <c r="F33" s="27"/>
      <c r="G33" s="27"/>
      <c r="H33" s="27"/>
      <c r="I33" s="34"/>
      <c r="J33" s="27"/>
      <c r="K33" s="27"/>
      <c r="L33" s="27"/>
      <c r="M33" s="27"/>
      <c r="N33" s="27"/>
      <c r="O33" s="27"/>
      <c r="P33" s="27"/>
      <c r="Q33" s="27"/>
      <c r="R33" s="132"/>
      <c r="T33" t="s">
        <v>368</v>
      </c>
      <c r="V33">
        <f>IF(J30&gt;0, J30, J29)</f>
        <v>194758.69055028172</v>
      </c>
      <c r="W33" s="25" t="s">
        <v>232</v>
      </c>
      <c r="X33" s="25">
        <f>IF(O30&gt;0, O30, O29)</f>
        <v>12000</v>
      </c>
    </row>
    <row r="34" spans="1:345" x14ac:dyDescent="0.25">
      <c r="A34" s="132"/>
      <c r="B34" s="27"/>
      <c r="C34" s="27"/>
      <c r="D34" s="27"/>
      <c r="E34" s="27"/>
      <c r="F34" s="27"/>
      <c r="G34" s="27"/>
      <c r="H34" s="27"/>
      <c r="I34" s="27"/>
      <c r="J34" s="27"/>
      <c r="K34" s="27"/>
      <c r="L34" s="27"/>
      <c r="M34" s="27"/>
      <c r="N34" s="27"/>
      <c r="O34" s="27"/>
      <c r="P34" s="27"/>
      <c r="Q34" s="27"/>
      <c r="R34" s="132"/>
      <c r="U34" s="12"/>
      <c r="V34" s="12"/>
      <c r="W34" s="12"/>
      <c r="X34" s="12"/>
      <c r="AG34" s="12"/>
      <c r="AH34" s="12"/>
      <c r="AI34" s="12"/>
      <c r="AJ34" s="12"/>
      <c r="AK34" s="12"/>
      <c r="AL34" s="12"/>
      <c r="AM34" s="12"/>
    </row>
    <row r="35" spans="1:345" x14ac:dyDescent="0.25">
      <c r="A35" s="132"/>
      <c r="B35" s="27"/>
      <c r="C35" s="195" t="s">
        <v>27</v>
      </c>
      <c r="D35" s="27"/>
      <c r="E35" s="27"/>
      <c r="F35" s="27"/>
      <c r="G35" s="27"/>
      <c r="H35" s="27"/>
      <c r="I35" s="27"/>
      <c r="J35" s="27"/>
      <c r="K35" s="27"/>
      <c r="L35" s="27"/>
      <c r="M35" s="27"/>
      <c r="N35" s="27"/>
      <c r="O35" s="27"/>
      <c r="P35" s="27"/>
      <c r="Q35" s="27"/>
      <c r="R35" s="132"/>
    </row>
    <row r="36" spans="1:345" x14ac:dyDescent="0.25">
      <c r="A36" s="132"/>
      <c r="B36" s="27"/>
      <c r="C36" s="28" t="s">
        <v>423</v>
      </c>
      <c r="E36" s="218"/>
      <c r="F36" s="218"/>
      <c r="G36" s="218"/>
      <c r="H36" s="27"/>
      <c r="I36" s="56"/>
      <c r="J36" s="196"/>
      <c r="K36" s="27"/>
      <c r="L36" s="27"/>
      <c r="M36" s="27"/>
      <c r="N36" s="27"/>
      <c r="O36" s="27"/>
      <c r="P36" s="27"/>
      <c r="Q36" s="27"/>
      <c r="R36" s="132"/>
      <c r="AA36" t="s">
        <v>199</v>
      </c>
      <c r="AE36" t="e">
        <f>SUMIF(T39:T52, "Yes", X39:X52)/SUM(X39:X52)</f>
        <v>#DIV/0!</v>
      </c>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row>
    <row r="37" spans="1:345" x14ac:dyDescent="0.25">
      <c r="A37" s="132"/>
      <c r="B37" s="27"/>
      <c r="C37" s="27"/>
      <c r="D37" s="27"/>
      <c r="E37" s="27"/>
      <c r="F37" s="27"/>
      <c r="G37" s="27"/>
      <c r="H37" s="27"/>
      <c r="I37" s="35"/>
      <c r="J37" s="35"/>
      <c r="K37" s="27"/>
      <c r="L37" s="27"/>
      <c r="M37" s="27"/>
      <c r="N37" s="27"/>
      <c r="O37" s="27"/>
      <c r="P37" s="27"/>
      <c r="Q37" s="27"/>
      <c r="R37" s="132"/>
      <c r="AA37" t="s">
        <v>381</v>
      </c>
      <c r="AE37" s="74" t="e">
        <f>SUMPRODUCT(H39:H52, U39:U52)/SUM(H39:H52)</f>
        <v>#DIV/0!</v>
      </c>
      <c r="AM37" t="s">
        <v>229</v>
      </c>
      <c r="AN37">
        <f>(1/$Z$12)^AN38</f>
        <v>1</v>
      </c>
      <c r="AO37">
        <f t="shared" ref="AO37:CZ37" si="32">(1/$Z$12)^AO38</f>
        <v>1</v>
      </c>
      <c r="AP37">
        <f t="shared" si="32"/>
        <v>1</v>
      </c>
      <c r="AQ37">
        <f t="shared" si="32"/>
        <v>1</v>
      </c>
      <c r="AR37">
        <f t="shared" si="32"/>
        <v>1</v>
      </c>
      <c r="AS37">
        <f t="shared" si="32"/>
        <v>1</v>
      </c>
      <c r="AT37">
        <f t="shared" si="32"/>
        <v>1</v>
      </c>
      <c r="AU37">
        <f t="shared" si="32"/>
        <v>1</v>
      </c>
      <c r="AV37">
        <f t="shared" si="32"/>
        <v>1</v>
      </c>
      <c r="AW37">
        <f t="shared" si="32"/>
        <v>1</v>
      </c>
      <c r="AX37">
        <f t="shared" si="32"/>
        <v>1</v>
      </c>
      <c r="AY37">
        <f t="shared" si="32"/>
        <v>1</v>
      </c>
      <c r="AZ37">
        <f t="shared" si="32"/>
        <v>1</v>
      </c>
      <c r="BA37">
        <f t="shared" si="32"/>
        <v>1</v>
      </c>
      <c r="BB37">
        <f t="shared" si="32"/>
        <v>1</v>
      </c>
      <c r="BC37">
        <f t="shared" si="32"/>
        <v>1</v>
      </c>
      <c r="BD37">
        <f t="shared" si="32"/>
        <v>1</v>
      </c>
      <c r="BE37">
        <f t="shared" si="32"/>
        <v>1</v>
      </c>
      <c r="BF37">
        <f t="shared" si="32"/>
        <v>1</v>
      </c>
      <c r="BG37">
        <f t="shared" si="32"/>
        <v>1</v>
      </c>
      <c r="BH37">
        <f t="shared" si="32"/>
        <v>1</v>
      </c>
      <c r="BI37">
        <f t="shared" si="32"/>
        <v>1</v>
      </c>
      <c r="BJ37">
        <f t="shared" si="32"/>
        <v>1</v>
      </c>
      <c r="BK37">
        <f t="shared" si="32"/>
        <v>1</v>
      </c>
      <c r="BL37">
        <f t="shared" si="32"/>
        <v>1</v>
      </c>
      <c r="BM37">
        <f t="shared" si="32"/>
        <v>1</v>
      </c>
      <c r="BN37">
        <f t="shared" si="32"/>
        <v>1</v>
      </c>
      <c r="BO37">
        <f t="shared" si="32"/>
        <v>1</v>
      </c>
      <c r="BP37">
        <f t="shared" si="32"/>
        <v>1</v>
      </c>
      <c r="BQ37">
        <f t="shared" si="32"/>
        <v>1</v>
      </c>
      <c r="BR37">
        <f t="shared" si="32"/>
        <v>1</v>
      </c>
      <c r="BS37">
        <f t="shared" si="32"/>
        <v>1</v>
      </c>
      <c r="BT37">
        <f t="shared" si="32"/>
        <v>1</v>
      </c>
      <c r="BU37">
        <f t="shared" si="32"/>
        <v>1</v>
      </c>
      <c r="BV37">
        <f t="shared" si="32"/>
        <v>1</v>
      </c>
      <c r="BW37">
        <f t="shared" si="32"/>
        <v>1</v>
      </c>
      <c r="BX37">
        <f t="shared" si="32"/>
        <v>1</v>
      </c>
      <c r="BY37">
        <f t="shared" si="32"/>
        <v>1</v>
      </c>
      <c r="BZ37">
        <f t="shared" si="32"/>
        <v>1</v>
      </c>
      <c r="CA37">
        <f t="shared" si="32"/>
        <v>1</v>
      </c>
      <c r="CB37">
        <f t="shared" si="32"/>
        <v>1</v>
      </c>
      <c r="CC37">
        <f t="shared" si="32"/>
        <v>1</v>
      </c>
      <c r="CD37">
        <f t="shared" si="32"/>
        <v>1</v>
      </c>
      <c r="CE37">
        <f t="shared" si="32"/>
        <v>1</v>
      </c>
      <c r="CF37">
        <f t="shared" si="32"/>
        <v>1</v>
      </c>
      <c r="CG37">
        <f t="shared" si="32"/>
        <v>1</v>
      </c>
      <c r="CH37">
        <f t="shared" si="32"/>
        <v>1</v>
      </c>
      <c r="CI37">
        <f t="shared" si="32"/>
        <v>1</v>
      </c>
      <c r="CJ37">
        <f t="shared" si="32"/>
        <v>1</v>
      </c>
      <c r="CK37">
        <f t="shared" si="32"/>
        <v>1</v>
      </c>
      <c r="CL37">
        <f t="shared" si="32"/>
        <v>1</v>
      </c>
      <c r="CM37">
        <f t="shared" si="32"/>
        <v>1</v>
      </c>
      <c r="CN37">
        <f t="shared" si="32"/>
        <v>1</v>
      </c>
      <c r="CO37">
        <f t="shared" si="32"/>
        <v>1</v>
      </c>
      <c r="CP37">
        <f t="shared" si="32"/>
        <v>1</v>
      </c>
      <c r="CQ37">
        <f t="shared" si="32"/>
        <v>1</v>
      </c>
      <c r="CR37">
        <f t="shared" si="32"/>
        <v>1</v>
      </c>
      <c r="CS37">
        <f t="shared" si="32"/>
        <v>1</v>
      </c>
      <c r="CT37">
        <f t="shared" si="32"/>
        <v>1</v>
      </c>
      <c r="CU37">
        <f t="shared" si="32"/>
        <v>1</v>
      </c>
      <c r="CV37">
        <f t="shared" si="32"/>
        <v>1</v>
      </c>
      <c r="CW37">
        <f t="shared" si="32"/>
        <v>1</v>
      </c>
      <c r="CX37">
        <f t="shared" si="32"/>
        <v>1</v>
      </c>
      <c r="CY37">
        <f t="shared" si="32"/>
        <v>1</v>
      </c>
      <c r="CZ37">
        <f t="shared" si="32"/>
        <v>1</v>
      </c>
      <c r="DA37">
        <f t="shared" ref="DA37:EJ37" si="33">(1/$Z$12)^DA38</f>
        <v>1</v>
      </c>
      <c r="DB37">
        <f t="shared" si="33"/>
        <v>1</v>
      </c>
      <c r="DC37">
        <f t="shared" si="33"/>
        <v>1</v>
      </c>
      <c r="DD37">
        <f t="shared" si="33"/>
        <v>1</v>
      </c>
      <c r="DE37">
        <f t="shared" si="33"/>
        <v>1</v>
      </c>
      <c r="DF37">
        <f t="shared" si="33"/>
        <v>1</v>
      </c>
      <c r="DG37">
        <f t="shared" si="33"/>
        <v>1</v>
      </c>
      <c r="DH37">
        <f t="shared" si="33"/>
        <v>1</v>
      </c>
      <c r="DI37">
        <f t="shared" si="33"/>
        <v>1</v>
      </c>
      <c r="DJ37">
        <f t="shared" si="33"/>
        <v>1</v>
      </c>
      <c r="DK37">
        <f t="shared" si="33"/>
        <v>1</v>
      </c>
      <c r="DL37">
        <f t="shared" si="33"/>
        <v>1</v>
      </c>
      <c r="DM37">
        <f t="shared" si="33"/>
        <v>1</v>
      </c>
      <c r="DN37">
        <f t="shared" si="33"/>
        <v>1</v>
      </c>
      <c r="DO37">
        <f t="shared" si="33"/>
        <v>1</v>
      </c>
      <c r="DP37">
        <f t="shared" si="33"/>
        <v>1</v>
      </c>
      <c r="DQ37">
        <f t="shared" si="33"/>
        <v>1</v>
      </c>
      <c r="DR37">
        <f t="shared" si="33"/>
        <v>1</v>
      </c>
      <c r="DS37">
        <f t="shared" si="33"/>
        <v>1</v>
      </c>
      <c r="DT37">
        <f t="shared" si="33"/>
        <v>1</v>
      </c>
      <c r="DU37">
        <f t="shared" si="33"/>
        <v>1</v>
      </c>
      <c r="DV37">
        <f t="shared" si="33"/>
        <v>1</v>
      </c>
      <c r="DW37">
        <f t="shared" si="33"/>
        <v>1</v>
      </c>
      <c r="DX37">
        <f t="shared" si="33"/>
        <v>1</v>
      </c>
      <c r="DY37">
        <f t="shared" si="33"/>
        <v>1</v>
      </c>
      <c r="DZ37">
        <f t="shared" si="33"/>
        <v>1</v>
      </c>
      <c r="EA37">
        <f t="shared" si="33"/>
        <v>1</v>
      </c>
      <c r="EB37">
        <f t="shared" si="33"/>
        <v>1</v>
      </c>
      <c r="EC37">
        <f t="shared" si="33"/>
        <v>1</v>
      </c>
      <c r="ED37">
        <f t="shared" si="33"/>
        <v>1</v>
      </c>
      <c r="EE37">
        <f t="shared" si="33"/>
        <v>1</v>
      </c>
      <c r="EF37">
        <f t="shared" si="33"/>
        <v>1</v>
      </c>
      <c r="EG37">
        <f t="shared" si="33"/>
        <v>1</v>
      </c>
      <c r="EH37">
        <f t="shared" si="33"/>
        <v>1</v>
      </c>
      <c r="EI37">
        <f t="shared" si="33"/>
        <v>1</v>
      </c>
      <c r="EJ37">
        <f t="shared" si="33"/>
        <v>1</v>
      </c>
    </row>
    <row r="38" spans="1:345" ht="30" customHeight="1" x14ac:dyDescent="0.25">
      <c r="A38" s="132"/>
      <c r="B38" s="27"/>
      <c r="C38" s="217" t="s">
        <v>35</v>
      </c>
      <c r="D38" s="217"/>
      <c r="E38" s="133" t="s">
        <v>374</v>
      </c>
      <c r="F38" s="133" t="s">
        <v>375</v>
      </c>
      <c r="G38" s="133" t="s">
        <v>1</v>
      </c>
      <c r="H38" s="133" t="s">
        <v>319</v>
      </c>
      <c r="I38" s="133" t="s">
        <v>369</v>
      </c>
      <c r="J38" s="133" t="s">
        <v>370</v>
      </c>
      <c r="K38" s="133" t="s">
        <v>2</v>
      </c>
      <c r="L38" s="133" t="s">
        <v>318</v>
      </c>
      <c r="M38" s="133" t="s">
        <v>0</v>
      </c>
      <c r="N38" s="133" t="s">
        <v>24</v>
      </c>
      <c r="O38" s="133" t="s">
        <v>30</v>
      </c>
      <c r="P38" s="72" t="s">
        <v>22</v>
      </c>
      <c r="Q38" s="27"/>
      <c r="R38" s="132"/>
      <c r="T38" s="18" t="s">
        <v>179</v>
      </c>
      <c r="U38" s="18" t="s">
        <v>184</v>
      </c>
      <c r="V38" s="18" t="s">
        <v>191</v>
      </c>
      <c r="W38" s="18" t="s">
        <v>171</v>
      </c>
      <c r="X38" s="18" t="s">
        <v>170</v>
      </c>
      <c r="Y38" s="18" t="s">
        <v>194</v>
      </c>
      <c r="Z38" s="18" t="s">
        <v>195</v>
      </c>
      <c r="AA38" s="18" t="s">
        <v>304</v>
      </c>
      <c r="AB38" s="18" t="s">
        <v>305</v>
      </c>
      <c r="AC38" s="18" t="s">
        <v>306</v>
      </c>
      <c r="AD38" s="18" t="s">
        <v>378</v>
      </c>
      <c r="AE38" s="18" t="s">
        <v>192</v>
      </c>
      <c r="AF38" s="18" t="s">
        <v>196</v>
      </c>
      <c r="AG38" s="18" t="s">
        <v>197</v>
      </c>
      <c r="AH38" s="18" t="s">
        <v>193</v>
      </c>
      <c r="AI38" s="18" t="s">
        <v>207</v>
      </c>
      <c r="AJ38" s="18" t="s">
        <v>208</v>
      </c>
      <c r="AK38" s="18" t="s">
        <v>209</v>
      </c>
      <c r="AL38" s="18" t="s">
        <v>183</v>
      </c>
      <c r="AM38" s="18" t="s">
        <v>181</v>
      </c>
      <c r="AN38" s="18">
        <v>0</v>
      </c>
      <c r="AO38" s="18">
        <v>1</v>
      </c>
      <c r="AP38" s="18">
        <v>2</v>
      </c>
      <c r="AQ38" s="18">
        <v>3</v>
      </c>
      <c r="AR38" s="18">
        <v>4</v>
      </c>
      <c r="AS38" s="18">
        <v>5</v>
      </c>
      <c r="AT38" s="18">
        <v>6</v>
      </c>
      <c r="AU38" s="18">
        <v>7</v>
      </c>
      <c r="AV38" s="18">
        <v>8</v>
      </c>
      <c r="AW38" s="18">
        <v>9</v>
      </c>
      <c r="AX38" s="18">
        <v>10</v>
      </c>
      <c r="AY38" s="18">
        <v>11</v>
      </c>
      <c r="AZ38" s="18">
        <v>12</v>
      </c>
      <c r="BA38" s="18">
        <v>13</v>
      </c>
      <c r="BB38" s="18">
        <v>14</v>
      </c>
      <c r="BC38" s="18">
        <v>15</v>
      </c>
      <c r="BD38" s="18">
        <v>16</v>
      </c>
      <c r="BE38" s="18">
        <v>17</v>
      </c>
      <c r="BF38" s="18">
        <v>18</v>
      </c>
      <c r="BG38" s="18">
        <v>19</v>
      </c>
      <c r="BH38" s="18">
        <v>20</v>
      </c>
      <c r="BI38" s="18">
        <v>21</v>
      </c>
      <c r="BJ38" s="18">
        <v>22</v>
      </c>
      <c r="BK38" s="18">
        <v>23</v>
      </c>
      <c r="BL38" s="18">
        <v>24</v>
      </c>
      <c r="BM38" s="18">
        <v>25</v>
      </c>
      <c r="BN38" s="18">
        <v>26</v>
      </c>
      <c r="BO38" s="18">
        <v>27</v>
      </c>
      <c r="BP38" s="18">
        <v>28</v>
      </c>
      <c r="BQ38" s="18">
        <v>29</v>
      </c>
      <c r="BR38" s="18">
        <v>30</v>
      </c>
      <c r="BS38" s="18">
        <v>31</v>
      </c>
      <c r="BT38" s="18">
        <v>32</v>
      </c>
      <c r="BU38" s="18">
        <v>33</v>
      </c>
      <c r="BV38" s="18">
        <v>34</v>
      </c>
      <c r="BW38" s="18">
        <v>35</v>
      </c>
      <c r="BX38" s="18">
        <v>36</v>
      </c>
      <c r="BY38" s="18">
        <v>37</v>
      </c>
      <c r="BZ38" s="18">
        <v>38</v>
      </c>
      <c r="CA38" s="18">
        <v>39</v>
      </c>
      <c r="CB38" s="18">
        <v>40</v>
      </c>
      <c r="CC38" s="18">
        <v>41</v>
      </c>
      <c r="CD38" s="18">
        <v>42</v>
      </c>
      <c r="CE38" s="18">
        <v>43</v>
      </c>
      <c r="CF38" s="18">
        <v>44</v>
      </c>
      <c r="CG38" s="18">
        <v>45</v>
      </c>
      <c r="CH38" s="18">
        <v>46</v>
      </c>
      <c r="CI38" s="18">
        <v>47</v>
      </c>
      <c r="CJ38" s="18">
        <v>48</v>
      </c>
      <c r="CK38" s="18">
        <v>49</v>
      </c>
      <c r="CL38" s="18">
        <v>50</v>
      </c>
      <c r="CM38" s="18">
        <v>51</v>
      </c>
      <c r="CN38" s="18">
        <v>52</v>
      </c>
      <c r="CO38" s="18">
        <v>53</v>
      </c>
      <c r="CP38" s="18">
        <v>54</v>
      </c>
      <c r="CQ38" s="18">
        <v>55</v>
      </c>
      <c r="CR38" s="18">
        <v>56</v>
      </c>
      <c r="CS38" s="18">
        <v>57</v>
      </c>
      <c r="CT38" s="18">
        <v>58</v>
      </c>
      <c r="CU38" s="18">
        <v>59</v>
      </c>
      <c r="CV38" s="18">
        <v>60</v>
      </c>
      <c r="CW38" s="18">
        <v>61</v>
      </c>
      <c r="CX38" s="18">
        <v>62</v>
      </c>
      <c r="CY38" s="18">
        <v>63</v>
      </c>
      <c r="CZ38" s="18">
        <v>64</v>
      </c>
      <c r="DA38" s="18">
        <v>65</v>
      </c>
      <c r="DB38" s="18">
        <v>66</v>
      </c>
      <c r="DC38" s="18">
        <v>67</v>
      </c>
      <c r="DD38" s="18">
        <v>68</v>
      </c>
      <c r="DE38" s="18">
        <v>69</v>
      </c>
      <c r="DF38" s="18">
        <v>70</v>
      </c>
      <c r="DG38" s="18">
        <v>71</v>
      </c>
      <c r="DH38" s="18">
        <v>72</v>
      </c>
      <c r="DI38" s="18">
        <v>73</v>
      </c>
      <c r="DJ38" s="18">
        <v>74</v>
      </c>
      <c r="DK38" s="18">
        <v>75</v>
      </c>
      <c r="DL38" s="18">
        <v>76</v>
      </c>
      <c r="DM38" s="18">
        <v>77</v>
      </c>
      <c r="DN38" s="18">
        <v>78</v>
      </c>
      <c r="DO38" s="18">
        <v>79</v>
      </c>
      <c r="DP38" s="18">
        <v>80</v>
      </c>
      <c r="DQ38" s="18">
        <v>81</v>
      </c>
      <c r="DR38" s="18">
        <v>82</v>
      </c>
      <c r="DS38" s="18">
        <v>83</v>
      </c>
      <c r="DT38" s="18">
        <v>84</v>
      </c>
      <c r="DU38" s="18">
        <v>85</v>
      </c>
      <c r="DV38" s="18">
        <v>86</v>
      </c>
      <c r="DW38" s="18">
        <v>87</v>
      </c>
      <c r="DX38" s="18">
        <v>88</v>
      </c>
      <c r="DY38" s="18">
        <v>89</v>
      </c>
      <c r="DZ38" s="18">
        <v>90</v>
      </c>
      <c r="EA38" s="18">
        <v>91</v>
      </c>
      <c r="EB38" s="18">
        <v>92</v>
      </c>
      <c r="EC38" s="18">
        <v>93</v>
      </c>
      <c r="ED38" s="18">
        <v>94</v>
      </c>
      <c r="EE38" s="18">
        <v>95</v>
      </c>
      <c r="EF38" s="18">
        <v>96</v>
      </c>
      <c r="EG38" s="18">
        <v>97</v>
      </c>
      <c r="EH38" s="18">
        <v>98</v>
      </c>
      <c r="EI38" s="18">
        <v>99</v>
      </c>
      <c r="EJ38" s="18">
        <v>100</v>
      </c>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c r="GZ38" s="18"/>
      <c r="HA38" s="18"/>
      <c r="HB38" s="18"/>
      <c r="HC38" s="18"/>
      <c r="HD38" s="18"/>
      <c r="HE38" s="18"/>
      <c r="HF38" s="18"/>
      <c r="HG38" s="18"/>
      <c r="HH38" s="18"/>
      <c r="HI38" s="18"/>
      <c r="HJ38" s="18"/>
      <c r="HK38" s="18"/>
      <c r="HL38" s="18"/>
      <c r="HM38" s="18"/>
      <c r="HN38" s="18"/>
      <c r="HO38" s="18"/>
      <c r="HP38" s="18"/>
      <c r="HQ38" s="18"/>
      <c r="HR38" s="18"/>
      <c r="HS38" s="18"/>
      <c r="HT38" s="18"/>
      <c r="HU38" s="18"/>
      <c r="HV38" s="18"/>
      <c r="HW38" s="18"/>
      <c r="HX38" s="18"/>
      <c r="HY38" s="18"/>
      <c r="HZ38" s="18"/>
      <c r="IA38" s="18"/>
      <c r="IB38" s="18"/>
      <c r="IC38" s="18"/>
      <c r="ID38" s="18"/>
      <c r="IE38" s="18"/>
      <c r="IF38" s="18"/>
      <c r="IG38" s="18"/>
      <c r="IH38" s="18"/>
      <c r="II38" s="18"/>
      <c r="IJ38" s="18"/>
      <c r="IK38" s="18"/>
      <c r="IL38" s="18"/>
      <c r="IM38" s="18"/>
      <c r="IN38" s="18"/>
      <c r="IO38" s="18"/>
      <c r="IP38" s="18"/>
      <c r="IQ38" s="18"/>
      <c r="IR38" s="18"/>
      <c r="IS38" s="18"/>
      <c r="IT38" s="18"/>
      <c r="IU38" s="18"/>
      <c r="IV38" s="18"/>
      <c r="IW38" s="18"/>
      <c r="IX38" s="18"/>
      <c r="IY38" s="18"/>
      <c r="IZ38" s="18"/>
      <c r="JA38" s="18"/>
      <c r="JB38" s="18"/>
      <c r="JC38" s="18"/>
      <c r="JD38" s="18"/>
      <c r="JE38" s="18"/>
      <c r="JF38" s="18"/>
      <c r="JG38" s="18"/>
      <c r="JH38" s="18"/>
      <c r="JI38" s="18"/>
      <c r="JJ38" s="18"/>
      <c r="JK38" s="18"/>
      <c r="JL38" s="18"/>
      <c r="JM38" s="18"/>
      <c r="JN38" s="18"/>
      <c r="JO38" s="18"/>
      <c r="JP38" s="18"/>
      <c r="JQ38" s="18"/>
      <c r="JR38" s="18"/>
      <c r="JS38" s="18"/>
      <c r="JT38" s="18"/>
      <c r="JU38" s="18"/>
      <c r="JV38" s="18"/>
      <c r="JW38" s="18"/>
      <c r="JX38" s="18"/>
      <c r="JY38" s="18"/>
      <c r="JZ38" s="18"/>
      <c r="KA38" s="18"/>
      <c r="KB38" s="18"/>
      <c r="KC38" s="18"/>
      <c r="KD38" s="18"/>
      <c r="KE38" s="18"/>
      <c r="KF38" s="18"/>
      <c r="KG38" s="18"/>
      <c r="KH38" s="18"/>
      <c r="KI38" s="18"/>
      <c r="KJ38" s="18"/>
      <c r="KK38" s="18"/>
      <c r="KL38" s="18"/>
      <c r="KM38" s="18"/>
      <c r="KN38" s="18"/>
      <c r="KO38" s="18"/>
      <c r="KP38" s="18"/>
      <c r="KQ38" s="18"/>
      <c r="KR38" s="18"/>
      <c r="KS38" s="18"/>
      <c r="KT38" s="18"/>
      <c r="KU38" s="18"/>
      <c r="KV38" s="18"/>
      <c r="KW38" s="18"/>
      <c r="KX38" s="18"/>
      <c r="KY38" s="18"/>
      <c r="KZ38" s="18"/>
      <c r="LA38" s="18"/>
      <c r="LB38" s="18"/>
      <c r="LC38" s="18"/>
      <c r="LD38" s="18"/>
      <c r="LE38" s="18"/>
      <c r="LF38" s="18"/>
      <c r="LG38" s="18"/>
      <c r="LH38" s="18"/>
      <c r="LI38" s="18"/>
      <c r="LJ38" s="18"/>
      <c r="LK38" s="18"/>
      <c r="LL38" s="18"/>
      <c r="LM38" s="18"/>
      <c r="LN38" s="18"/>
      <c r="LO38" s="18"/>
      <c r="LP38" s="18"/>
      <c r="LQ38" s="18"/>
      <c r="LR38" s="18"/>
      <c r="LS38" s="18"/>
      <c r="LT38" s="18"/>
      <c r="LU38" s="18"/>
      <c r="LV38" s="18"/>
      <c r="LW38" s="18"/>
      <c r="LX38" s="18"/>
      <c r="LY38" s="18"/>
      <c r="LZ38" s="18"/>
      <c r="MA38" s="18"/>
      <c r="MB38" s="18"/>
      <c r="MC38" s="18"/>
      <c r="MD38" s="18"/>
      <c r="ME38" s="18"/>
      <c r="MF38" s="18"/>
    </row>
    <row r="39" spans="1:345" x14ac:dyDescent="0.25">
      <c r="A39" s="132"/>
      <c r="B39" s="27"/>
      <c r="C39" s="219"/>
      <c r="D39" s="219"/>
      <c r="E39" s="103"/>
      <c r="F39" s="104"/>
      <c r="G39" s="36" t="str">
        <f>IFERROR(VLOOKUP(E39, 'General Project Info'!$C$31:$I$41, 7, FALSE), "")</f>
        <v/>
      </c>
      <c r="H39" s="41">
        <f>IFERROR(X39*VLOOKUP(E39, 'General Project Info'!$R$31:$T$41, 3, FALSE), 0)</f>
        <v>0</v>
      </c>
      <c r="I39" s="42">
        <f>IFERROR(IF($T39="Yes", $X39*VLOOKUP($E39, 'General Project Info'!$R$31:$W$41, 5, FALSE), 0), 0)</f>
        <v>0</v>
      </c>
      <c r="J39" s="42">
        <f>IFERROR(IF($T39="No", $X39*VLOOKUP($E39, 'General Project Info'!$R$31:$W$41, 5, FALSE), 0), 0)</f>
        <v>0</v>
      </c>
      <c r="K39" s="106"/>
      <c r="L39" s="106"/>
      <c r="M39" s="107"/>
      <c r="N39" s="107"/>
      <c r="O39" s="107"/>
      <c r="P39" s="43">
        <f>IFERROR(IF(K39=AC39, 0, (AC39/K39*M39)*$Z$11^IF(AB39&lt;=0,0,AA39)), 0)</f>
        <v>0</v>
      </c>
      <c r="Q39" s="27"/>
      <c r="R39" s="132"/>
      <c r="T39" s="18" t="e">
        <f>VLOOKUP($E39, 'Unit Conversions Array'!$B$4:$Z$16, 25, FALSE)</f>
        <v>#N/A</v>
      </c>
      <c r="U39" s="18">
        <f>VLOOKUP(E39, 'General Project Info'!$R$31:$W$41, 6, FALSE)</f>
        <v>1</v>
      </c>
      <c r="V39" s="18">
        <f t="shared" ref="V39:V52" si="34">IF(U39=$Z$12, H39*$X$10, (H39/($Z$12-U39))*(1-(U39/$Z$12)^$X$10))</f>
        <v>0</v>
      </c>
      <c r="W39" s="18">
        <f>IFERROR(F39*INDEX('Unit Conversions Array'!$E$4:$Y$16, MATCH('Scenarios &amp; Measures'!E39, 'Unit Conversions Array'!$B$4:$B$16, 0), MATCH('Scenarios &amp; Measures'!G39, 'Unit Conversions Array'!$E$3:$Y$3, 0)), 0)</f>
        <v>0</v>
      </c>
      <c r="X39" s="19">
        <f>W39/3.412</f>
        <v>0</v>
      </c>
      <c r="Y39" s="19">
        <f>I39</f>
        <v>0</v>
      </c>
      <c r="Z39" s="19">
        <f>J39</f>
        <v>0</v>
      </c>
      <c r="AA39" s="17">
        <f>IFERROR(ROUNDDOWN(($X$10-(K39-AD39))/K39, 0)*K39+(K39-AD39), 0)</f>
        <v>0</v>
      </c>
      <c r="AB39" s="17">
        <f>$X$10-AA39</f>
        <v>40</v>
      </c>
      <c r="AC39" s="17">
        <f>IF(AB39&lt;0, ABS(AB39), K39-AB39)</f>
        <v>-40</v>
      </c>
      <c r="AD39" s="17">
        <f>IF(L39&lt;=K39, L39, 0)</f>
        <v>0</v>
      </c>
      <c r="AE39" s="18">
        <f t="shared" ref="AE39:AE52" si="35">IF($Z$11=$Z$12, O39*$X$10, (O39/($Z$12-$Z$11))*(1-($Z$11/$Z$12)^$X$10))*$Z$12</f>
        <v>0</v>
      </c>
      <c r="AF39" s="19">
        <f t="shared" ref="AF39:AF52" si="36">SUMPRODUCT($AN$11:$EJ$11,$AN$12:$EJ$12)*Y39/1000</f>
        <v>0</v>
      </c>
      <c r="AG39" s="12">
        <f t="shared" ref="AG39:AG52" si="37">SUMPRODUCT($AN$11:$EJ$11,$AN$12:$EJ$12)*Z39/1000</f>
        <v>0</v>
      </c>
      <c r="AH39" s="17">
        <f>IFERROR(SUMPRODUCT($AN$12:$EJ$12, AN39:EJ39), 0)</f>
        <v>0</v>
      </c>
      <c r="AI39" s="23">
        <f>IF($V$10="RECs", -Y39/VLOOKUP("RECs", 'General Project Info'!$R$31:$W$41, 5, FALSE)*$V$11*IF($X$11=$Z$12, $X$10, (1/($Z$12-$X$11))*(1-($X$11/$Z$12)^$X$10)*$Z$12), 0)</f>
        <v>0</v>
      </c>
      <c r="AJ39" s="17">
        <f t="shared" ref="AJ39:AJ52" si="38">IF($V$10="Carbon Offset", IF($X$12=$Z$12,Y39*$V$12*$X$10, (Y39*$V$12)/($Z$12-$X$12)*(1-($X$12/$Z$12)^$X$10)*$Z$12), 0)</f>
        <v>0</v>
      </c>
      <c r="AK39" s="17" t="e">
        <f t="shared" ref="AK39:AK52" si="39">IF($X$12=$Z$12,Z39*$V$12*$X$10, (Z39*$V$12)/($Z$12-$X$12)*(1-($X$12/$Z$12)^$X$10)*$Z$12)</f>
        <v>#N/A</v>
      </c>
      <c r="AL39" s="17" t="e">
        <f>V39+AG39+AH39+AE39+AF39+AI39+AJ39+AK39-P39</f>
        <v>#N/A</v>
      </c>
      <c r="AM39" s="20" t="s">
        <v>228</v>
      </c>
      <c r="AN39" s="12">
        <f t="shared" ref="AN39:AW52" si="40">IFERROR(IF(AN$38&gt;=$X$10, 0, IF(MOD($AD39+AN$38, $K39)=0, (($M39-$N39)*$Z$11^AN$38), 0)), 0)</f>
        <v>0</v>
      </c>
      <c r="AO39" s="12">
        <f t="shared" si="40"/>
        <v>0</v>
      </c>
      <c r="AP39" s="12">
        <f t="shared" si="40"/>
        <v>0</v>
      </c>
      <c r="AQ39" s="12">
        <f t="shared" si="40"/>
        <v>0</v>
      </c>
      <c r="AR39" s="12">
        <f t="shared" si="40"/>
        <v>0</v>
      </c>
      <c r="AS39" s="12">
        <f t="shared" si="40"/>
        <v>0</v>
      </c>
      <c r="AT39" s="12">
        <f t="shared" si="40"/>
        <v>0</v>
      </c>
      <c r="AU39" s="12">
        <f t="shared" si="40"/>
        <v>0</v>
      </c>
      <c r="AV39" s="12">
        <f t="shared" si="40"/>
        <v>0</v>
      </c>
      <c r="AW39" s="12">
        <f t="shared" si="40"/>
        <v>0</v>
      </c>
      <c r="AX39" s="12">
        <f t="shared" ref="AX39:BG52" si="41">IFERROR(IF(AX$38&gt;=$X$10, 0, IF(MOD($AD39+AX$38, $K39)=0, (($M39-$N39)*$Z$11^AX$38), 0)), 0)</f>
        <v>0</v>
      </c>
      <c r="AY39" s="12">
        <f t="shared" si="41"/>
        <v>0</v>
      </c>
      <c r="AZ39" s="12">
        <f t="shared" si="41"/>
        <v>0</v>
      </c>
      <c r="BA39" s="12">
        <f t="shared" si="41"/>
        <v>0</v>
      </c>
      <c r="BB39" s="12">
        <f t="shared" si="41"/>
        <v>0</v>
      </c>
      <c r="BC39" s="12">
        <f t="shared" si="41"/>
        <v>0</v>
      </c>
      <c r="BD39" s="12">
        <f t="shared" si="41"/>
        <v>0</v>
      </c>
      <c r="BE39" s="12">
        <f t="shared" si="41"/>
        <v>0</v>
      </c>
      <c r="BF39" s="12">
        <f t="shared" si="41"/>
        <v>0</v>
      </c>
      <c r="BG39" s="12">
        <f t="shared" si="41"/>
        <v>0</v>
      </c>
      <c r="BH39" s="12">
        <f t="shared" ref="BH39:BQ52" si="42">IFERROR(IF(BH$38&gt;=$X$10, 0, IF(MOD($AD39+BH$38, $K39)=0, (($M39-$N39)*$Z$11^BH$38), 0)), 0)</f>
        <v>0</v>
      </c>
      <c r="BI39" s="12">
        <f t="shared" si="42"/>
        <v>0</v>
      </c>
      <c r="BJ39" s="12">
        <f t="shared" si="42"/>
        <v>0</v>
      </c>
      <c r="BK39" s="12">
        <f t="shared" si="42"/>
        <v>0</v>
      </c>
      <c r="BL39" s="12">
        <f t="shared" si="42"/>
        <v>0</v>
      </c>
      <c r="BM39" s="12">
        <f t="shared" si="42"/>
        <v>0</v>
      </c>
      <c r="BN39" s="12">
        <f t="shared" si="42"/>
        <v>0</v>
      </c>
      <c r="BO39" s="12">
        <f t="shared" si="42"/>
        <v>0</v>
      </c>
      <c r="BP39" s="12">
        <f t="shared" si="42"/>
        <v>0</v>
      </c>
      <c r="BQ39" s="12">
        <f t="shared" si="42"/>
        <v>0</v>
      </c>
      <c r="BR39" s="12">
        <f t="shared" ref="BR39:CA52" si="43">IFERROR(IF(BR$38&gt;=$X$10, 0, IF(MOD($AD39+BR$38, $K39)=0, (($M39-$N39)*$Z$11^BR$38), 0)), 0)</f>
        <v>0</v>
      </c>
      <c r="BS39" s="12">
        <f t="shared" si="43"/>
        <v>0</v>
      </c>
      <c r="BT39" s="12">
        <f t="shared" si="43"/>
        <v>0</v>
      </c>
      <c r="BU39" s="12">
        <f t="shared" si="43"/>
        <v>0</v>
      </c>
      <c r="BV39" s="12">
        <f t="shared" si="43"/>
        <v>0</v>
      </c>
      <c r="BW39" s="12">
        <f t="shared" si="43"/>
        <v>0</v>
      </c>
      <c r="BX39" s="12">
        <f t="shared" si="43"/>
        <v>0</v>
      </c>
      <c r="BY39" s="12">
        <f t="shared" si="43"/>
        <v>0</v>
      </c>
      <c r="BZ39" s="12">
        <f t="shared" si="43"/>
        <v>0</v>
      </c>
      <c r="CA39" s="12">
        <f t="shared" si="43"/>
        <v>0</v>
      </c>
      <c r="CB39" s="12">
        <f t="shared" ref="CB39:CK52" si="44">IFERROR(IF(CB$38&gt;=$X$10, 0, IF(MOD($AD39+CB$38, $K39)=0, (($M39-$N39)*$Z$11^CB$38), 0)), 0)</f>
        <v>0</v>
      </c>
      <c r="CC39" s="12">
        <f t="shared" si="44"/>
        <v>0</v>
      </c>
      <c r="CD39" s="12">
        <f t="shared" si="44"/>
        <v>0</v>
      </c>
      <c r="CE39" s="12">
        <f t="shared" si="44"/>
        <v>0</v>
      </c>
      <c r="CF39" s="12">
        <f t="shared" si="44"/>
        <v>0</v>
      </c>
      <c r="CG39" s="12">
        <f t="shared" si="44"/>
        <v>0</v>
      </c>
      <c r="CH39" s="12">
        <f t="shared" si="44"/>
        <v>0</v>
      </c>
      <c r="CI39" s="12">
        <f t="shared" si="44"/>
        <v>0</v>
      </c>
      <c r="CJ39" s="12">
        <f t="shared" si="44"/>
        <v>0</v>
      </c>
      <c r="CK39" s="12">
        <f t="shared" si="44"/>
        <v>0</v>
      </c>
      <c r="CL39" s="12">
        <f t="shared" ref="CL39:CU52" si="45">IFERROR(IF(CL$38&gt;=$X$10, 0, IF(MOD($AD39+CL$38, $K39)=0, (($M39-$N39)*$Z$11^CL$38), 0)), 0)</f>
        <v>0</v>
      </c>
      <c r="CM39" s="12">
        <f t="shared" si="45"/>
        <v>0</v>
      </c>
      <c r="CN39" s="12">
        <f t="shared" si="45"/>
        <v>0</v>
      </c>
      <c r="CO39" s="12">
        <f t="shared" si="45"/>
        <v>0</v>
      </c>
      <c r="CP39" s="12">
        <f t="shared" si="45"/>
        <v>0</v>
      </c>
      <c r="CQ39" s="12">
        <f t="shared" si="45"/>
        <v>0</v>
      </c>
      <c r="CR39" s="12">
        <f t="shared" si="45"/>
        <v>0</v>
      </c>
      <c r="CS39" s="12">
        <f t="shared" si="45"/>
        <v>0</v>
      </c>
      <c r="CT39" s="12">
        <f t="shared" si="45"/>
        <v>0</v>
      </c>
      <c r="CU39" s="12">
        <f t="shared" si="45"/>
        <v>0</v>
      </c>
      <c r="CV39" s="12">
        <f t="shared" ref="CV39:DE52" si="46">IFERROR(IF(CV$38&gt;=$X$10, 0, IF(MOD($AD39+CV$38, $K39)=0, (($M39-$N39)*$Z$11^CV$38), 0)), 0)</f>
        <v>0</v>
      </c>
      <c r="CW39" s="12">
        <f t="shared" si="46"/>
        <v>0</v>
      </c>
      <c r="CX39" s="12">
        <f t="shared" si="46"/>
        <v>0</v>
      </c>
      <c r="CY39" s="12">
        <f t="shared" si="46"/>
        <v>0</v>
      </c>
      <c r="CZ39" s="12">
        <f t="shared" si="46"/>
        <v>0</v>
      </c>
      <c r="DA39" s="12">
        <f t="shared" si="46"/>
        <v>0</v>
      </c>
      <c r="DB39" s="12">
        <f t="shared" si="46"/>
        <v>0</v>
      </c>
      <c r="DC39" s="12">
        <f t="shared" si="46"/>
        <v>0</v>
      </c>
      <c r="DD39" s="12">
        <f t="shared" si="46"/>
        <v>0</v>
      </c>
      <c r="DE39" s="12">
        <f t="shared" si="46"/>
        <v>0</v>
      </c>
      <c r="DF39" s="12">
        <f t="shared" ref="DF39:DO52" si="47">IFERROR(IF(DF$38&gt;=$X$10, 0, IF(MOD($AD39+DF$38, $K39)=0, (($M39-$N39)*$Z$11^DF$38), 0)), 0)</f>
        <v>0</v>
      </c>
      <c r="DG39" s="12">
        <f t="shared" si="47"/>
        <v>0</v>
      </c>
      <c r="DH39" s="12">
        <f t="shared" si="47"/>
        <v>0</v>
      </c>
      <c r="DI39" s="12">
        <f t="shared" si="47"/>
        <v>0</v>
      </c>
      <c r="DJ39" s="12">
        <f t="shared" si="47"/>
        <v>0</v>
      </c>
      <c r="DK39" s="12">
        <f t="shared" si="47"/>
        <v>0</v>
      </c>
      <c r="DL39" s="12">
        <f t="shared" si="47"/>
        <v>0</v>
      </c>
      <c r="DM39" s="12">
        <f t="shared" si="47"/>
        <v>0</v>
      </c>
      <c r="DN39" s="12">
        <f t="shared" si="47"/>
        <v>0</v>
      </c>
      <c r="DO39" s="12">
        <f t="shared" si="47"/>
        <v>0</v>
      </c>
      <c r="DP39" s="12">
        <f t="shared" ref="DP39:DY52" si="48">IFERROR(IF(DP$38&gt;=$X$10, 0, IF(MOD($AD39+DP$38, $K39)=0, (($M39-$N39)*$Z$11^DP$38), 0)), 0)</f>
        <v>0</v>
      </c>
      <c r="DQ39" s="12">
        <f t="shared" si="48"/>
        <v>0</v>
      </c>
      <c r="DR39" s="12">
        <f t="shared" si="48"/>
        <v>0</v>
      </c>
      <c r="DS39" s="12">
        <f t="shared" si="48"/>
        <v>0</v>
      </c>
      <c r="DT39" s="12">
        <f t="shared" si="48"/>
        <v>0</v>
      </c>
      <c r="DU39" s="12">
        <f t="shared" si="48"/>
        <v>0</v>
      </c>
      <c r="DV39" s="12">
        <f t="shared" si="48"/>
        <v>0</v>
      </c>
      <c r="DW39" s="12">
        <f t="shared" si="48"/>
        <v>0</v>
      </c>
      <c r="DX39" s="12">
        <f t="shared" si="48"/>
        <v>0</v>
      </c>
      <c r="DY39" s="12">
        <f t="shared" si="48"/>
        <v>0</v>
      </c>
      <c r="DZ39" s="12">
        <f t="shared" ref="DZ39:EJ52" si="49">IFERROR(IF(DZ$38&gt;=$X$10, 0, IF(MOD($AD39+DZ$38, $K39)=0, (($M39-$N39)*$Z$11^DZ$38), 0)), 0)</f>
        <v>0</v>
      </c>
      <c r="EA39" s="12">
        <f t="shared" si="49"/>
        <v>0</v>
      </c>
      <c r="EB39" s="12">
        <f t="shared" si="49"/>
        <v>0</v>
      </c>
      <c r="EC39" s="12">
        <f t="shared" si="49"/>
        <v>0</v>
      </c>
      <c r="ED39" s="12">
        <f t="shared" si="49"/>
        <v>0</v>
      </c>
      <c r="EE39" s="12">
        <f t="shared" si="49"/>
        <v>0</v>
      </c>
      <c r="EF39" s="12">
        <f t="shared" si="49"/>
        <v>0</v>
      </c>
      <c r="EG39" s="12">
        <f t="shared" si="49"/>
        <v>0</v>
      </c>
      <c r="EH39" s="12">
        <f t="shared" si="49"/>
        <v>0</v>
      </c>
      <c r="EI39" s="12">
        <f t="shared" si="49"/>
        <v>0</v>
      </c>
      <c r="EJ39" s="12">
        <f t="shared" si="49"/>
        <v>0</v>
      </c>
      <c r="EK39" s="20"/>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6"/>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row>
    <row r="40" spans="1:345" x14ac:dyDescent="0.25">
      <c r="A40" s="132"/>
      <c r="B40" s="27"/>
      <c r="C40" s="219"/>
      <c r="D40" s="219"/>
      <c r="E40" s="103"/>
      <c r="F40" s="105"/>
      <c r="G40" s="36" t="str">
        <f>IFERROR(VLOOKUP(E40, 'General Project Info'!$C$31:$I$41, 7, FALSE), "")</f>
        <v/>
      </c>
      <c r="H40" s="41">
        <f>IFERROR(X40*VLOOKUP(E40, 'General Project Info'!$R$31:$T$41, 3, FALSE), 0)</f>
        <v>0</v>
      </c>
      <c r="I40" s="42">
        <f>IFERROR(IF($T40="Yes", $X40*VLOOKUP($E40, 'General Project Info'!$R$31:$W$41, 5, FALSE), 0), 0)</f>
        <v>0</v>
      </c>
      <c r="J40" s="42">
        <f>IFERROR(IF($T40="No", $X40*VLOOKUP($E40, 'General Project Info'!$R$31:$W$41, 5, FALSE), 0), 0)</f>
        <v>0</v>
      </c>
      <c r="K40" s="108"/>
      <c r="L40" s="108"/>
      <c r="M40" s="109"/>
      <c r="N40" s="109"/>
      <c r="O40" s="109"/>
      <c r="P40" s="43">
        <f t="shared" ref="P40:P52" si="50">IFERROR(IF(K40=AC40, 0, (AC40/K40*M40)*$Z$11^IF(AB40&lt;=0,0,AA40)), 0)</f>
        <v>0</v>
      </c>
      <c r="Q40" s="27"/>
      <c r="R40" s="132"/>
      <c r="T40" s="18" t="e">
        <f>VLOOKUP($E40, 'Unit Conversions Array'!$B$4:$Z$16, 25, FALSE)</f>
        <v>#N/A</v>
      </c>
      <c r="U40">
        <f>VLOOKUP(E40, 'General Project Info'!$R$31:$W$41, 6, FALSE)</f>
        <v>1</v>
      </c>
      <c r="V40" s="18">
        <f t="shared" si="34"/>
        <v>0</v>
      </c>
      <c r="W40" s="18">
        <f>IFERROR(F40*INDEX('Unit Conversions Array'!$E$4:$Y$16, MATCH('Scenarios &amp; Measures'!E40, 'Unit Conversions Array'!$B$4:$B$16, 0), MATCH('Scenarios &amp; Measures'!G40, 'Unit Conversions Array'!$E$3:$Y$3, 0)), 0)</f>
        <v>0</v>
      </c>
      <c r="X40" s="19">
        <f t="shared" ref="X40:X52" si="51">W40/3.412</f>
        <v>0</v>
      </c>
      <c r="Y40" s="19">
        <f t="shared" ref="Y40:Y52" si="52">I40</f>
        <v>0</v>
      </c>
      <c r="Z40" s="19">
        <f t="shared" ref="Z40:Z52" si="53">J40</f>
        <v>0</v>
      </c>
      <c r="AA40" s="17">
        <f>IFERROR(ROUNDDOWN(($X$10-(K40-AD40))/K40, 0)*K40+(K40-AD40), 0)</f>
        <v>0</v>
      </c>
      <c r="AB40" s="17">
        <f t="shared" ref="AB40:AB52" si="54">$X$10-AA40</f>
        <v>40</v>
      </c>
      <c r="AC40" s="17">
        <f t="shared" ref="AC40:AC52" si="55">IF(AB40&lt;0, ABS(AB40), K40-AB40)</f>
        <v>-40</v>
      </c>
      <c r="AD40" s="17">
        <f t="shared" ref="AD40:AD52" si="56">IF(L40&lt;=K40, L40, 0)</f>
        <v>0</v>
      </c>
      <c r="AE40" s="18">
        <f t="shared" si="35"/>
        <v>0</v>
      </c>
      <c r="AF40" s="19">
        <f t="shared" si="36"/>
        <v>0</v>
      </c>
      <c r="AG40" s="12">
        <f t="shared" si="37"/>
        <v>0</v>
      </c>
      <c r="AH40" s="17">
        <f t="shared" ref="AH40:AH52" si="57">IFERROR(SUMPRODUCT($AN$12:$EJ$12, AN40:EJ40), 0)</f>
        <v>0</v>
      </c>
      <c r="AI40" s="23">
        <f>IF($V$10="RECs", -Y40/VLOOKUP("RECs", 'General Project Info'!$R$31:$W$41, 5, FALSE)*$V$11*IF($X$11=$Z$12, $X$10, (1/($Z$12-$X$11))*(1-($X$11/$Z$12)^$X$10)*$Z$12), 0)</f>
        <v>0</v>
      </c>
      <c r="AJ40" s="17">
        <f t="shared" si="38"/>
        <v>0</v>
      </c>
      <c r="AK40" s="17" t="e">
        <f t="shared" si="39"/>
        <v>#N/A</v>
      </c>
      <c r="AL40" s="17" t="e">
        <f t="shared" ref="AL40:AL52" si="58">V40+AG40+AH40+AE40+AF40+AI40+AJ40+AK40-P40</f>
        <v>#N/A</v>
      </c>
      <c r="AM40" s="16"/>
      <c r="AN40" s="12">
        <f t="shared" si="40"/>
        <v>0</v>
      </c>
      <c r="AO40" s="12">
        <f t="shared" si="40"/>
        <v>0</v>
      </c>
      <c r="AP40" s="12">
        <f t="shared" si="40"/>
        <v>0</v>
      </c>
      <c r="AQ40" s="12">
        <f t="shared" si="40"/>
        <v>0</v>
      </c>
      <c r="AR40" s="12">
        <f t="shared" si="40"/>
        <v>0</v>
      </c>
      <c r="AS40" s="12">
        <f t="shared" si="40"/>
        <v>0</v>
      </c>
      <c r="AT40" s="12">
        <f t="shared" si="40"/>
        <v>0</v>
      </c>
      <c r="AU40" s="12">
        <f t="shared" si="40"/>
        <v>0</v>
      </c>
      <c r="AV40" s="12">
        <f t="shared" si="40"/>
        <v>0</v>
      </c>
      <c r="AW40" s="12">
        <f t="shared" si="40"/>
        <v>0</v>
      </c>
      <c r="AX40" s="12">
        <f t="shared" si="41"/>
        <v>0</v>
      </c>
      <c r="AY40" s="12">
        <f t="shared" si="41"/>
        <v>0</v>
      </c>
      <c r="AZ40" s="12">
        <f t="shared" si="41"/>
        <v>0</v>
      </c>
      <c r="BA40" s="12">
        <f t="shared" si="41"/>
        <v>0</v>
      </c>
      <c r="BB40" s="12">
        <f t="shared" si="41"/>
        <v>0</v>
      </c>
      <c r="BC40" s="12">
        <f t="shared" si="41"/>
        <v>0</v>
      </c>
      <c r="BD40" s="12">
        <f t="shared" si="41"/>
        <v>0</v>
      </c>
      <c r="BE40" s="12">
        <f t="shared" si="41"/>
        <v>0</v>
      </c>
      <c r="BF40" s="12">
        <f t="shared" si="41"/>
        <v>0</v>
      </c>
      <c r="BG40" s="12">
        <f t="shared" si="41"/>
        <v>0</v>
      </c>
      <c r="BH40" s="12">
        <f t="shared" si="42"/>
        <v>0</v>
      </c>
      <c r="BI40" s="12">
        <f t="shared" si="42"/>
        <v>0</v>
      </c>
      <c r="BJ40" s="12">
        <f t="shared" si="42"/>
        <v>0</v>
      </c>
      <c r="BK40" s="12">
        <f t="shared" si="42"/>
        <v>0</v>
      </c>
      <c r="BL40" s="12">
        <f t="shared" si="42"/>
        <v>0</v>
      </c>
      <c r="BM40" s="12">
        <f t="shared" si="42"/>
        <v>0</v>
      </c>
      <c r="BN40" s="12">
        <f t="shared" si="42"/>
        <v>0</v>
      </c>
      <c r="BO40" s="12">
        <f t="shared" si="42"/>
        <v>0</v>
      </c>
      <c r="BP40" s="12">
        <f t="shared" si="42"/>
        <v>0</v>
      </c>
      <c r="BQ40" s="12">
        <f t="shared" si="42"/>
        <v>0</v>
      </c>
      <c r="BR40" s="12">
        <f t="shared" si="43"/>
        <v>0</v>
      </c>
      <c r="BS40" s="12">
        <f t="shared" si="43"/>
        <v>0</v>
      </c>
      <c r="BT40" s="12">
        <f t="shared" si="43"/>
        <v>0</v>
      </c>
      <c r="BU40" s="12">
        <f t="shared" si="43"/>
        <v>0</v>
      </c>
      <c r="BV40" s="12">
        <f t="shared" si="43"/>
        <v>0</v>
      </c>
      <c r="BW40" s="12">
        <f t="shared" si="43"/>
        <v>0</v>
      </c>
      <c r="BX40" s="12">
        <f t="shared" si="43"/>
        <v>0</v>
      </c>
      <c r="BY40" s="12">
        <f t="shared" si="43"/>
        <v>0</v>
      </c>
      <c r="BZ40" s="12">
        <f t="shared" si="43"/>
        <v>0</v>
      </c>
      <c r="CA40" s="12">
        <f t="shared" si="43"/>
        <v>0</v>
      </c>
      <c r="CB40" s="12">
        <f t="shared" si="44"/>
        <v>0</v>
      </c>
      <c r="CC40" s="12">
        <f t="shared" si="44"/>
        <v>0</v>
      </c>
      <c r="CD40" s="12">
        <f t="shared" si="44"/>
        <v>0</v>
      </c>
      <c r="CE40" s="12">
        <f t="shared" si="44"/>
        <v>0</v>
      </c>
      <c r="CF40" s="12">
        <f t="shared" si="44"/>
        <v>0</v>
      </c>
      <c r="CG40" s="12">
        <f t="shared" si="44"/>
        <v>0</v>
      </c>
      <c r="CH40" s="12">
        <f t="shared" si="44"/>
        <v>0</v>
      </c>
      <c r="CI40" s="12">
        <f t="shared" si="44"/>
        <v>0</v>
      </c>
      <c r="CJ40" s="12">
        <f t="shared" si="44"/>
        <v>0</v>
      </c>
      <c r="CK40" s="12">
        <f t="shared" si="44"/>
        <v>0</v>
      </c>
      <c r="CL40" s="12">
        <f t="shared" si="45"/>
        <v>0</v>
      </c>
      <c r="CM40" s="12">
        <f t="shared" si="45"/>
        <v>0</v>
      </c>
      <c r="CN40" s="12">
        <f t="shared" si="45"/>
        <v>0</v>
      </c>
      <c r="CO40" s="12">
        <f t="shared" si="45"/>
        <v>0</v>
      </c>
      <c r="CP40" s="12">
        <f t="shared" si="45"/>
        <v>0</v>
      </c>
      <c r="CQ40" s="12">
        <f t="shared" si="45"/>
        <v>0</v>
      </c>
      <c r="CR40" s="12">
        <f t="shared" si="45"/>
        <v>0</v>
      </c>
      <c r="CS40" s="12">
        <f t="shared" si="45"/>
        <v>0</v>
      </c>
      <c r="CT40" s="12">
        <f t="shared" si="45"/>
        <v>0</v>
      </c>
      <c r="CU40" s="12">
        <f t="shared" si="45"/>
        <v>0</v>
      </c>
      <c r="CV40" s="12">
        <f t="shared" si="46"/>
        <v>0</v>
      </c>
      <c r="CW40" s="12">
        <f t="shared" si="46"/>
        <v>0</v>
      </c>
      <c r="CX40" s="12">
        <f t="shared" si="46"/>
        <v>0</v>
      </c>
      <c r="CY40" s="12">
        <f t="shared" si="46"/>
        <v>0</v>
      </c>
      <c r="CZ40" s="12">
        <f t="shared" si="46"/>
        <v>0</v>
      </c>
      <c r="DA40" s="12">
        <f t="shared" si="46"/>
        <v>0</v>
      </c>
      <c r="DB40" s="12">
        <f t="shared" si="46"/>
        <v>0</v>
      </c>
      <c r="DC40" s="12">
        <f t="shared" si="46"/>
        <v>0</v>
      </c>
      <c r="DD40" s="12">
        <f t="shared" si="46"/>
        <v>0</v>
      </c>
      <c r="DE40" s="12">
        <f t="shared" si="46"/>
        <v>0</v>
      </c>
      <c r="DF40" s="12">
        <f t="shared" si="47"/>
        <v>0</v>
      </c>
      <c r="DG40" s="12">
        <f t="shared" si="47"/>
        <v>0</v>
      </c>
      <c r="DH40" s="12">
        <f t="shared" si="47"/>
        <v>0</v>
      </c>
      <c r="DI40" s="12">
        <f t="shared" si="47"/>
        <v>0</v>
      </c>
      <c r="DJ40" s="12">
        <f t="shared" si="47"/>
        <v>0</v>
      </c>
      <c r="DK40" s="12">
        <f t="shared" si="47"/>
        <v>0</v>
      </c>
      <c r="DL40" s="12">
        <f t="shared" si="47"/>
        <v>0</v>
      </c>
      <c r="DM40" s="12">
        <f t="shared" si="47"/>
        <v>0</v>
      </c>
      <c r="DN40" s="12">
        <f t="shared" si="47"/>
        <v>0</v>
      </c>
      <c r="DO40" s="12">
        <f t="shared" si="47"/>
        <v>0</v>
      </c>
      <c r="DP40" s="12">
        <f t="shared" si="48"/>
        <v>0</v>
      </c>
      <c r="DQ40" s="12">
        <f t="shared" si="48"/>
        <v>0</v>
      </c>
      <c r="DR40" s="12">
        <f t="shared" si="48"/>
        <v>0</v>
      </c>
      <c r="DS40" s="12">
        <f t="shared" si="48"/>
        <v>0</v>
      </c>
      <c r="DT40" s="12">
        <f t="shared" si="48"/>
        <v>0</v>
      </c>
      <c r="DU40" s="12">
        <f t="shared" si="48"/>
        <v>0</v>
      </c>
      <c r="DV40" s="12">
        <f t="shared" si="48"/>
        <v>0</v>
      </c>
      <c r="DW40" s="12">
        <f t="shared" si="48"/>
        <v>0</v>
      </c>
      <c r="DX40" s="12">
        <f t="shared" si="48"/>
        <v>0</v>
      </c>
      <c r="DY40" s="12">
        <f t="shared" si="48"/>
        <v>0</v>
      </c>
      <c r="DZ40" s="12">
        <f t="shared" si="49"/>
        <v>0</v>
      </c>
      <c r="EA40" s="12">
        <f t="shared" si="49"/>
        <v>0</v>
      </c>
      <c r="EB40" s="12">
        <f t="shared" si="49"/>
        <v>0</v>
      </c>
      <c r="EC40" s="12">
        <f t="shared" si="49"/>
        <v>0</v>
      </c>
      <c r="ED40" s="12">
        <f t="shared" si="49"/>
        <v>0</v>
      </c>
      <c r="EE40" s="12">
        <f t="shared" si="49"/>
        <v>0</v>
      </c>
      <c r="EF40" s="12">
        <f t="shared" si="49"/>
        <v>0</v>
      </c>
      <c r="EG40" s="12">
        <f t="shared" si="49"/>
        <v>0</v>
      </c>
      <c r="EH40" s="12">
        <f t="shared" si="49"/>
        <v>0</v>
      </c>
      <c r="EI40" s="12">
        <f t="shared" si="49"/>
        <v>0</v>
      </c>
      <c r="EJ40" s="12">
        <f t="shared" si="49"/>
        <v>0</v>
      </c>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J40" s="12"/>
      <c r="IK40" s="12"/>
      <c r="IL40" s="12"/>
      <c r="IM40" s="12"/>
      <c r="IN40" s="12"/>
      <c r="IO40" s="12"/>
      <c r="IP40" s="12"/>
      <c r="IQ40" s="12"/>
      <c r="IR40" s="12"/>
      <c r="IS40" s="12"/>
      <c r="IT40" s="12"/>
      <c r="IU40" s="12"/>
      <c r="IV40" s="12"/>
      <c r="IW40" s="12"/>
      <c r="IX40" s="12"/>
      <c r="IY40" s="12"/>
      <c r="IZ40" s="12"/>
      <c r="JA40" s="12"/>
      <c r="JB40" s="12"/>
      <c r="JC40" s="12"/>
      <c r="JD40" s="12"/>
      <c r="JE40" s="12"/>
      <c r="JF40" s="12"/>
      <c r="JG40" s="12"/>
      <c r="JH40" s="12"/>
      <c r="JI40" s="12"/>
      <c r="JJ40" s="12"/>
      <c r="JK40" s="12"/>
      <c r="JL40" s="12"/>
      <c r="JM40" s="12"/>
      <c r="JN40" s="12"/>
      <c r="JO40" s="12"/>
      <c r="JP40" s="12"/>
      <c r="JQ40" s="12"/>
      <c r="JR40" s="12"/>
      <c r="JS40" s="12"/>
      <c r="JT40" s="12"/>
      <c r="JU40" s="12"/>
      <c r="JV40" s="12"/>
      <c r="JW40" s="12"/>
      <c r="JX40" s="12"/>
      <c r="JY40" s="12"/>
      <c r="JZ40" s="12"/>
      <c r="KA40" s="12"/>
      <c r="KB40" s="12"/>
      <c r="KC40" s="12"/>
      <c r="KD40" s="12"/>
      <c r="KE40" s="12"/>
      <c r="KF40" s="12"/>
      <c r="KG40" s="12"/>
      <c r="KH40" s="12"/>
      <c r="KI40" s="12"/>
      <c r="KJ40" s="12"/>
      <c r="KK40" s="12"/>
      <c r="KL40" s="12"/>
      <c r="KM40" s="12"/>
      <c r="KN40" s="12"/>
      <c r="KO40" s="12"/>
      <c r="KP40" s="12"/>
      <c r="KQ40" s="12"/>
      <c r="KR40" s="12"/>
      <c r="KS40" s="12"/>
      <c r="KT40" s="12"/>
      <c r="KU40" s="12"/>
      <c r="KV40" s="12"/>
      <c r="KW40" s="12"/>
      <c r="KX40" s="12"/>
      <c r="KY40" s="12"/>
      <c r="KZ40" s="12"/>
      <c r="LA40" s="12"/>
      <c r="LB40" s="12"/>
      <c r="LC40" s="12"/>
      <c r="LD40" s="12"/>
      <c r="LE40" s="12"/>
      <c r="LF40" s="12"/>
      <c r="LG40" s="12"/>
      <c r="LH40" s="12"/>
      <c r="LI40" s="12"/>
      <c r="LJ40" s="12"/>
      <c r="LK40" s="12"/>
      <c r="LL40" s="12"/>
      <c r="LM40" s="12"/>
      <c r="LN40" s="12"/>
      <c r="LO40" s="12"/>
      <c r="LP40" s="12"/>
      <c r="LQ40" s="12"/>
      <c r="LR40" s="12"/>
      <c r="LS40" s="12"/>
      <c r="LT40" s="12"/>
      <c r="LU40" s="12"/>
      <c r="LV40" s="12"/>
      <c r="LW40" s="12"/>
      <c r="LX40" s="12"/>
      <c r="LY40" s="12"/>
      <c r="LZ40" s="12"/>
      <c r="MA40" s="12"/>
      <c r="MB40" s="12"/>
      <c r="MC40" s="12"/>
      <c r="MD40" s="12"/>
      <c r="ME40" s="12"/>
      <c r="MF40" s="12"/>
      <c r="MG40" s="12"/>
    </row>
    <row r="41" spans="1:345" x14ac:dyDescent="0.25">
      <c r="A41" s="132"/>
      <c r="B41" s="27"/>
      <c r="C41" s="219"/>
      <c r="D41" s="219"/>
      <c r="E41" s="103"/>
      <c r="F41" s="105"/>
      <c r="G41" s="36" t="str">
        <f>IFERROR(VLOOKUP(E41, 'General Project Info'!$C$31:$I$41, 7, FALSE), "")</f>
        <v/>
      </c>
      <c r="H41" s="41">
        <f>IFERROR(X41*VLOOKUP(E41, 'General Project Info'!$R$31:$T$41, 3, FALSE), 0)</f>
        <v>0</v>
      </c>
      <c r="I41" s="42">
        <f>IFERROR(IF($T41="Yes", $X41*VLOOKUP($E41, 'General Project Info'!$R$31:$W$41, 5, FALSE), 0), 0)</f>
        <v>0</v>
      </c>
      <c r="J41" s="42">
        <f>IFERROR(IF($T41="No", $X41*VLOOKUP($E41, 'General Project Info'!$R$31:$W$41, 5, FALSE), 0), 0)</f>
        <v>0</v>
      </c>
      <c r="K41" s="108"/>
      <c r="L41" s="108"/>
      <c r="M41" s="109"/>
      <c r="N41" s="109"/>
      <c r="O41" s="109"/>
      <c r="P41" s="43">
        <f t="shared" si="50"/>
        <v>0</v>
      </c>
      <c r="Q41" s="27"/>
      <c r="R41" s="132"/>
      <c r="T41" s="18" t="e">
        <f>VLOOKUP($E41, 'Unit Conversions Array'!$B$4:$Z$16, 25, FALSE)</f>
        <v>#N/A</v>
      </c>
      <c r="U41">
        <f>VLOOKUP(E41, 'General Project Info'!$R$31:$W$41, 6, FALSE)</f>
        <v>1</v>
      </c>
      <c r="V41" s="18">
        <f t="shared" si="34"/>
        <v>0</v>
      </c>
      <c r="W41" s="18">
        <f>IFERROR(F41*INDEX('Unit Conversions Array'!$E$4:$Y$16, MATCH('Scenarios &amp; Measures'!E41, 'Unit Conversions Array'!$B$4:$B$16, 0), MATCH('Scenarios &amp; Measures'!G41, 'Unit Conversions Array'!$E$3:$Y$3, 0)), 0)</f>
        <v>0</v>
      </c>
      <c r="X41" s="19">
        <f t="shared" si="51"/>
        <v>0</v>
      </c>
      <c r="Y41" s="19">
        <f t="shared" si="52"/>
        <v>0</v>
      </c>
      <c r="Z41" s="19">
        <f t="shared" si="53"/>
        <v>0</v>
      </c>
      <c r="AA41" s="17">
        <f>IFERROR(ROUNDDOWN(($X$10-(K41-AD41))/K41, 0)*K41+(K41-AD41), 0)</f>
        <v>0</v>
      </c>
      <c r="AB41" s="17">
        <f t="shared" si="54"/>
        <v>40</v>
      </c>
      <c r="AC41" s="17">
        <f t="shared" si="55"/>
        <v>-40</v>
      </c>
      <c r="AD41" s="17">
        <f t="shared" si="56"/>
        <v>0</v>
      </c>
      <c r="AE41" s="18">
        <f t="shared" si="35"/>
        <v>0</v>
      </c>
      <c r="AF41" s="19">
        <f t="shared" si="36"/>
        <v>0</v>
      </c>
      <c r="AG41" s="12">
        <f t="shared" si="37"/>
        <v>0</v>
      </c>
      <c r="AH41" s="17">
        <f t="shared" si="57"/>
        <v>0</v>
      </c>
      <c r="AI41" s="23">
        <f>IF($V$10="RECs", -Y41/VLOOKUP("RECs", 'General Project Info'!$R$31:$W$41, 5, FALSE)*$V$11*IF($X$11=$Z$12, $X$10, (1/($Z$12-$X$11))*(1-($X$11/$Z$12)^$X$10)*$Z$12), 0)</f>
        <v>0</v>
      </c>
      <c r="AJ41" s="17">
        <f t="shared" si="38"/>
        <v>0</v>
      </c>
      <c r="AK41" s="17" t="e">
        <f t="shared" si="39"/>
        <v>#N/A</v>
      </c>
      <c r="AL41" s="17" t="e">
        <f t="shared" si="58"/>
        <v>#N/A</v>
      </c>
      <c r="AN41" s="12">
        <f t="shared" si="40"/>
        <v>0</v>
      </c>
      <c r="AO41" s="12">
        <f t="shared" si="40"/>
        <v>0</v>
      </c>
      <c r="AP41" s="12">
        <f t="shared" si="40"/>
        <v>0</v>
      </c>
      <c r="AQ41" s="12">
        <f t="shared" si="40"/>
        <v>0</v>
      </c>
      <c r="AR41" s="12">
        <f t="shared" si="40"/>
        <v>0</v>
      </c>
      <c r="AS41" s="12">
        <f t="shared" si="40"/>
        <v>0</v>
      </c>
      <c r="AT41" s="12">
        <f t="shared" si="40"/>
        <v>0</v>
      </c>
      <c r="AU41" s="12">
        <f t="shared" si="40"/>
        <v>0</v>
      </c>
      <c r="AV41" s="12">
        <f t="shared" si="40"/>
        <v>0</v>
      </c>
      <c r="AW41" s="12">
        <f t="shared" si="40"/>
        <v>0</v>
      </c>
      <c r="AX41" s="12">
        <f t="shared" si="41"/>
        <v>0</v>
      </c>
      <c r="AY41" s="12">
        <f t="shared" si="41"/>
        <v>0</v>
      </c>
      <c r="AZ41" s="12">
        <f t="shared" si="41"/>
        <v>0</v>
      </c>
      <c r="BA41" s="12">
        <f t="shared" si="41"/>
        <v>0</v>
      </c>
      <c r="BB41" s="12">
        <f t="shared" si="41"/>
        <v>0</v>
      </c>
      <c r="BC41" s="12">
        <f t="shared" si="41"/>
        <v>0</v>
      </c>
      <c r="BD41" s="12">
        <f t="shared" si="41"/>
        <v>0</v>
      </c>
      <c r="BE41" s="12">
        <f t="shared" si="41"/>
        <v>0</v>
      </c>
      <c r="BF41" s="12">
        <f t="shared" si="41"/>
        <v>0</v>
      </c>
      <c r="BG41" s="12">
        <f t="shared" si="41"/>
        <v>0</v>
      </c>
      <c r="BH41" s="12">
        <f t="shared" si="42"/>
        <v>0</v>
      </c>
      <c r="BI41" s="12">
        <f t="shared" si="42"/>
        <v>0</v>
      </c>
      <c r="BJ41" s="12">
        <f t="shared" si="42"/>
        <v>0</v>
      </c>
      <c r="BK41" s="12">
        <f t="shared" si="42"/>
        <v>0</v>
      </c>
      <c r="BL41" s="12">
        <f t="shared" si="42"/>
        <v>0</v>
      </c>
      <c r="BM41" s="12">
        <f t="shared" si="42"/>
        <v>0</v>
      </c>
      <c r="BN41" s="12">
        <f t="shared" si="42"/>
        <v>0</v>
      </c>
      <c r="BO41" s="12">
        <f t="shared" si="42"/>
        <v>0</v>
      </c>
      <c r="BP41" s="12">
        <f t="shared" si="42"/>
        <v>0</v>
      </c>
      <c r="BQ41" s="12">
        <f t="shared" si="42"/>
        <v>0</v>
      </c>
      <c r="BR41" s="12">
        <f t="shared" si="43"/>
        <v>0</v>
      </c>
      <c r="BS41" s="12">
        <f t="shared" si="43"/>
        <v>0</v>
      </c>
      <c r="BT41" s="12">
        <f t="shared" si="43"/>
        <v>0</v>
      </c>
      <c r="BU41" s="12">
        <f t="shared" si="43"/>
        <v>0</v>
      </c>
      <c r="BV41" s="12">
        <f t="shared" si="43"/>
        <v>0</v>
      </c>
      <c r="BW41" s="12">
        <f t="shared" si="43"/>
        <v>0</v>
      </c>
      <c r="BX41" s="12">
        <f t="shared" si="43"/>
        <v>0</v>
      </c>
      <c r="BY41" s="12">
        <f t="shared" si="43"/>
        <v>0</v>
      </c>
      <c r="BZ41" s="12">
        <f t="shared" si="43"/>
        <v>0</v>
      </c>
      <c r="CA41" s="12">
        <f t="shared" si="43"/>
        <v>0</v>
      </c>
      <c r="CB41" s="12">
        <f t="shared" si="44"/>
        <v>0</v>
      </c>
      <c r="CC41" s="12">
        <f t="shared" si="44"/>
        <v>0</v>
      </c>
      <c r="CD41" s="12">
        <f t="shared" si="44"/>
        <v>0</v>
      </c>
      <c r="CE41" s="12">
        <f t="shared" si="44"/>
        <v>0</v>
      </c>
      <c r="CF41" s="12">
        <f t="shared" si="44"/>
        <v>0</v>
      </c>
      <c r="CG41" s="12">
        <f t="shared" si="44"/>
        <v>0</v>
      </c>
      <c r="CH41" s="12">
        <f t="shared" si="44"/>
        <v>0</v>
      </c>
      <c r="CI41" s="12">
        <f t="shared" si="44"/>
        <v>0</v>
      </c>
      <c r="CJ41" s="12">
        <f t="shared" si="44"/>
        <v>0</v>
      </c>
      <c r="CK41" s="12">
        <f t="shared" si="44"/>
        <v>0</v>
      </c>
      <c r="CL41" s="12">
        <f t="shared" si="45"/>
        <v>0</v>
      </c>
      <c r="CM41" s="12">
        <f t="shared" si="45"/>
        <v>0</v>
      </c>
      <c r="CN41" s="12">
        <f t="shared" si="45"/>
        <v>0</v>
      </c>
      <c r="CO41" s="12">
        <f t="shared" si="45"/>
        <v>0</v>
      </c>
      <c r="CP41" s="12">
        <f t="shared" si="45"/>
        <v>0</v>
      </c>
      <c r="CQ41" s="12">
        <f t="shared" si="45"/>
        <v>0</v>
      </c>
      <c r="CR41" s="12">
        <f t="shared" si="45"/>
        <v>0</v>
      </c>
      <c r="CS41" s="12">
        <f t="shared" si="45"/>
        <v>0</v>
      </c>
      <c r="CT41" s="12">
        <f t="shared" si="45"/>
        <v>0</v>
      </c>
      <c r="CU41" s="12">
        <f t="shared" si="45"/>
        <v>0</v>
      </c>
      <c r="CV41" s="12">
        <f t="shared" si="46"/>
        <v>0</v>
      </c>
      <c r="CW41" s="12">
        <f t="shared" si="46"/>
        <v>0</v>
      </c>
      <c r="CX41" s="12">
        <f t="shared" si="46"/>
        <v>0</v>
      </c>
      <c r="CY41" s="12">
        <f t="shared" si="46"/>
        <v>0</v>
      </c>
      <c r="CZ41" s="12">
        <f t="shared" si="46"/>
        <v>0</v>
      </c>
      <c r="DA41" s="12">
        <f t="shared" si="46"/>
        <v>0</v>
      </c>
      <c r="DB41" s="12">
        <f t="shared" si="46"/>
        <v>0</v>
      </c>
      <c r="DC41" s="12">
        <f t="shared" si="46"/>
        <v>0</v>
      </c>
      <c r="DD41" s="12">
        <f t="shared" si="46"/>
        <v>0</v>
      </c>
      <c r="DE41" s="12">
        <f t="shared" si="46"/>
        <v>0</v>
      </c>
      <c r="DF41" s="12">
        <f t="shared" si="47"/>
        <v>0</v>
      </c>
      <c r="DG41" s="12">
        <f t="shared" si="47"/>
        <v>0</v>
      </c>
      <c r="DH41" s="12">
        <f t="shared" si="47"/>
        <v>0</v>
      </c>
      <c r="DI41" s="12">
        <f t="shared" si="47"/>
        <v>0</v>
      </c>
      <c r="DJ41" s="12">
        <f t="shared" si="47"/>
        <v>0</v>
      </c>
      <c r="DK41" s="12">
        <f t="shared" si="47"/>
        <v>0</v>
      </c>
      <c r="DL41" s="12">
        <f t="shared" si="47"/>
        <v>0</v>
      </c>
      <c r="DM41" s="12">
        <f t="shared" si="47"/>
        <v>0</v>
      </c>
      <c r="DN41" s="12">
        <f t="shared" si="47"/>
        <v>0</v>
      </c>
      <c r="DO41" s="12">
        <f t="shared" si="47"/>
        <v>0</v>
      </c>
      <c r="DP41" s="12">
        <f t="shared" si="48"/>
        <v>0</v>
      </c>
      <c r="DQ41" s="12">
        <f t="shared" si="48"/>
        <v>0</v>
      </c>
      <c r="DR41" s="12">
        <f t="shared" si="48"/>
        <v>0</v>
      </c>
      <c r="DS41" s="12">
        <f t="shared" si="48"/>
        <v>0</v>
      </c>
      <c r="DT41" s="12">
        <f t="shared" si="48"/>
        <v>0</v>
      </c>
      <c r="DU41" s="12">
        <f t="shared" si="48"/>
        <v>0</v>
      </c>
      <c r="DV41" s="12">
        <f t="shared" si="48"/>
        <v>0</v>
      </c>
      <c r="DW41" s="12">
        <f t="shared" si="48"/>
        <v>0</v>
      </c>
      <c r="DX41" s="12">
        <f t="shared" si="48"/>
        <v>0</v>
      </c>
      <c r="DY41" s="12">
        <f t="shared" si="48"/>
        <v>0</v>
      </c>
      <c r="DZ41" s="12">
        <f t="shared" si="49"/>
        <v>0</v>
      </c>
      <c r="EA41" s="12">
        <f t="shared" si="49"/>
        <v>0</v>
      </c>
      <c r="EB41" s="12">
        <f t="shared" si="49"/>
        <v>0</v>
      </c>
      <c r="EC41" s="12">
        <f t="shared" si="49"/>
        <v>0</v>
      </c>
      <c r="ED41" s="12">
        <f t="shared" si="49"/>
        <v>0</v>
      </c>
      <c r="EE41" s="12">
        <f t="shared" si="49"/>
        <v>0</v>
      </c>
      <c r="EF41" s="12">
        <f t="shared" si="49"/>
        <v>0</v>
      </c>
      <c r="EG41" s="12">
        <f t="shared" si="49"/>
        <v>0</v>
      </c>
      <c r="EH41" s="12">
        <f t="shared" si="49"/>
        <v>0</v>
      </c>
      <c r="EI41" s="12">
        <f t="shared" si="49"/>
        <v>0</v>
      </c>
      <c r="EJ41" s="12">
        <f t="shared" si="49"/>
        <v>0</v>
      </c>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J41" s="12"/>
      <c r="IK41" s="12"/>
      <c r="IL41" s="12"/>
      <c r="IM41" s="12"/>
      <c r="IN41" s="12"/>
      <c r="IO41" s="12"/>
      <c r="IP41" s="12"/>
      <c r="IQ41" s="12"/>
      <c r="IR41" s="12"/>
      <c r="IS41" s="12"/>
      <c r="IT41" s="12"/>
      <c r="IU41" s="12"/>
      <c r="IV41" s="12"/>
      <c r="IW41" s="12"/>
      <c r="IX41" s="12"/>
      <c r="IY41" s="12"/>
      <c r="IZ41" s="12"/>
      <c r="JA41" s="12"/>
      <c r="JB41" s="12"/>
      <c r="JC41" s="12"/>
      <c r="JD41" s="12"/>
      <c r="JE41" s="12"/>
      <c r="JF41" s="12"/>
      <c r="JG41" s="12"/>
      <c r="JH41" s="12"/>
      <c r="JI41" s="12"/>
      <c r="JJ41" s="12"/>
      <c r="JK41" s="12"/>
      <c r="JL41" s="12"/>
      <c r="JM41" s="12"/>
      <c r="JN41" s="12"/>
      <c r="JO41" s="12"/>
      <c r="JP41" s="12"/>
      <c r="JQ41" s="12"/>
      <c r="JR41" s="12"/>
      <c r="JS41" s="12"/>
      <c r="JT41" s="12"/>
      <c r="JU41" s="12"/>
      <c r="JV41" s="12"/>
      <c r="JW41" s="12"/>
      <c r="JX41" s="12"/>
      <c r="JY41" s="12"/>
      <c r="JZ41" s="12"/>
      <c r="KA41" s="12"/>
      <c r="KB41" s="12"/>
      <c r="KC41" s="12"/>
      <c r="KD41" s="12"/>
      <c r="KE41" s="12"/>
      <c r="KF41" s="12"/>
      <c r="KG41" s="12"/>
      <c r="KH41" s="12"/>
      <c r="KI41" s="12"/>
      <c r="KJ41" s="12"/>
      <c r="KK41" s="12"/>
      <c r="KL41" s="12"/>
      <c r="KM41" s="12"/>
      <c r="KN41" s="12"/>
      <c r="KO41" s="12"/>
      <c r="KP41" s="12"/>
      <c r="KQ41" s="12"/>
      <c r="KR41" s="12"/>
      <c r="KS41" s="12"/>
      <c r="KT41" s="12"/>
      <c r="KU41" s="12"/>
      <c r="KV41" s="12"/>
      <c r="KW41" s="12"/>
      <c r="KX41" s="12"/>
      <c r="KY41" s="12"/>
      <c r="KZ41" s="12"/>
      <c r="LA41" s="12"/>
      <c r="LB41" s="12"/>
      <c r="LC41" s="12"/>
      <c r="LD41" s="12"/>
      <c r="LE41" s="12"/>
      <c r="LF41" s="12"/>
      <c r="LG41" s="12"/>
      <c r="LH41" s="12"/>
      <c r="LI41" s="12"/>
      <c r="LJ41" s="12"/>
      <c r="LK41" s="12"/>
      <c r="LL41" s="12"/>
      <c r="LM41" s="12"/>
      <c r="LN41" s="12"/>
      <c r="LO41" s="12"/>
      <c r="LP41" s="12"/>
      <c r="LQ41" s="12"/>
      <c r="LR41" s="12"/>
      <c r="LS41" s="12"/>
      <c r="LT41" s="12"/>
      <c r="LU41" s="12"/>
      <c r="LV41" s="12"/>
      <c r="LW41" s="12"/>
      <c r="LX41" s="12"/>
      <c r="LY41" s="12"/>
      <c r="LZ41" s="12"/>
      <c r="MA41" s="12"/>
      <c r="MB41" s="12"/>
      <c r="MC41" s="12"/>
      <c r="MD41" s="12"/>
      <c r="ME41" s="12"/>
      <c r="MF41" s="12"/>
      <c r="MG41" s="12"/>
    </row>
    <row r="42" spans="1:345" x14ac:dyDescent="0.25">
      <c r="A42" s="132"/>
      <c r="B42" s="27"/>
      <c r="C42" s="219"/>
      <c r="D42" s="219"/>
      <c r="E42" s="103"/>
      <c r="F42" s="105"/>
      <c r="G42" s="36" t="str">
        <f>IFERROR(VLOOKUP(E42, 'General Project Info'!$C$31:$I$41, 7, FALSE), "")</f>
        <v/>
      </c>
      <c r="H42" s="41">
        <f>IFERROR(X42*VLOOKUP(E42, 'General Project Info'!$R$31:$T$41, 3, FALSE), 0)</f>
        <v>0</v>
      </c>
      <c r="I42" s="42">
        <f>IFERROR(IF($T42="Yes", $X42*VLOOKUP($E42, 'General Project Info'!$R$31:$W$41, 5, FALSE), 0), 0)</f>
        <v>0</v>
      </c>
      <c r="J42" s="42">
        <f>IFERROR(IF($T42="No", $X42*VLOOKUP($E42, 'General Project Info'!$R$31:$W$41, 5, FALSE), 0), 0)</f>
        <v>0</v>
      </c>
      <c r="K42" s="108"/>
      <c r="L42" s="108"/>
      <c r="M42" s="109"/>
      <c r="N42" s="109"/>
      <c r="O42" s="109"/>
      <c r="P42" s="43">
        <f t="shared" si="50"/>
        <v>0</v>
      </c>
      <c r="Q42" s="27"/>
      <c r="R42" s="132"/>
      <c r="T42" s="18" t="e">
        <f>VLOOKUP($E42, 'Unit Conversions Array'!$B$4:$Z$16, 25, FALSE)</f>
        <v>#N/A</v>
      </c>
      <c r="U42">
        <f>VLOOKUP(E42, 'General Project Info'!$R$31:$W$41, 6, FALSE)</f>
        <v>1</v>
      </c>
      <c r="V42" s="18">
        <f t="shared" si="34"/>
        <v>0</v>
      </c>
      <c r="W42" s="18">
        <f>IFERROR(F42*INDEX('Unit Conversions Array'!$E$4:$Y$16, MATCH('Scenarios &amp; Measures'!E42, 'Unit Conversions Array'!$B$4:$B$16, 0), MATCH('Scenarios &amp; Measures'!G42, 'Unit Conversions Array'!$E$3:$Y$3, 0)), 0)</f>
        <v>0</v>
      </c>
      <c r="X42" s="19">
        <f t="shared" si="51"/>
        <v>0</v>
      </c>
      <c r="Y42" s="19">
        <f t="shared" si="52"/>
        <v>0</v>
      </c>
      <c r="Z42" s="19">
        <f t="shared" si="53"/>
        <v>0</v>
      </c>
      <c r="AA42" s="17">
        <f t="shared" ref="AA42:AA52" si="59">IFERROR(ROUNDDOWN(($X$10-(K42-L42))/K42, 0)*K42+(K42-L42), 0)</f>
        <v>0</v>
      </c>
      <c r="AB42" s="17">
        <f t="shared" si="54"/>
        <v>40</v>
      </c>
      <c r="AC42" s="17">
        <f t="shared" si="55"/>
        <v>-40</v>
      </c>
      <c r="AD42" s="17">
        <f t="shared" si="56"/>
        <v>0</v>
      </c>
      <c r="AE42" s="18">
        <f t="shared" si="35"/>
        <v>0</v>
      </c>
      <c r="AF42" s="19">
        <f t="shared" si="36"/>
        <v>0</v>
      </c>
      <c r="AG42" s="12">
        <f t="shared" si="37"/>
        <v>0</v>
      </c>
      <c r="AH42" s="17">
        <f t="shared" si="57"/>
        <v>0</v>
      </c>
      <c r="AI42" s="23">
        <f>IF($V$10="RECs", -Y42/VLOOKUP("RECs", 'General Project Info'!$R$31:$W$41, 5, FALSE)*$V$11*IF($X$11=$Z$12, $X$10, (1/($Z$12-$X$11))*(1-($X$11/$Z$12)^$X$10)*$Z$12), 0)</f>
        <v>0</v>
      </c>
      <c r="AJ42" s="17">
        <f t="shared" si="38"/>
        <v>0</v>
      </c>
      <c r="AK42" s="17" t="e">
        <f t="shared" si="39"/>
        <v>#N/A</v>
      </c>
      <c r="AL42" s="17" t="e">
        <f t="shared" si="58"/>
        <v>#N/A</v>
      </c>
      <c r="AN42" s="12">
        <f t="shared" si="40"/>
        <v>0</v>
      </c>
      <c r="AO42" s="12">
        <f t="shared" si="40"/>
        <v>0</v>
      </c>
      <c r="AP42" s="12">
        <f t="shared" si="40"/>
        <v>0</v>
      </c>
      <c r="AQ42" s="12">
        <f t="shared" si="40"/>
        <v>0</v>
      </c>
      <c r="AR42" s="12">
        <f t="shared" si="40"/>
        <v>0</v>
      </c>
      <c r="AS42" s="12">
        <f t="shared" si="40"/>
        <v>0</v>
      </c>
      <c r="AT42" s="12">
        <f t="shared" si="40"/>
        <v>0</v>
      </c>
      <c r="AU42" s="12">
        <f t="shared" si="40"/>
        <v>0</v>
      </c>
      <c r="AV42" s="12">
        <f t="shared" si="40"/>
        <v>0</v>
      </c>
      <c r="AW42" s="12">
        <f t="shared" si="40"/>
        <v>0</v>
      </c>
      <c r="AX42" s="12">
        <f t="shared" si="41"/>
        <v>0</v>
      </c>
      <c r="AY42" s="12">
        <f t="shared" si="41"/>
        <v>0</v>
      </c>
      <c r="AZ42" s="12">
        <f t="shared" si="41"/>
        <v>0</v>
      </c>
      <c r="BA42" s="12">
        <f t="shared" si="41"/>
        <v>0</v>
      </c>
      <c r="BB42" s="12">
        <f t="shared" si="41"/>
        <v>0</v>
      </c>
      <c r="BC42" s="12">
        <f t="shared" si="41"/>
        <v>0</v>
      </c>
      <c r="BD42" s="12">
        <f t="shared" si="41"/>
        <v>0</v>
      </c>
      <c r="BE42" s="12">
        <f t="shared" si="41"/>
        <v>0</v>
      </c>
      <c r="BF42" s="12">
        <f t="shared" si="41"/>
        <v>0</v>
      </c>
      <c r="BG42" s="12">
        <f t="shared" si="41"/>
        <v>0</v>
      </c>
      <c r="BH42" s="12">
        <f t="shared" si="42"/>
        <v>0</v>
      </c>
      <c r="BI42" s="12">
        <f t="shared" si="42"/>
        <v>0</v>
      </c>
      <c r="BJ42" s="12">
        <f t="shared" si="42"/>
        <v>0</v>
      </c>
      <c r="BK42" s="12">
        <f t="shared" si="42"/>
        <v>0</v>
      </c>
      <c r="BL42" s="12">
        <f t="shared" si="42"/>
        <v>0</v>
      </c>
      <c r="BM42" s="12">
        <f t="shared" si="42"/>
        <v>0</v>
      </c>
      <c r="BN42" s="12">
        <f t="shared" si="42"/>
        <v>0</v>
      </c>
      <c r="BO42" s="12">
        <f t="shared" si="42"/>
        <v>0</v>
      </c>
      <c r="BP42" s="12">
        <f t="shared" si="42"/>
        <v>0</v>
      </c>
      <c r="BQ42" s="12">
        <f t="shared" si="42"/>
        <v>0</v>
      </c>
      <c r="BR42" s="12">
        <f t="shared" si="43"/>
        <v>0</v>
      </c>
      <c r="BS42" s="12">
        <f t="shared" si="43"/>
        <v>0</v>
      </c>
      <c r="BT42" s="12">
        <f t="shared" si="43"/>
        <v>0</v>
      </c>
      <c r="BU42" s="12">
        <f t="shared" si="43"/>
        <v>0</v>
      </c>
      <c r="BV42" s="12">
        <f t="shared" si="43"/>
        <v>0</v>
      </c>
      <c r="BW42" s="12">
        <f t="shared" si="43"/>
        <v>0</v>
      </c>
      <c r="BX42" s="12">
        <f t="shared" si="43"/>
        <v>0</v>
      </c>
      <c r="BY42" s="12">
        <f t="shared" si="43"/>
        <v>0</v>
      </c>
      <c r="BZ42" s="12">
        <f t="shared" si="43"/>
        <v>0</v>
      </c>
      <c r="CA42" s="12">
        <f t="shared" si="43"/>
        <v>0</v>
      </c>
      <c r="CB42" s="12">
        <f t="shared" si="44"/>
        <v>0</v>
      </c>
      <c r="CC42" s="12">
        <f t="shared" si="44"/>
        <v>0</v>
      </c>
      <c r="CD42" s="12">
        <f t="shared" si="44"/>
        <v>0</v>
      </c>
      <c r="CE42" s="12">
        <f t="shared" si="44"/>
        <v>0</v>
      </c>
      <c r="CF42" s="12">
        <f t="shared" si="44"/>
        <v>0</v>
      </c>
      <c r="CG42" s="12">
        <f t="shared" si="44"/>
        <v>0</v>
      </c>
      <c r="CH42" s="12">
        <f t="shared" si="44"/>
        <v>0</v>
      </c>
      <c r="CI42" s="12">
        <f t="shared" si="44"/>
        <v>0</v>
      </c>
      <c r="CJ42" s="12">
        <f t="shared" si="44"/>
        <v>0</v>
      </c>
      <c r="CK42" s="12">
        <f t="shared" si="44"/>
        <v>0</v>
      </c>
      <c r="CL42" s="12">
        <f t="shared" si="45"/>
        <v>0</v>
      </c>
      <c r="CM42" s="12">
        <f t="shared" si="45"/>
        <v>0</v>
      </c>
      <c r="CN42" s="12">
        <f t="shared" si="45"/>
        <v>0</v>
      </c>
      <c r="CO42" s="12">
        <f t="shared" si="45"/>
        <v>0</v>
      </c>
      <c r="CP42" s="12">
        <f t="shared" si="45"/>
        <v>0</v>
      </c>
      <c r="CQ42" s="12">
        <f t="shared" si="45"/>
        <v>0</v>
      </c>
      <c r="CR42" s="12">
        <f t="shared" si="45"/>
        <v>0</v>
      </c>
      <c r="CS42" s="12">
        <f t="shared" si="45"/>
        <v>0</v>
      </c>
      <c r="CT42" s="12">
        <f t="shared" si="45"/>
        <v>0</v>
      </c>
      <c r="CU42" s="12">
        <f t="shared" si="45"/>
        <v>0</v>
      </c>
      <c r="CV42" s="12">
        <f t="shared" si="46"/>
        <v>0</v>
      </c>
      <c r="CW42" s="12">
        <f t="shared" si="46"/>
        <v>0</v>
      </c>
      <c r="CX42" s="12">
        <f t="shared" si="46"/>
        <v>0</v>
      </c>
      <c r="CY42" s="12">
        <f t="shared" si="46"/>
        <v>0</v>
      </c>
      <c r="CZ42" s="12">
        <f t="shared" si="46"/>
        <v>0</v>
      </c>
      <c r="DA42" s="12">
        <f t="shared" si="46"/>
        <v>0</v>
      </c>
      <c r="DB42" s="12">
        <f t="shared" si="46"/>
        <v>0</v>
      </c>
      <c r="DC42" s="12">
        <f t="shared" si="46"/>
        <v>0</v>
      </c>
      <c r="DD42" s="12">
        <f t="shared" si="46"/>
        <v>0</v>
      </c>
      <c r="DE42" s="12">
        <f t="shared" si="46"/>
        <v>0</v>
      </c>
      <c r="DF42" s="12">
        <f t="shared" si="47"/>
        <v>0</v>
      </c>
      <c r="DG42" s="12">
        <f t="shared" si="47"/>
        <v>0</v>
      </c>
      <c r="DH42" s="12">
        <f t="shared" si="47"/>
        <v>0</v>
      </c>
      <c r="DI42" s="12">
        <f t="shared" si="47"/>
        <v>0</v>
      </c>
      <c r="DJ42" s="12">
        <f t="shared" si="47"/>
        <v>0</v>
      </c>
      <c r="DK42" s="12">
        <f t="shared" si="47"/>
        <v>0</v>
      </c>
      <c r="DL42" s="12">
        <f t="shared" si="47"/>
        <v>0</v>
      </c>
      <c r="DM42" s="12">
        <f t="shared" si="47"/>
        <v>0</v>
      </c>
      <c r="DN42" s="12">
        <f t="shared" si="47"/>
        <v>0</v>
      </c>
      <c r="DO42" s="12">
        <f t="shared" si="47"/>
        <v>0</v>
      </c>
      <c r="DP42" s="12">
        <f t="shared" si="48"/>
        <v>0</v>
      </c>
      <c r="DQ42" s="12">
        <f t="shared" si="48"/>
        <v>0</v>
      </c>
      <c r="DR42" s="12">
        <f t="shared" si="48"/>
        <v>0</v>
      </c>
      <c r="DS42" s="12">
        <f t="shared" si="48"/>
        <v>0</v>
      </c>
      <c r="DT42" s="12">
        <f t="shared" si="48"/>
        <v>0</v>
      </c>
      <c r="DU42" s="12">
        <f t="shared" si="48"/>
        <v>0</v>
      </c>
      <c r="DV42" s="12">
        <f t="shared" si="48"/>
        <v>0</v>
      </c>
      <c r="DW42" s="12">
        <f t="shared" si="48"/>
        <v>0</v>
      </c>
      <c r="DX42" s="12">
        <f t="shared" si="48"/>
        <v>0</v>
      </c>
      <c r="DY42" s="12">
        <f t="shared" si="48"/>
        <v>0</v>
      </c>
      <c r="DZ42" s="12">
        <f t="shared" si="49"/>
        <v>0</v>
      </c>
      <c r="EA42" s="12">
        <f t="shared" si="49"/>
        <v>0</v>
      </c>
      <c r="EB42" s="12">
        <f t="shared" si="49"/>
        <v>0</v>
      </c>
      <c r="EC42" s="12">
        <f t="shared" si="49"/>
        <v>0</v>
      </c>
      <c r="ED42" s="12">
        <f t="shared" si="49"/>
        <v>0</v>
      </c>
      <c r="EE42" s="12">
        <f t="shared" si="49"/>
        <v>0</v>
      </c>
      <c r="EF42" s="12">
        <f t="shared" si="49"/>
        <v>0</v>
      </c>
      <c r="EG42" s="12">
        <f t="shared" si="49"/>
        <v>0</v>
      </c>
      <c r="EH42" s="12">
        <f t="shared" si="49"/>
        <v>0</v>
      </c>
      <c r="EI42" s="12">
        <f t="shared" si="49"/>
        <v>0</v>
      </c>
      <c r="EJ42" s="12">
        <f t="shared" si="49"/>
        <v>0</v>
      </c>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row>
    <row r="43" spans="1:345" x14ac:dyDescent="0.25">
      <c r="A43" s="132"/>
      <c r="B43" s="27"/>
      <c r="C43" s="219"/>
      <c r="D43" s="219"/>
      <c r="E43" s="103"/>
      <c r="F43" s="105"/>
      <c r="G43" s="36" t="str">
        <f>IFERROR(VLOOKUP(E43, 'General Project Info'!$C$31:$I$41, 7, FALSE), "")</f>
        <v/>
      </c>
      <c r="H43" s="41">
        <f>IFERROR(X43*VLOOKUP(E43, 'General Project Info'!$R$31:$T$41, 3, FALSE), 0)</f>
        <v>0</v>
      </c>
      <c r="I43" s="42">
        <f>IFERROR(IF($T43="Yes", $X43*VLOOKUP($E43, 'General Project Info'!$R$31:$W$41, 5, FALSE), 0), 0)</f>
        <v>0</v>
      </c>
      <c r="J43" s="42">
        <f>IFERROR(IF($T43="No", $X43*VLOOKUP($E43, 'General Project Info'!$R$31:$W$41, 5, FALSE), 0), 0)</f>
        <v>0</v>
      </c>
      <c r="K43" s="108"/>
      <c r="L43" s="108"/>
      <c r="M43" s="109"/>
      <c r="N43" s="109"/>
      <c r="O43" s="109"/>
      <c r="P43" s="43">
        <f t="shared" si="50"/>
        <v>0</v>
      </c>
      <c r="Q43" s="27"/>
      <c r="R43" s="132"/>
      <c r="T43" s="18" t="e">
        <f>VLOOKUP($E43, 'Unit Conversions Array'!$B$4:$Z$16, 25, FALSE)</f>
        <v>#N/A</v>
      </c>
      <c r="U43">
        <f>VLOOKUP(E43, 'General Project Info'!$R$31:$W$41, 6, FALSE)</f>
        <v>1</v>
      </c>
      <c r="V43" s="18">
        <f t="shared" si="34"/>
        <v>0</v>
      </c>
      <c r="W43" s="18">
        <f>IFERROR(F43*INDEX('Unit Conversions Array'!$E$4:$Y$16, MATCH('Scenarios &amp; Measures'!E43, 'Unit Conversions Array'!$B$4:$B$16, 0), MATCH('Scenarios &amp; Measures'!G43, 'Unit Conversions Array'!$E$3:$Y$3, 0)), 0)</f>
        <v>0</v>
      </c>
      <c r="X43" s="19">
        <f t="shared" si="51"/>
        <v>0</v>
      </c>
      <c r="Y43" s="19">
        <f t="shared" si="52"/>
        <v>0</v>
      </c>
      <c r="Z43" s="19">
        <f t="shared" si="53"/>
        <v>0</v>
      </c>
      <c r="AA43" s="17">
        <f t="shared" si="59"/>
        <v>0</v>
      </c>
      <c r="AB43" s="17">
        <f t="shared" si="54"/>
        <v>40</v>
      </c>
      <c r="AC43" s="17">
        <f t="shared" si="55"/>
        <v>-40</v>
      </c>
      <c r="AD43" s="17">
        <f t="shared" si="56"/>
        <v>0</v>
      </c>
      <c r="AE43" s="18">
        <f t="shared" si="35"/>
        <v>0</v>
      </c>
      <c r="AF43" s="19">
        <f t="shared" si="36"/>
        <v>0</v>
      </c>
      <c r="AG43" s="12">
        <f t="shared" si="37"/>
        <v>0</v>
      </c>
      <c r="AH43" s="17">
        <f t="shared" si="57"/>
        <v>0</v>
      </c>
      <c r="AI43" s="23">
        <f>IF($V$10="RECs", -Y43/VLOOKUP("RECs", 'General Project Info'!$R$31:$W$41, 5, FALSE)*$V$11*IF($X$11=$Z$12, $X$10, (1/($Z$12-$X$11))*(1-($X$11/$Z$12)^$X$10)*$Z$12), 0)</f>
        <v>0</v>
      </c>
      <c r="AJ43" s="17">
        <f t="shared" si="38"/>
        <v>0</v>
      </c>
      <c r="AK43" s="17" t="e">
        <f t="shared" si="39"/>
        <v>#N/A</v>
      </c>
      <c r="AL43" s="17" t="e">
        <f t="shared" si="58"/>
        <v>#N/A</v>
      </c>
      <c r="AN43" s="12">
        <f t="shared" si="40"/>
        <v>0</v>
      </c>
      <c r="AO43" s="12">
        <f t="shared" si="40"/>
        <v>0</v>
      </c>
      <c r="AP43" s="12">
        <f t="shared" si="40"/>
        <v>0</v>
      </c>
      <c r="AQ43" s="12">
        <f t="shared" si="40"/>
        <v>0</v>
      </c>
      <c r="AR43" s="12">
        <f t="shared" si="40"/>
        <v>0</v>
      </c>
      <c r="AS43" s="12">
        <f t="shared" si="40"/>
        <v>0</v>
      </c>
      <c r="AT43" s="12">
        <f t="shared" si="40"/>
        <v>0</v>
      </c>
      <c r="AU43" s="12">
        <f t="shared" si="40"/>
        <v>0</v>
      </c>
      <c r="AV43" s="12">
        <f t="shared" si="40"/>
        <v>0</v>
      </c>
      <c r="AW43" s="12">
        <f t="shared" si="40"/>
        <v>0</v>
      </c>
      <c r="AX43" s="12">
        <f t="shared" si="41"/>
        <v>0</v>
      </c>
      <c r="AY43" s="12">
        <f t="shared" si="41"/>
        <v>0</v>
      </c>
      <c r="AZ43" s="12">
        <f t="shared" si="41"/>
        <v>0</v>
      </c>
      <c r="BA43" s="12">
        <f t="shared" si="41"/>
        <v>0</v>
      </c>
      <c r="BB43" s="12">
        <f t="shared" si="41"/>
        <v>0</v>
      </c>
      <c r="BC43" s="12">
        <f t="shared" si="41"/>
        <v>0</v>
      </c>
      <c r="BD43" s="12">
        <f t="shared" si="41"/>
        <v>0</v>
      </c>
      <c r="BE43" s="12">
        <f t="shared" si="41"/>
        <v>0</v>
      </c>
      <c r="BF43" s="12">
        <f t="shared" si="41"/>
        <v>0</v>
      </c>
      <c r="BG43" s="12">
        <f t="shared" si="41"/>
        <v>0</v>
      </c>
      <c r="BH43" s="12">
        <f t="shared" si="42"/>
        <v>0</v>
      </c>
      <c r="BI43" s="12">
        <f t="shared" si="42"/>
        <v>0</v>
      </c>
      <c r="BJ43" s="12">
        <f t="shared" si="42"/>
        <v>0</v>
      </c>
      <c r="BK43" s="12">
        <f t="shared" si="42"/>
        <v>0</v>
      </c>
      <c r="BL43" s="12">
        <f t="shared" si="42"/>
        <v>0</v>
      </c>
      <c r="BM43" s="12">
        <f t="shared" si="42"/>
        <v>0</v>
      </c>
      <c r="BN43" s="12">
        <f t="shared" si="42"/>
        <v>0</v>
      </c>
      <c r="BO43" s="12">
        <f t="shared" si="42"/>
        <v>0</v>
      </c>
      <c r="BP43" s="12">
        <f t="shared" si="42"/>
        <v>0</v>
      </c>
      <c r="BQ43" s="12">
        <f t="shared" si="42"/>
        <v>0</v>
      </c>
      <c r="BR43" s="12">
        <f t="shared" si="43"/>
        <v>0</v>
      </c>
      <c r="BS43" s="12">
        <f t="shared" si="43"/>
        <v>0</v>
      </c>
      <c r="BT43" s="12">
        <f t="shared" si="43"/>
        <v>0</v>
      </c>
      <c r="BU43" s="12">
        <f t="shared" si="43"/>
        <v>0</v>
      </c>
      <c r="BV43" s="12">
        <f t="shared" si="43"/>
        <v>0</v>
      </c>
      <c r="BW43" s="12">
        <f t="shared" si="43"/>
        <v>0</v>
      </c>
      <c r="BX43" s="12">
        <f t="shared" si="43"/>
        <v>0</v>
      </c>
      <c r="BY43" s="12">
        <f t="shared" si="43"/>
        <v>0</v>
      </c>
      <c r="BZ43" s="12">
        <f t="shared" si="43"/>
        <v>0</v>
      </c>
      <c r="CA43" s="12">
        <f t="shared" si="43"/>
        <v>0</v>
      </c>
      <c r="CB43" s="12">
        <f t="shared" si="44"/>
        <v>0</v>
      </c>
      <c r="CC43" s="12">
        <f t="shared" si="44"/>
        <v>0</v>
      </c>
      <c r="CD43" s="12">
        <f t="shared" si="44"/>
        <v>0</v>
      </c>
      <c r="CE43" s="12">
        <f t="shared" si="44"/>
        <v>0</v>
      </c>
      <c r="CF43" s="12">
        <f t="shared" si="44"/>
        <v>0</v>
      </c>
      <c r="CG43" s="12">
        <f t="shared" si="44"/>
        <v>0</v>
      </c>
      <c r="CH43" s="12">
        <f t="shared" si="44"/>
        <v>0</v>
      </c>
      <c r="CI43" s="12">
        <f t="shared" si="44"/>
        <v>0</v>
      </c>
      <c r="CJ43" s="12">
        <f t="shared" si="44"/>
        <v>0</v>
      </c>
      <c r="CK43" s="12">
        <f t="shared" si="44"/>
        <v>0</v>
      </c>
      <c r="CL43" s="12">
        <f t="shared" si="45"/>
        <v>0</v>
      </c>
      <c r="CM43" s="12">
        <f t="shared" si="45"/>
        <v>0</v>
      </c>
      <c r="CN43" s="12">
        <f t="shared" si="45"/>
        <v>0</v>
      </c>
      <c r="CO43" s="12">
        <f t="shared" si="45"/>
        <v>0</v>
      </c>
      <c r="CP43" s="12">
        <f t="shared" si="45"/>
        <v>0</v>
      </c>
      <c r="CQ43" s="12">
        <f t="shared" si="45"/>
        <v>0</v>
      </c>
      <c r="CR43" s="12">
        <f t="shared" si="45"/>
        <v>0</v>
      </c>
      <c r="CS43" s="12">
        <f t="shared" si="45"/>
        <v>0</v>
      </c>
      <c r="CT43" s="12">
        <f t="shared" si="45"/>
        <v>0</v>
      </c>
      <c r="CU43" s="12">
        <f t="shared" si="45"/>
        <v>0</v>
      </c>
      <c r="CV43" s="12">
        <f t="shared" si="46"/>
        <v>0</v>
      </c>
      <c r="CW43" s="12">
        <f t="shared" si="46"/>
        <v>0</v>
      </c>
      <c r="CX43" s="12">
        <f t="shared" si="46"/>
        <v>0</v>
      </c>
      <c r="CY43" s="12">
        <f t="shared" si="46"/>
        <v>0</v>
      </c>
      <c r="CZ43" s="12">
        <f t="shared" si="46"/>
        <v>0</v>
      </c>
      <c r="DA43" s="12">
        <f t="shared" si="46"/>
        <v>0</v>
      </c>
      <c r="DB43" s="12">
        <f t="shared" si="46"/>
        <v>0</v>
      </c>
      <c r="DC43" s="12">
        <f t="shared" si="46"/>
        <v>0</v>
      </c>
      <c r="DD43" s="12">
        <f t="shared" si="46"/>
        <v>0</v>
      </c>
      <c r="DE43" s="12">
        <f t="shared" si="46"/>
        <v>0</v>
      </c>
      <c r="DF43" s="12">
        <f t="shared" si="47"/>
        <v>0</v>
      </c>
      <c r="DG43" s="12">
        <f t="shared" si="47"/>
        <v>0</v>
      </c>
      <c r="DH43" s="12">
        <f t="shared" si="47"/>
        <v>0</v>
      </c>
      <c r="DI43" s="12">
        <f t="shared" si="47"/>
        <v>0</v>
      </c>
      <c r="DJ43" s="12">
        <f t="shared" si="47"/>
        <v>0</v>
      </c>
      <c r="DK43" s="12">
        <f t="shared" si="47"/>
        <v>0</v>
      </c>
      <c r="DL43" s="12">
        <f t="shared" si="47"/>
        <v>0</v>
      </c>
      <c r="DM43" s="12">
        <f t="shared" si="47"/>
        <v>0</v>
      </c>
      <c r="DN43" s="12">
        <f t="shared" si="47"/>
        <v>0</v>
      </c>
      <c r="DO43" s="12">
        <f t="shared" si="47"/>
        <v>0</v>
      </c>
      <c r="DP43" s="12">
        <f t="shared" si="48"/>
        <v>0</v>
      </c>
      <c r="DQ43" s="12">
        <f t="shared" si="48"/>
        <v>0</v>
      </c>
      <c r="DR43" s="12">
        <f t="shared" si="48"/>
        <v>0</v>
      </c>
      <c r="DS43" s="12">
        <f t="shared" si="48"/>
        <v>0</v>
      </c>
      <c r="DT43" s="12">
        <f t="shared" si="48"/>
        <v>0</v>
      </c>
      <c r="DU43" s="12">
        <f t="shared" si="48"/>
        <v>0</v>
      </c>
      <c r="DV43" s="12">
        <f t="shared" si="48"/>
        <v>0</v>
      </c>
      <c r="DW43" s="12">
        <f t="shared" si="48"/>
        <v>0</v>
      </c>
      <c r="DX43" s="12">
        <f t="shared" si="48"/>
        <v>0</v>
      </c>
      <c r="DY43" s="12">
        <f t="shared" si="48"/>
        <v>0</v>
      </c>
      <c r="DZ43" s="12">
        <f t="shared" si="49"/>
        <v>0</v>
      </c>
      <c r="EA43" s="12">
        <f t="shared" si="49"/>
        <v>0</v>
      </c>
      <c r="EB43" s="12">
        <f t="shared" si="49"/>
        <v>0</v>
      </c>
      <c r="EC43" s="12">
        <f t="shared" si="49"/>
        <v>0</v>
      </c>
      <c r="ED43" s="12">
        <f t="shared" si="49"/>
        <v>0</v>
      </c>
      <c r="EE43" s="12">
        <f t="shared" si="49"/>
        <v>0</v>
      </c>
      <c r="EF43" s="12">
        <f t="shared" si="49"/>
        <v>0</v>
      </c>
      <c r="EG43" s="12">
        <f t="shared" si="49"/>
        <v>0</v>
      </c>
      <c r="EH43" s="12">
        <f t="shared" si="49"/>
        <v>0</v>
      </c>
      <c r="EI43" s="12">
        <f t="shared" si="49"/>
        <v>0</v>
      </c>
      <c r="EJ43" s="12">
        <f t="shared" si="49"/>
        <v>0</v>
      </c>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J43" s="12"/>
      <c r="IK43" s="12"/>
      <c r="IL43" s="12"/>
      <c r="IM43" s="12"/>
      <c r="IN43" s="12"/>
      <c r="IO43" s="12"/>
      <c r="IP43" s="12"/>
      <c r="IQ43" s="12"/>
      <c r="IR43" s="12"/>
      <c r="IS43" s="12"/>
      <c r="IT43" s="12"/>
      <c r="IU43" s="12"/>
      <c r="IV43" s="12"/>
      <c r="IW43" s="12"/>
      <c r="IX43" s="12"/>
      <c r="IY43" s="12"/>
      <c r="IZ43" s="12"/>
      <c r="JA43" s="12"/>
      <c r="JB43" s="12"/>
      <c r="JC43" s="12"/>
      <c r="JD43" s="12"/>
      <c r="JE43" s="12"/>
      <c r="JF43" s="12"/>
      <c r="JG43" s="12"/>
      <c r="JH43" s="12"/>
      <c r="JI43" s="12"/>
      <c r="JJ43" s="12"/>
      <c r="JK43" s="12"/>
      <c r="JL43" s="12"/>
      <c r="JM43" s="12"/>
      <c r="JN43" s="12"/>
      <c r="JO43" s="12"/>
      <c r="JP43" s="12"/>
      <c r="JQ43" s="12"/>
      <c r="JR43" s="12"/>
      <c r="JS43" s="12"/>
      <c r="JT43" s="12"/>
      <c r="JU43" s="12"/>
      <c r="JV43" s="12"/>
      <c r="JW43" s="12"/>
      <c r="JX43" s="12"/>
      <c r="JY43" s="12"/>
      <c r="JZ43" s="12"/>
      <c r="KA43" s="12"/>
      <c r="KB43" s="12"/>
      <c r="KC43" s="12"/>
      <c r="KD43" s="12"/>
      <c r="KE43" s="12"/>
      <c r="KF43" s="12"/>
      <c r="KG43" s="12"/>
      <c r="KH43" s="12"/>
      <c r="KI43" s="12"/>
      <c r="KJ43" s="12"/>
      <c r="KK43" s="12"/>
      <c r="KL43" s="12"/>
      <c r="KM43" s="12"/>
      <c r="KN43" s="12"/>
      <c r="KO43" s="12"/>
      <c r="KP43" s="12"/>
      <c r="KQ43" s="12"/>
      <c r="KR43" s="12"/>
      <c r="KS43" s="12"/>
      <c r="KT43" s="12"/>
      <c r="KU43" s="12"/>
      <c r="KV43" s="12"/>
      <c r="KW43" s="12"/>
      <c r="KX43" s="12"/>
      <c r="KY43" s="12"/>
      <c r="KZ43" s="12"/>
      <c r="LA43" s="12"/>
      <c r="LB43" s="12"/>
      <c r="LC43" s="12"/>
      <c r="LD43" s="12"/>
      <c r="LE43" s="12"/>
      <c r="LF43" s="12"/>
      <c r="LG43" s="12"/>
      <c r="LH43" s="12"/>
      <c r="LI43" s="12"/>
      <c r="LJ43" s="12"/>
      <c r="LK43" s="12"/>
      <c r="LL43" s="12"/>
      <c r="LM43" s="12"/>
      <c r="LN43" s="12"/>
      <c r="LO43" s="12"/>
      <c r="LP43" s="12"/>
      <c r="LQ43" s="12"/>
      <c r="LR43" s="12"/>
      <c r="LS43" s="12"/>
      <c r="LT43" s="12"/>
      <c r="LU43" s="12"/>
      <c r="LV43" s="12"/>
      <c r="LW43" s="12"/>
      <c r="LX43" s="12"/>
      <c r="LY43" s="12"/>
      <c r="LZ43" s="12"/>
      <c r="MA43" s="12"/>
      <c r="MB43" s="12"/>
      <c r="MC43" s="12"/>
      <c r="MD43" s="12"/>
      <c r="ME43" s="12"/>
      <c r="MF43" s="12"/>
      <c r="MG43" s="12"/>
    </row>
    <row r="44" spans="1:345" x14ac:dyDescent="0.25">
      <c r="A44" s="132"/>
      <c r="B44" s="27"/>
      <c r="C44" s="219"/>
      <c r="D44" s="219"/>
      <c r="E44" s="103"/>
      <c r="F44" s="105"/>
      <c r="G44" s="36" t="str">
        <f>IFERROR(VLOOKUP(E44, 'General Project Info'!$C$31:$I$41, 7, FALSE), "")</f>
        <v/>
      </c>
      <c r="H44" s="41">
        <f>IFERROR(X44*VLOOKUP(E44, 'General Project Info'!$R$31:$T$41, 3, FALSE), 0)</f>
        <v>0</v>
      </c>
      <c r="I44" s="42">
        <f>IFERROR(IF($T44="Yes", $X44*VLOOKUP($E44, 'General Project Info'!$R$31:$W$41, 5, FALSE), 0), 0)</f>
        <v>0</v>
      </c>
      <c r="J44" s="42">
        <f>IFERROR(IF($T44="No", $X44*VLOOKUP($E44, 'General Project Info'!$R$31:$W$41, 5, FALSE), 0), 0)</f>
        <v>0</v>
      </c>
      <c r="K44" s="108"/>
      <c r="L44" s="108"/>
      <c r="M44" s="109"/>
      <c r="N44" s="109"/>
      <c r="O44" s="109"/>
      <c r="P44" s="43">
        <f t="shared" si="50"/>
        <v>0</v>
      </c>
      <c r="Q44" s="27"/>
      <c r="R44" s="132"/>
      <c r="T44" s="18" t="e">
        <f>VLOOKUP($E44, 'Unit Conversions Array'!$B$4:$Z$16, 25, FALSE)</f>
        <v>#N/A</v>
      </c>
      <c r="U44">
        <f>VLOOKUP(E44, 'General Project Info'!$R$31:$W$41, 6, FALSE)</f>
        <v>1</v>
      </c>
      <c r="V44" s="18">
        <f t="shared" si="34"/>
        <v>0</v>
      </c>
      <c r="W44" s="18">
        <f>IFERROR(F44*INDEX('Unit Conversions Array'!$E$4:$Y$16, MATCH('Scenarios &amp; Measures'!E44, 'Unit Conversions Array'!$B$4:$B$16, 0), MATCH('Scenarios &amp; Measures'!G44, 'Unit Conversions Array'!$E$3:$Y$3, 0)), 0)</f>
        <v>0</v>
      </c>
      <c r="X44" s="19">
        <f t="shared" si="51"/>
        <v>0</v>
      </c>
      <c r="Y44" s="19">
        <f t="shared" si="52"/>
        <v>0</v>
      </c>
      <c r="Z44" s="19">
        <f t="shared" si="53"/>
        <v>0</v>
      </c>
      <c r="AA44" s="17">
        <f t="shared" si="59"/>
        <v>0</v>
      </c>
      <c r="AB44" s="17">
        <f t="shared" si="54"/>
        <v>40</v>
      </c>
      <c r="AC44" s="17">
        <f t="shared" si="55"/>
        <v>-40</v>
      </c>
      <c r="AD44" s="17">
        <f t="shared" si="56"/>
        <v>0</v>
      </c>
      <c r="AE44" s="18">
        <f t="shared" si="35"/>
        <v>0</v>
      </c>
      <c r="AF44" s="19">
        <f t="shared" si="36"/>
        <v>0</v>
      </c>
      <c r="AG44" s="12">
        <f t="shared" si="37"/>
        <v>0</v>
      </c>
      <c r="AH44" s="17">
        <f t="shared" si="57"/>
        <v>0</v>
      </c>
      <c r="AI44" s="23">
        <f>IF($V$10="RECs", -Y44/VLOOKUP("RECs", 'General Project Info'!$R$31:$W$41, 5, FALSE)*$V$11*IF($X$11=$Z$12, $X$10, (1/($Z$12-$X$11))*(1-($X$11/$Z$12)^$X$10)*$Z$12), 0)</f>
        <v>0</v>
      </c>
      <c r="AJ44" s="17">
        <f t="shared" si="38"/>
        <v>0</v>
      </c>
      <c r="AK44" s="17" t="e">
        <f t="shared" si="39"/>
        <v>#N/A</v>
      </c>
      <c r="AL44" s="17" t="e">
        <f t="shared" si="58"/>
        <v>#N/A</v>
      </c>
      <c r="AN44" s="12">
        <f t="shared" si="40"/>
        <v>0</v>
      </c>
      <c r="AO44" s="12">
        <f t="shared" si="40"/>
        <v>0</v>
      </c>
      <c r="AP44" s="12">
        <f t="shared" si="40"/>
        <v>0</v>
      </c>
      <c r="AQ44" s="12">
        <f t="shared" si="40"/>
        <v>0</v>
      </c>
      <c r="AR44" s="12">
        <f t="shared" si="40"/>
        <v>0</v>
      </c>
      <c r="AS44" s="12">
        <f t="shared" si="40"/>
        <v>0</v>
      </c>
      <c r="AT44" s="12">
        <f t="shared" si="40"/>
        <v>0</v>
      </c>
      <c r="AU44" s="12">
        <f t="shared" si="40"/>
        <v>0</v>
      </c>
      <c r="AV44" s="12">
        <f t="shared" si="40"/>
        <v>0</v>
      </c>
      <c r="AW44" s="12">
        <f t="shared" si="40"/>
        <v>0</v>
      </c>
      <c r="AX44" s="12">
        <f t="shared" si="41"/>
        <v>0</v>
      </c>
      <c r="AY44" s="12">
        <f t="shared" si="41"/>
        <v>0</v>
      </c>
      <c r="AZ44" s="12">
        <f t="shared" si="41"/>
        <v>0</v>
      </c>
      <c r="BA44" s="12">
        <f t="shared" si="41"/>
        <v>0</v>
      </c>
      <c r="BB44" s="12">
        <f t="shared" si="41"/>
        <v>0</v>
      </c>
      <c r="BC44" s="12">
        <f t="shared" si="41"/>
        <v>0</v>
      </c>
      <c r="BD44" s="12">
        <f t="shared" si="41"/>
        <v>0</v>
      </c>
      <c r="BE44" s="12">
        <f t="shared" si="41"/>
        <v>0</v>
      </c>
      <c r="BF44" s="12">
        <f t="shared" si="41"/>
        <v>0</v>
      </c>
      <c r="BG44" s="12">
        <f t="shared" si="41"/>
        <v>0</v>
      </c>
      <c r="BH44" s="12">
        <f t="shared" si="42"/>
        <v>0</v>
      </c>
      <c r="BI44" s="12">
        <f t="shared" si="42"/>
        <v>0</v>
      </c>
      <c r="BJ44" s="12">
        <f t="shared" si="42"/>
        <v>0</v>
      </c>
      <c r="BK44" s="12">
        <f t="shared" si="42"/>
        <v>0</v>
      </c>
      <c r="BL44" s="12">
        <f t="shared" si="42"/>
        <v>0</v>
      </c>
      <c r="BM44" s="12">
        <f t="shared" si="42"/>
        <v>0</v>
      </c>
      <c r="BN44" s="12">
        <f t="shared" si="42"/>
        <v>0</v>
      </c>
      <c r="BO44" s="12">
        <f t="shared" si="42"/>
        <v>0</v>
      </c>
      <c r="BP44" s="12">
        <f t="shared" si="42"/>
        <v>0</v>
      </c>
      <c r="BQ44" s="12">
        <f t="shared" si="42"/>
        <v>0</v>
      </c>
      <c r="BR44" s="12">
        <f t="shared" si="43"/>
        <v>0</v>
      </c>
      <c r="BS44" s="12">
        <f t="shared" si="43"/>
        <v>0</v>
      </c>
      <c r="BT44" s="12">
        <f t="shared" si="43"/>
        <v>0</v>
      </c>
      <c r="BU44" s="12">
        <f t="shared" si="43"/>
        <v>0</v>
      </c>
      <c r="BV44" s="12">
        <f t="shared" si="43"/>
        <v>0</v>
      </c>
      <c r="BW44" s="12">
        <f t="shared" si="43"/>
        <v>0</v>
      </c>
      <c r="BX44" s="12">
        <f t="shared" si="43"/>
        <v>0</v>
      </c>
      <c r="BY44" s="12">
        <f t="shared" si="43"/>
        <v>0</v>
      </c>
      <c r="BZ44" s="12">
        <f t="shared" si="43"/>
        <v>0</v>
      </c>
      <c r="CA44" s="12">
        <f t="shared" si="43"/>
        <v>0</v>
      </c>
      <c r="CB44" s="12">
        <f t="shared" si="44"/>
        <v>0</v>
      </c>
      <c r="CC44" s="12">
        <f t="shared" si="44"/>
        <v>0</v>
      </c>
      <c r="CD44" s="12">
        <f t="shared" si="44"/>
        <v>0</v>
      </c>
      <c r="CE44" s="12">
        <f t="shared" si="44"/>
        <v>0</v>
      </c>
      <c r="CF44" s="12">
        <f t="shared" si="44"/>
        <v>0</v>
      </c>
      <c r="CG44" s="12">
        <f t="shared" si="44"/>
        <v>0</v>
      </c>
      <c r="CH44" s="12">
        <f t="shared" si="44"/>
        <v>0</v>
      </c>
      <c r="CI44" s="12">
        <f t="shared" si="44"/>
        <v>0</v>
      </c>
      <c r="CJ44" s="12">
        <f t="shared" si="44"/>
        <v>0</v>
      </c>
      <c r="CK44" s="12">
        <f t="shared" si="44"/>
        <v>0</v>
      </c>
      <c r="CL44" s="12">
        <f t="shared" si="45"/>
        <v>0</v>
      </c>
      <c r="CM44" s="12">
        <f t="shared" si="45"/>
        <v>0</v>
      </c>
      <c r="CN44" s="12">
        <f t="shared" si="45"/>
        <v>0</v>
      </c>
      <c r="CO44" s="12">
        <f t="shared" si="45"/>
        <v>0</v>
      </c>
      <c r="CP44" s="12">
        <f t="shared" si="45"/>
        <v>0</v>
      </c>
      <c r="CQ44" s="12">
        <f t="shared" si="45"/>
        <v>0</v>
      </c>
      <c r="CR44" s="12">
        <f t="shared" si="45"/>
        <v>0</v>
      </c>
      <c r="CS44" s="12">
        <f t="shared" si="45"/>
        <v>0</v>
      </c>
      <c r="CT44" s="12">
        <f t="shared" si="45"/>
        <v>0</v>
      </c>
      <c r="CU44" s="12">
        <f t="shared" si="45"/>
        <v>0</v>
      </c>
      <c r="CV44" s="12">
        <f t="shared" si="46"/>
        <v>0</v>
      </c>
      <c r="CW44" s="12">
        <f t="shared" si="46"/>
        <v>0</v>
      </c>
      <c r="CX44" s="12">
        <f t="shared" si="46"/>
        <v>0</v>
      </c>
      <c r="CY44" s="12">
        <f t="shared" si="46"/>
        <v>0</v>
      </c>
      <c r="CZ44" s="12">
        <f t="shared" si="46"/>
        <v>0</v>
      </c>
      <c r="DA44" s="12">
        <f t="shared" si="46"/>
        <v>0</v>
      </c>
      <c r="DB44" s="12">
        <f t="shared" si="46"/>
        <v>0</v>
      </c>
      <c r="DC44" s="12">
        <f t="shared" si="46"/>
        <v>0</v>
      </c>
      <c r="DD44" s="12">
        <f t="shared" si="46"/>
        <v>0</v>
      </c>
      <c r="DE44" s="12">
        <f t="shared" si="46"/>
        <v>0</v>
      </c>
      <c r="DF44" s="12">
        <f t="shared" si="47"/>
        <v>0</v>
      </c>
      <c r="DG44" s="12">
        <f t="shared" si="47"/>
        <v>0</v>
      </c>
      <c r="DH44" s="12">
        <f t="shared" si="47"/>
        <v>0</v>
      </c>
      <c r="DI44" s="12">
        <f t="shared" si="47"/>
        <v>0</v>
      </c>
      <c r="DJ44" s="12">
        <f t="shared" si="47"/>
        <v>0</v>
      </c>
      <c r="DK44" s="12">
        <f t="shared" si="47"/>
        <v>0</v>
      </c>
      <c r="DL44" s="12">
        <f t="shared" si="47"/>
        <v>0</v>
      </c>
      <c r="DM44" s="12">
        <f t="shared" si="47"/>
        <v>0</v>
      </c>
      <c r="DN44" s="12">
        <f t="shared" si="47"/>
        <v>0</v>
      </c>
      <c r="DO44" s="12">
        <f t="shared" si="47"/>
        <v>0</v>
      </c>
      <c r="DP44" s="12">
        <f t="shared" si="48"/>
        <v>0</v>
      </c>
      <c r="DQ44" s="12">
        <f t="shared" si="48"/>
        <v>0</v>
      </c>
      <c r="DR44" s="12">
        <f t="shared" si="48"/>
        <v>0</v>
      </c>
      <c r="DS44" s="12">
        <f t="shared" si="48"/>
        <v>0</v>
      </c>
      <c r="DT44" s="12">
        <f t="shared" si="48"/>
        <v>0</v>
      </c>
      <c r="DU44" s="12">
        <f t="shared" si="48"/>
        <v>0</v>
      </c>
      <c r="DV44" s="12">
        <f t="shared" si="48"/>
        <v>0</v>
      </c>
      <c r="DW44" s="12">
        <f t="shared" si="48"/>
        <v>0</v>
      </c>
      <c r="DX44" s="12">
        <f t="shared" si="48"/>
        <v>0</v>
      </c>
      <c r="DY44" s="12">
        <f t="shared" si="48"/>
        <v>0</v>
      </c>
      <c r="DZ44" s="12">
        <f t="shared" si="49"/>
        <v>0</v>
      </c>
      <c r="EA44" s="12">
        <f t="shared" si="49"/>
        <v>0</v>
      </c>
      <c r="EB44" s="12">
        <f t="shared" si="49"/>
        <v>0</v>
      </c>
      <c r="EC44" s="12">
        <f t="shared" si="49"/>
        <v>0</v>
      </c>
      <c r="ED44" s="12">
        <f t="shared" si="49"/>
        <v>0</v>
      </c>
      <c r="EE44" s="12">
        <f t="shared" si="49"/>
        <v>0</v>
      </c>
      <c r="EF44" s="12">
        <f t="shared" si="49"/>
        <v>0</v>
      </c>
      <c r="EG44" s="12">
        <f t="shared" si="49"/>
        <v>0</v>
      </c>
      <c r="EH44" s="12">
        <f t="shared" si="49"/>
        <v>0</v>
      </c>
      <c r="EI44" s="12">
        <f t="shared" si="49"/>
        <v>0</v>
      </c>
      <c r="EJ44" s="12">
        <f t="shared" si="49"/>
        <v>0</v>
      </c>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row>
    <row r="45" spans="1:345" x14ac:dyDescent="0.25">
      <c r="A45" s="132"/>
      <c r="B45" s="27"/>
      <c r="C45" s="219"/>
      <c r="D45" s="219"/>
      <c r="E45" s="103"/>
      <c r="F45" s="105"/>
      <c r="G45" s="36" t="str">
        <f>IFERROR(VLOOKUP(E45, 'General Project Info'!$C$31:$I$41, 7, FALSE), "")</f>
        <v/>
      </c>
      <c r="H45" s="41">
        <f>IFERROR(X45*VLOOKUP(E45, 'General Project Info'!$R$31:$T$41, 3, FALSE), 0)</f>
        <v>0</v>
      </c>
      <c r="I45" s="42">
        <f>IFERROR(IF($T45="Yes", $X45*VLOOKUP($E45, 'General Project Info'!$R$31:$W$41, 5, FALSE), 0), 0)</f>
        <v>0</v>
      </c>
      <c r="J45" s="42">
        <f>IFERROR(IF($T45="No", $X45*VLOOKUP($E45, 'General Project Info'!$R$31:$W$41, 5, FALSE), 0), 0)</f>
        <v>0</v>
      </c>
      <c r="K45" s="108"/>
      <c r="L45" s="108"/>
      <c r="M45" s="109"/>
      <c r="N45" s="109"/>
      <c r="O45" s="109"/>
      <c r="P45" s="43">
        <f t="shared" si="50"/>
        <v>0</v>
      </c>
      <c r="Q45" s="27"/>
      <c r="R45" s="132"/>
      <c r="T45" s="18" t="e">
        <f>VLOOKUP($E45, 'Unit Conversions Array'!$B$4:$Z$16, 25, FALSE)</f>
        <v>#N/A</v>
      </c>
      <c r="U45">
        <f>VLOOKUP(E45, 'General Project Info'!$R$31:$W$41, 6, FALSE)</f>
        <v>1</v>
      </c>
      <c r="V45" s="18">
        <f t="shared" si="34"/>
        <v>0</v>
      </c>
      <c r="W45" s="18">
        <f>IFERROR(F45*INDEX('Unit Conversions Array'!$E$4:$Y$16, MATCH('Scenarios &amp; Measures'!E45, 'Unit Conversions Array'!$B$4:$B$16, 0), MATCH('Scenarios &amp; Measures'!G45, 'Unit Conversions Array'!$E$3:$Y$3, 0)), 0)</f>
        <v>0</v>
      </c>
      <c r="X45" s="19">
        <f t="shared" si="51"/>
        <v>0</v>
      </c>
      <c r="Y45" s="19">
        <f t="shared" si="52"/>
        <v>0</v>
      </c>
      <c r="Z45" s="19">
        <f t="shared" si="53"/>
        <v>0</v>
      </c>
      <c r="AA45" s="17">
        <f t="shared" si="59"/>
        <v>0</v>
      </c>
      <c r="AB45" s="17">
        <f t="shared" si="54"/>
        <v>40</v>
      </c>
      <c r="AC45" s="17">
        <f t="shared" si="55"/>
        <v>-40</v>
      </c>
      <c r="AD45" s="17">
        <f t="shared" si="56"/>
        <v>0</v>
      </c>
      <c r="AE45" s="18">
        <f t="shared" si="35"/>
        <v>0</v>
      </c>
      <c r="AF45" s="19">
        <f t="shared" si="36"/>
        <v>0</v>
      </c>
      <c r="AG45" s="12">
        <f t="shared" si="37"/>
        <v>0</v>
      </c>
      <c r="AH45" s="17">
        <f t="shared" si="57"/>
        <v>0</v>
      </c>
      <c r="AI45" s="23">
        <f>IF($V$10="RECs", -Y45/VLOOKUP("RECs", 'General Project Info'!$R$31:$W$41, 5, FALSE)*$V$11*IF($X$11=$Z$12, $X$10, (1/($Z$12-$X$11))*(1-($X$11/$Z$12)^$X$10)*$Z$12), 0)</f>
        <v>0</v>
      </c>
      <c r="AJ45" s="17">
        <f t="shared" si="38"/>
        <v>0</v>
      </c>
      <c r="AK45" s="17" t="e">
        <f t="shared" si="39"/>
        <v>#N/A</v>
      </c>
      <c r="AL45" s="17" t="e">
        <f t="shared" si="58"/>
        <v>#N/A</v>
      </c>
      <c r="AN45" s="12">
        <f t="shared" si="40"/>
        <v>0</v>
      </c>
      <c r="AO45" s="12">
        <f t="shared" si="40"/>
        <v>0</v>
      </c>
      <c r="AP45" s="12">
        <f t="shared" si="40"/>
        <v>0</v>
      </c>
      <c r="AQ45" s="12">
        <f t="shared" si="40"/>
        <v>0</v>
      </c>
      <c r="AR45" s="12">
        <f t="shared" si="40"/>
        <v>0</v>
      </c>
      <c r="AS45" s="12">
        <f t="shared" si="40"/>
        <v>0</v>
      </c>
      <c r="AT45" s="12">
        <f t="shared" si="40"/>
        <v>0</v>
      </c>
      <c r="AU45" s="12">
        <f t="shared" si="40"/>
        <v>0</v>
      </c>
      <c r="AV45" s="12">
        <f t="shared" si="40"/>
        <v>0</v>
      </c>
      <c r="AW45" s="12">
        <f t="shared" si="40"/>
        <v>0</v>
      </c>
      <c r="AX45" s="12">
        <f t="shared" si="41"/>
        <v>0</v>
      </c>
      <c r="AY45" s="12">
        <f t="shared" si="41"/>
        <v>0</v>
      </c>
      <c r="AZ45" s="12">
        <f t="shared" si="41"/>
        <v>0</v>
      </c>
      <c r="BA45" s="12">
        <f t="shared" si="41"/>
        <v>0</v>
      </c>
      <c r="BB45" s="12">
        <f t="shared" si="41"/>
        <v>0</v>
      </c>
      <c r="BC45" s="12">
        <f t="shared" si="41"/>
        <v>0</v>
      </c>
      <c r="BD45" s="12">
        <f t="shared" si="41"/>
        <v>0</v>
      </c>
      <c r="BE45" s="12">
        <f t="shared" si="41"/>
        <v>0</v>
      </c>
      <c r="BF45" s="12">
        <f t="shared" si="41"/>
        <v>0</v>
      </c>
      <c r="BG45" s="12">
        <f t="shared" si="41"/>
        <v>0</v>
      </c>
      <c r="BH45" s="12">
        <f t="shared" si="42"/>
        <v>0</v>
      </c>
      <c r="BI45" s="12">
        <f t="shared" si="42"/>
        <v>0</v>
      </c>
      <c r="BJ45" s="12">
        <f t="shared" si="42"/>
        <v>0</v>
      </c>
      <c r="BK45" s="12">
        <f t="shared" si="42"/>
        <v>0</v>
      </c>
      <c r="BL45" s="12">
        <f t="shared" si="42"/>
        <v>0</v>
      </c>
      <c r="BM45" s="12">
        <f t="shared" si="42"/>
        <v>0</v>
      </c>
      <c r="BN45" s="12">
        <f t="shared" si="42"/>
        <v>0</v>
      </c>
      <c r="BO45" s="12">
        <f t="shared" si="42"/>
        <v>0</v>
      </c>
      <c r="BP45" s="12">
        <f t="shared" si="42"/>
        <v>0</v>
      </c>
      <c r="BQ45" s="12">
        <f t="shared" si="42"/>
        <v>0</v>
      </c>
      <c r="BR45" s="12">
        <f t="shared" si="43"/>
        <v>0</v>
      </c>
      <c r="BS45" s="12">
        <f t="shared" si="43"/>
        <v>0</v>
      </c>
      <c r="BT45" s="12">
        <f t="shared" si="43"/>
        <v>0</v>
      </c>
      <c r="BU45" s="12">
        <f t="shared" si="43"/>
        <v>0</v>
      </c>
      <c r="BV45" s="12">
        <f t="shared" si="43"/>
        <v>0</v>
      </c>
      <c r="BW45" s="12">
        <f t="shared" si="43"/>
        <v>0</v>
      </c>
      <c r="BX45" s="12">
        <f t="shared" si="43"/>
        <v>0</v>
      </c>
      <c r="BY45" s="12">
        <f t="shared" si="43"/>
        <v>0</v>
      </c>
      <c r="BZ45" s="12">
        <f t="shared" si="43"/>
        <v>0</v>
      </c>
      <c r="CA45" s="12">
        <f t="shared" si="43"/>
        <v>0</v>
      </c>
      <c r="CB45" s="12">
        <f t="shared" si="44"/>
        <v>0</v>
      </c>
      <c r="CC45" s="12">
        <f t="shared" si="44"/>
        <v>0</v>
      </c>
      <c r="CD45" s="12">
        <f t="shared" si="44"/>
        <v>0</v>
      </c>
      <c r="CE45" s="12">
        <f t="shared" si="44"/>
        <v>0</v>
      </c>
      <c r="CF45" s="12">
        <f t="shared" si="44"/>
        <v>0</v>
      </c>
      <c r="CG45" s="12">
        <f t="shared" si="44"/>
        <v>0</v>
      </c>
      <c r="CH45" s="12">
        <f t="shared" si="44"/>
        <v>0</v>
      </c>
      <c r="CI45" s="12">
        <f t="shared" si="44"/>
        <v>0</v>
      </c>
      <c r="CJ45" s="12">
        <f t="shared" si="44"/>
        <v>0</v>
      </c>
      <c r="CK45" s="12">
        <f t="shared" si="44"/>
        <v>0</v>
      </c>
      <c r="CL45" s="12">
        <f t="shared" si="45"/>
        <v>0</v>
      </c>
      <c r="CM45" s="12">
        <f t="shared" si="45"/>
        <v>0</v>
      </c>
      <c r="CN45" s="12">
        <f t="shared" si="45"/>
        <v>0</v>
      </c>
      <c r="CO45" s="12">
        <f t="shared" si="45"/>
        <v>0</v>
      </c>
      <c r="CP45" s="12">
        <f t="shared" si="45"/>
        <v>0</v>
      </c>
      <c r="CQ45" s="12">
        <f t="shared" si="45"/>
        <v>0</v>
      </c>
      <c r="CR45" s="12">
        <f t="shared" si="45"/>
        <v>0</v>
      </c>
      <c r="CS45" s="12">
        <f t="shared" si="45"/>
        <v>0</v>
      </c>
      <c r="CT45" s="12">
        <f t="shared" si="45"/>
        <v>0</v>
      </c>
      <c r="CU45" s="12">
        <f t="shared" si="45"/>
        <v>0</v>
      </c>
      <c r="CV45" s="12">
        <f t="shared" si="46"/>
        <v>0</v>
      </c>
      <c r="CW45" s="12">
        <f t="shared" si="46"/>
        <v>0</v>
      </c>
      <c r="CX45" s="12">
        <f t="shared" si="46"/>
        <v>0</v>
      </c>
      <c r="CY45" s="12">
        <f t="shared" si="46"/>
        <v>0</v>
      </c>
      <c r="CZ45" s="12">
        <f t="shared" si="46"/>
        <v>0</v>
      </c>
      <c r="DA45" s="12">
        <f t="shared" si="46"/>
        <v>0</v>
      </c>
      <c r="DB45" s="12">
        <f t="shared" si="46"/>
        <v>0</v>
      </c>
      <c r="DC45" s="12">
        <f t="shared" si="46"/>
        <v>0</v>
      </c>
      <c r="DD45" s="12">
        <f t="shared" si="46"/>
        <v>0</v>
      </c>
      <c r="DE45" s="12">
        <f t="shared" si="46"/>
        <v>0</v>
      </c>
      <c r="DF45" s="12">
        <f t="shared" si="47"/>
        <v>0</v>
      </c>
      <c r="DG45" s="12">
        <f t="shared" si="47"/>
        <v>0</v>
      </c>
      <c r="DH45" s="12">
        <f t="shared" si="47"/>
        <v>0</v>
      </c>
      <c r="DI45" s="12">
        <f t="shared" si="47"/>
        <v>0</v>
      </c>
      <c r="DJ45" s="12">
        <f t="shared" si="47"/>
        <v>0</v>
      </c>
      <c r="DK45" s="12">
        <f t="shared" si="47"/>
        <v>0</v>
      </c>
      <c r="DL45" s="12">
        <f t="shared" si="47"/>
        <v>0</v>
      </c>
      <c r="DM45" s="12">
        <f t="shared" si="47"/>
        <v>0</v>
      </c>
      <c r="DN45" s="12">
        <f t="shared" si="47"/>
        <v>0</v>
      </c>
      <c r="DO45" s="12">
        <f t="shared" si="47"/>
        <v>0</v>
      </c>
      <c r="DP45" s="12">
        <f t="shared" si="48"/>
        <v>0</v>
      </c>
      <c r="DQ45" s="12">
        <f t="shared" si="48"/>
        <v>0</v>
      </c>
      <c r="DR45" s="12">
        <f t="shared" si="48"/>
        <v>0</v>
      </c>
      <c r="DS45" s="12">
        <f t="shared" si="48"/>
        <v>0</v>
      </c>
      <c r="DT45" s="12">
        <f t="shared" si="48"/>
        <v>0</v>
      </c>
      <c r="DU45" s="12">
        <f t="shared" si="48"/>
        <v>0</v>
      </c>
      <c r="DV45" s="12">
        <f t="shared" si="48"/>
        <v>0</v>
      </c>
      <c r="DW45" s="12">
        <f t="shared" si="48"/>
        <v>0</v>
      </c>
      <c r="DX45" s="12">
        <f t="shared" si="48"/>
        <v>0</v>
      </c>
      <c r="DY45" s="12">
        <f t="shared" si="48"/>
        <v>0</v>
      </c>
      <c r="DZ45" s="12">
        <f t="shared" si="49"/>
        <v>0</v>
      </c>
      <c r="EA45" s="12">
        <f t="shared" si="49"/>
        <v>0</v>
      </c>
      <c r="EB45" s="12">
        <f t="shared" si="49"/>
        <v>0</v>
      </c>
      <c r="EC45" s="12">
        <f t="shared" si="49"/>
        <v>0</v>
      </c>
      <c r="ED45" s="12">
        <f t="shared" si="49"/>
        <v>0</v>
      </c>
      <c r="EE45" s="12">
        <f t="shared" si="49"/>
        <v>0</v>
      </c>
      <c r="EF45" s="12">
        <f t="shared" si="49"/>
        <v>0</v>
      </c>
      <c r="EG45" s="12">
        <f t="shared" si="49"/>
        <v>0</v>
      </c>
      <c r="EH45" s="12">
        <f t="shared" si="49"/>
        <v>0</v>
      </c>
      <c r="EI45" s="12">
        <f t="shared" si="49"/>
        <v>0</v>
      </c>
      <c r="EJ45" s="12">
        <f t="shared" si="49"/>
        <v>0</v>
      </c>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row>
    <row r="46" spans="1:345" x14ac:dyDescent="0.25">
      <c r="A46" s="132"/>
      <c r="B46" s="27"/>
      <c r="C46" s="219"/>
      <c r="D46" s="219"/>
      <c r="E46" s="103"/>
      <c r="F46" s="105"/>
      <c r="G46" s="36" t="str">
        <f>IFERROR(VLOOKUP(E46, 'General Project Info'!$C$31:$I$41, 7, FALSE), "")</f>
        <v/>
      </c>
      <c r="H46" s="41">
        <f>IFERROR(X46*VLOOKUP(E46, 'General Project Info'!$R$31:$T$41, 3, FALSE), 0)</f>
        <v>0</v>
      </c>
      <c r="I46" s="42">
        <f>IFERROR(IF($T46="Yes", $X46*VLOOKUP($E46, 'General Project Info'!$R$31:$W$41, 5, FALSE), 0), 0)</f>
        <v>0</v>
      </c>
      <c r="J46" s="42">
        <f>IFERROR(IF($T46="No", $X46*VLOOKUP($E46, 'General Project Info'!$R$31:$W$41, 5, FALSE), 0), 0)</f>
        <v>0</v>
      </c>
      <c r="K46" s="108"/>
      <c r="L46" s="108"/>
      <c r="M46" s="109"/>
      <c r="N46" s="109"/>
      <c r="O46" s="109"/>
      <c r="P46" s="43">
        <f t="shared" si="50"/>
        <v>0</v>
      </c>
      <c r="Q46" s="27"/>
      <c r="R46" s="132"/>
      <c r="T46" s="18" t="e">
        <f>VLOOKUP($E46, 'Unit Conversions Array'!$B$4:$Z$16, 25, FALSE)</f>
        <v>#N/A</v>
      </c>
      <c r="U46">
        <f>VLOOKUP(E46, 'General Project Info'!$R$31:$W$41, 6, FALSE)</f>
        <v>1</v>
      </c>
      <c r="V46" s="18">
        <f t="shared" si="34"/>
        <v>0</v>
      </c>
      <c r="W46" s="18">
        <f>IFERROR(F46*INDEX('Unit Conversions Array'!$E$4:$Y$16, MATCH('Scenarios &amp; Measures'!E46, 'Unit Conversions Array'!$B$4:$B$16, 0), MATCH('Scenarios &amp; Measures'!G46, 'Unit Conversions Array'!$E$3:$Y$3, 0)), 0)</f>
        <v>0</v>
      </c>
      <c r="X46" s="19">
        <f t="shared" si="51"/>
        <v>0</v>
      </c>
      <c r="Y46" s="19">
        <f t="shared" si="52"/>
        <v>0</v>
      </c>
      <c r="Z46" s="19">
        <f t="shared" si="53"/>
        <v>0</v>
      </c>
      <c r="AA46" s="17">
        <f t="shared" si="59"/>
        <v>0</v>
      </c>
      <c r="AB46" s="17">
        <f t="shared" si="54"/>
        <v>40</v>
      </c>
      <c r="AC46" s="17">
        <f t="shared" si="55"/>
        <v>-40</v>
      </c>
      <c r="AD46" s="17">
        <f t="shared" si="56"/>
        <v>0</v>
      </c>
      <c r="AE46" s="18">
        <f t="shared" si="35"/>
        <v>0</v>
      </c>
      <c r="AF46" s="19">
        <f t="shared" si="36"/>
        <v>0</v>
      </c>
      <c r="AG46" s="12">
        <f t="shared" si="37"/>
        <v>0</v>
      </c>
      <c r="AH46" s="17">
        <f t="shared" si="57"/>
        <v>0</v>
      </c>
      <c r="AI46" s="23">
        <f>IF($V$10="RECs", -Y46/VLOOKUP("RECs", 'General Project Info'!$R$31:$W$41, 5, FALSE)*$V$11*IF($X$11=$Z$12, $X$10, (1/($Z$12-$X$11))*(1-($X$11/$Z$12)^$X$10)*$Z$12), 0)</f>
        <v>0</v>
      </c>
      <c r="AJ46" s="17">
        <f t="shared" si="38"/>
        <v>0</v>
      </c>
      <c r="AK46" s="17" t="e">
        <f t="shared" si="39"/>
        <v>#N/A</v>
      </c>
      <c r="AL46" s="17" t="e">
        <f t="shared" si="58"/>
        <v>#N/A</v>
      </c>
      <c r="AN46" s="12">
        <f t="shared" si="40"/>
        <v>0</v>
      </c>
      <c r="AO46" s="12">
        <f t="shared" si="40"/>
        <v>0</v>
      </c>
      <c r="AP46" s="12">
        <f t="shared" si="40"/>
        <v>0</v>
      </c>
      <c r="AQ46" s="12">
        <f t="shared" si="40"/>
        <v>0</v>
      </c>
      <c r="AR46" s="12">
        <f t="shared" si="40"/>
        <v>0</v>
      </c>
      <c r="AS46" s="12">
        <f t="shared" si="40"/>
        <v>0</v>
      </c>
      <c r="AT46" s="12">
        <f t="shared" si="40"/>
        <v>0</v>
      </c>
      <c r="AU46" s="12">
        <f t="shared" si="40"/>
        <v>0</v>
      </c>
      <c r="AV46" s="12">
        <f t="shared" si="40"/>
        <v>0</v>
      </c>
      <c r="AW46" s="12">
        <f t="shared" si="40"/>
        <v>0</v>
      </c>
      <c r="AX46" s="12">
        <f t="shared" si="41"/>
        <v>0</v>
      </c>
      <c r="AY46" s="12">
        <f t="shared" si="41"/>
        <v>0</v>
      </c>
      <c r="AZ46" s="12">
        <f t="shared" si="41"/>
        <v>0</v>
      </c>
      <c r="BA46" s="12">
        <f t="shared" si="41"/>
        <v>0</v>
      </c>
      <c r="BB46" s="12">
        <f t="shared" si="41"/>
        <v>0</v>
      </c>
      <c r="BC46" s="12">
        <f t="shared" si="41"/>
        <v>0</v>
      </c>
      <c r="BD46" s="12">
        <f t="shared" si="41"/>
        <v>0</v>
      </c>
      <c r="BE46" s="12">
        <f t="shared" si="41"/>
        <v>0</v>
      </c>
      <c r="BF46" s="12">
        <f t="shared" si="41"/>
        <v>0</v>
      </c>
      <c r="BG46" s="12">
        <f t="shared" si="41"/>
        <v>0</v>
      </c>
      <c r="BH46" s="12">
        <f t="shared" si="42"/>
        <v>0</v>
      </c>
      <c r="BI46" s="12">
        <f t="shared" si="42"/>
        <v>0</v>
      </c>
      <c r="BJ46" s="12">
        <f t="shared" si="42"/>
        <v>0</v>
      </c>
      <c r="BK46" s="12">
        <f t="shared" si="42"/>
        <v>0</v>
      </c>
      <c r="BL46" s="12">
        <f t="shared" si="42"/>
        <v>0</v>
      </c>
      <c r="BM46" s="12">
        <f t="shared" si="42"/>
        <v>0</v>
      </c>
      <c r="BN46" s="12">
        <f t="shared" si="42"/>
        <v>0</v>
      </c>
      <c r="BO46" s="12">
        <f t="shared" si="42"/>
        <v>0</v>
      </c>
      <c r="BP46" s="12">
        <f t="shared" si="42"/>
        <v>0</v>
      </c>
      <c r="BQ46" s="12">
        <f t="shared" si="42"/>
        <v>0</v>
      </c>
      <c r="BR46" s="12">
        <f t="shared" si="43"/>
        <v>0</v>
      </c>
      <c r="BS46" s="12">
        <f t="shared" si="43"/>
        <v>0</v>
      </c>
      <c r="BT46" s="12">
        <f t="shared" si="43"/>
        <v>0</v>
      </c>
      <c r="BU46" s="12">
        <f t="shared" si="43"/>
        <v>0</v>
      </c>
      <c r="BV46" s="12">
        <f t="shared" si="43"/>
        <v>0</v>
      </c>
      <c r="BW46" s="12">
        <f t="shared" si="43"/>
        <v>0</v>
      </c>
      <c r="BX46" s="12">
        <f t="shared" si="43"/>
        <v>0</v>
      </c>
      <c r="BY46" s="12">
        <f t="shared" si="43"/>
        <v>0</v>
      </c>
      <c r="BZ46" s="12">
        <f t="shared" si="43"/>
        <v>0</v>
      </c>
      <c r="CA46" s="12">
        <f t="shared" si="43"/>
        <v>0</v>
      </c>
      <c r="CB46" s="12">
        <f t="shared" si="44"/>
        <v>0</v>
      </c>
      <c r="CC46" s="12">
        <f t="shared" si="44"/>
        <v>0</v>
      </c>
      <c r="CD46" s="12">
        <f t="shared" si="44"/>
        <v>0</v>
      </c>
      <c r="CE46" s="12">
        <f t="shared" si="44"/>
        <v>0</v>
      </c>
      <c r="CF46" s="12">
        <f t="shared" si="44"/>
        <v>0</v>
      </c>
      <c r="CG46" s="12">
        <f t="shared" si="44"/>
        <v>0</v>
      </c>
      <c r="CH46" s="12">
        <f t="shared" si="44"/>
        <v>0</v>
      </c>
      <c r="CI46" s="12">
        <f t="shared" si="44"/>
        <v>0</v>
      </c>
      <c r="CJ46" s="12">
        <f t="shared" si="44"/>
        <v>0</v>
      </c>
      <c r="CK46" s="12">
        <f t="shared" si="44"/>
        <v>0</v>
      </c>
      <c r="CL46" s="12">
        <f t="shared" si="45"/>
        <v>0</v>
      </c>
      <c r="CM46" s="12">
        <f t="shared" si="45"/>
        <v>0</v>
      </c>
      <c r="CN46" s="12">
        <f t="shared" si="45"/>
        <v>0</v>
      </c>
      <c r="CO46" s="12">
        <f t="shared" si="45"/>
        <v>0</v>
      </c>
      <c r="CP46" s="12">
        <f t="shared" si="45"/>
        <v>0</v>
      </c>
      <c r="CQ46" s="12">
        <f t="shared" si="45"/>
        <v>0</v>
      </c>
      <c r="CR46" s="12">
        <f t="shared" si="45"/>
        <v>0</v>
      </c>
      <c r="CS46" s="12">
        <f t="shared" si="45"/>
        <v>0</v>
      </c>
      <c r="CT46" s="12">
        <f t="shared" si="45"/>
        <v>0</v>
      </c>
      <c r="CU46" s="12">
        <f t="shared" si="45"/>
        <v>0</v>
      </c>
      <c r="CV46" s="12">
        <f t="shared" si="46"/>
        <v>0</v>
      </c>
      <c r="CW46" s="12">
        <f t="shared" si="46"/>
        <v>0</v>
      </c>
      <c r="CX46" s="12">
        <f t="shared" si="46"/>
        <v>0</v>
      </c>
      <c r="CY46" s="12">
        <f t="shared" si="46"/>
        <v>0</v>
      </c>
      <c r="CZ46" s="12">
        <f t="shared" si="46"/>
        <v>0</v>
      </c>
      <c r="DA46" s="12">
        <f t="shared" si="46"/>
        <v>0</v>
      </c>
      <c r="DB46" s="12">
        <f t="shared" si="46"/>
        <v>0</v>
      </c>
      <c r="DC46" s="12">
        <f t="shared" si="46"/>
        <v>0</v>
      </c>
      <c r="DD46" s="12">
        <f t="shared" si="46"/>
        <v>0</v>
      </c>
      <c r="DE46" s="12">
        <f t="shared" si="46"/>
        <v>0</v>
      </c>
      <c r="DF46" s="12">
        <f t="shared" si="47"/>
        <v>0</v>
      </c>
      <c r="DG46" s="12">
        <f t="shared" si="47"/>
        <v>0</v>
      </c>
      <c r="DH46" s="12">
        <f t="shared" si="47"/>
        <v>0</v>
      </c>
      <c r="DI46" s="12">
        <f t="shared" si="47"/>
        <v>0</v>
      </c>
      <c r="DJ46" s="12">
        <f t="shared" si="47"/>
        <v>0</v>
      </c>
      <c r="DK46" s="12">
        <f t="shared" si="47"/>
        <v>0</v>
      </c>
      <c r="DL46" s="12">
        <f t="shared" si="47"/>
        <v>0</v>
      </c>
      <c r="DM46" s="12">
        <f t="shared" si="47"/>
        <v>0</v>
      </c>
      <c r="DN46" s="12">
        <f t="shared" si="47"/>
        <v>0</v>
      </c>
      <c r="DO46" s="12">
        <f t="shared" si="47"/>
        <v>0</v>
      </c>
      <c r="DP46" s="12">
        <f t="shared" si="48"/>
        <v>0</v>
      </c>
      <c r="DQ46" s="12">
        <f t="shared" si="48"/>
        <v>0</v>
      </c>
      <c r="DR46" s="12">
        <f t="shared" si="48"/>
        <v>0</v>
      </c>
      <c r="DS46" s="12">
        <f t="shared" si="48"/>
        <v>0</v>
      </c>
      <c r="DT46" s="12">
        <f t="shared" si="48"/>
        <v>0</v>
      </c>
      <c r="DU46" s="12">
        <f t="shared" si="48"/>
        <v>0</v>
      </c>
      <c r="DV46" s="12">
        <f t="shared" si="48"/>
        <v>0</v>
      </c>
      <c r="DW46" s="12">
        <f t="shared" si="48"/>
        <v>0</v>
      </c>
      <c r="DX46" s="12">
        <f t="shared" si="48"/>
        <v>0</v>
      </c>
      <c r="DY46" s="12">
        <f t="shared" si="48"/>
        <v>0</v>
      </c>
      <c r="DZ46" s="12">
        <f t="shared" si="49"/>
        <v>0</v>
      </c>
      <c r="EA46" s="12">
        <f t="shared" si="49"/>
        <v>0</v>
      </c>
      <c r="EB46" s="12">
        <f t="shared" si="49"/>
        <v>0</v>
      </c>
      <c r="EC46" s="12">
        <f t="shared" si="49"/>
        <v>0</v>
      </c>
      <c r="ED46" s="12">
        <f t="shared" si="49"/>
        <v>0</v>
      </c>
      <c r="EE46" s="12">
        <f t="shared" si="49"/>
        <v>0</v>
      </c>
      <c r="EF46" s="12">
        <f t="shared" si="49"/>
        <v>0</v>
      </c>
      <c r="EG46" s="12">
        <f t="shared" si="49"/>
        <v>0</v>
      </c>
      <c r="EH46" s="12">
        <f t="shared" si="49"/>
        <v>0</v>
      </c>
      <c r="EI46" s="12">
        <f t="shared" si="49"/>
        <v>0</v>
      </c>
      <c r="EJ46" s="12">
        <f t="shared" si="49"/>
        <v>0</v>
      </c>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row>
    <row r="47" spans="1:345" x14ac:dyDescent="0.25">
      <c r="A47" s="132"/>
      <c r="B47" s="27"/>
      <c r="C47" s="219"/>
      <c r="D47" s="219"/>
      <c r="E47" s="103"/>
      <c r="F47" s="105"/>
      <c r="G47" s="36" t="str">
        <f>IFERROR(VLOOKUP(E47, 'General Project Info'!$C$31:$I$41, 7, FALSE), "")</f>
        <v/>
      </c>
      <c r="H47" s="41">
        <f>IFERROR(X47*VLOOKUP(E47, 'General Project Info'!$R$31:$T$41, 3, FALSE), 0)</f>
        <v>0</v>
      </c>
      <c r="I47" s="42">
        <f>IFERROR(IF($T47="Yes", $X47*VLOOKUP($E47, 'General Project Info'!$R$31:$W$41, 5, FALSE), 0), 0)</f>
        <v>0</v>
      </c>
      <c r="J47" s="42">
        <f>IFERROR(IF($T47="No", $X47*VLOOKUP($E47, 'General Project Info'!$R$31:$W$41, 5, FALSE), 0), 0)</f>
        <v>0</v>
      </c>
      <c r="K47" s="108"/>
      <c r="L47" s="108"/>
      <c r="M47" s="109"/>
      <c r="N47" s="109"/>
      <c r="O47" s="109"/>
      <c r="P47" s="43">
        <f t="shared" si="50"/>
        <v>0</v>
      </c>
      <c r="Q47" s="27"/>
      <c r="R47" s="132"/>
      <c r="T47" s="18" t="e">
        <f>VLOOKUP($E47, 'Unit Conversions Array'!$B$4:$Z$16, 25, FALSE)</f>
        <v>#N/A</v>
      </c>
      <c r="U47">
        <f>VLOOKUP(E47, 'General Project Info'!$R$31:$W$41, 6, FALSE)</f>
        <v>1</v>
      </c>
      <c r="V47" s="18">
        <f t="shared" si="34"/>
        <v>0</v>
      </c>
      <c r="W47" s="18">
        <f>IFERROR(F47*INDEX('Unit Conversions Array'!$E$4:$Y$16, MATCH('Scenarios &amp; Measures'!E47, 'Unit Conversions Array'!$B$4:$B$16, 0), MATCH('Scenarios &amp; Measures'!G47, 'Unit Conversions Array'!$E$3:$Y$3, 0)), 0)</f>
        <v>0</v>
      </c>
      <c r="X47" s="19">
        <f t="shared" si="51"/>
        <v>0</v>
      </c>
      <c r="Y47" s="19">
        <f t="shared" si="52"/>
        <v>0</v>
      </c>
      <c r="Z47" s="19">
        <f t="shared" si="53"/>
        <v>0</v>
      </c>
      <c r="AA47" s="17">
        <f t="shared" si="59"/>
        <v>0</v>
      </c>
      <c r="AB47" s="17">
        <f t="shared" si="54"/>
        <v>40</v>
      </c>
      <c r="AC47" s="17">
        <f t="shared" si="55"/>
        <v>-40</v>
      </c>
      <c r="AD47" s="17">
        <f t="shared" si="56"/>
        <v>0</v>
      </c>
      <c r="AE47" s="18">
        <f t="shared" si="35"/>
        <v>0</v>
      </c>
      <c r="AF47" s="19">
        <f t="shared" si="36"/>
        <v>0</v>
      </c>
      <c r="AG47" s="12">
        <f t="shared" si="37"/>
        <v>0</v>
      </c>
      <c r="AH47" s="17">
        <f t="shared" si="57"/>
        <v>0</v>
      </c>
      <c r="AI47" s="23">
        <f>IF($V$10="RECs", -Y47/VLOOKUP("RECs", 'General Project Info'!$R$31:$W$41, 5, FALSE)*$V$11*IF($X$11=$Z$12, $X$10, (1/($Z$12-$X$11))*(1-($X$11/$Z$12)^$X$10)*$Z$12), 0)</f>
        <v>0</v>
      </c>
      <c r="AJ47" s="17">
        <f t="shared" si="38"/>
        <v>0</v>
      </c>
      <c r="AK47" s="17" t="e">
        <f t="shared" si="39"/>
        <v>#N/A</v>
      </c>
      <c r="AL47" s="17" t="e">
        <f t="shared" si="58"/>
        <v>#N/A</v>
      </c>
      <c r="AN47" s="12">
        <f t="shared" si="40"/>
        <v>0</v>
      </c>
      <c r="AO47" s="12">
        <f t="shared" si="40"/>
        <v>0</v>
      </c>
      <c r="AP47" s="12">
        <f t="shared" si="40"/>
        <v>0</v>
      </c>
      <c r="AQ47" s="12">
        <f t="shared" si="40"/>
        <v>0</v>
      </c>
      <c r="AR47" s="12">
        <f t="shared" si="40"/>
        <v>0</v>
      </c>
      <c r="AS47" s="12">
        <f t="shared" si="40"/>
        <v>0</v>
      </c>
      <c r="AT47" s="12">
        <f t="shared" si="40"/>
        <v>0</v>
      </c>
      <c r="AU47" s="12">
        <f t="shared" si="40"/>
        <v>0</v>
      </c>
      <c r="AV47" s="12">
        <f t="shared" si="40"/>
        <v>0</v>
      </c>
      <c r="AW47" s="12">
        <f t="shared" si="40"/>
        <v>0</v>
      </c>
      <c r="AX47" s="12">
        <f t="shared" si="41"/>
        <v>0</v>
      </c>
      <c r="AY47" s="12">
        <f t="shared" si="41"/>
        <v>0</v>
      </c>
      <c r="AZ47" s="12">
        <f t="shared" si="41"/>
        <v>0</v>
      </c>
      <c r="BA47" s="12">
        <f t="shared" si="41"/>
        <v>0</v>
      </c>
      <c r="BB47" s="12">
        <f t="shared" si="41"/>
        <v>0</v>
      </c>
      <c r="BC47" s="12">
        <f t="shared" si="41"/>
        <v>0</v>
      </c>
      <c r="BD47" s="12">
        <f t="shared" si="41"/>
        <v>0</v>
      </c>
      <c r="BE47" s="12">
        <f t="shared" si="41"/>
        <v>0</v>
      </c>
      <c r="BF47" s="12">
        <f t="shared" si="41"/>
        <v>0</v>
      </c>
      <c r="BG47" s="12">
        <f t="shared" si="41"/>
        <v>0</v>
      </c>
      <c r="BH47" s="12">
        <f t="shared" si="42"/>
        <v>0</v>
      </c>
      <c r="BI47" s="12">
        <f t="shared" si="42"/>
        <v>0</v>
      </c>
      <c r="BJ47" s="12">
        <f t="shared" si="42"/>
        <v>0</v>
      </c>
      <c r="BK47" s="12">
        <f t="shared" si="42"/>
        <v>0</v>
      </c>
      <c r="BL47" s="12">
        <f t="shared" si="42"/>
        <v>0</v>
      </c>
      <c r="BM47" s="12">
        <f t="shared" si="42"/>
        <v>0</v>
      </c>
      <c r="BN47" s="12">
        <f t="shared" si="42"/>
        <v>0</v>
      </c>
      <c r="BO47" s="12">
        <f t="shared" si="42"/>
        <v>0</v>
      </c>
      <c r="BP47" s="12">
        <f t="shared" si="42"/>
        <v>0</v>
      </c>
      <c r="BQ47" s="12">
        <f t="shared" si="42"/>
        <v>0</v>
      </c>
      <c r="BR47" s="12">
        <f t="shared" si="43"/>
        <v>0</v>
      </c>
      <c r="BS47" s="12">
        <f t="shared" si="43"/>
        <v>0</v>
      </c>
      <c r="BT47" s="12">
        <f t="shared" si="43"/>
        <v>0</v>
      </c>
      <c r="BU47" s="12">
        <f t="shared" si="43"/>
        <v>0</v>
      </c>
      <c r="BV47" s="12">
        <f t="shared" si="43"/>
        <v>0</v>
      </c>
      <c r="BW47" s="12">
        <f t="shared" si="43"/>
        <v>0</v>
      </c>
      <c r="BX47" s="12">
        <f t="shared" si="43"/>
        <v>0</v>
      </c>
      <c r="BY47" s="12">
        <f t="shared" si="43"/>
        <v>0</v>
      </c>
      <c r="BZ47" s="12">
        <f t="shared" si="43"/>
        <v>0</v>
      </c>
      <c r="CA47" s="12">
        <f t="shared" si="43"/>
        <v>0</v>
      </c>
      <c r="CB47" s="12">
        <f t="shared" si="44"/>
        <v>0</v>
      </c>
      <c r="CC47" s="12">
        <f t="shared" si="44"/>
        <v>0</v>
      </c>
      <c r="CD47" s="12">
        <f t="shared" si="44"/>
        <v>0</v>
      </c>
      <c r="CE47" s="12">
        <f t="shared" si="44"/>
        <v>0</v>
      </c>
      <c r="CF47" s="12">
        <f t="shared" si="44"/>
        <v>0</v>
      </c>
      <c r="CG47" s="12">
        <f t="shared" si="44"/>
        <v>0</v>
      </c>
      <c r="CH47" s="12">
        <f t="shared" si="44"/>
        <v>0</v>
      </c>
      <c r="CI47" s="12">
        <f t="shared" si="44"/>
        <v>0</v>
      </c>
      <c r="CJ47" s="12">
        <f t="shared" si="44"/>
        <v>0</v>
      </c>
      <c r="CK47" s="12">
        <f t="shared" si="44"/>
        <v>0</v>
      </c>
      <c r="CL47" s="12">
        <f t="shared" si="45"/>
        <v>0</v>
      </c>
      <c r="CM47" s="12">
        <f t="shared" si="45"/>
        <v>0</v>
      </c>
      <c r="CN47" s="12">
        <f t="shared" si="45"/>
        <v>0</v>
      </c>
      <c r="CO47" s="12">
        <f t="shared" si="45"/>
        <v>0</v>
      </c>
      <c r="CP47" s="12">
        <f t="shared" si="45"/>
        <v>0</v>
      </c>
      <c r="CQ47" s="12">
        <f t="shared" si="45"/>
        <v>0</v>
      </c>
      <c r="CR47" s="12">
        <f t="shared" si="45"/>
        <v>0</v>
      </c>
      <c r="CS47" s="12">
        <f t="shared" si="45"/>
        <v>0</v>
      </c>
      <c r="CT47" s="12">
        <f t="shared" si="45"/>
        <v>0</v>
      </c>
      <c r="CU47" s="12">
        <f t="shared" si="45"/>
        <v>0</v>
      </c>
      <c r="CV47" s="12">
        <f t="shared" si="46"/>
        <v>0</v>
      </c>
      <c r="CW47" s="12">
        <f t="shared" si="46"/>
        <v>0</v>
      </c>
      <c r="CX47" s="12">
        <f t="shared" si="46"/>
        <v>0</v>
      </c>
      <c r="CY47" s="12">
        <f t="shared" si="46"/>
        <v>0</v>
      </c>
      <c r="CZ47" s="12">
        <f t="shared" si="46"/>
        <v>0</v>
      </c>
      <c r="DA47" s="12">
        <f t="shared" si="46"/>
        <v>0</v>
      </c>
      <c r="DB47" s="12">
        <f t="shared" si="46"/>
        <v>0</v>
      </c>
      <c r="DC47" s="12">
        <f t="shared" si="46"/>
        <v>0</v>
      </c>
      <c r="DD47" s="12">
        <f t="shared" si="46"/>
        <v>0</v>
      </c>
      <c r="DE47" s="12">
        <f t="shared" si="46"/>
        <v>0</v>
      </c>
      <c r="DF47" s="12">
        <f t="shared" si="47"/>
        <v>0</v>
      </c>
      <c r="DG47" s="12">
        <f t="shared" si="47"/>
        <v>0</v>
      </c>
      <c r="DH47" s="12">
        <f t="shared" si="47"/>
        <v>0</v>
      </c>
      <c r="DI47" s="12">
        <f t="shared" si="47"/>
        <v>0</v>
      </c>
      <c r="DJ47" s="12">
        <f t="shared" si="47"/>
        <v>0</v>
      </c>
      <c r="DK47" s="12">
        <f t="shared" si="47"/>
        <v>0</v>
      </c>
      <c r="DL47" s="12">
        <f t="shared" si="47"/>
        <v>0</v>
      </c>
      <c r="DM47" s="12">
        <f t="shared" si="47"/>
        <v>0</v>
      </c>
      <c r="DN47" s="12">
        <f t="shared" si="47"/>
        <v>0</v>
      </c>
      <c r="DO47" s="12">
        <f t="shared" si="47"/>
        <v>0</v>
      </c>
      <c r="DP47" s="12">
        <f t="shared" si="48"/>
        <v>0</v>
      </c>
      <c r="DQ47" s="12">
        <f t="shared" si="48"/>
        <v>0</v>
      </c>
      <c r="DR47" s="12">
        <f t="shared" si="48"/>
        <v>0</v>
      </c>
      <c r="DS47" s="12">
        <f t="shared" si="48"/>
        <v>0</v>
      </c>
      <c r="DT47" s="12">
        <f t="shared" si="48"/>
        <v>0</v>
      </c>
      <c r="DU47" s="12">
        <f t="shared" si="48"/>
        <v>0</v>
      </c>
      <c r="DV47" s="12">
        <f t="shared" si="48"/>
        <v>0</v>
      </c>
      <c r="DW47" s="12">
        <f t="shared" si="48"/>
        <v>0</v>
      </c>
      <c r="DX47" s="12">
        <f t="shared" si="48"/>
        <v>0</v>
      </c>
      <c r="DY47" s="12">
        <f t="shared" si="48"/>
        <v>0</v>
      </c>
      <c r="DZ47" s="12">
        <f t="shared" si="49"/>
        <v>0</v>
      </c>
      <c r="EA47" s="12">
        <f t="shared" si="49"/>
        <v>0</v>
      </c>
      <c r="EB47" s="12">
        <f t="shared" si="49"/>
        <v>0</v>
      </c>
      <c r="EC47" s="12">
        <f t="shared" si="49"/>
        <v>0</v>
      </c>
      <c r="ED47" s="12">
        <f t="shared" si="49"/>
        <v>0</v>
      </c>
      <c r="EE47" s="12">
        <f t="shared" si="49"/>
        <v>0</v>
      </c>
      <c r="EF47" s="12">
        <f t="shared" si="49"/>
        <v>0</v>
      </c>
      <c r="EG47" s="12">
        <f t="shared" si="49"/>
        <v>0</v>
      </c>
      <c r="EH47" s="12">
        <f t="shared" si="49"/>
        <v>0</v>
      </c>
      <c r="EI47" s="12">
        <f t="shared" si="49"/>
        <v>0</v>
      </c>
      <c r="EJ47" s="12">
        <f t="shared" si="49"/>
        <v>0</v>
      </c>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row>
    <row r="48" spans="1:345" x14ac:dyDescent="0.25">
      <c r="A48" s="132"/>
      <c r="B48" s="27"/>
      <c r="C48" s="219"/>
      <c r="D48" s="219"/>
      <c r="E48" s="103"/>
      <c r="F48" s="105"/>
      <c r="G48" s="36" t="str">
        <f>IFERROR(VLOOKUP(E48, 'General Project Info'!$C$31:$I$41, 7, FALSE), "")</f>
        <v/>
      </c>
      <c r="H48" s="41">
        <f>IFERROR(X48*VLOOKUP(E48, 'General Project Info'!$R$31:$T$41, 3, FALSE), 0)</f>
        <v>0</v>
      </c>
      <c r="I48" s="42">
        <f>IFERROR(IF($T48="Yes", $X48*VLOOKUP($E48, 'General Project Info'!$R$31:$W$41, 5, FALSE), 0), 0)</f>
        <v>0</v>
      </c>
      <c r="J48" s="42">
        <f>IFERROR(IF($T48="No", $X48*VLOOKUP($E48, 'General Project Info'!$R$31:$W$41, 5, FALSE), 0), 0)</f>
        <v>0</v>
      </c>
      <c r="K48" s="108"/>
      <c r="L48" s="108"/>
      <c r="M48" s="109"/>
      <c r="N48" s="109"/>
      <c r="O48" s="109"/>
      <c r="P48" s="43">
        <f t="shared" si="50"/>
        <v>0</v>
      </c>
      <c r="Q48" s="27"/>
      <c r="R48" s="132"/>
      <c r="T48" s="18" t="e">
        <f>VLOOKUP($E48, 'Unit Conversions Array'!$B$4:$Z$16, 25, FALSE)</f>
        <v>#N/A</v>
      </c>
      <c r="U48">
        <f>VLOOKUP(E48, 'General Project Info'!$R$31:$W$41, 6, FALSE)</f>
        <v>1</v>
      </c>
      <c r="V48" s="18">
        <f t="shared" si="34"/>
        <v>0</v>
      </c>
      <c r="W48" s="18">
        <f>IFERROR(F48*INDEX('Unit Conversions Array'!$E$4:$Y$16, MATCH('Scenarios &amp; Measures'!E48, 'Unit Conversions Array'!$B$4:$B$16, 0), MATCH('Scenarios &amp; Measures'!G48, 'Unit Conversions Array'!$E$3:$Y$3, 0)), 0)</f>
        <v>0</v>
      </c>
      <c r="X48" s="19">
        <f t="shared" si="51"/>
        <v>0</v>
      </c>
      <c r="Y48" s="19">
        <f t="shared" si="52"/>
        <v>0</v>
      </c>
      <c r="Z48" s="19">
        <f t="shared" si="53"/>
        <v>0</v>
      </c>
      <c r="AA48" s="17">
        <f t="shared" si="59"/>
        <v>0</v>
      </c>
      <c r="AB48" s="17">
        <f t="shared" si="54"/>
        <v>40</v>
      </c>
      <c r="AC48" s="17">
        <f t="shared" si="55"/>
        <v>-40</v>
      </c>
      <c r="AD48" s="17">
        <f t="shared" si="56"/>
        <v>0</v>
      </c>
      <c r="AE48" s="18">
        <f t="shared" si="35"/>
        <v>0</v>
      </c>
      <c r="AF48" s="19">
        <f t="shared" si="36"/>
        <v>0</v>
      </c>
      <c r="AG48" s="12">
        <f t="shared" si="37"/>
        <v>0</v>
      </c>
      <c r="AH48" s="17">
        <f t="shared" si="57"/>
        <v>0</v>
      </c>
      <c r="AI48" s="23">
        <f>IF($V$10="RECs", -Y48/VLOOKUP("RECs", 'General Project Info'!$R$31:$W$41, 5, FALSE)*$V$11*IF($X$11=$Z$12, $X$10, (1/($Z$12-$X$11))*(1-($X$11/$Z$12)^$X$10)*$Z$12), 0)</f>
        <v>0</v>
      </c>
      <c r="AJ48" s="17">
        <f t="shared" si="38"/>
        <v>0</v>
      </c>
      <c r="AK48" s="17" t="e">
        <f t="shared" si="39"/>
        <v>#N/A</v>
      </c>
      <c r="AL48" s="17" t="e">
        <f t="shared" si="58"/>
        <v>#N/A</v>
      </c>
      <c r="AN48" s="12">
        <f t="shared" si="40"/>
        <v>0</v>
      </c>
      <c r="AO48" s="12">
        <f t="shared" si="40"/>
        <v>0</v>
      </c>
      <c r="AP48" s="12">
        <f t="shared" si="40"/>
        <v>0</v>
      </c>
      <c r="AQ48" s="12">
        <f t="shared" si="40"/>
        <v>0</v>
      </c>
      <c r="AR48" s="12">
        <f t="shared" si="40"/>
        <v>0</v>
      </c>
      <c r="AS48" s="12">
        <f t="shared" si="40"/>
        <v>0</v>
      </c>
      <c r="AT48" s="12">
        <f t="shared" si="40"/>
        <v>0</v>
      </c>
      <c r="AU48" s="12">
        <f t="shared" si="40"/>
        <v>0</v>
      </c>
      <c r="AV48" s="12">
        <f t="shared" si="40"/>
        <v>0</v>
      </c>
      <c r="AW48" s="12">
        <f t="shared" si="40"/>
        <v>0</v>
      </c>
      <c r="AX48" s="12">
        <f t="shared" si="41"/>
        <v>0</v>
      </c>
      <c r="AY48" s="12">
        <f t="shared" si="41"/>
        <v>0</v>
      </c>
      <c r="AZ48" s="12">
        <f t="shared" si="41"/>
        <v>0</v>
      </c>
      <c r="BA48" s="12">
        <f t="shared" si="41"/>
        <v>0</v>
      </c>
      <c r="BB48" s="12">
        <f t="shared" si="41"/>
        <v>0</v>
      </c>
      <c r="BC48" s="12">
        <f t="shared" si="41"/>
        <v>0</v>
      </c>
      <c r="BD48" s="12">
        <f t="shared" si="41"/>
        <v>0</v>
      </c>
      <c r="BE48" s="12">
        <f t="shared" si="41"/>
        <v>0</v>
      </c>
      <c r="BF48" s="12">
        <f t="shared" si="41"/>
        <v>0</v>
      </c>
      <c r="BG48" s="12">
        <f t="shared" si="41"/>
        <v>0</v>
      </c>
      <c r="BH48" s="12">
        <f t="shared" si="42"/>
        <v>0</v>
      </c>
      <c r="BI48" s="12">
        <f t="shared" si="42"/>
        <v>0</v>
      </c>
      <c r="BJ48" s="12">
        <f t="shared" si="42"/>
        <v>0</v>
      </c>
      <c r="BK48" s="12">
        <f t="shared" si="42"/>
        <v>0</v>
      </c>
      <c r="BL48" s="12">
        <f t="shared" si="42"/>
        <v>0</v>
      </c>
      <c r="BM48" s="12">
        <f t="shared" si="42"/>
        <v>0</v>
      </c>
      <c r="BN48" s="12">
        <f t="shared" si="42"/>
        <v>0</v>
      </c>
      <c r="BO48" s="12">
        <f t="shared" si="42"/>
        <v>0</v>
      </c>
      <c r="BP48" s="12">
        <f t="shared" si="42"/>
        <v>0</v>
      </c>
      <c r="BQ48" s="12">
        <f t="shared" si="42"/>
        <v>0</v>
      </c>
      <c r="BR48" s="12">
        <f t="shared" si="43"/>
        <v>0</v>
      </c>
      <c r="BS48" s="12">
        <f t="shared" si="43"/>
        <v>0</v>
      </c>
      <c r="BT48" s="12">
        <f t="shared" si="43"/>
        <v>0</v>
      </c>
      <c r="BU48" s="12">
        <f t="shared" si="43"/>
        <v>0</v>
      </c>
      <c r="BV48" s="12">
        <f t="shared" si="43"/>
        <v>0</v>
      </c>
      <c r="BW48" s="12">
        <f t="shared" si="43"/>
        <v>0</v>
      </c>
      <c r="BX48" s="12">
        <f t="shared" si="43"/>
        <v>0</v>
      </c>
      <c r="BY48" s="12">
        <f t="shared" si="43"/>
        <v>0</v>
      </c>
      <c r="BZ48" s="12">
        <f t="shared" si="43"/>
        <v>0</v>
      </c>
      <c r="CA48" s="12">
        <f t="shared" si="43"/>
        <v>0</v>
      </c>
      <c r="CB48" s="12">
        <f t="shared" si="44"/>
        <v>0</v>
      </c>
      <c r="CC48" s="12">
        <f t="shared" si="44"/>
        <v>0</v>
      </c>
      <c r="CD48" s="12">
        <f t="shared" si="44"/>
        <v>0</v>
      </c>
      <c r="CE48" s="12">
        <f t="shared" si="44"/>
        <v>0</v>
      </c>
      <c r="CF48" s="12">
        <f t="shared" si="44"/>
        <v>0</v>
      </c>
      <c r="CG48" s="12">
        <f t="shared" si="44"/>
        <v>0</v>
      </c>
      <c r="CH48" s="12">
        <f t="shared" si="44"/>
        <v>0</v>
      </c>
      <c r="CI48" s="12">
        <f t="shared" si="44"/>
        <v>0</v>
      </c>
      <c r="CJ48" s="12">
        <f t="shared" si="44"/>
        <v>0</v>
      </c>
      <c r="CK48" s="12">
        <f t="shared" si="44"/>
        <v>0</v>
      </c>
      <c r="CL48" s="12">
        <f t="shared" si="45"/>
        <v>0</v>
      </c>
      <c r="CM48" s="12">
        <f t="shared" si="45"/>
        <v>0</v>
      </c>
      <c r="CN48" s="12">
        <f t="shared" si="45"/>
        <v>0</v>
      </c>
      <c r="CO48" s="12">
        <f t="shared" si="45"/>
        <v>0</v>
      </c>
      <c r="CP48" s="12">
        <f t="shared" si="45"/>
        <v>0</v>
      </c>
      <c r="CQ48" s="12">
        <f t="shared" si="45"/>
        <v>0</v>
      </c>
      <c r="CR48" s="12">
        <f t="shared" si="45"/>
        <v>0</v>
      </c>
      <c r="CS48" s="12">
        <f t="shared" si="45"/>
        <v>0</v>
      </c>
      <c r="CT48" s="12">
        <f t="shared" si="45"/>
        <v>0</v>
      </c>
      <c r="CU48" s="12">
        <f t="shared" si="45"/>
        <v>0</v>
      </c>
      <c r="CV48" s="12">
        <f t="shared" si="46"/>
        <v>0</v>
      </c>
      <c r="CW48" s="12">
        <f t="shared" si="46"/>
        <v>0</v>
      </c>
      <c r="CX48" s="12">
        <f t="shared" si="46"/>
        <v>0</v>
      </c>
      <c r="CY48" s="12">
        <f t="shared" si="46"/>
        <v>0</v>
      </c>
      <c r="CZ48" s="12">
        <f t="shared" si="46"/>
        <v>0</v>
      </c>
      <c r="DA48" s="12">
        <f t="shared" si="46"/>
        <v>0</v>
      </c>
      <c r="DB48" s="12">
        <f t="shared" si="46"/>
        <v>0</v>
      </c>
      <c r="DC48" s="12">
        <f t="shared" si="46"/>
        <v>0</v>
      </c>
      <c r="DD48" s="12">
        <f t="shared" si="46"/>
        <v>0</v>
      </c>
      <c r="DE48" s="12">
        <f t="shared" si="46"/>
        <v>0</v>
      </c>
      <c r="DF48" s="12">
        <f t="shared" si="47"/>
        <v>0</v>
      </c>
      <c r="DG48" s="12">
        <f t="shared" si="47"/>
        <v>0</v>
      </c>
      <c r="DH48" s="12">
        <f t="shared" si="47"/>
        <v>0</v>
      </c>
      <c r="DI48" s="12">
        <f t="shared" si="47"/>
        <v>0</v>
      </c>
      <c r="DJ48" s="12">
        <f t="shared" si="47"/>
        <v>0</v>
      </c>
      <c r="DK48" s="12">
        <f t="shared" si="47"/>
        <v>0</v>
      </c>
      <c r="DL48" s="12">
        <f t="shared" si="47"/>
        <v>0</v>
      </c>
      <c r="DM48" s="12">
        <f t="shared" si="47"/>
        <v>0</v>
      </c>
      <c r="DN48" s="12">
        <f t="shared" si="47"/>
        <v>0</v>
      </c>
      <c r="DO48" s="12">
        <f t="shared" si="47"/>
        <v>0</v>
      </c>
      <c r="DP48" s="12">
        <f t="shared" si="48"/>
        <v>0</v>
      </c>
      <c r="DQ48" s="12">
        <f t="shared" si="48"/>
        <v>0</v>
      </c>
      <c r="DR48" s="12">
        <f t="shared" si="48"/>
        <v>0</v>
      </c>
      <c r="DS48" s="12">
        <f t="shared" si="48"/>
        <v>0</v>
      </c>
      <c r="DT48" s="12">
        <f t="shared" si="48"/>
        <v>0</v>
      </c>
      <c r="DU48" s="12">
        <f t="shared" si="48"/>
        <v>0</v>
      </c>
      <c r="DV48" s="12">
        <f t="shared" si="48"/>
        <v>0</v>
      </c>
      <c r="DW48" s="12">
        <f t="shared" si="48"/>
        <v>0</v>
      </c>
      <c r="DX48" s="12">
        <f t="shared" si="48"/>
        <v>0</v>
      </c>
      <c r="DY48" s="12">
        <f t="shared" si="48"/>
        <v>0</v>
      </c>
      <c r="DZ48" s="12">
        <f t="shared" si="49"/>
        <v>0</v>
      </c>
      <c r="EA48" s="12">
        <f t="shared" si="49"/>
        <v>0</v>
      </c>
      <c r="EB48" s="12">
        <f t="shared" si="49"/>
        <v>0</v>
      </c>
      <c r="EC48" s="12">
        <f t="shared" si="49"/>
        <v>0</v>
      </c>
      <c r="ED48" s="12">
        <f t="shared" si="49"/>
        <v>0</v>
      </c>
      <c r="EE48" s="12">
        <f t="shared" si="49"/>
        <v>0</v>
      </c>
      <c r="EF48" s="12">
        <f t="shared" si="49"/>
        <v>0</v>
      </c>
      <c r="EG48" s="12">
        <f t="shared" si="49"/>
        <v>0</v>
      </c>
      <c r="EH48" s="12">
        <f t="shared" si="49"/>
        <v>0</v>
      </c>
      <c r="EI48" s="12">
        <f t="shared" si="49"/>
        <v>0</v>
      </c>
      <c r="EJ48" s="12">
        <f t="shared" si="49"/>
        <v>0</v>
      </c>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row>
    <row r="49" spans="1:345" x14ac:dyDescent="0.25">
      <c r="A49" s="132"/>
      <c r="B49" s="27"/>
      <c r="C49" s="219"/>
      <c r="D49" s="219"/>
      <c r="E49" s="103"/>
      <c r="F49" s="105"/>
      <c r="G49" s="36" t="str">
        <f>IFERROR(VLOOKUP(E49, 'General Project Info'!$C$31:$I$41, 7, FALSE), "")</f>
        <v/>
      </c>
      <c r="H49" s="41">
        <f>IFERROR(X49*VLOOKUP(E49, 'General Project Info'!$R$31:$T$41, 3, FALSE), 0)</f>
        <v>0</v>
      </c>
      <c r="I49" s="42">
        <f>IFERROR(IF($T49="Yes", $X49*VLOOKUP($E49, 'General Project Info'!$R$31:$W$41, 5, FALSE), 0), 0)</f>
        <v>0</v>
      </c>
      <c r="J49" s="42">
        <f>IFERROR(IF($T49="No", $X49*VLOOKUP($E49, 'General Project Info'!$R$31:$W$41, 5, FALSE), 0), 0)</f>
        <v>0</v>
      </c>
      <c r="K49" s="108"/>
      <c r="L49" s="108"/>
      <c r="M49" s="109"/>
      <c r="N49" s="109"/>
      <c r="O49" s="109"/>
      <c r="P49" s="43">
        <f t="shared" si="50"/>
        <v>0</v>
      </c>
      <c r="Q49" s="27"/>
      <c r="R49" s="132"/>
      <c r="T49" s="18" t="e">
        <f>VLOOKUP($E49, 'Unit Conversions Array'!$B$4:$Z$16, 25, FALSE)</f>
        <v>#N/A</v>
      </c>
      <c r="U49">
        <f>VLOOKUP(E49, 'General Project Info'!$R$31:$W$41, 6, FALSE)</f>
        <v>1</v>
      </c>
      <c r="V49" s="18">
        <f t="shared" si="34"/>
        <v>0</v>
      </c>
      <c r="W49" s="18">
        <f>IFERROR(F49*INDEX('Unit Conversions Array'!$E$4:$Y$16, MATCH('Scenarios &amp; Measures'!E49, 'Unit Conversions Array'!$B$4:$B$16, 0), MATCH('Scenarios &amp; Measures'!G49, 'Unit Conversions Array'!$E$3:$Y$3, 0)), 0)</f>
        <v>0</v>
      </c>
      <c r="X49" s="19">
        <f t="shared" si="51"/>
        <v>0</v>
      </c>
      <c r="Y49" s="19">
        <f t="shared" si="52"/>
        <v>0</v>
      </c>
      <c r="Z49" s="19">
        <f t="shared" si="53"/>
        <v>0</v>
      </c>
      <c r="AA49" s="17">
        <f t="shared" si="59"/>
        <v>0</v>
      </c>
      <c r="AB49" s="17">
        <f t="shared" si="54"/>
        <v>40</v>
      </c>
      <c r="AC49" s="17">
        <f t="shared" si="55"/>
        <v>-40</v>
      </c>
      <c r="AD49" s="17">
        <f t="shared" si="56"/>
        <v>0</v>
      </c>
      <c r="AE49" s="18">
        <f t="shared" si="35"/>
        <v>0</v>
      </c>
      <c r="AF49" s="19">
        <f t="shared" si="36"/>
        <v>0</v>
      </c>
      <c r="AG49" s="12">
        <f t="shared" si="37"/>
        <v>0</v>
      </c>
      <c r="AH49" s="17">
        <f t="shared" si="57"/>
        <v>0</v>
      </c>
      <c r="AI49" s="23">
        <f>IF($V$10="RECs", -Y49/VLOOKUP("RECs", 'General Project Info'!$R$31:$W$41, 5, FALSE)*$V$11*IF($X$11=$Z$12, $X$10, (1/($Z$12-$X$11))*(1-($X$11/$Z$12)^$X$10)*$Z$12), 0)</f>
        <v>0</v>
      </c>
      <c r="AJ49" s="17">
        <f t="shared" si="38"/>
        <v>0</v>
      </c>
      <c r="AK49" s="17" t="e">
        <f t="shared" si="39"/>
        <v>#N/A</v>
      </c>
      <c r="AL49" s="17" t="e">
        <f t="shared" si="58"/>
        <v>#N/A</v>
      </c>
      <c r="AN49" s="12">
        <f t="shared" si="40"/>
        <v>0</v>
      </c>
      <c r="AO49" s="12">
        <f t="shared" si="40"/>
        <v>0</v>
      </c>
      <c r="AP49" s="12">
        <f t="shared" si="40"/>
        <v>0</v>
      </c>
      <c r="AQ49" s="12">
        <f t="shared" si="40"/>
        <v>0</v>
      </c>
      <c r="AR49" s="12">
        <f t="shared" si="40"/>
        <v>0</v>
      </c>
      <c r="AS49" s="12">
        <f t="shared" si="40"/>
        <v>0</v>
      </c>
      <c r="AT49" s="12">
        <f t="shared" si="40"/>
        <v>0</v>
      </c>
      <c r="AU49" s="12">
        <f t="shared" si="40"/>
        <v>0</v>
      </c>
      <c r="AV49" s="12">
        <f t="shared" si="40"/>
        <v>0</v>
      </c>
      <c r="AW49" s="12">
        <f t="shared" si="40"/>
        <v>0</v>
      </c>
      <c r="AX49" s="12">
        <f t="shared" si="41"/>
        <v>0</v>
      </c>
      <c r="AY49" s="12">
        <f t="shared" si="41"/>
        <v>0</v>
      </c>
      <c r="AZ49" s="12">
        <f t="shared" si="41"/>
        <v>0</v>
      </c>
      <c r="BA49" s="12">
        <f t="shared" si="41"/>
        <v>0</v>
      </c>
      <c r="BB49" s="12">
        <f t="shared" si="41"/>
        <v>0</v>
      </c>
      <c r="BC49" s="12">
        <f t="shared" si="41"/>
        <v>0</v>
      </c>
      <c r="BD49" s="12">
        <f t="shared" si="41"/>
        <v>0</v>
      </c>
      <c r="BE49" s="12">
        <f t="shared" si="41"/>
        <v>0</v>
      </c>
      <c r="BF49" s="12">
        <f t="shared" si="41"/>
        <v>0</v>
      </c>
      <c r="BG49" s="12">
        <f t="shared" si="41"/>
        <v>0</v>
      </c>
      <c r="BH49" s="12">
        <f t="shared" si="42"/>
        <v>0</v>
      </c>
      <c r="BI49" s="12">
        <f t="shared" si="42"/>
        <v>0</v>
      </c>
      <c r="BJ49" s="12">
        <f t="shared" si="42"/>
        <v>0</v>
      </c>
      <c r="BK49" s="12">
        <f t="shared" si="42"/>
        <v>0</v>
      </c>
      <c r="BL49" s="12">
        <f t="shared" si="42"/>
        <v>0</v>
      </c>
      <c r="BM49" s="12">
        <f t="shared" si="42"/>
        <v>0</v>
      </c>
      <c r="BN49" s="12">
        <f t="shared" si="42"/>
        <v>0</v>
      </c>
      <c r="BO49" s="12">
        <f t="shared" si="42"/>
        <v>0</v>
      </c>
      <c r="BP49" s="12">
        <f t="shared" si="42"/>
        <v>0</v>
      </c>
      <c r="BQ49" s="12">
        <f t="shared" si="42"/>
        <v>0</v>
      </c>
      <c r="BR49" s="12">
        <f t="shared" si="43"/>
        <v>0</v>
      </c>
      <c r="BS49" s="12">
        <f t="shared" si="43"/>
        <v>0</v>
      </c>
      <c r="BT49" s="12">
        <f t="shared" si="43"/>
        <v>0</v>
      </c>
      <c r="BU49" s="12">
        <f t="shared" si="43"/>
        <v>0</v>
      </c>
      <c r="BV49" s="12">
        <f t="shared" si="43"/>
        <v>0</v>
      </c>
      <c r="BW49" s="12">
        <f t="shared" si="43"/>
        <v>0</v>
      </c>
      <c r="BX49" s="12">
        <f t="shared" si="43"/>
        <v>0</v>
      </c>
      <c r="BY49" s="12">
        <f t="shared" si="43"/>
        <v>0</v>
      </c>
      <c r="BZ49" s="12">
        <f t="shared" si="43"/>
        <v>0</v>
      </c>
      <c r="CA49" s="12">
        <f t="shared" si="43"/>
        <v>0</v>
      </c>
      <c r="CB49" s="12">
        <f t="shared" si="44"/>
        <v>0</v>
      </c>
      <c r="CC49" s="12">
        <f t="shared" si="44"/>
        <v>0</v>
      </c>
      <c r="CD49" s="12">
        <f t="shared" si="44"/>
        <v>0</v>
      </c>
      <c r="CE49" s="12">
        <f t="shared" si="44"/>
        <v>0</v>
      </c>
      <c r="CF49" s="12">
        <f t="shared" si="44"/>
        <v>0</v>
      </c>
      <c r="CG49" s="12">
        <f t="shared" si="44"/>
        <v>0</v>
      </c>
      <c r="CH49" s="12">
        <f t="shared" si="44"/>
        <v>0</v>
      </c>
      <c r="CI49" s="12">
        <f t="shared" si="44"/>
        <v>0</v>
      </c>
      <c r="CJ49" s="12">
        <f t="shared" si="44"/>
        <v>0</v>
      </c>
      <c r="CK49" s="12">
        <f t="shared" si="44"/>
        <v>0</v>
      </c>
      <c r="CL49" s="12">
        <f t="shared" si="45"/>
        <v>0</v>
      </c>
      <c r="CM49" s="12">
        <f t="shared" si="45"/>
        <v>0</v>
      </c>
      <c r="CN49" s="12">
        <f t="shared" si="45"/>
        <v>0</v>
      </c>
      <c r="CO49" s="12">
        <f t="shared" si="45"/>
        <v>0</v>
      </c>
      <c r="CP49" s="12">
        <f t="shared" si="45"/>
        <v>0</v>
      </c>
      <c r="CQ49" s="12">
        <f t="shared" si="45"/>
        <v>0</v>
      </c>
      <c r="CR49" s="12">
        <f t="shared" si="45"/>
        <v>0</v>
      </c>
      <c r="CS49" s="12">
        <f t="shared" si="45"/>
        <v>0</v>
      </c>
      <c r="CT49" s="12">
        <f t="shared" si="45"/>
        <v>0</v>
      </c>
      <c r="CU49" s="12">
        <f t="shared" si="45"/>
        <v>0</v>
      </c>
      <c r="CV49" s="12">
        <f t="shared" si="46"/>
        <v>0</v>
      </c>
      <c r="CW49" s="12">
        <f t="shared" si="46"/>
        <v>0</v>
      </c>
      <c r="CX49" s="12">
        <f t="shared" si="46"/>
        <v>0</v>
      </c>
      <c r="CY49" s="12">
        <f t="shared" si="46"/>
        <v>0</v>
      </c>
      <c r="CZ49" s="12">
        <f t="shared" si="46"/>
        <v>0</v>
      </c>
      <c r="DA49" s="12">
        <f t="shared" si="46"/>
        <v>0</v>
      </c>
      <c r="DB49" s="12">
        <f t="shared" si="46"/>
        <v>0</v>
      </c>
      <c r="DC49" s="12">
        <f t="shared" si="46"/>
        <v>0</v>
      </c>
      <c r="DD49" s="12">
        <f t="shared" si="46"/>
        <v>0</v>
      </c>
      <c r="DE49" s="12">
        <f t="shared" si="46"/>
        <v>0</v>
      </c>
      <c r="DF49" s="12">
        <f t="shared" si="47"/>
        <v>0</v>
      </c>
      <c r="DG49" s="12">
        <f t="shared" si="47"/>
        <v>0</v>
      </c>
      <c r="DH49" s="12">
        <f t="shared" si="47"/>
        <v>0</v>
      </c>
      <c r="DI49" s="12">
        <f t="shared" si="47"/>
        <v>0</v>
      </c>
      <c r="DJ49" s="12">
        <f t="shared" si="47"/>
        <v>0</v>
      </c>
      <c r="DK49" s="12">
        <f t="shared" si="47"/>
        <v>0</v>
      </c>
      <c r="DL49" s="12">
        <f t="shared" si="47"/>
        <v>0</v>
      </c>
      <c r="DM49" s="12">
        <f t="shared" si="47"/>
        <v>0</v>
      </c>
      <c r="DN49" s="12">
        <f t="shared" si="47"/>
        <v>0</v>
      </c>
      <c r="DO49" s="12">
        <f t="shared" si="47"/>
        <v>0</v>
      </c>
      <c r="DP49" s="12">
        <f t="shared" si="48"/>
        <v>0</v>
      </c>
      <c r="DQ49" s="12">
        <f t="shared" si="48"/>
        <v>0</v>
      </c>
      <c r="DR49" s="12">
        <f t="shared" si="48"/>
        <v>0</v>
      </c>
      <c r="DS49" s="12">
        <f t="shared" si="48"/>
        <v>0</v>
      </c>
      <c r="DT49" s="12">
        <f t="shared" si="48"/>
        <v>0</v>
      </c>
      <c r="DU49" s="12">
        <f t="shared" si="48"/>
        <v>0</v>
      </c>
      <c r="DV49" s="12">
        <f t="shared" si="48"/>
        <v>0</v>
      </c>
      <c r="DW49" s="12">
        <f t="shared" si="48"/>
        <v>0</v>
      </c>
      <c r="DX49" s="12">
        <f t="shared" si="48"/>
        <v>0</v>
      </c>
      <c r="DY49" s="12">
        <f t="shared" si="48"/>
        <v>0</v>
      </c>
      <c r="DZ49" s="12">
        <f t="shared" si="49"/>
        <v>0</v>
      </c>
      <c r="EA49" s="12">
        <f t="shared" si="49"/>
        <v>0</v>
      </c>
      <c r="EB49" s="12">
        <f t="shared" si="49"/>
        <v>0</v>
      </c>
      <c r="EC49" s="12">
        <f t="shared" si="49"/>
        <v>0</v>
      </c>
      <c r="ED49" s="12">
        <f t="shared" si="49"/>
        <v>0</v>
      </c>
      <c r="EE49" s="12">
        <f t="shared" si="49"/>
        <v>0</v>
      </c>
      <c r="EF49" s="12">
        <f t="shared" si="49"/>
        <v>0</v>
      </c>
      <c r="EG49" s="12">
        <f t="shared" si="49"/>
        <v>0</v>
      </c>
      <c r="EH49" s="12">
        <f t="shared" si="49"/>
        <v>0</v>
      </c>
      <c r="EI49" s="12">
        <f t="shared" si="49"/>
        <v>0</v>
      </c>
      <c r="EJ49" s="12">
        <f t="shared" si="49"/>
        <v>0</v>
      </c>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c r="IF49" s="12"/>
      <c r="IG49" s="12"/>
      <c r="IH49" s="12"/>
      <c r="IJ49" s="12"/>
      <c r="IK49" s="12"/>
      <c r="IL49" s="12"/>
      <c r="IM49" s="12"/>
      <c r="IN49" s="12"/>
      <c r="IO49" s="12"/>
      <c r="IP49" s="12"/>
      <c r="IQ49" s="12"/>
      <c r="IR49" s="12"/>
      <c r="IS49" s="12"/>
      <c r="IT49" s="12"/>
      <c r="IU49" s="12"/>
      <c r="IV49" s="12"/>
      <c r="IW49" s="12"/>
      <c r="IX49" s="12"/>
      <c r="IY49" s="12"/>
      <c r="IZ49" s="12"/>
      <c r="JA49" s="12"/>
      <c r="JB49" s="12"/>
      <c r="JC49" s="12"/>
      <c r="JD49" s="12"/>
      <c r="JE49" s="12"/>
      <c r="JF49" s="12"/>
      <c r="JG49" s="12"/>
      <c r="JH49" s="12"/>
      <c r="JI49" s="12"/>
      <c r="JJ49" s="12"/>
      <c r="JK49" s="12"/>
      <c r="JL49" s="12"/>
      <c r="JM49" s="12"/>
      <c r="JN49" s="12"/>
      <c r="JO49" s="12"/>
      <c r="JP49" s="12"/>
      <c r="JQ49" s="12"/>
      <c r="JR49" s="12"/>
      <c r="JS49" s="12"/>
      <c r="JT49" s="12"/>
      <c r="JU49" s="12"/>
      <c r="JV49" s="12"/>
      <c r="JW49" s="12"/>
      <c r="JX49" s="12"/>
      <c r="JY49" s="12"/>
      <c r="JZ49" s="12"/>
      <c r="KA49" s="12"/>
      <c r="KB49" s="12"/>
      <c r="KC49" s="12"/>
      <c r="KD49" s="12"/>
      <c r="KE49" s="12"/>
      <c r="KF49" s="12"/>
      <c r="KG49" s="12"/>
      <c r="KH49" s="12"/>
      <c r="KI49" s="12"/>
      <c r="KJ49" s="12"/>
      <c r="KK49" s="12"/>
      <c r="KL49" s="12"/>
      <c r="KM49" s="12"/>
      <c r="KN49" s="12"/>
      <c r="KO49" s="12"/>
      <c r="KP49" s="12"/>
      <c r="KQ49" s="12"/>
      <c r="KR49" s="12"/>
      <c r="KS49" s="12"/>
      <c r="KT49" s="12"/>
      <c r="KU49" s="12"/>
      <c r="KV49" s="12"/>
      <c r="KW49" s="12"/>
      <c r="KX49" s="12"/>
      <c r="KY49" s="12"/>
      <c r="KZ49" s="12"/>
      <c r="LA49" s="12"/>
      <c r="LB49" s="12"/>
      <c r="LC49" s="12"/>
      <c r="LD49" s="12"/>
      <c r="LE49" s="12"/>
      <c r="LF49" s="12"/>
      <c r="LG49" s="12"/>
      <c r="LH49" s="12"/>
      <c r="LI49" s="12"/>
      <c r="LJ49" s="12"/>
      <c r="LK49" s="12"/>
      <c r="LL49" s="12"/>
      <c r="LM49" s="12"/>
      <c r="LN49" s="12"/>
      <c r="LO49" s="12"/>
      <c r="LP49" s="12"/>
      <c r="LQ49" s="12"/>
      <c r="LR49" s="12"/>
      <c r="LS49" s="12"/>
      <c r="LT49" s="12"/>
      <c r="LU49" s="12"/>
      <c r="LV49" s="12"/>
      <c r="LW49" s="12"/>
      <c r="LX49" s="12"/>
      <c r="LY49" s="12"/>
      <c r="LZ49" s="12"/>
      <c r="MA49" s="12"/>
      <c r="MB49" s="12"/>
      <c r="MC49" s="12"/>
      <c r="MD49" s="12"/>
      <c r="ME49" s="12"/>
      <c r="MF49" s="12"/>
      <c r="MG49" s="12"/>
    </row>
    <row r="50" spans="1:345" x14ac:dyDescent="0.25">
      <c r="A50" s="132"/>
      <c r="B50" s="27"/>
      <c r="C50" s="219"/>
      <c r="D50" s="219"/>
      <c r="E50" s="103"/>
      <c r="F50" s="105"/>
      <c r="G50" s="36" t="str">
        <f>IFERROR(VLOOKUP(E50, 'General Project Info'!$C$31:$I$41, 7, FALSE), "")</f>
        <v/>
      </c>
      <c r="H50" s="41">
        <f>IFERROR(X50*VLOOKUP(E50, 'General Project Info'!$R$31:$T$41, 3, FALSE), 0)</f>
        <v>0</v>
      </c>
      <c r="I50" s="42">
        <f>IFERROR(IF($T50="Yes", $X50*VLOOKUP($E50, 'General Project Info'!$R$31:$W$41, 5, FALSE), 0), 0)</f>
        <v>0</v>
      </c>
      <c r="J50" s="42">
        <f>IFERROR(IF($T50="No", $X50*VLOOKUP($E50, 'General Project Info'!$R$31:$W$41, 5, FALSE), 0), 0)</f>
        <v>0</v>
      </c>
      <c r="K50" s="108"/>
      <c r="L50" s="108"/>
      <c r="M50" s="109"/>
      <c r="N50" s="109"/>
      <c r="O50" s="109"/>
      <c r="P50" s="43">
        <f t="shared" si="50"/>
        <v>0</v>
      </c>
      <c r="Q50" s="27"/>
      <c r="R50" s="132"/>
      <c r="T50" s="18" t="e">
        <f>VLOOKUP($E50, 'Unit Conversions Array'!$B$4:$Z$16, 25, FALSE)</f>
        <v>#N/A</v>
      </c>
      <c r="U50">
        <f>VLOOKUP(E50, 'General Project Info'!$R$31:$W$41, 6, FALSE)</f>
        <v>1</v>
      </c>
      <c r="V50" s="18">
        <f t="shared" si="34"/>
        <v>0</v>
      </c>
      <c r="W50" s="18">
        <f>IFERROR(F50*INDEX('Unit Conversions Array'!$E$4:$Y$16, MATCH('Scenarios &amp; Measures'!E50, 'Unit Conversions Array'!$B$4:$B$16, 0), MATCH('Scenarios &amp; Measures'!G50, 'Unit Conversions Array'!$E$3:$Y$3, 0)), 0)</f>
        <v>0</v>
      </c>
      <c r="X50" s="19">
        <f t="shared" si="51"/>
        <v>0</v>
      </c>
      <c r="Y50" s="19">
        <f t="shared" si="52"/>
        <v>0</v>
      </c>
      <c r="Z50" s="19">
        <f t="shared" si="53"/>
        <v>0</v>
      </c>
      <c r="AA50" s="17">
        <f t="shared" si="59"/>
        <v>0</v>
      </c>
      <c r="AB50" s="17">
        <f t="shared" si="54"/>
        <v>40</v>
      </c>
      <c r="AC50" s="17">
        <f t="shared" si="55"/>
        <v>-40</v>
      </c>
      <c r="AD50" s="17">
        <f t="shared" si="56"/>
        <v>0</v>
      </c>
      <c r="AE50" s="18">
        <f t="shared" si="35"/>
        <v>0</v>
      </c>
      <c r="AF50" s="19">
        <f t="shared" si="36"/>
        <v>0</v>
      </c>
      <c r="AG50" s="12">
        <f t="shared" si="37"/>
        <v>0</v>
      </c>
      <c r="AH50" s="17">
        <f t="shared" si="57"/>
        <v>0</v>
      </c>
      <c r="AI50" s="23">
        <f>IF($V$10="RECs", -Y50/VLOOKUP("RECs", 'General Project Info'!$R$31:$W$41, 5, FALSE)*$V$11*IF($X$11=$Z$12, $X$10, (1/($Z$12-$X$11))*(1-($X$11/$Z$12)^$X$10)*$Z$12), 0)</f>
        <v>0</v>
      </c>
      <c r="AJ50" s="17">
        <f t="shared" si="38"/>
        <v>0</v>
      </c>
      <c r="AK50" s="17" t="e">
        <f t="shared" si="39"/>
        <v>#N/A</v>
      </c>
      <c r="AL50" s="17" t="e">
        <f t="shared" si="58"/>
        <v>#N/A</v>
      </c>
      <c r="AN50" s="12">
        <f t="shared" si="40"/>
        <v>0</v>
      </c>
      <c r="AO50" s="12">
        <f t="shared" si="40"/>
        <v>0</v>
      </c>
      <c r="AP50" s="12">
        <f t="shared" si="40"/>
        <v>0</v>
      </c>
      <c r="AQ50" s="12">
        <f t="shared" si="40"/>
        <v>0</v>
      </c>
      <c r="AR50" s="12">
        <f t="shared" si="40"/>
        <v>0</v>
      </c>
      <c r="AS50" s="12">
        <f t="shared" si="40"/>
        <v>0</v>
      </c>
      <c r="AT50" s="12">
        <f t="shared" si="40"/>
        <v>0</v>
      </c>
      <c r="AU50" s="12">
        <f t="shared" si="40"/>
        <v>0</v>
      </c>
      <c r="AV50" s="12">
        <f t="shared" si="40"/>
        <v>0</v>
      </c>
      <c r="AW50" s="12">
        <f t="shared" si="40"/>
        <v>0</v>
      </c>
      <c r="AX50" s="12">
        <f t="shared" si="41"/>
        <v>0</v>
      </c>
      <c r="AY50" s="12">
        <f t="shared" si="41"/>
        <v>0</v>
      </c>
      <c r="AZ50" s="12">
        <f t="shared" si="41"/>
        <v>0</v>
      </c>
      <c r="BA50" s="12">
        <f t="shared" si="41"/>
        <v>0</v>
      </c>
      <c r="BB50" s="12">
        <f t="shared" si="41"/>
        <v>0</v>
      </c>
      <c r="BC50" s="12">
        <f t="shared" si="41"/>
        <v>0</v>
      </c>
      <c r="BD50" s="12">
        <f t="shared" si="41"/>
        <v>0</v>
      </c>
      <c r="BE50" s="12">
        <f t="shared" si="41"/>
        <v>0</v>
      </c>
      <c r="BF50" s="12">
        <f t="shared" si="41"/>
        <v>0</v>
      </c>
      <c r="BG50" s="12">
        <f t="shared" si="41"/>
        <v>0</v>
      </c>
      <c r="BH50" s="12">
        <f t="shared" si="42"/>
        <v>0</v>
      </c>
      <c r="BI50" s="12">
        <f t="shared" si="42"/>
        <v>0</v>
      </c>
      <c r="BJ50" s="12">
        <f t="shared" si="42"/>
        <v>0</v>
      </c>
      <c r="BK50" s="12">
        <f t="shared" si="42"/>
        <v>0</v>
      </c>
      <c r="BL50" s="12">
        <f t="shared" si="42"/>
        <v>0</v>
      </c>
      <c r="BM50" s="12">
        <f t="shared" si="42"/>
        <v>0</v>
      </c>
      <c r="BN50" s="12">
        <f t="shared" si="42"/>
        <v>0</v>
      </c>
      <c r="BO50" s="12">
        <f t="shared" si="42"/>
        <v>0</v>
      </c>
      <c r="BP50" s="12">
        <f t="shared" si="42"/>
        <v>0</v>
      </c>
      <c r="BQ50" s="12">
        <f t="shared" si="42"/>
        <v>0</v>
      </c>
      <c r="BR50" s="12">
        <f t="shared" si="43"/>
        <v>0</v>
      </c>
      <c r="BS50" s="12">
        <f t="shared" si="43"/>
        <v>0</v>
      </c>
      <c r="BT50" s="12">
        <f t="shared" si="43"/>
        <v>0</v>
      </c>
      <c r="BU50" s="12">
        <f t="shared" si="43"/>
        <v>0</v>
      </c>
      <c r="BV50" s="12">
        <f t="shared" si="43"/>
        <v>0</v>
      </c>
      <c r="BW50" s="12">
        <f t="shared" si="43"/>
        <v>0</v>
      </c>
      <c r="BX50" s="12">
        <f t="shared" si="43"/>
        <v>0</v>
      </c>
      <c r="BY50" s="12">
        <f t="shared" si="43"/>
        <v>0</v>
      </c>
      <c r="BZ50" s="12">
        <f t="shared" si="43"/>
        <v>0</v>
      </c>
      <c r="CA50" s="12">
        <f t="shared" si="43"/>
        <v>0</v>
      </c>
      <c r="CB50" s="12">
        <f t="shared" si="44"/>
        <v>0</v>
      </c>
      <c r="CC50" s="12">
        <f t="shared" si="44"/>
        <v>0</v>
      </c>
      <c r="CD50" s="12">
        <f t="shared" si="44"/>
        <v>0</v>
      </c>
      <c r="CE50" s="12">
        <f t="shared" si="44"/>
        <v>0</v>
      </c>
      <c r="CF50" s="12">
        <f t="shared" si="44"/>
        <v>0</v>
      </c>
      <c r="CG50" s="12">
        <f t="shared" si="44"/>
        <v>0</v>
      </c>
      <c r="CH50" s="12">
        <f t="shared" si="44"/>
        <v>0</v>
      </c>
      <c r="CI50" s="12">
        <f t="shared" si="44"/>
        <v>0</v>
      </c>
      <c r="CJ50" s="12">
        <f t="shared" si="44"/>
        <v>0</v>
      </c>
      <c r="CK50" s="12">
        <f t="shared" si="44"/>
        <v>0</v>
      </c>
      <c r="CL50" s="12">
        <f t="shared" si="45"/>
        <v>0</v>
      </c>
      <c r="CM50" s="12">
        <f t="shared" si="45"/>
        <v>0</v>
      </c>
      <c r="CN50" s="12">
        <f t="shared" si="45"/>
        <v>0</v>
      </c>
      <c r="CO50" s="12">
        <f t="shared" si="45"/>
        <v>0</v>
      </c>
      <c r="CP50" s="12">
        <f t="shared" si="45"/>
        <v>0</v>
      </c>
      <c r="CQ50" s="12">
        <f t="shared" si="45"/>
        <v>0</v>
      </c>
      <c r="CR50" s="12">
        <f t="shared" si="45"/>
        <v>0</v>
      </c>
      <c r="CS50" s="12">
        <f t="shared" si="45"/>
        <v>0</v>
      </c>
      <c r="CT50" s="12">
        <f t="shared" si="45"/>
        <v>0</v>
      </c>
      <c r="CU50" s="12">
        <f t="shared" si="45"/>
        <v>0</v>
      </c>
      <c r="CV50" s="12">
        <f t="shared" si="46"/>
        <v>0</v>
      </c>
      <c r="CW50" s="12">
        <f t="shared" si="46"/>
        <v>0</v>
      </c>
      <c r="CX50" s="12">
        <f t="shared" si="46"/>
        <v>0</v>
      </c>
      <c r="CY50" s="12">
        <f t="shared" si="46"/>
        <v>0</v>
      </c>
      <c r="CZ50" s="12">
        <f t="shared" si="46"/>
        <v>0</v>
      </c>
      <c r="DA50" s="12">
        <f t="shared" si="46"/>
        <v>0</v>
      </c>
      <c r="DB50" s="12">
        <f t="shared" si="46"/>
        <v>0</v>
      </c>
      <c r="DC50" s="12">
        <f t="shared" si="46"/>
        <v>0</v>
      </c>
      <c r="DD50" s="12">
        <f t="shared" si="46"/>
        <v>0</v>
      </c>
      <c r="DE50" s="12">
        <f t="shared" si="46"/>
        <v>0</v>
      </c>
      <c r="DF50" s="12">
        <f t="shared" si="47"/>
        <v>0</v>
      </c>
      <c r="DG50" s="12">
        <f t="shared" si="47"/>
        <v>0</v>
      </c>
      <c r="DH50" s="12">
        <f t="shared" si="47"/>
        <v>0</v>
      </c>
      <c r="DI50" s="12">
        <f t="shared" si="47"/>
        <v>0</v>
      </c>
      <c r="DJ50" s="12">
        <f t="shared" si="47"/>
        <v>0</v>
      </c>
      <c r="DK50" s="12">
        <f t="shared" si="47"/>
        <v>0</v>
      </c>
      <c r="DL50" s="12">
        <f t="shared" si="47"/>
        <v>0</v>
      </c>
      <c r="DM50" s="12">
        <f t="shared" si="47"/>
        <v>0</v>
      </c>
      <c r="DN50" s="12">
        <f t="shared" si="47"/>
        <v>0</v>
      </c>
      <c r="DO50" s="12">
        <f t="shared" si="47"/>
        <v>0</v>
      </c>
      <c r="DP50" s="12">
        <f t="shared" si="48"/>
        <v>0</v>
      </c>
      <c r="DQ50" s="12">
        <f t="shared" si="48"/>
        <v>0</v>
      </c>
      <c r="DR50" s="12">
        <f t="shared" si="48"/>
        <v>0</v>
      </c>
      <c r="DS50" s="12">
        <f t="shared" si="48"/>
        <v>0</v>
      </c>
      <c r="DT50" s="12">
        <f t="shared" si="48"/>
        <v>0</v>
      </c>
      <c r="DU50" s="12">
        <f t="shared" si="48"/>
        <v>0</v>
      </c>
      <c r="DV50" s="12">
        <f t="shared" si="48"/>
        <v>0</v>
      </c>
      <c r="DW50" s="12">
        <f t="shared" si="48"/>
        <v>0</v>
      </c>
      <c r="DX50" s="12">
        <f t="shared" si="48"/>
        <v>0</v>
      </c>
      <c r="DY50" s="12">
        <f t="shared" si="48"/>
        <v>0</v>
      </c>
      <c r="DZ50" s="12">
        <f t="shared" si="49"/>
        <v>0</v>
      </c>
      <c r="EA50" s="12">
        <f t="shared" si="49"/>
        <v>0</v>
      </c>
      <c r="EB50" s="12">
        <f t="shared" si="49"/>
        <v>0</v>
      </c>
      <c r="EC50" s="12">
        <f t="shared" si="49"/>
        <v>0</v>
      </c>
      <c r="ED50" s="12">
        <f t="shared" si="49"/>
        <v>0</v>
      </c>
      <c r="EE50" s="12">
        <f t="shared" si="49"/>
        <v>0</v>
      </c>
      <c r="EF50" s="12">
        <f t="shared" si="49"/>
        <v>0</v>
      </c>
      <c r="EG50" s="12">
        <f t="shared" si="49"/>
        <v>0</v>
      </c>
      <c r="EH50" s="12">
        <f t="shared" si="49"/>
        <v>0</v>
      </c>
      <c r="EI50" s="12">
        <f t="shared" si="49"/>
        <v>0</v>
      </c>
      <c r="EJ50" s="12">
        <f t="shared" si="49"/>
        <v>0</v>
      </c>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J50" s="12"/>
      <c r="IK50" s="12"/>
      <c r="IL50" s="12"/>
      <c r="IM50" s="12"/>
      <c r="IN50" s="12"/>
      <c r="IO50" s="12"/>
      <c r="IP50" s="12"/>
      <c r="IQ50" s="12"/>
      <c r="IR50" s="12"/>
      <c r="IS50" s="12"/>
      <c r="IT50" s="12"/>
      <c r="IU50" s="12"/>
      <c r="IV50" s="12"/>
      <c r="IW50" s="12"/>
      <c r="IX50" s="12"/>
      <c r="IY50" s="12"/>
      <c r="IZ50" s="12"/>
      <c r="JA50" s="12"/>
      <c r="JB50" s="12"/>
      <c r="JC50" s="12"/>
      <c r="JD50" s="12"/>
      <c r="JE50" s="12"/>
      <c r="JF50" s="12"/>
      <c r="JG50" s="12"/>
      <c r="JH50" s="12"/>
      <c r="JI50" s="12"/>
      <c r="JJ50" s="12"/>
      <c r="JK50" s="12"/>
      <c r="JL50" s="12"/>
      <c r="JM50" s="12"/>
      <c r="JN50" s="12"/>
      <c r="JO50" s="12"/>
      <c r="JP50" s="12"/>
      <c r="JQ50" s="12"/>
      <c r="JR50" s="12"/>
      <c r="JS50" s="12"/>
      <c r="JT50" s="12"/>
      <c r="JU50" s="12"/>
      <c r="JV50" s="12"/>
      <c r="JW50" s="12"/>
      <c r="JX50" s="12"/>
      <c r="JY50" s="12"/>
      <c r="JZ50" s="12"/>
      <c r="KA50" s="12"/>
      <c r="KB50" s="12"/>
      <c r="KC50" s="12"/>
      <c r="KD50" s="12"/>
      <c r="KE50" s="12"/>
      <c r="KF50" s="12"/>
      <c r="KG50" s="12"/>
      <c r="KH50" s="12"/>
      <c r="KI50" s="12"/>
      <c r="KJ50" s="12"/>
      <c r="KK50" s="12"/>
      <c r="KL50" s="12"/>
      <c r="KM50" s="12"/>
      <c r="KN50" s="12"/>
      <c r="KO50" s="12"/>
      <c r="KP50" s="12"/>
      <c r="KQ50" s="12"/>
      <c r="KR50" s="12"/>
      <c r="KS50" s="12"/>
      <c r="KT50" s="12"/>
      <c r="KU50" s="12"/>
      <c r="KV50" s="12"/>
      <c r="KW50" s="12"/>
      <c r="KX50" s="12"/>
      <c r="KY50" s="12"/>
      <c r="KZ50" s="12"/>
      <c r="LA50" s="12"/>
      <c r="LB50" s="12"/>
      <c r="LC50" s="12"/>
      <c r="LD50" s="12"/>
      <c r="LE50" s="12"/>
      <c r="LF50" s="12"/>
      <c r="LG50" s="12"/>
      <c r="LH50" s="12"/>
      <c r="LI50" s="12"/>
      <c r="LJ50" s="12"/>
      <c r="LK50" s="12"/>
      <c r="LL50" s="12"/>
      <c r="LM50" s="12"/>
      <c r="LN50" s="12"/>
      <c r="LO50" s="12"/>
      <c r="LP50" s="12"/>
      <c r="LQ50" s="12"/>
      <c r="LR50" s="12"/>
      <c r="LS50" s="12"/>
      <c r="LT50" s="12"/>
      <c r="LU50" s="12"/>
      <c r="LV50" s="12"/>
      <c r="LW50" s="12"/>
      <c r="LX50" s="12"/>
      <c r="LY50" s="12"/>
      <c r="LZ50" s="12"/>
      <c r="MA50" s="12"/>
      <c r="MB50" s="12"/>
      <c r="MC50" s="12"/>
      <c r="MD50" s="12"/>
      <c r="ME50" s="12"/>
      <c r="MF50" s="12"/>
      <c r="MG50" s="12"/>
    </row>
    <row r="51" spans="1:345" x14ac:dyDescent="0.25">
      <c r="A51" s="132"/>
      <c r="B51" s="27"/>
      <c r="C51" s="219"/>
      <c r="D51" s="219"/>
      <c r="E51" s="103"/>
      <c r="F51" s="105"/>
      <c r="G51" s="36" t="str">
        <f>IFERROR(VLOOKUP(E51, 'General Project Info'!$C$31:$I$41, 7, FALSE), "")</f>
        <v/>
      </c>
      <c r="H51" s="41">
        <f>IFERROR(X51*VLOOKUP(E51, 'General Project Info'!$R$31:$T$41, 3, FALSE), 0)</f>
        <v>0</v>
      </c>
      <c r="I51" s="42">
        <f>IFERROR(IF($T51="Yes", $X51*VLOOKUP($E51, 'General Project Info'!$R$31:$W$41, 5, FALSE), 0), 0)</f>
        <v>0</v>
      </c>
      <c r="J51" s="42">
        <f>IFERROR(IF($T51="No", $X51*VLOOKUP($E51, 'General Project Info'!$R$31:$W$41, 5, FALSE), 0), 0)</f>
        <v>0</v>
      </c>
      <c r="K51" s="108"/>
      <c r="L51" s="108"/>
      <c r="M51" s="109"/>
      <c r="N51" s="109"/>
      <c r="O51" s="109"/>
      <c r="P51" s="43">
        <f t="shared" si="50"/>
        <v>0</v>
      </c>
      <c r="Q51" s="27"/>
      <c r="R51" s="132"/>
      <c r="T51" s="18" t="e">
        <f>VLOOKUP($E51, 'Unit Conversions Array'!$B$4:$Z$16, 25, FALSE)</f>
        <v>#N/A</v>
      </c>
      <c r="U51">
        <f>VLOOKUP(E51, 'General Project Info'!$R$31:$W$41, 6, FALSE)</f>
        <v>1</v>
      </c>
      <c r="V51" s="18">
        <f t="shared" si="34"/>
        <v>0</v>
      </c>
      <c r="W51" s="18">
        <f>IFERROR(F51*INDEX('Unit Conversions Array'!$E$4:$Y$16, MATCH('Scenarios &amp; Measures'!E51, 'Unit Conversions Array'!$B$4:$B$16, 0), MATCH('Scenarios &amp; Measures'!G51, 'Unit Conversions Array'!$E$3:$Y$3, 0)), 0)</f>
        <v>0</v>
      </c>
      <c r="X51" s="19">
        <f t="shared" si="51"/>
        <v>0</v>
      </c>
      <c r="Y51" s="19">
        <f t="shared" si="52"/>
        <v>0</v>
      </c>
      <c r="Z51" s="19">
        <f t="shared" si="53"/>
        <v>0</v>
      </c>
      <c r="AA51" s="17">
        <f t="shared" si="59"/>
        <v>0</v>
      </c>
      <c r="AB51" s="17">
        <f t="shared" si="54"/>
        <v>40</v>
      </c>
      <c r="AC51" s="17">
        <f t="shared" si="55"/>
        <v>-40</v>
      </c>
      <c r="AD51" s="17">
        <f t="shared" si="56"/>
        <v>0</v>
      </c>
      <c r="AE51" s="18">
        <f t="shared" si="35"/>
        <v>0</v>
      </c>
      <c r="AF51" s="19">
        <f t="shared" si="36"/>
        <v>0</v>
      </c>
      <c r="AG51" s="12">
        <f t="shared" si="37"/>
        <v>0</v>
      </c>
      <c r="AH51" s="17">
        <f t="shared" si="57"/>
        <v>0</v>
      </c>
      <c r="AI51" s="23">
        <f>IF($V$10="RECs", -Y51/VLOOKUP("RECs", 'General Project Info'!$R$31:$W$41, 5, FALSE)*$V$11*IF($X$11=$Z$12, $X$10, (1/($Z$12-$X$11))*(1-($X$11/$Z$12)^$X$10)*$Z$12), 0)</f>
        <v>0</v>
      </c>
      <c r="AJ51" s="17">
        <f t="shared" si="38"/>
        <v>0</v>
      </c>
      <c r="AK51" s="17" t="e">
        <f t="shared" si="39"/>
        <v>#N/A</v>
      </c>
      <c r="AL51" s="17" t="e">
        <f t="shared" si="58"/>
        <v>#N/A</v>
      </c>
      <c r="AN51" s="12">
        <f t="shared" si="40"/>
        <v>0</v>
      </c>
      <c r="AO51" s="12">
        <f t="shared" si="40"/>
        <v>0</v>
      </c>
      <c r="AP51" s="12">
        <f t="shared" si="40"/>
        <v>0</v>
      </c>
      <c r="AQ51" s="12">
        <f t="shared" si="40"/>
        <v>0</v>
      </c>
      <c r="AR51" s="12">
        <f t="shared" si="40"/>
        <v>0</v>
      </c>
      <c r="AS51" s="12">
        <f t="shared" si="40"/>
        <v>0</v>
      </c>
      <c r="AT51" s="12">
        <f t="shared" si="40"/>
        <v>0</v>
      </c>
      <c r="AU51" s="12">
        <f t="shared" si="40"/>
        <v>0</v>
      </c>
      <c r="AV51" s="12">
        <f t="shared" si="40"/>
        <v>0</v>
      </c>
      <c r="AW51" s="12">
        <f t="shared" si="40"/>
        <v>0</v>
      </c>
      <c r="AX51" s="12">
        <f t="shared" si="41"/>
        <v>0</v>
      </c>
      <c r="AY51" s="12">
        <f t="shared" si="41"/>
        <v>0</v>
      </c>
      <c r="AZ51" s="12">
        <f t="shared" si="41"/>
        <v>0</v>
      </c>
      <c r="BA51" s="12">
        <f t="shared" si="41"/>
        <v>0</v>
      </c>
      <c r="BB51" s="12">
        <f t="shared" si="41"/>
        <v>0</v>
      </c>
      <c r="BC51" s="12">
        <f t="shared" si="41"/>
        <v>0</v>
      </c>
      <c r="BD51" s="12">
        <f t="shared" si="41"/>
        <v>0</v>
      </c>
      <c r="BE51" s="12">
        <f t="shared" si="41"/>
        <v>0</v>
      </c>
      <c r="BF51" s="12">
        <f t="shared" si="41"/>
        <v>0</v>
      </c>
      <c r="BG51" s="12">
        <f t="shared" si="41"/>
        <v>0</v>
      </c>
      <c r="BH51" s="12">
        <f t="shared" si="42"/>
        <v>0</v>
      </c>
      <c r="BI51" s="12">
        <f t="shared" si="42"/>
        <v>0</v>
      </c>
      <c r="BJ51" s="12">
        <f t="shared" si="42"/>
        <v>0</v>
      </c>
      <c r="BK51" s="12">
        <f t="shared" si="42"/>
        <v>0</v>
      </c>
      <c r="BL51" s="12">
        <f t="shared" si="42"/>
        <v>0</v>
      </c>
      <c r="BM51" s="12">
        <f t="shared" si="42"/>
        <v>0</v>
      </c>
      <c r="BN51" s="12">
        <f t="shared" si="42"/>
        <v>0</v>
      </c>
      <c r="BO51" s="12">
        <f t="shared" si="42"/>
        <v>0</v>
      </c>
      <c r="BP51" s="12">
        <f t="shared" si="42"/>
        <v>0</v>
      </c>
      <c r="BQ51" s="12">
        <f t="shared" si="42"/>
        <v>0</v>
      </c>
      <c r="BR51" s="12">
        <f t="shared" si="43"/>
        <v>0</v>
      </c>
      <c r="BS51" s="12">
        <f t="shared" si="43"/>
        <v>0</v>
      </c>
      <c r="BT51" s="12">
        <f t="shared" si="43"/>
        <v>0</v>
      </c>
      <c r="BU51" s="12">
        <f t="shared" si="43"/>
        <v>0</v>
      </c>
      <c r="BV51" s="12">
        <f t="shared" si="43"/>
        <v>0</v>
      </c>
      <c r="BW51" s="12">
        <f t="shared" si="43"/>
        <v>0</v>
      </c>
      <c r="BX51" s="12">
        <f t="shared" si="43"/>
        <v>0</v>
      </c>
      <c r="BY51" s="12">
        <f t="shared" si="43"/>
        <v>0</v>
      </c>
      <c r="BZ51" s="12">
        <f t="shared" si="43"/>
        <v>0</v>
      </c>
      <c r="CA51" s="12">
        <f t="shared" si="43"/>
        <v>0</v>
      </c>
      <c r="CB51" s="12">
        <f t="shared" si="44"/>
        <v>0</v>
      </c>
      <c r="CC51" s="12">
        <f t="shared" si="44"/>
        <v>0</v>
      </c>
      <c r="CD51" s="12">
        <f t="shared" si="44"/>
        <v>0</v>
      </c>
      <c r="CE51" s="12">
        <f t="shared" si="44"/>
        <v>0</v>
      </c>
      <c r="CF51" s="12">
        <f t="shared" si="44"/>
        <v>0</v>
      </c>
      <c r="CG51" s="12">
        <f t="shared" si="44"/>
        <v>0</v>
      </c>
      <c r="CH51" s="12">
        <f t="shared" si="44"/>
        <v>0</v>
      </c>
      <c r="CI51" s="12">
        <f t="shared" si="44"/>
        <v>0</v>
      </c>
      <c r="CJ51" s="12">
        <f t="shared" si="44"/>
        <v>0</v>
      </c>
      <c r="CK51" s="12">
        <f t="shared" si="44"/>
        <v>0</v>
      </c>
      <c r="CL51" s="12">
        <f t="shared" si="45"/>
        <v>0</v>
      </c>
      <c r="CM51" s="12">
        <f t="shared" si="45"/>
        <v>0</v>
      </c>
      <c r="CN51" s="12">
        <f t="shared" si="45"/>
        <v>0</v>
      </c>
      <c r="CO51" s="12">
        <f t="shared" si="45"/>
        <v>0</v>
      </c>
      <c r="CP51" s="12">
        <f t="shared" si="45"/>
        <v>0</v>
      </c>
      <c r="CQ51" s="12">
        <f t="shared" si="45"/>
        <v>0</v>
      </c>
      <c r="CR51" s="12">
        <f t="shared" si="45"/>
        <v>0</v>
      </c>
      <c r="CS51" s="12">
        <f t="shared" si="45"/>
        <v>0</v>
      </c>
      <c r="CT51" s="12">
        <f t="shared" si="45"/>
        <v>0</v>
      </c>
      <c r="CU51" s="12">
        <f t="shared" si="45"/>
        <v>0</v>
      </c>
      <c r="CV51" s="12">
        <f t="shared" si="46"/>
        <v>0</v>
      </c>
      <c r="CW51" s="12">
        <f t="shared" si="46"/>
        <v>0</v>
      </c>
      <c r="CX51" s="12">
        <f t="shared" si="46"/>
        <v>0</v>
      </c>
      <c r="CY51" s="12">
        <f t="shared" si="46"/>
        <v>0</v>
      </c>
      <c r="CZ51" s="12">
        <f t="shared" si="46"/>
        <v>0</v>
      </c>
      <c r="DA51" s="12">
        <f t="shared" si="46"/>
        <v>0</v>
      </c>
      <c r="DB51" s="12">
        <f t="shared" si="46"/>
        <v>0</v>
      </c>
      <c r="DC51" s="12">
        <f t="shared" si="46"/>
        <v>0</v>
      </c>
      <c r="DD51" s="12">
        <f t="shared" si="46"/>
        <v>0</v>
      </c>
      <c r="DE51" s="12">
        <f t="shared" si="46"/>
        <v>0</v>
      </c>
      <c r="DF51" s="12">
        <f t="shared" si="47"/>
        <v>0</v>
      </c>
      <c r="DG51" s="12">
        <f t="shared" si="47"/>
        <v>0</v>
      </c>
      <c r="DH51" s="12">
        <f t="shared" si="47"/>
        <v>0</v>
      </c>
      <c r="DI51" s="12">
        <f t="shared" si="47"/>
        <v>0</v>
      </c>
      <c r="DJ51" s="12">
        <f t="shared" si="47"/>
        <v>0</v>
      </c>
      <c r="DK51" s="12">
        <f t="shared" si="47"/>
        <v>0</v>
      </c>
      <c r="DL51" s="12">
        <f t="shared" si="47"/>
        <v>0</v>
      </c>
      <c r="DM51" s="12">
        <f t="shared" si="47"/>
        <v>0</v>
      </c>
      <c r="DN51" s="12">
        <f t="shared" si="47"/>
        <v>0</v>
      </c>
      <c r="DO51" s="12">
        <f t="shared" si="47"/>
        <v>0</v>
      </c>
      <c r="DP51" s="12">
        <f t="shared" si="48"/>
        <v>0</v>
      </c>
      <c r="DQ51" s="12">
        <f t="shared" si="48"/>
        <v>0</v>
      </c>
      <c r="DR51" s="12">
        <f t="shared" si="48"/>
        <v>0</v>
      </c>
      <c r="DS51" s="12">
        <f t="shared" si="48"/>
        <v>0</v>
      </c>
      <c r="DT51" s="12">
        <f t="shared" si="48"/>
        <v>0</v>
      </c>
      <c r="DU51" s="12">
        <f t="shared" si="48"/>
        <v>0</v>
      </c>
      <c r="DV51" s="12">
        <f t="shared" si="48"/>
        <v>0</v>
      </c>
      <c r="DW51" s="12">
        <f t="shared" si="48"/>
        <v>0</v>
      </c>
      <c r="DX51" s="12">
        <f t="shared" si="48"/>
        <v>0</v>
      </c>
      <c r="DY51" s="12">
        <f t="shared" si="48"/>
        <v>0</v>
      </c>
      <c r="DZ51" s="12">
        <f t="shared" si="49"/>
        <v>0</v>
      </c>
      <c r="EA51" s="12">
        <f t="shared" si="49"/>
        <v>0</v>
      </c>
      <c r="EB51" s="12">
        <f t="shared" si="49"/>
        <v>0</v>
      </c>
      <c r="EC51" s="12">
        <f t="shared" si="49"/>
        <v>0</v>
      </c>
      <c r="ED51" s="12">
        <f t="shared" si="49"/>
        <v>0</v>
      </c>
      <c r="EE51" s="12">
        <f t="shared" si="49"/>
        <v>0</v>
      </c>
      <c r="EF51" s="12">
        <f t="shared" si="49"/>
        <v>0</v>
      </c>
      <c r="EG51" s="12">
        <f t="shared" si="49"/>
        <v>0</v>
      </c>
      <c r="EH51" s="12">
        <f t="shared" si="49"/>
        <v>0</v>
      </c>
      <c r="EI51" s="12">
        <f t="shared" si="49"/>
        <v>0</v>
      </c>
      <c r="EJ51" s="12">
        <f t="shared" si="49"/>
        <v>0</v>
      </c>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row>
    <row r="52" spans="1:345" x14ac:dyDescent="0.25">
      <c r="A52" s="132"/>
      <c r="B52" s="27"/>
      <c r="C52" s="219"/>
      <c r="D52" s="219"/>
      <c r="E52" s="103"/>
      <c r="F52" s="105"/>
      <c r="G52" s="36" t="str">
        <f>IFERROR(VLOOKUP(E52, 'General Project Info'!$C$31:$I$41, 7, FALSE), "")</f>
        <v/>
      </c>
      <c r="H52" s="41">
        <f>IFERROR(X52*VLOOKUP(E52, 'General Project Info'!$R$31:$T$41, 3, FALSE), 0)</f>
        <v>0</v>
      </c>
      <c r="I52" s="42">
        <f>IFERROR(IF($T52="Yes", $X52*VLOOKUP($E52, 'General Project Info'!$R$31:$W$41, 5, FALSE), 0), 0)</f>
        <v>0</v>
      </c>
      <c r="J52" s="42">
        <f>IFERROR(IF($T52="No", $X52*VLOOKUP($E52, 'General Project Info'!$R$31:$W$41, 5, FALSE), 0), 0)</f>
        <v>0</v>
      </c>
      <c r="K52" s="108"/>
      <c r="L52" s="108"/>
      <c r="M52" s="109"/>
      <c r="N52" s="109"/>
      <c r="O52" s="109"/>
      <c r="P52" s="43">
        <f t="shared" si="50"/>
        <v>0</v>
      </c>
      <c r="Q52" s="27"/>
      <c r="R52" s="132"/>
      <c r="T52" s="18" t="e">
        <f>VLOOKUP($E52, 'Unit Conversions Array'!$B$4:$Z$16, 25, FALSE)</f>
        <v>#N/A</v>
      </c>
      <c r="U52">
        <f>VLOOKUP(E52, 'General Project Info'!$R$31:$W$41, 6, FALSE)</f>
        <v>1</v>
      </c>
      <c r="V52" s="18">
        <f t="shared" si="34"/>
        <v>0</v>
      </c>
      <c r="W52" s="18">
        <f>IFERROR(F52*INDEX('Unit Conversions Array'!$E$4:$Y$16, MATCH('Scenarios &amp; Measures'!E52, 'Unit Conversions Array'!$B$4:$B$16, 0), MATCH('Scenarios &amp; Measures'!G52, 'Unit Conversions Array'!$E$3:$Y$3, 0)), 0)</f>
        <v>0</v>
      </c>
      <c r="X52" s="19">
        <f t="shared" si="51"/>
        <v>0</v>
      </c>
      <c r="Y52" s="19">
        <f t="shared" si="52"/>
        <v>0</v>
      </c>
      <c r="Z52" s="19">
        <f t="shared" si="53"/>
        <v>0</v>
      </c>
      <c r="AA52" s="17">
        <f t="shared" si="59"/>
        <v>0</v>
      </c>
      <c r="AB52" s="17">
        <f t="shared" si="54"/>
        <v>40</v>
      </c>
      <c r="AC52" s="17">
        <f t="shared" si="55"/>
        <v>-40</v>
      </c>
      <c r="AD52" s="17">
        <f t="shared" si="56"/>
        <v>0</v>
      </c>
      <c r="AE52" s="18">
        <f t="shared" si="35"/>
        <v>0</v>
      </c>
      <c r="AF52" s="19">
        <f t="shared" si="36"/>
        <v>0</v>
      </c>
      <c r="AG52" s="12">
        <f t="shared" si="37"/>
        <v>0</v>
      </c>
      <c r="AH52" s="17">
        <f t="shared" si="57"/>
        <v>0</v>
      </c>
      <c r="AI52" s="23">
        <f>IF($V$10="RECs", -Y52/VLOOKUP("RECs", 'General Project Info'!$R$31:$W$41, 5, FALSE)*$V$11*IF($X$11=$Z$12, $X$10, (1/($Z$12-$X$11))*(1-($X$11/$Z$12)^$X$10)*$Z$12), 0)</f>
        <v>0</v>
      </c>
      <c r="AJ52" s="17">
        <f t="shared" si="38"/>
        <v>0</v>
      </c>
      <c r="AK52" s="17" t="e">
        <f t="shared" si="39"/>
        <v>#N/A</v>
      </c>
      <c r="AL52" s="17" t="e">
        <f t="shared" si="58"/>
        <v>#N/A</v>
      </c>
      <c r="AN52" s="12">
        <f t="shared" si="40"/>
        <v>0</v>
      </c>
      <c r="AO52" s="12">
        <f t="shared" si="40"/>
        <v>0</v>
      </c>
      <c r="AP52" s="12">
        <f t="shared" si="40"/>
        <v>0</v>
      </c>
      <c r="AQ52" s="12">
        <f t="shared" si="40"/>
        <v>0</v>
      </c>
      <c r="AR52" s="12">
        <f t="shared" si="40"/>
        <v>0</v>
      </c>
      <c r="AS52" s="12">
        <f t="shared" si="40"/>
        <v>0</v>
      </c>
      <c r="AT52" s="12">
        <f t="shared" si="40"/>
        <v>0</v>
      </c>
      <c r="AU52" s="12">
        <f t="shared" si="40"/>
        <v>0</v>
      </c>
      <c r="AV52" s="12">
        <f t="shared" si="40"/>
        <v>0</v>
      </c>
      <c r="AW52" s="12">
        <f t="shared" si="40"/>
        <v>0</v>
      </c>
      <c r="AX52" s="12">
        <f t="shared" si="41"/>
        <v>0</v>
      </c>
      <c r="AY52" s="12">
        <f t="shared" si="41"/>
        <v>0</v>
      </c>
      <c r="AZ52" s="12">
        <f t="shared" si="41"/>
        <v>0</v>
      </c>
      <c r="BA52" s="12">
        <f t="shared" si="41"/>
        <v>0</v>
      </c>
      <c r="BB52" s="12">
        <f t="shared" si="41"/>
        <v>0</v>
      </c>
      <c r="BC52" s="12">
        <f t="shared" si="41"/>
        <v>0</v>
      </c>
      <c r="BD52" s="12">
        <f t="shared" si="41"/>
        <v>0</v>
      </c>
      <c r="BE52" s="12">
        <f t="shared" si="41"/>
        <v>0</v>
      </c>
      <c r="BF52" s="12">
        <f t="shared" si="41"/>
        <v>0</v>
      </c>
      <c r="BG52" s="12">
        <f t="shared" si="41"/>
        <v>0</v>
      </c>
      <c r="BH52" s="12">
        <f t="shared" si="42"/>
        <v>0</v>
      </c>
      <c r="BI52" s="12">
        <f t="shared" si="42"/>
        <v>0</v>
      </c>
      <c r="BJ52" s="12">
        <f t="shared" si="42"/>
        <v>0</v>
      </c>
      <c r="BK52" s="12">
        <f t="shared" si="42"/>
        <v>0</v>
      </c>
      <c r="BL52" s="12">
        <f t="shared" si="42"/>
        <v>0</v>
      </c>
      <c r="BM52" s="12">
        <f t="shared" si="42"/>
        <v>0</v>
      </c>
      <c r="BN52" s="12">
        <f t="shared" si="42"/>
        <v>0</v>
      </c>
      <c r="BO52" s="12">
        <f t="shared" si="42"/>
        <v>0</v>
      </c>
      <c r="BP52" s="12">
        <f t="shared" si="42"/>
        <v>0</v>
      </c>
      <c r="BQ52" s="12">
        <f t="shared" si="42"/>
        <v>0</v>
      </c>
      <c r="BR52" s="12">
        <f t="shared" si="43"/>
        <v>0</v>
      </c>
      <c r="BS52" s="12">
        <f t="shared" si="43"/>
        <v>0</v>
      </c>
      <c r="BT52" s="12">
        <f t="shared" si="43"/>
        <v>0</v>
      </c>
      <c r="BU52" s="12">
        <f t="shared" si="43"/>
        <v>0</v>
      </c>
      <c r="BV52" s="12">
        <f t="shared" si="43"/>
        <v>0</v>
      </c>
      <c r="BW52" s="12">
        <f t="shared" si="43"/>
        <v>0</v>
      </c>
      <c r="BX52" s="12">
        <f t="shared" si="43"/>
        <v>0</v>
      </c>
      <c r="BY52" s="12">
        <f t="shared" si="43"/>
        <v>0</v>
      </c>
      <c r="BZ52" s="12">
        <f t="shared" si="43"/>
        <v>0</v>
      </c>
      <c r="CA52" s="12">
        <f t="shared" si="43"/>
        <v>0</v>
      </c>
      <c r="CB52" s="12">
        <f t="shared" si="44"/>
        <v>0</v>
      </c>
      <c r="CC52" s="12">
        <f t="shared" si="44"/>
        <v>0</v>
      </c>
      <c r="CD52" s="12">
        <f t="shared" si="44"/>
        <v>0</v>
      </c>
      <c r="CE52" s="12">
        <f t="shared" si="44"/>
        <v>0</v>
      </c>
      <c r="CF52" s="12">
        <f t="shared" si="44"/>
        <v>0</v>
      </c>
      <c r="CG52" s="12">
        <f t="shared" si="44"/>
        <v>0</v>
      </c>
      <c r="CH52" s="12">
        <f t="shared" si="44"/>
        <v>0</v>
      </c>
      <c r="CI52" s="12">
        <f t="shared" si="44"/>
        <v>0</v>
      </c>
      <c r="CJ52" s="12">
        <f t="shared" si="44"/>
        <v>0</v>
      </c>
      <c r="CK52" s="12">
        <f t="shared" si="44"/>
        <v>0</v>
      </c>
      <c r="CL52" s="12">
        <f t="shared" si="45"/>
        <v>0</v>
      </c>
      <c r="CM52" s="12">
        <f t="shared" si="45"/>
        <v>0</v>
      </c>
      <c r="CN52" s="12">
        <f t="shared" si="45"/>
        <v>0</v>
      </c>
      <c r="CO52" s="12">
        <f t="shared" si="45"/>
        <v>0</v>
      </c>
      <c r="CP52" s="12">
        <f t="shared" si="45"/>
        <v>0</v>
      </c>
      <c r="CQ52" s="12">
        <f t="shared" si="45"/>
        <v>0</v>
      </c>
      <c r="CR52" s="12">
        <f t="shared" si="45"/>
        <v>0</v>
      </c>
      <c r="CS52" s="12">
        <f t="shared" si="45"/>
        <v>0</v>
      </c>
      <c r="CT52" s="12">
        <f t="shared" si="45"/>
        <v>0</v>
      </c>
      <c r="CU52" s="12">
        <f t="shared" si="45"/>
        <v>0</v>
      </c>
      <c r="CV52" s="12">
        <f t="shared" si="46"/>
        <v>0</v>
      </c>
      <c r="CW52" s="12">
        <f t="shared" si="46"/>
        <v>0</v>
      </c>
      <c r="CX52" s="12">
        <f t="shared" si="46"/>
        <v>0</v>
      </c>
      <c r="CY52" s="12">
        <f t="shared" si="46"/>
        <v>0</v>
      </c>
      <c r="CZ52" s="12">
        <f t="shared" si="46"/>
        <v>0</v>
      </c>
      <c r="DA52" s="12">
        <f t="shared" si="46"/>
        <v>0</v>
      </c>
      <c r="DB52" s="12">
        <f t="shared" si="46"/>
        <v>0</v>
      </c>
      <c r="DC52" s="12">
        <f t="shared" si="46"/>
        <v>0</v>
      </c>
      <c r="DD52" s="12">
        <f t="shared" si="46"/>
        <v>0</v>
      </c>
      <c r="DE52" s="12">
        <f t="shared" si="46"/>
        <v>0</v>
      </c>
      <c r="DF52" s="12">
        <f t="shared" si="47"/>
        <v>0</v>
      </c>
      <c r="DG52" s="12">
        <f t="shared" si="47"/>
        <v>0</v>
      </c>
      <c r="DH52" s="12">
        <f t="shared" si="47"/>
        <v>0</v>
      </c>
      <c r="DI52" s="12">
        <f t="shared" si="47"/>
        <v>0</v>
      </c>
      <c r="DJ52" s="12">
        <f t="shared" si="47"/>
        <v>0</v>
      </c>
      <c r="DK52" s="12">
        <f t="shared" si="47"/>
        <v>0</v>
      </c>
      <c r="DL52" s="12">
        <f t="shared" si="47"/>
        <v>0</v>
      </c>
      <c r="DM52" s="12">
        <f t="shared" si="47"/>
        <v>0</v>
      </c>
      <c r="DN52" s="12">
        <f t="shared" si="47"/>
        <v>0</v>
      </c>
      <c r="DO52" s="12">
        <f t="shared" si="47"/>
        <v>0</v>
      </c>
      <c r="DP52" s="12">
        <f t="shared" si="48"/>
        <v>0</v>
      </c>
      <c r="DQ52" s="12">
        <f t="shared" si="48"/>
        <v>0</v>
      </c>
      <c r="DR52" s="12">
        <f t="shared" si="48"/>
        <v>0</v>
      </c>
      <c r="DS52" s="12">
        <f t="shared" si="48"/>
        <v>0</v>
      </c>
      <c r="DT52" s="12">
        <f t="shared" si="48"/>
        <v>0</v>
      </c>
      <c r="DU52" s="12">
        <f t="shared" si="48"/>
        <v>0</v>
      </c>
      <c r="DV52" s="12">
        <f t="shared" si="48"/>
        <v>0</v>
      </c>
      <c r="DW52" s="12">
        <f t="shared" si="48"/>
        <v>0</v>
      </c>
      <c r="DX52" s="12">
        <f t="shared" si="48"/>
        <v>0</v>
      </c>
      <c r="DY52" s="12">
        <f t="shared" si="48"/>
        <v>0</v>
      </c>
      <c r="DZ52" s="12">
        <f t="shared" si="49"/>
        <v>0</v>
      </c>
      <c r="EA52" s="12">
        <f t="shared" si="49"/>
        <v>0</v>
      </c>
      <c r="EB52" s="12">
        <f t="shared" si="49"/>
        <v>0</v>
      </c>
      <c r="EC52" s="12">
        <f t="shared" si="49"/>
        <v>0</v>
      </c>
      <c r="ED52" s="12">
        <f t="shared" si="49"/>
        <v>0</v>
      </c>
      <c r="EE52" s="12">
        <f t="shared" si="49"/>
        <v>0</v>
      </c>
      <c r="EF52" s="12">
        <f t="shared" si="49"/>
        <v>0</v>
      </c>
      <c r="EG52" s="12">
        <f t="shared" si="49"/>
        <v>0</v>
      </c>
      <c r="EH52" s="12">
        <f t="shared" si="49"/>
        <v>0</v>
      </c>
      <c r="EI52" s="12">
        <f t="shared" si="49"/>
        <v>0</v>
      </c>
      <c r="EJ52" s="12">
        <f t="shared" si="49"/>
        <v>0</v>
      </c>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J52" s="12"/>
      <c r="IK52" s="12"/>
      <c r="IL52" s="12"/>
      <c r="IM52" s="12"/>
      <c r="IN52" s="12"/>
      <c r="IO52" s="12"/>
      <c r="IP52" s="12"/>
      <c r="IQ52" s="12"/>
      <c r="IR52" s="12"/>
      <c r="IS52" s="12"/>
      <c r="IT52" s="12"/>
      <c r="IU52" s="12"/>
      <c r="IV52" s="12"/>
      <c r="IW52" s="12"/>
      <c r="IX52" s="12"/>
      <c r="IY52" s="12"/>
      <c r="IZ52" s="12"/>
      <c r="JA52" s="12"/>
      <c r="JB52" s="12"/>
      <c r="JC52" s="12"/>
      <c r="JD52" s="12"/>
      <c r="JE52" s="12"/>
      <c r="JF52" s="12"/>
      <c r="JG52" s="12"/>
      <c r="JH52" s="12"/>
      <c r="JI52" s="12"/>
      <c r="JJ52" s="12"/>
      <c r="JK52" s="12"/>
      <c r="JL52" s="12"/>
      <c r="JM52" s="12"/>
      <c r="JN52" s="12"/>
      <c r="JO52" s="12"/>
      <c r="JP52" s="12"/>
      <c r="JQ52" s="12"/>
      <c r="JR52" s="12"/>
      <c r="JS52" s="12"/>
      <c r="JT52" s="12"/>
      <c r="JU52" s="12"/>
      <c r="JV52" s="12"/>
      <c r="JW52" s="12"/>
      <c r="JX52" s="12"/>
      <c r="JY52" s="12"/>
      <c r="JZ52" s="12"/>
      <c r="KA52" s="12"/>
      <c r="KB52" s="12"/>
      <c r="KC52" s="12"/>
      <c r="KD52" s="12"/>
      <c r="KE52" s="12"/>
      <c r="KF52" s="12"/>
      <c r="KG52" s="12"/>
      <c r="KH52" s="12"/>
      <c r="KI52" s="12"/>
      <c r="KJ52" s="12"/>
      <c r="KK52" s="12"/>
      <c r="KL52" s="12"/>
      <c r="KM52" s="12"/>
      <c r="KN52" s="12"/>
      <c r="KO52" s="12"/>
      <c r="KP52" s="12"/>
      <c r="KQ52" s="12"/>
      <c r="KR52" s="12"/>
      <c r="KS52" s="12"/>
      <c r="KT52" s="12"/>
      <c r="KU52" s="12"/>
      <c r="KV52" s="12"/>
      <c r="KW52" s="12"/>
      <c r="KX52" s="12"/>
      <c r="KY52" s="12"/>
      <c r="KZ52" s="12"/>
      <c r="LA52" s="12"/>
      <c r="LB52" s="12"/>
      <c r="LC52" s="12"/>
      <c r="LD52" s="12"/>
      <c r="LE52" s="12"/>
      <c r="LF52" s="12"/>
      <c r="LG52" s="12"/>
      <c r="LH52" s="12"/>
      <c r="LI52" s="12"/>
      <c r="LJ52" s="12"/>
      <c r="LK52" s="12"/>
      <c r="LL52" s="12"/>
      <c r="LM52" s="12"/>
      <c r="LN52" s="12"/>
      <c r="LO52" s="12"/>
      <c r="LP52" s="12"/>
      <c r="LQ52" s="12"/>
      <c r="LR52" s="12"/>
      <c r="LS52" s="12"/>
      <c r="LT52" s="12"/>
      <c r="LU52" s="12"/>
      <c r="LV52" s="12"/>
      <c r="LW52" s="12"/>
      <c r="LX52" s="12"/>
      <c r="LY52" s="12"/>
      <c r="LZ52" s="12"/>
      <c r="MA52" s="12"/>
      <c r="MB52" s="12"/>
      <c r="MC52" s="12"/>
      <c r="MD52" s="12"/>
      <c r="ME52" s="12"/>
      <c r="MF52" s="12"/>
      <c r="MG52" s="12"/>
    </row>
    <row r="53" spans="1:345" x14ac:dyDescent="0.25">
      <c r="A53" s="132"/>
      <c r="B53" s="27"/>
      <c r="C53" s="38"/>
      <c r="D53" s="27"/>
      <c r="E53" s="38"/>
      <c r="F53" s="38"/>
      <c r="G53" s="38"/>
      <c r="H53" s="38"/>
      <c r="I53" s="38"/>
      <c r="J53" s="38"/>
      <c r="K53" s="38"/>
      <c r="L53" s="38"/>
      <c r="M53" s="38"/>
      <c r="N53" s="38"/>
      <c r="O53" s="38"/>
      <c r="P53" s="38"/>
      <c r="Q53" s="27"/>
      <c r="R53" s="132"/>
      <c r="AA53" t="s">
        <v>210</v>
      </c>
      <c r="AE53" t="s">
        <v>216</v>
      </c>
      <c r="AF53" t="s">
        <v>217</v>
      </c>
      <c r="AG53" t="s">
        <v>218</v>
      </c>
      <c r="AH53" t="s">
        <v>219</v>
      </c>
      <c r="AI53" t="s">
        <v>231</v>
      </c>
      <c r="IJ53" s="12"/>
      <c r="IK53" s="12"/>
      <c r="IL53" s="12"/>
      <c r="IM53" s="12"/>
      <c r="IN53" s="12"/>
      <c r="IO53" s="12"/>
    </row>
    <row r="54" spans="1:345" x14ac:dyDescent="0.25">
      <c r="A54" s="132"/>
      <c r="B54" s="27"/>
      <c r="C54" s="38"/>
      <c r="D54" s="27"/>
      <c r="E54" s="38" t="s">
        <v>33</v>
      </c>
      <c r="F54" s="44">
        <f>SUM(X39:X52)</f>
        <v>0</v>
      </c>
      <c r="G54" s="45" t="s">
        <v>34</v>
      </c>
      <c r="H54" s="46">
        <f>SUM(H39:H52)</f>
        <v>0</v>
      </c>
      <c r="I54" s="44">
        <f>SUM(I39:I52)</f>
        <v>0</v>
      </c>
      <c r="J54" s="44">
        <f>SUM(J39:J52)</f>
        <v>0</v>
      </c>
      <c r="K54" s="45" t="s">
        <v>13</v>
      </c>
      <c r="L54" s="45" t="s">
        <v>13</v>
      </c>
      <c r="M54" s="47">
        <f>SUM(M39:M52)</f>
        <v>0</v>
      </c>
      <c r="N54" s="47">
        <f>SUM(N39:N52)</f>
        <v>0</v>
      </c>
      <c r="O54" s="47">
        <f>SUM(O39:O52)</f>
        <v>0</v>
      </c>
      <c r="P54" s="47">
        <f>SUM(P39:P52)</f>
        <v>0</v>
      </c>
      <c r="Q54" s="27"/>
      <c r="R54" s="132"/>
      <c r="V54" s="12"/>
      <c r="W54" t="s">
        <v>210</v>
      </c>
      <c r="X54" t="s">
        <v>213</v>
      </c>
      <c r="Y54" s="12" t="s">
        <v>214</v>
      </c>
      <c r="AA54" s="12" t="s">
        <v>211</v>
      </c>
      <c r="AB54" s="12"/>
      <c r="AC54" s="12"/>
      <c r="AD54" s="12"/>
      <c r="AE54">
        <f>IF($V$10="Carbon Offset", $I55*$V$12, 0)</f>
        <v>0</v>
      </c>
      <c r="AF54">
        <f>IF($X$11=$Z$12, $AE54*$X$10, ($AE54/($Z$12-$X$11))*(1-($X$11/$Z$12)^$X$10)*$Z$12)</f>
        <v>0</v>
      </c>
      <c r="AG54">
        <f>IF($V$10="RECs", (-$I55/(VLOOKUP("RECs", 'General Project Info'!$R$31:$W$41, 5, FALSE)))*$V$11, 0)</f>
        <v>0</v>
      </c>
      <c r="AH54">
        <f>IF($X$11=$Z$12, $AG54*$X$10, ($AG54/($Z$12-$X$11))*(1-($X$11/$Z$12)^$X$10)*$Z$12)</f>
        <v>0</v>
      </c>
      <c r="AL54" t="s">
        <v>222</v>
      </c>
      <c r="AM54" t="s">
        <v>223</v>
      </c>
      <c r="AN54" s="12" t="e">
        <f t="shared" ref="AN54:BS54" si="60">IF(AN38&gt;=$X$10, 0, -SUM(AN39:AN52)-($X57*$AE37^AN38)-($V57+$V58)*AN$11/1000-SUM($AE54:$AE57)*$X$12^AN38-($AG54+$AG56)*$X$11^AN38-($X58*$Z$11^AN38)-IF($X$10-1=AN38, $P$29, 0))</f>
        <v>#DIV/0!</v>
      </c>
      <c r="AO54" s="12" t="e">
        <f t="shared" si="60"/>
        <v>#DIV/0!</v>
      </c>
      <c r="AP54" s="12" t="e">
        <f t="shared" si="60"/>
        <v>#DIV/0!</v>
      </c>
      <c r="AQ54" s="12" t="e">
        <f t="shared" si="60"/>
        <v>#DIV/0!</v>
      </c>
      <c r="AR54" s="12" t="e">
        <f t="shared" si="60"/>
        <v>#DIV/0!</v>
      </c>
      <c r="AS54" s="12" t="e">
        <f t="shared" si="60"/>
        <v>#DIV/0!</v>
      </c>
      <c r="AT54" s="12" t="e">
        <f t="shared" si="60"/>
        <v>#DIV/0!</v>
      </c>
      <c r="AU54" s="12" t="e">
        <f t="shared" si="60"/>
        <v>#DIV/0!</v>
      </c>
      <c r="AV54" s="12" t="e">
        <f t="shared" si="60"/>
        <v>#DIV/0!</v>
      </c>
      <c r="AW54" s="12" t="e">
        <f t="shared" si="60"/>
        <v>#DIV/0!</v>
      </c>
      <c r="AX54" s="12" t="e">
        <f t="shared" si="60"/>
        <v>#DIV/0!</v>
      </c>
      <c r="AY54" s="12" t="e">
        <f t="shared" si="60"/>
        <v>#DIV/0!</v>
      </c>
      <c r="AZ54" s="12" t="e">
        <f t="shared" si="60"/>
        <v>#DIV/0!</v>
      </c>
      <c r="BA54" s="12" t="e">
        <f t="shared" si="60"/>
        <v>#DIV/0!</v>
      </c>
      <c r="BB54" s="12" t="e">
        <f t="shared" si="60"/>
        <v>#DIV/0!</v>
      </c>
      <c r="BC54" s="12" t="e">
        <f t="shared" si="60"/>
        <v>#DIV/0!</v>
      </c>
      <c r="BD54" s="12" t="e">
        <f t="shared" si="60"/>
        <v>#DIV/0!</v>
      </c>
      <c r="BE54" s="12" t="e">
        <f t="shared" si="60"/>
        <v>#DIV/0!</v>
      </c>
      <c r="BF54" s="12" t="e">
        <f t="shared" si="60"/>
        <v>#DIV/0!</v>
      </c>
      <c r="BG54" s="12" t="e">
        <f t="shared" si="60"/>
        <v>#DIV/0!</v>
      </c>
      <c r="BH54" s="12" t="e">
        <f t="shared" si="60"/>
        <v>#DIV/0!</v>
      </c>
      <c r="BI54" s="12" t="e">
        <f t="shared" si="60"/>
        <v>#DIV/0!</v>
      </c>
      <c r="BJ54" s="12" t="e">
        <f t="shared" si="60"/>
        <v>#DIV/0!</v>
      </c>
      <c r="BK54" s="12" t="e">
        <f t="shared" si="60"/>
        <v>#DIV/0!</v>
      </c>
      <c r="BL54" s="12" t="e">
        <f t="shared" si="60"/>
        <v>#DIV/0!</v>
      </c>
      <c r="BM54" s="12" t="e">
        <f t="shared" si="60"/>
        <v>#DIV/0!</v>
      </c>
      <c r="BN54" s="12" t="e">
        <f t="shared" si="60"/>
        <v>#DIV/0!</v>
      </c>
      <c r="BO54" s="12" t="e">
        <f t="shared" si="60"/>
        <v>#DIV/0!</v>
      </c>
      <c r="BP54" s="12" t="e">
        <f t="shared" si="60"/>
        <v>#DIV/0!</v>
      </c>
      <c r="BQ54" s="12" t="e">
        <f t="shared" si="60"/>
        <v>#DIV/0!</v>
      </c>
      <c r="BR54" s="12" t="e">
        <f t="shared" si="60"/>
        <v>#DIV/0!</v>
      </c>
      <c r="BS54" s="12" t="e">
        <f t="shared" si="60"/>
        <v>#DIV/0!</v>
      </c>
      <c r="BT54" s="12" t="e">
        <f t="shared" ref="BT54:CY54" si="61">IF(BT38&gt;=$X$10, 0, -SUM(BT39:BT52)-($X57*$AE37^BT38)-($V57+$V58)*BT$11/1000-SUM($AE54:$AE57)*$X$12^BT38-($AG54+$AG56)*$X$11^BT38-($X58*$Z$11^BT38)-IF($X$10-1=BT38, $P$29, 0))</f>
        <v>#DIV/0!</v>
      </c>
      <c r="BU54" s="12" t="e">
        <f t="shared" si="61"/>
        <v>#DIV/0!</v>
      </c>
      <c r="BV54" s="12" t="e">
        <f t="shared" si="61"/>
        <v>#DIV/0!</v>
      </c>
      <c r="BW54" s="12" t="e">
        <f t="shared" si="61"/>
        <v>#DIV/0!</v>
      </c>
      <c r="BX54" s="12" t="e">
        <f t="shared" si="61"/>
        <v>#DIV/0!</v>
      </c>
      <c r="BY54" s="12" t="e">
        <f t="shared" si="61"/>
        <v>#DIV/0!</v>
      </c>
      <c r="BZ54" s="12" t="e">
        <f t="shared" si="61"/>
        <v>#DIV/0!</v>
      </c>
      <c r="CA54" s="12" t="e">
        <f t="shared" si="61"/>
        <v>#DIV/0!</v>
      </c>
      <c r="CB54" s="12">
        <f t="shared" si="61"/>
        <v>0</v>
      </c>
      <c r="CC54" s="12">
        <f t="shared" si="61"/>
        <v>0</v>
      </c>
      <c r="CD54" s="12">
        <f t="shared" si="61"/>
        <v>0</v>
      </c>
      <c r="CE54" s="12">
        <f t="shared" si="61"/>
        <v>0</v>
      </c>
      <c r="CF54" s="12">
        <f t="shared" si="61"/>
        <v>0</v>
      </c>
      <c r="CG54" s="12">
        <f t="shared" si="61"/>
        <v>0</v>
      </c>
      <c r="CH54" s="12">
        <f t="shared" si="61"/>
        <v>0</v>
      </c>
      <c r="CI54" s="12">
        <f t="shared" si="61"/>
        <v>0</v>
      </c>
      <c r="CJ54" s="12">
        <f t="shared" si="61"/>
        <v>0</v>
      </c>
      <c r="CK54" s="12">
        <f t="shared" si="61"/>
        <v>0</v>
      </c>
      <c r="CL54" s="12">
        <f t="shared" si="61"/>
        <v>0</v>
      </c>
      <c r="CM54" s="12">
        <f t="shared" si="61"/>
        <v>0</v>
      </c>
      <c r="CN54" s="12">
        <f t="shared" si="61"/>
        <v>0</v>
      </c>
      <c r="CO54" s="12">
        <f t="shared" si="61"/>
        <v>0</v>
      </c>
      <c r="CP54" s="12">
        <f t="shared" si="61"/>
        <v>0</v>
      </c>
      <c r="CQ54" s="12">
        <f t="shared" si="61"/>
        <v>0</v>
      </c>
      <c r="CR54" s="12">
        <f t="shared" si="61"/>
        <v>0</v>
      </c>
      <c r="CS54" s="12">
        <f t="shared" si="61"/>
        <v>0</v>
      </c>
      <c r="CT54" s="12">
        <f t="shared" si="61"/>
        <v>0</v>
      </c>
      <c r="CU54" s="12">
        <f t="shared" si="61"/>
        <v>0</v>
      </c>
      <c r="CV54" s="12">
        <f t="shared" si="61"/>
        <v>0</v>
      </c>
      <c r="CW54" s="12">
        <f t="shared" si="61"/>
        <v>0</v>
      </c>
      <c r="CX54" s="12">
        <f t="shared" si="61"/>
        <v>0</v>
      </c>
      <c r="CY54" s="12">
        <f t="shared" si="61"/>
        <v>0</v>
      </c>
      <c r="CZ54" s="12">
        <f t="shared" ref="CZ54:EJ54" si="62">IF(CZ38&gt;=$X$10, 0, -SUM(CZ39:CZ52)-($X57*$AE37^CZ38)-($V57+$V58)*CZ$11/1000-SUM($AE54:$AE57)*$X$12^CZ38-($AG54+$AG56)*$X$11^CZ38-($X58*$Z$11^CZ38)-IF($X$10-1=CZ38, $P$29, 0))</f>
        <v>0</v>
      </c>
      <c r="DA54" s="12">
        <f t="shared" si="62"/>
        <v>0</v>
      </c>
      <c r="DB54" s="12">
        <f t="shared" si="62"/>
        <v>0</v>
      </c>
      <c r="DC54" s="12">
        <f t="shared" si="62"/>
        <v>0</v>
      </c>
      <c r="DD54" s="12">
        <f t="shared" si="62"/>
        <v>0</v>
      </c>
      <c r="DE54" s="12">
        <f t="shared" si="62"/>
        <v>0</v>
      </c>
      <c r="DF54" s="12">
        <f t="shared" si="62"/>
        <v>0</v>
      </c>
      <c r="DG54" s="12">
        <f t="shared" si="62"/>
        <v>0</v>
      </c>
      <c r="DH54" s="12">
        <f t="shared" si="62"/>
        <v>0</v>
      </c>
      <c r="DI54" s="12">
        <f t="shared" si="62"/>
        <v>0</v>
      </c>
      <c r="DJ54" s="12">
        <f t="shared" si="62"/>
        <v>0</v>
      </c>
      <c r="DK54" s="12">
        <f t="shared" si="62"/>
        <v>0</v>
      </c>
      <c r="DL54" s="12">
        <f t="shared" si="62"/>
        <v>0</v>
      </c>
      <c r="DM54" s="12">
        <f t="shared" si="62"/>
        <v>0</v>
      </c>
      <c r="DN54" s="12">
        <f t="shared" si="62"/>
        <v>0</v>
      </c>
      <c r="DO54" s="12">
        <f t="shared" si="62"/>
        <v>0</v>
      </c>
      <c r="DP54" s="12">
        <f t="shared" si="62"/>
        <v>0</v>
      </c>
      <c r="DQ54" s="12">
        <f t="shared" si="62"/>
        <v>0</v>
      </c>
      <c r="DR54" s="12">
        <f t="shared" si="62"/>
        <v>0</v>
      </c>
      <c r="DS54" s="12">
        <f t="shared" si="62"/>
        <v>0</v>
      </c>
      <c r="DT54" s="12">
        <f t="shared" si="62"/>
        <v>0</v>
      </c>
      <c r="DU54" s="12">
        <f t="shared" si="62"/>
        <v>0</v>
      </c>
      <c r="DV54" s="12">
        <f t="shared" si="62"/>
        <v>0</v>
      </c>
      <c r="DW54" s="12">
        <f t="shared" si="62"/>
        <v>0</v>
      </c>
      <c r="DX54" s="12">
        <f t="shared" si="62"/>
        <v>0</v>
      </c>
      <c r="DY54" s="12">
        <f t="shared" si="62"/>
        <v>0</v>
      </c>
      <c r="DZ54" s="12">
        <f t="shared" si="62"/>
        <v>0</v>
      </c>
      <c r="EA54" s="12">
        <f t="shared" si="62"/>
        <v>0</v>
      </c>
      <c r="EB54" s="12">
        <f t="shared" si="62"/>
        <v>0</v>
      </c>
      <c r="EC54" s="12">
        <f t="shared" si="62"/>
        <v>0</v>
      </c>
      <c r="ED54" s="12">
        <f t="shared" si="62"/>
        <v>0</v>
      </c>
      <c r="EE54" s="12">
        <f t="shared" si="62"/>
        <v>0</v>
      </c>
      <c r="EF54" s="12">
        <f t="shared" si="62"/>
        <v>0</v>
      </c>
      <c r="EG54" s="12">
        <f t="shared" si="62"/>
        <v>0</v>
      </c>
      <c r="EH54" s="12">
        <f t="shared" si="62"/>
        <v>0</v>
      </c>
      <c r="EI54" s="12">
        <f t="shared" si="62"/>
        <v>0</v>
      </c>
      <c r="EJ54" s="12">
        <f t="shared" si="62"/>
        <v>0</v>
      </c>
      <c r="IJ54" s="12"/>
      <c r="IK54" s="12"/>
      <c r="IL54" s="12"/>
      <c r="IM54" s="12"/>
      <c r="IN54" s="12"/>
      <c r="IO54" s="12"/>
    </row>
    <row r="55" spans="1:345" x14ac:dyDescent="0.25">
      <c r="A55" s="132"/>
      <c r="B55" s="27"/>
      <c r="C55" s="38"/>
      <c r="D55" s="27"/>
      <c r="E55" s="38" t="s">
        <v>376</v>
      </c>
      <c r="F55" s="105"/>
      <c r="G55" s="37" t="s">
        <v>34</v>
      </c>
      <c r="H55" s="110"/>
      <c r="I55" s="105"/>
      <c r="J55" s="105"/>
      <c r="K55" s="37" t="s">
        <v>13</v>
      </c>
      <c r="L55" s="37" t="s">
        <v>13</v>
      </c>
      <c r="M55" s="37" t="s">
        <v>13</v>
      </c>
      <c r="N55" s="37" t="s">
        <v>13</v>
      </c>
      <c r="O55" s="111"/>
      <c r="P55" s="37" t="s">
        <v>13</v>
      </c>
      <c r="Q55" s="27"/>
      <c r="R55" s="132"/>
      <c r="T55" t="s">
        <v>190</v>
      </c>
      <c r="U55" s="10" t="e">
        <f>IF(H55&gt;0, X55, SUM(V39:V52))+IF(I55&gt;0, SUM(AF39:AF52)/I54*I55+AF54+AH54, SUM(AF39:AF52)+SUM(AI39:AJ52))+IF(J55&gt;0, SUM(AG39:AG52)/J54*J55+AF55, SUM(AG39:AG52)+SUM(AK39:AK52))+SUM(AH39:AH52)+IF(O55&gt;0, Y55, SUM(AE39:AE52))-P54</f>
        <v>#N/A</v>
      </c>
      <c r="W55" t="s">
        <v>215</v>
      </c>
      <c r="X55" s="12" t="e">
        <f>IF(AE37=$Z$12, H55*$X$10, (H55/($Z$12-AE37))*(1-(AE37/$Z$12)^$X$10)*$Z$12)</f>
        <v>#DIV/0!</v>
      </c>
      <c r="Y55">
        <f>IF($Z$11=$Z$12, $O$30*$X$10, ($O$30/($Z$12-$Z$11))*(1-($Z$11/$Z$12)^$X$10)*$Z$12)</f>
        <v>0</v>
      </c>
      <c r="AA55" t="s">
        <v>212</v>
      </c>
      <c r="AE55" t="e">
        <f>$J55*$V$12</f>
        <v>#N/A</v>
      </c>
      <c r="AF55" t="e">
        <f>IF($X$11=$Z$12, $AE55*$X$10, ($AE55/($Z$12-$X$11))*(1-($X$11/$Z$12)^$X$10)*$Z$12)</f>
        <v>#N/A</v>
      </c>
      <c r="AL55" s="12"/>
      <c r="AM55" t="s">
        <v>224</v>
      </c>
      <c r="AN55" s="12" t="e">
        <f t="shared" ref="AN55:BS55" si="63">IF(AN38&gt;=$X$10, 0, SUM(AN$14:AN$27)+($X$32*$AE$12^AN38)+($V$32+$V$33)*AN$11/1000+SUM($AE$29:$AE$32)*$X$12^AN38+($AG$29+$AG$31)*$X$11^AN38+($X$33*$Z$11^AN38)+IF($X$10-1=AN38, $P54, 0))</f>
        <v>#N/A</v>
      </c>
      <c r="AO55" s="12" t="e">
        <f t="shared" si="63"/>
        <v>#N/A</v>
      </c>
      <c r="AP55" s="12" t="e">
        <f t="shared" si="63"/>
        <v>#N/A</v>
      </c>
      <c r="AQ55" s="12" t="e">
        <f t="shared" si="63"/>
        <v>#N/A</v>
      </c>
      <c r="AR55" s="12" t="e">
        <f t="shared" si="63"/>
        <v>#N/A</v>
      </c>
      <c r="AS55" s="12" t="e">
        <f t="shared" si="63"/>
        <v>#N/A</v>
      </c>
      <c r="AT55" s="12" t="e">
        <f t="shared" si="63"/>
        <v>#N/A</v>
      </c>
      <c r="AU55" s="12" t="e">
        <f t="shared" si="63"/>
        <v>#N/A</v>
      </c>
      <c r="AV55" s="12" t="e">
        <f t="shared" si="63"/>
        <v>#N/A</v>
      </c>
      <c r="AW55" s="12" t="e">
        <f t="shared" si="63"/>
        <v>#N/A</v>
      </c>
      <c r="AX55" s="12" t="e">
        <f t="shared" si="63"/>
        <v>#N/A</v>
      </c>
      <c r="AY55" s="12" t="e">
        <f t="shared" si="63"/>
        <v>#N/A</v>
      </c>
      <c r="AZ55" s="12" t="e">
        <f t="shared" si="63"/>
        <v>#N/A</v>
      </c>
      <c r="BA55" s="12" t="e">
        <f t="shared" si="63"/>
        <v>#N/A</v>
      </c>
      <c r="BB55" s="12" t="e">
        <f t="shared" si="63"/>
        <v>#N/A</v>
      </c>
      <c r="BC55" s="12" t="e">
        <f t="shared" si="63"/>
        <v>#N/A</v>
      </c>
      <c r="BD55" s="12" t="e">
        <f t="shared" si="63"/>
        <v>#N/A</v>
      </c>
      <c r="BE55" s="12" t="e">
        <f t="shared" si="63"/>
        <v>#N/A</v>
      </c>
      <c r="BF55" s="12" t="e">
        <f t="shared" si="63"/>
        <v>#N/A</v>
      </c>
      <c r="BG55" s="12" t="e">
        <f t="shared" si="63"/>
        <v>#N/A</v>
      </c>
      <c r="BH55" s="12" t="e">
        <f t="shared" si="63"/>
        <v>#N/A</v>
      </c>
      <c r="BI55" s="12" t="e">
        <f t="shared" si="63"/>
        <v>#N/A</v>
      </c>
      <c r="BJ55" s="12" t="e">
        <f t="shared" si="63"/>
        <v>#N/A</v>
      </c>
      <c r="BK55" s="12" t="e">
        <f t="shared" si="63"/>
        <v>#N/A</v>
      </c>
      <c r="BL55" s="12" t="e">
        <f t="shared" si="63"/>
        <v>#N/A</v>
      </c>
      <c r="BM55" s="12" t="e">
        <f t="shared" si="63"/>
        <v>#N/A</v>
      </c>
      <c r="BN55" s="12" t="e">
        <f t="shared" si="63"/>
        <v>#N/A</v>
      </c>
      <c r="BO55" s="12" t="e">
        <f t="shared" si="63"/>
        <v>#N/A</v>
      </c>
      <c r="BP55" s="12" t="e">
        <f t="shared" si="63"/>
        <v>#N/A</v>
      </c>
      <c r="BQ55" s="12" t="e">
        <f t="shared" si="63"/>
        <v>#N/A</v>
      </c>
      <c r="BR55" s="12" t="e">
        <f t="shared" si="63"/>
        <v>#N/A</v>
      </c>
      <c r="BS55" s="12" t="e">
        <f t="shared" si="63"/>
        <v>#N/A</v>
      </c>
      <c r="BT55" s="12" t="e">
        <f t="shared" ref="BT55:CY55" si="64">IF(BT38&gt;=$X$10, 0, SUM(BT$14:BT$27)+($X$32*$AE$12^BT38)+($V$32+$V$33)*BT$11/1000+SUM($AE$29:$AE$32)*$X$12^BT38+($AG$29+$AG$31)*$X$11^BT38+($X$33*$Z$11^BT38)+IF($X$10-1=BT38, $P54, 0))</f>
        <v>#N/A</v>
      </c>
      <c r="BU55" s="12" t="e">
        <f t="shared" si="64"/>
        <v>#N/A</v>
      </c>
      <c r="BV55" s="12" t="e">
        <f t="shared" si="64"/>
        <v>#N/A</v>
      </c>
      <c r="BW55" s="12" t="e">
        <f t="shared" si="64"/>
        <v>#N/A</v>
      </c>
      <c r="BX55" s="12" t="e">
        <f t="shared" si="64"/>
        <v>#N/A</v>
      </c>
      <c r="BY55" s="12" t="e">
        <f t="shared" si="64"/>
        <v>#N/A</v>
      </c>
      <c r="BZ55" s="12" t="e">
        <f t="shared" si="64"/>
        <v>#N/A</v>
      </c>
      <c r="CA55" s="12" t="e">
        <f t="shared" si="64"/>
        <v>#N/A</v>
      </c>
      <c r="CB55" s="12">
        <f t="shared" si="64"/>
        <v>0</v>
      </c>
      <c r="CC55" s="12">
        <f t="shared" si="64"/>
        <v>0</v>
      </c>
      <c r="CD55" s="12">
        <f t="shared" si="64"/>
        <v>0</v>
      </c>
      <c r="CE55" s="12">
        <f t="shared" si="64"/>
        <v>0</v>
      </c>
      <c r="CF55" s="12">
        <f t="shared" si="64"/>
        <v>0</v>
      </c>
      <c r="CG55" s="12">
        <f t="shared" si="64"/>
        <v>0</v>
      </c>
      <c r="CH55" s="12">
        <f t="shared" si="64"/>
        <v>0</v>
      </c>
      <c r="CI55" s="12">
        <f t="shared" si="64"/>
        <v>0</v>
      </c>
      <c r="CJ55" s="12">
        <f t="shared" si="64"/>
        <v>0</v>
      </c>
      <c r="CK55" s="12">
        <f t="shared" si="64"/>
        <v>0</v>
      </c>
      <c r="CL55" s="12">
        <f t="shared" si="64"/>
        <v>0</v>
      </c>
      <c r="CM55" s="12">
        <f t="shared" si="64"/>
        <v>0</v>
      </c>
      <c r="CN55" s="12">
        <f t="shared" si="64"/>
        <v>0</v>
      </c>
      <c r="CO55" s="12">
        <f t="shared" si="64"/>
        <v>0</v>
      </c>
      <c r="CP55" s="12">
        <f t="shared" si="64"/>
        <v>0</v>
      </c>
      <c r="CQ55" s="12">
        <f t="shared" si="64"/>
        <v>0</v>
      </c>
      <c r="CR55" s="12">
        <f t="shared" si="64"/>
        <v>0</v>
      </c>
      <c r="CS55" s="12">
        <f t="shared" si="64"/>
        <v>0</v>
      </c>
      <c r="CT55" s="12">
        <f t="shared" si="64"/>
        <v>0</v>
      </c>
      <c r="CU55" s="12">
        <f t="shared" si="64"/>
        <v>0</v>
      </c>
      <c r="CV55" s="12">
        <f t="shared" si="64"/>
        <v>0</v>
      </c>
      <c r="CW55" s="12">
        <f t="shared" si="64"/>
        <v>0</v>
      </c>
      <c r="CX55" s="12">
        <f t="shared" si="64"/>
        <v>0</v>
      </c>
      <c r="CY55" s="12">
        <f t="shared" si="64"/>
        <v>0</v>
      </c>
      <c r="CZ55" s="12">
        <f t="shared" ref="CZ55:EE55" si="65">IF(CZ38&gt;=$X$10, 0, SUM(CZ$14:CZ$27)+($X$32*$AE$12^CZ38)+($V$32+$V$33)*CZ$11/1000+SUM($AE$29:$AE$32)*$X$12^CZ38+($AG$29+$AG$31)*$X$11^CZ38+($X$33*$Z$11^CZ38)+IF($X$10-1=CZ38, $P54, 0))</f>
        <v>0</v>
      </c>
      <c r="DA55" s="12">
        <f t="shared" si="65"/>
        <v>0</v>
      </c>
      <c r="DB55" s="12">
        <f t="shared" si="65"/>
        <v>0</v>
      </c>
      <c r="DC55" s="12">
        <f t="shared" si="65"/>
        <v>0</v>
      </c>
      <c r="DD55" s="12">
        <f t="shared" si="65"/>
        <v>0</v>
      </c>
      <c r="DE55" s="12">
        <f t="shared" si="65"/>
        <v>0</v>
      </c>
      <c r="DF55" s="12">
        <f t="shared" si="65"/>
        <v>0</v>
      </c>
      <c r="DG55" s="12">
        <f t="shared" si="65"/>
        <v>0</v>
      </c>
      <c r="DH55" s="12">
        <f t="shared" si="65"/>
        <v>0</v>
      </c>
      <c r="DI55" s="12">
        <f t="shared" si="65"/>
        <v>0</v>
      </c>
      <c r="DJ55" s="12">
        <f t="shared" si="65"/>
        <v>0</v>
      </c>
      <c r="DK55" s="12">
        <f t="shared" si="65"/>
        <v>0</v>
      </c>
      <c r="DL55" s="12">
        <f t="shared" si="65"/>
        <v>0</v>
      </c>
      <c r="DM55" s="12">
        <f t="shared" si="65"/>
        <v>0</v>
      </c>
      <c r="DN55" s="12">
        <f t="shared" si="65"/>
        <v>0</v>
      </c>
      <c r="DO55" s="12">
        <f t="shared" si="65"/>
        <v>0</v>
      </c>
      <c r="DP55" s="12">
        <f t="shared" si="65"/>
        <v>0</v>
      </c>
      <c r="DQ55" s="12">
        <f t="shared" si="65"/>
        <v>0</v>
      </c>
      <c r="DR55" s="12">
        <f t="shared" si="65"/>
        <v>0</v>
      </c>
      <c r="DS55" s="12">
        <f t="shared" si="65"/>
        <v>0</v>
      </c>
      <c r="DT55" s="12">
        <f t="shared" si="65"/>
        <v>0</v>
      </c>
      <c r="DU55" s="12">
        <f t="shared" si="65"/>
        <v>0</v>
      </c>
      <c r="DV55" s="12">
        <f t="shared" si="65"/>
        <v>0</v>
      </c>
      <c r="DW55" s="12">
        <f t="shared" si="65"/>
        <v>0</v>
      </c>
      <c r="DX55" s="12">
        <f t="shared" si="65"/>
        <v>0</v>
      </c>
      <c r="DY55" s="12">
        <f t="shared" si="65"/>
        <v>0</v>
      </c>
      <c r="DZ55" s="12">
        <f t="shared" si="65"/>
        <v>0</v>
      </c>
      <c r="EA55" s="12">
        <f t="shared" si="65"/>
        <v>0</v>
      </c>
      <c r="EB55" s="12">
        <f t="shared" si="65"/>
        <v>0</v>
      </c>
      <c r="EC55" s="12">
        <f t="shared" si="65"/>
        <v>0</v>
      </c>
      <c r="ED55" s="12">
        <f t="shared" si="65"/>
        <v>0</v>
      </c>
      <c r="EE55" s="12">
        <f t="shared" si="65"/>
        <v>0</v>
      </c>
      <c r="EF55" s="12">
        <f t="shared" ref="EF55:FK55" si="66">IF(EF38&gt;=$X$10, 0, SUM(EF$14:EF$27)+($X$32*$AE$12^EF38)+($V$32+$V$33)*EF$11/1000+SUM($AE$29:$AE$32)*$X$12^EF38+($AG$29+$AG$31)*$X$11^EF38+($X$33*$Z$11^EF38)+IF($X$10-1=EF38, $P54, 0))</f>
        <v>0</v>
      </c>
      <c r="EG55" s="12">
        <f t="shared" si="66"/>
        <v>0</v>
      </c>
      <c r="EH55" s="12">
        <f t="shared" si="66"/>
        <v>0</v>
      </c>
      <c r="EI55" s="12">
        <f t="shared" si="66"/>
        <v>0</v>
      </c>
      <c r="EJ55" s="12">
        <f t="shared" si="66"/>
        <v>0</v>
      </c>
    </row>
    <row r="56" spans="1:345" x14ac:dyDescent="0.25">
      <c r="A56" s="132"/>
      <c r="B56" s="27"/>
      <c r="C56" s="27"/>
      <c r="D56" s="27"/>
      <c r="E56" s="27"/>
      <c r="F56" s="27"/>
      <c r="G56" s="27"/>
      <c r="H56" s="34"/>
      <c r="I56" s="39"/>
      <c r="J56" s="27"/>
      <c r="K56" s="27"/>
      <c r="L56" s="27"/>
      <c r="M56" s="27"/>
      <c r="N56" s="27"/>
      <c r="O56" s="34"/>
      <c r="P56" s="27"/>
      <c r="Q56" s="27"/>
      <c r="R56" s="132"/>
      <c r="T56" t="s">
        <v>227</v>
      </c>
      <c r="U56" t="e">
        <f>$X57+SUM($AE54:$AE57)+$AG54+$AG56+'General Project Info'!$K$21/1000*($V57+$V58)+$X58</f>
        <v>#N/A</v>
      </c>
      <c r="Z56" t="s">
        <v>226</v>
      </c>
      <c r="AA56" t="s">
        <v>211</v>
      </c>
      <c r="AE56">
        <f>IF(I55&lt;&gt;0, 0, IF($V$10="Carbon Offset", $I54*$V$12, 0))</f>
        <v>0</v>
      </c>
      <c r="AG56">
        <f>IF(I55&lt;&gt;0, 0, IF($V$10="RECs", (-$I54/(VLOOKUP("RECs", 'General Project Info'!$R$31:$W$41, 5, FALSE)))*$V$11, 0))</f>
        <v>0</v>
      </c>
      <c r="AK56" s="12"/>
      <c r="AM56" t="s">
        <v>225</v>
      </c>
      <c r="AN56" s="12" t="e">
        <f>AN54+AN55</f>
        <v>#DIV/0!</v>
      </c>
      <c r="AO56" s="12" t="e">
        <f t="shared" ref="AO56:CZ56" si="67">AO54+AO55</f>
        <v>#DIV/0!</v>
      </c>
      <c r="AP56" s="12" t="e">
        <f>AP54+AP55</f>
        <v>#DIV/0!</v>
      </c>
      <c r="AQ56" s="12" t="e">
        <f>AQ54+AQ55</f>
        <v>#DIV/0!</v>
      </c>
      <c r="AR56" s="12" t="e">
        <f>AR54+AR55</f>
        <v>#DIV/0!</v>
      </c>
      <c r="AS56" s="12" t="e">
        <f t="shared" si="67"/>
        <v>#DIV/0!</v>
      </c>
      <c r="AT56" s="12" t="e">
        <f t="shared" si="67"/>
        <v>#DIV/0!</v>
      </c>
      <c r="AU56" s="12" t="e">
        <f t="shared" si="67"/>
        <v>#DIV/0!</v>
      </c>
      <c r="AV56" s="12" t="e">
        <f t="shared" si="67"/>
        <v>#DIV/0!</v>
      </c>
      <c r="AW56" s="12" t="e">
        <f t="shared" si="67"/>
        <v>#DIV/0!</v>
      </c>
      <c r="AX56" s="12" t="e">
        <f t="shared" si="67"/>
        <v>#DIV/0!</v>
      </c>
      <c r="AY56" s="12" t="e">
        <f t="shared" si="67"/>
        <v>#DIV/0!</v>
      </c>
      <c r="AZ56" s="12" t="e">
        <f t="shared" si="67"/>
        <v>#DIV/0!</v>
      </c>
      <c r="BA56" s="12" t="e">
        <f t="shared" si="67"/>
        <v>#DIV/0!</v>
      </c>
      <c r="BB56" s="12" t="e">
        <f t="shared" si="67"/>
        <v>#DIV/0!</v>
      </c>
      <c r="BC56" s="12" t="e">
        <f t="shared" si="67"/>
        <v>#DIV/0!</v>
      </c>
      <c r="BD56" s="12" t="e">
        <f t="shared" si="67"/>
        <v>#DIV/0!</v>
      </c>
      <c r="BE56" s="12" t="e">
        <f t="shared" si="67"/>
        <v>#DIV/0!</v>
      </c>
      <c r="BF56" s="12" t="e">
        <f t="shared" si="67"/>
        <v>#DIV/0!</v>
      </c>
      <c r="BG56" s="12" t="e">
        <f t="shared" si="67"/>
        <v>#DIV/0!</v>
      </c>
      <c r="BH56" s="12" t="e">
        <f t="shared" si="67"/>
        <v>#DIV/0!</v>
      </c>
      <c r="BI56" s="12" t="e">
        <f t="shared" si="67"/>
        <v>#DIV/0!</v>
      </c>
      <c r="BJ56" s="12" t="e">
        <f t="shared" si="67"/>
        <v>#DIV/0!</v>
      </c>
      <c r="BK56" s="12" t="e">
        <f t="shared" si="67"/>
        <v>#DIV/0!</v>
      </c>
      <c r="BL56" s="12" t="e">
        <f t="shared" si="67"/>
        <v>#DIV/0!</v>
      </c>
      <c r="BM56" s="12" t="e">
        <f t="shared" si="67"/>
        <v>#DIV/0!</v>
      </c>
      <c r="BN56" s="12" t="e">
        <f t="shared" si="67"/>
        <v>#DIV/0!</v>
      </c>
      <c r="BO56" s="12" t="e">
        <f t="shared" si="67"/>
        <v>#DIV/0!</v>
      </c>
      <c r="BP56" s="12" t="e">
        <f t="shared" si="67"/>
        <v>#DIV/0!</v>
      </c>
      <c r="BQ56" s="12" t="e">
        <f t="shared" si="67"/>
        <v>#DIV/0!</v>
      </c>
      <c r="BR56" s="12" t="e">
        <f t="shared" si="67"/>
        <v>#DIV/0!</v>
      </c>
      <c r="BS56" s="12" t="e">
        <f t="shared" si="67"/>
        <v>#DIV/0!</v>
      </c>
      <c r="BT56" s="12" t="e">
        <f t="shared" si="67"/>
        <v>#DIV/0!</v>
      </c>
      <c r="BU56" s="12" t="e">
        <f t="shared" si="67"/>
        <v>#DIV/0!</v>
      </c>
      <c r="BV56" s="12" t="e">
        <f t="shared" si="67"/>
        <v>#DIV/0!</v>
      </c>
      <c r="BW56" s="12" t="e">
        <f t="shared" si="67"/>
        <v>#DIV/0!</v>
      </c>
      <c r="BX56" s="12" t="e">
        <f t="shared" si="67"/>
        <v>#DIV/0!</v>
      </c>
      <c r="BY56" s="12" t="e">
        <f t="shared" si="67"/>
        <v>#DIV/0!</v>
      </c>
      <c r="BZ56" s="12" t="e">
        <f t="shared" si="67"/>
        <v>#DIV/0!</v>
      </c>
      <c r="CA56" s="12" t="e">
        <f t="shared" si="67"/>
        <v>#DIV/0!</v>
      </c>
      <c r="CB56" s="12">
        <f t="shared" si="67"/>
        <v>0</v>
      </c>
      <c r="CC56" s="12">
        <f t="shared" si="67"/>
        <v>0</v>
      </c>
      <c r="CD56" s="12">
        <f t="shared" si="67"/>
        <v>0</v>
      </c>
      <c r="CE56" s="12">
        <f t="shared" si="67"/>
        <v>0</v>
      </c>
      <c r="CF56" s="12">
        <f t="shared" si="67"/>
        <v>0</v>
      </c>
      <c r="CG56" s="12">
        <f t="shared" si="67"/>
        <v>0</v>
      </c>
      <c r="CH56" s="12">
        <f t="shared" si="67"/>
        <v>0</v>
      </c>
      <c r="CI56" s="12">
        <f t="shared" si="67"/>
        <v>0</v>
      </c>
      <c r="CJ56" s="12">
        <f t="shared" si="67"/>
        <v>0</v>
      </c>
      <c r="CK56" s="12">
        <f t="shared" si="67"/>
        <v>0</v>
      </c>
      <c r="CL56" s="12">
        <f t="shared" si="67"/>
        <v>0</v>
      </c>
      <c r="CM56" s="12">
        <f t="shared" si="67"/>
        <v>0</v>
      </c>
      <c r="CN56" s="12">
        <f t="shared" si="67"/>
        <v>0</v>
      </c>
      <c r="CO56" s="12">
        <f t="shared" si="67"/>
        <v>0</v>
      </c>
      <c r="CP56" s="12">
        <f t="shared" si="67"/>
        <v>0</v>
      </c>
      <c r="CQ56" s="12">
        <f t="shared" si="67"/>
        <v>0</v>
      </c>
      <c r="CR56" s="12">
        <f t="shared" si="67"/>
        <v>0</v>
      </c>
      <c r="CS56" s="12">
        <f t="shared" si="67"/>
        <v>0</v>
      </c>
      <c r="CT56" s="12">
        <f t="shared" si="67"/>
        <v>0</v>
      </c>
      <c r="CU56" s="12">
        <f t="shared" si="67"/>
        <v>0</v>
      </c>
      <c r="CV56" s="12">
        <f t="shared" si="67"/>
        <v>0</v>
      </c>
      <c r="CW56" s="12">
        <f t="shared" si="67"/>
        <v>0</v>
      </c>
      <c r="CX56" s="12">
        <f t="shared" si="67"/>
        <v>0</v>
      </c>
      <c r="CY56" s="12">
        <f t="shared" si="67"/>
        <v>0</v>
      </c>
      <c r="CZ56" s="12">
        <f t="shared" si="67"/>
        <v>0</v>
      </c>
      <c r="DA56" s="12">
        <f t="shared" ref="DA56:EJ56" si="68">DA54+DA55</f>
        <v>0</v>
      </c>
      <c r="DB56" s="12">
        <f t="shared" si="68"/>
        <v>0</v>
      </c>
      <c r="DC56" s="12">
        <f t="shared" si="68"/>
        <v>0</v>
      </c>
      <c r="DD56" s="12">
        <f t="shared" si="68"/>
        <v>0</v>
      </c>
      <c r="DE56" s="12">
        <f t="shared" si="68"/>
        <v>0</v>
      </c>
      <c r="DF56" s="12">
        <f t="shared" si="68"/>
        <v>0</v>
      </c>
      <c r="DG56" s="12">
        <f t="shared" si="68"/>
        <v>0</v>
      </c>
      <c r="DH56" s="12">
        <f t="shared" si="68"/>
        <v>0</v>
      </c>
      <c r="DI56" s="12">
        <f t="shared" si="68"/>
        <v>0</v>
      </c>
      <c r="DJ56" s="12">
        <f t="shared" si="68"/>
        <v>0</v>
      </c>
      <c r="DK56" s="12">
        <f t="shared" si="68"/>
        <v>0</v>
      </c>
      <c r="DL56" s="12">
        <f t="shared" si="68"/>
        <v>0</v>
      </c>
      <c r="DM56" s="12">
        <f t="shared" si="68"/>
        <v>0</v>
      </c>
      <c r="DN56" s="12">
        <f t="shared" si="68"/>
        <v>0</v>
      </c>
      <c r="DO56" s="12">
        <f t="shared" si="68"/>
        <v>0</v>
      </c>
      <c r="DP56" s="12">
        <f t="shared" si="68"/>
        <v>0</v>
      </c>
      <c r="DQ56" s="12">
        <f t="shared" si="68"/>
        <v>0</v>
      </c>
      <c r="DR56" s="12">
        <f t="shared" si="68"/>
        <v>0</v>
      </c>
      <c r="DS56" s="12">
        <f t="shared" si="68"/>
        <v>0</v>
      </c>
      <c r="DT56" s="12">
        <f t="shared" si="68"/>
        <v>0</v>
      </c>
      <c r="DU56" s="12">
        <f t="shared" si="68"/>
        <v>0</v>
      </c>
      <c r="DV56" s="12">
        <f t="shared" si="68"/>
        <v>0</v>
      </c>
      <c r="DW56" s="12">
        <f t="shared" si="68"/>
        <v>0</v>
      </c>
      <c r="DX56" s="12">
        <f t="shared" si="68"/>
        <v>0</v>
      </c>
      <c r="DY56" s="12">
        <f t="shared" si="68"/>
        <v>0</v>
      </c>
      <c r="DZ56" s="12">
        <f t="shared" si="68"/>
        <v>0</v>
      </c>
      <c r="EA56" s="12">
        <f t="shared" si="68"/>
        <v>0</v>
      </c>
      <c r="EB56" s="12">
        <f t="shared" si="68"/>
        <v>0</v>
      </c>
      <c r="EC56" s="12">
        <f t="shared" si="68"/>
        <v>0</v>
      </c>
      <c r="ED56" s="12">
        <f t="shared" si="68"/>
        <v>0</v>
      </c>
      <c r="EE56" s="12">
        <f t="shared" si="68"/>
        <v>0</v>
      </c>
      <c r="EF56" s="12">
        <f t="shared" si="68"/>
        <v>0</v>
      </c>
      <c r="EG56" s="12">
        <f t="shared" si="68"/>
        <v>0</v>
      </c>
      <c r="EH56" s="12">
        <f t="shared" si="68"/>
        <v>0</v>
      </c>
      <c r="EI56" s="12">
        <f t="shared" si="68"/>
        <v>0</v>
      </c>
      <c r="EJ56" s="12">
        <f t="shared" si="68"/>
        <v>0</v>
      </c>
    </row>
    <row r="57" spans="1:345" x14ac:dyDescent="0.25">
      <c r="A57" s="132"/>
      <c r="B57" s="27"/>
      <c r="C57" s="27"/>
      <c r="D57" s="27"/>
      <c r="E57" s="27"/>
      <c r="F57" s="27"/>
      <c r="G57" s="27"/>
      <c r="H57" s="27"/>
      <c r="I57" s="34"/>
      <c r="J57" s="34"/>
      <c r="K57" s="27"/>
      <c r="L57" s="27"/>
      <c r="M57" s="27"/>
      <c r="N57" s="27"/>
      <c r="O57" s="27"/>
      <c r="P57" s="27"/>
      <c r="Q57" s="27"/>
      <c r="R57" s="132"/>
      <c r="T57" t="s">
        <v>367</v>
      </c>
      <c r="V57" s="12">
        <f>IF(I55&gt;0, I55, I54)</f>
        <v>0</v>
      </c>
      <c r="W57" s="25" t="s">
        <v>230</v>
      </c>
      <c r="X57" s="25">
        <f>IF(H55&gt;0, H55, H54)</f>
        <v>0</v>
      </c>
      <c r="AA57" s="12" t="s">
        <v>212</v>
      </c>
      <c r="AB57" s="12"/>
      <c r="AC57" s="12"/>
      <c r="AD57" s="12"/>
      <c r="AE57" t="e">
        <f>IF(J55&lt;&gt;0, 0, $J54*$V$12)</f>
        <v>#N/A</v>
      </c>
      <c r="AK57" s="21"/>
      <c r="AL57" s="12"/>
      <c r="AM57" t="s">
        <v>233</v>
      </c>
      <c r="AN57" s="22" t="e">
        <f>IRR(AN56:EJ56)</f>
        <v>#VALUE!</v>
      </c>
      <c r="AO57" t="e">
        <f t="array" ref="AO57">SUM(IF(AN56:EI56*AO56:EJ56&lt;0,1,0))</f>
        <v>#DIV/0!</v>
      </c>
    </row>
    <row r="58" spans="1:345" x14ac:dyDescent="0.25">
      <c r="A58" s="132"/>
      <c r="B58" s="27"/>
      <c r="C58" s="27"/>
      <c r="D58" s="27"/>
      <c r="E58" s="27"/>
      <c r="F58" s="27"/>
      <c r="G58" s="27"/>
      <c r="H58" s="27"/>
      <c r="I58" s="34"/>
      <c r="J58" s="27"/>
      <c r="K58" s="27"/>
      <c r="L58" s="27"/>
      <c r="M58" s="27"/>
      <c r="N58" s="27"/>
      <c r="O58" s="27"/>
      <c r="P58" s="27"/>
      <c r="Q58" s="27"/>
      <c r="R58" s="132"/>
      <c r="T58" t="s">
        <v>368</v>
      </c>
      <c r="V58">
        <f>IF(J55&gt;0, J55, J54)</f>
        <v>0</v>
      </c>
      <c r="W58" s="25" t="s">
        <v>232</v>
      </c>
      <c r="X58" s="25">
        <f>IF(O55&gt;0, O55, O54)</f>
        <v>0</v>
      </c>
      <c r="AM58" t="s">
        <v>379</v>
      </c>
      <c r="AN58" s="12" t="e">
        <f>SUM(AN56:EJ56)</f>
        <v>#DIV/0!</v>
      </c>
    </row>
    <row r="59" spans="1:345" x14ac:dyDescent="0.25">
      <c r="A59" s="132"/>
      <c r="B59" s="27"/>
      <c r="C59" s="27"/>
      <c r="D59" s="27"/>
      <c r="E59" s="27"/>
      <c r="F59" s="27"/>
      <c r="G59" s="27"/>
      <c r="H59" s="27"/>
      <c r="I59" s="27"/>
      <c r="J59" s="27"/>
      <c r="K59" s="27"/>
      <c r="L59" s="27"/>
      <c r="M59" s="27"/>
      <c r="N59" s="27"/>
      <c r="O59" s="27"/>
      <c r="P59" s="27"/>
      <c r="Q59" s="27"/>
      <c r="R59" s="132"/>
      <c r="U59" s="12"/>
      <c r="V59" s="12"/>
      <c r="W59" s="12"/>
      <c r="X59" s="12"/>
      <c r="AG59" s="12"/>
      <c r="AH59" s="12"/>
      <c r="AI59" s="12"/>
      <c r="AJ59" s="12"/>
      <c r="AK59" s="12"/>
      <c r="AL59" s="12"/>
      <c r="AM59" s="12" t="s">
        <v>380</v>
      </c>
      <c r="AN59" t="str">
        <f>IFERROR(IF(OR(AN58&lt;0, AO57&gt;1, AO57=0), "NA - see note", "NO"),"NA - see note")</f>
        <v>NA - see note</v>
      </c>
    </row>
    <row r="60" spans="1:345" x14ac:dyDescent="0.25">
      <c r="A60" s="132"/>
      <c r="B60" s="27"/>
      <c r="C60" s="195" t="s">
        <v>28</v>
      </c>
      <c r="D60" s="27"/>
      <c r="E60" s="27"/>
      <c r="F60" s="27"/>
      <c r="G60" s="27"/>
      <c r="H60" s="27"/>
      <c r="I60" s="27"/>
      <c r="J60" s="27"/>
      <c r="K60" s="27"/>
      <c r="L60" s="27"/>
      <c r="M60" s="27"/>
      <c r="N60" s="27"/>
      <c r="O60" s="27"/>
      <c r="P60" s="27"/>
      <c r="Q60" s="27"/>
      <c r="R60" s="132"/>
    </row>
    <row r="61" spans="1:345" x14ac:dyDescent="0.25">
      <c r="A61" s="132"/>
      <c r="B61" s="27"/>
      <c r="C61" s="28" t="s">
        <v>424</v>
      </c>
      <c r="E61" s="218"/>
      <c r="F61" s="218"/>
      <c r="G61" s="218"/>
      <c r="H61" s="27"/>
      <c r="I61" s="56"/>
      <c r="J61" s="196"/>
      <c r="K61" s="27"/>
      <c r="L61" s="27"/>
      <c r="M61" s="27"/>
      <c r="N61" s="27"/>
      <c r="O61" s="27"/>
      <c r="P61" s="27"/>
      <c r="Q61" s="27"/>
      <c r="R61" s="132"/>
      <c r="AA61" t="s">
        <v>199</v>
      </c>
      <c r="AE61" t="e">
        <f>SUMIF(T64:T77, "Yes", X64:X77)/SUM(X64:X77)</f>
        <v>#DIV/0!</v>
      </c>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J61" s="12"/>
      <c r="IK61" s="12"/>
      <c r="IL61" s="12"/>
      <c r="IM61" s="12"/>
      <c r="IN61" s="12"/>
      <c r="IO61" s="12"/>
      <c r="IP61" s="12"/>
      <c r="IQ61" s="12"/>
      <c r="IR61" s="12"/>
      <c r="IS61" s="12"/>
      <c r="IT61" s="12"/>
      <c r="IU61" s="12"/>
      <c r="IV61" s="12"/>
      <c r="IW61" s="12"/>
      <c r="IX61" s="12"/>
      <c r="IY61" s="12"/>
      <c r="IZ61" s="12"/>
      <c r="JA61" s="12"/>
      <c r="JB61" s="12"/>
      <c r="JC61" s="12"/>
      <c r="JD61" s="12"/>
      <c r="JE61" s="12"/>
      <c r="JF61" s="12"/>
      <c r="JG61" s="12"/>
      <c r="JH61" s="12"/>
      <c r="JI61" s="12"/>
      <c r="JJ61" s="12"/>
      <c r="JK61" s="12"/>
      <c r="JL61" s="12"/>
      <c r="JM61" s="12"/>
      <c r="JN61" s="12"/>
      <c r="JO61" s="12"/>
      <c r="JP61" s="12"/>
      <c r="JQ61" s="12"/>
      <c r="JR61" s="12"/>
      <c r="JS61" s="12"/>
      <c r="JT61" s="12"/>
      <c r="JU61" s="12"/>
      <c r="JV61" s="12"/>
      <c r="JW61" s="12"/>
      <c r="JX61" s="12"/>
      <c r="JY61" s="12"/>
      <c r="JZ61" s="12"/>
      <c r="KA61" s="12"/>
      <c r="KB61" s="12"/>
      <c r="KC61" s="12"/>
      <c r="KD61" s="12"/>
      <c r="KE61" s="12"/>
      <c r="KF61" s="12"/>
      <c r="KG61" s="12"/>
      <c r="KH61" s="12"/>
      <c r="KI61" s="12"/>
      <c r="KJ61" s="12"/>
      <c r="KK61" s="12"/>
      <c r="KL61" s="12"/>
      <c r="KM61" s="12"/>
      <c r="KN61" s="12"/>
      <c r="KO61" s="12"/>
      <c r="KP61" s="12"/>
      <c r="KQ61" s="12"/>
      <c r="KR61" s="12"/>
      <c r="KS61" s="12"/>
      <c r="KT61" s="12"/>
      <c r="KU61" s="12"/>
      <c r="KV61" s="12"/>
      <c r="KW61" s="12"/>
      <c r="KX61" s="12"/>
      <c r="KY61" s="12"/>
      <c r="KZ61" s="12"/>
      <c r="LA61" s="12"/>
      <c r="LB61" s="12"/>
      <c r="LC61" s="12"/>
      <c r="LD61" s="12"/>
      <c r="LE61" s="12"/>
      <c r="LF61" s="12"/>
      <c r="LG61" s="12"/>
      <c r="LH61" s="12"/>
      <c r="LI61" s="12"/>
      <c r="LJ61" s="12"/>
      <c r="LK61" s="12"/>
      <c r="LL61" s="12"/>
      <c r="LM61" s="12"/>
      <c r="LN61" s="12"/>
      <c r="LO61" s="12"/>
      <c r="LP61" s="12"/>
      <c r="LQ61" s="12"/>
      <c r="LR61" s="12"/>
      <c r="LS61" s="12"/>
      <c r="LT61" s="12"/>
      <c r="LU61" s="12"/>
      <c r="LV61" s="12"/>
      <c r="LW61" s="12"/>
      <c r="LX61" s="12"/>
      <c r="LY61" s="12"/>
      <c r="LZ61" s="12"/>
      <c r="MA61" s="12"/>
      <c r="MB61" s="12"/>
      <c r="MC61" s="12"/>
      <c r="MD61" s="12"/>
      <c r="ME61" s="12"/>
      <c r="MF61" s="12"/>
    </row>
    <row r="62" spans="1:345" x14ac:dyDescent="0.25">
      <c r="A62" s="132"/>
      <c r="B62" s="27"/>
      <c r="C62" s="27"/>
      <c r="D62" s="27"/>
      <c r="E62" s="27"/>
      <c r="F62" s="27"/>
      <c r="G62" s="27"/>
      <c r="H62" s="27"/>
      <c r="I62" s="35"/>
      <c r="J62" s="35"/>
      <c r="K62" s="27"/>
      <c r="L62" s="27"/>
      <c r="M62" s="27"/>
      <c r="N62" s="27"/>
      <c r="O62" s="27"/>
      <c r="P62" s="27"/>
      <c r="Q62" s="27"/>
      <c r="R62" s="132"/>
      <c r="AA62" t="s">
        <v>381</v>
      </c>
      <c r="AE62" s="74" t="e">
        <f>SUMPRODUCT(H64:H77, U64:U77)/SUM(H64:H77)</f>
        <v>#DIV/0!</v>
      </c>
    </row>
    <row r="63" spans="1:345" ht="30" customHeight="1" x14ac:dyDescent="0.25">
      <c r="A63" s="132"/>
      <c r="B63" s="27"/>
      <c r="C63" s="217" t="s">
        <v>35</v>
      </c>
      <c r="D63" s="217"/>
      <c r="E63" s="133" t="s">
        <v>374</v>
      </c>
      <c r="F63" s="133" t="s">
        <v>375</v>
      </c>
      <c r="G63" s="133" t="s">
        <v>1</v>
      </c>
      <c r="H63" s="133" t="s">
        <v>319</v>
      </c>
      <c r="I63" s="133" t="s">
        <v>369</v>
      </c>
      <c r="J63" s="133" t="s">
        <v>370</v>
      </c>
      <c r="K63" s="133" t="s">
        <v>2</v>
      </c>
      <c r="L63" s="133" t="s">
        <v>318</v>
      </c>
      <c r="M63" s="133" t="s">
        <v>0</v>
      </c>
      <c r="N63" s="133" t="s">
        <v>24</v>
      </c>
      <c r="O63" s="133" t="s">
        <v>30</v>
      </c>
      <c r="P63" s="72" t="s">
        <v>22</v>
      </c>
      <c r="Q63" s="27"/>
      <c r="R63" s="132"/>
      <c r="T63" s="18" t="s">
        <v>179</v>
      </c>
      <c r="U63" s="18" t="s">
        <v>184</v>
      </c>
      <c r="V63" s="18" t="s">
        <v>191</v>
      </c>
      <c r="W63" s="18" t="s">
        <v>171</v>
      </c>
      <c r="X63" s="18" t="s">
        <v>170</v>
      </c>
      <c r="Y63" s="18" t="s">
        <v>194</v>
      </c>
      <c r="Z63" s="18" t="s">
        <v>195</v>
      </c>
      <c r="AA63" s="18" t="s">
        <v>304</v>
      </c>
      <c r="AB63" s="18" t="s">
        <v>305</v>
      </c>
      <c r="AC63" s="18" t="s">
        <v>306</v>
      </c>
      <c r="AD63" s="18" t="s">
        <v>378</v>
      </c>
      <c r="AE63" s="18" t="s">
        <v>192</v>
      </c>
      <c r="AF63" s="18" t="s">
        <v>196</v>
      </c>
      <c r="AG63" s="18" t="s">
        <v>197</v>
      </c>
      <c r="AH63" s="18" t="s">
        <v>193</v>
      </c>
      <c r="AI63" s="18" t="s">
        <v>207</v>
      </c>
      <c r="AJ63" s="18" t="s">
        <v>208</v>
      </c>
      <c r="AK63" s="18" t="s">
        <v>209</v>
      </c>
      <c r="AL63" s="18" t="s">
        <v>183</v>
      </c>
      <c r="AM63" s="18" t="s">
        <v>181</v>
      </c>
      <c r="AN63" s="18">
        <v>0</v>
      </c>
      <c r="AO63" s="18">
        <v>1</v>
      </c>
      <c r="AP63" s="18">
        <v>2</v>
      </c>
      <c r="AQ63" s="18">
        <v>3</v>
      </c>
      <c r="AR63" s="18">
        <v>4</v>
      </c>
      <c r="AS63" s="18">
        <v>5</v>
      </c>
      <c r="AT63" s="18">
        <v>6</v>
      </c>
      <c r="AU63" s="18">
        <v>7</v>
      </c>
      <c r="AV63" s="18">
        <v>8</v>
      </c>
      <c r="AW63" s="18">
        <v>9</v>
      </c>
      <c r="AX63" s="18">
        <v>10</v>
      </c>
      <c r="AY63" s="18">
        <v>11</v>
      </c>
      <c r="AZ63" s="18">
        <v>12</v>
      </c>
      <c r="BA63" s="18">
        <v>13</v>
      </c>
      <c r="BB63" s="18">
        <v>14</v>
      </c>
      <c r="BC63" s="18">
        <v>15</v>
      </c>
      <c r="BD63" s="18">
        <v>16</v>
      </c>
      <c r="BE63" s="18">
        <v>17</v>
      </c>
      <c r="BF63" s="18">
        <v>18</v>
      </c>
      <c r="BG63" s="18">
        <v>19</v>
      </c>
      <c r="BH63" s="18">
        <v>20</v>
      </c>
      <c r="BI63" s="18">
        <v>21</v>
      </c>
      <c r="BJ63" s="18">
        <v>22</v>
      </c>
      <c r="BK63" s="18">
        <v>23</v>
      </c>
      <c r="BL63" s="18">
        <v>24</v>
      </c>
      <c r="BM63" s="18">
        <v>25</v>
      </c>
      <c r="BN63" s="18">
        <v>26</v>
      </c>
      <c r="BO63" s="18">
        <v>27</v>
      </c>
      <c r="BP63" s="18">
        <v>28</v>
      </c>
      <c r="BQ63" s="18">
        <v>29</v>
      </c>
      <c r="BR63" s="18">
        <v>30</v>
      </c>
      <c r="BS63" s="18">
        <v>31</v>
      </c>
      <c r="BT63" s="18">
        <v>32</v>
      </c>
      <c r="BU63" s="18">
        <v>33</v>
      </c>
      <c r="BV63" s="18">
        <v>34</v>
      </c>
      <c r="BW63" s="18">
        <v>35</v>
      </c>
      <c r="BX63" s="18">
        <v>36</v>
      </c>
      <c r="BY63" s="18">
        <v>37</v>
      </c>
      <c r="BZ63" s="18">
        <v>38</v>
      </c>
      <c r="CA63" s="18">
        <v>39</v>
      </c>
      <c r="CB63" s="18">
        <v>40</v>
      </c>
      <c r="CC63" s="18">
        <v>41</v>
      </c>
      <c r="CD63" s="18">
        <v>42</v>
      </c>
      <c r="CE63" s="18">
        <v>43</v>
      </c>
      <c r="CF63" s="18">
        <v>44</v>
      </c>
      <c r="CG63" s="18">
        <v>45</v>
      </c>
      <c r="CH63" s="18">
        <v>46</v>
      </c>
      <c r="CI63" s="18">
        <v>47</v>
      </c>
      <c r="CJ63" s="18">
        <v>48</v>
      </c>
      <c r="CK63" s="18">
        <v>49</v>
      </c>
      <c r="CL63" s="18">
        <v>50</v>
      </c>
      <c r="CM63" s="18">
        <v>51</v>
      </c>
      <c r="CN63" s="18">
        <v>52</v>
      </c>
      <c r="CO63" s="18">
        <v>53</v>
      </c>
      <c r="CP63" s="18">
        <v>54</v>
      </c>
      <c r="CQ63" s="18">
        <v>55</v>
      </c>
      <c r="CR63" s="18">
        <v>56</v>
      </c>
      <c r="CS63" s="18">
        <v>57</v>
      </c>
      <c r="CT63" s="18">
        <v>58</v>
      </c>
      <c r="CU63" s="18">
        <v>59</v>
      </c>
      <c r="CV63" s="18">
        <v>60</v>
      </c>
      <c r="CW63" s="18">
        <v>61</v>
      </c>
      <c r="CX63" s="18">
        <v>62</v>
      </c>
      <c r="CY63" s="18">
        <v>63</v>
      </c>
      <c r="CZ63" s="18">
        <v>64</v>
      </c>
      <c r="DA63" s="18">
        <v>65</v>
      </c>
      <c r="DB63" s="18">
        <v>66</v>
      </c>
      <c r="DC63" s="18">
        <v>67</v>
      </c>
      <c r="DD63" s="18">
        <v>68</v>
      </c>
      <c r="DE63" s="18">
        <v>69</v>
      </c>
      <c r="DF63" s="18">
        <v>70</v>
      </c>
      <c r="DG63" s="18">
        <v>71</v>
      </c>
      <c r="DH63" s="18">
        <v>72</v>
      </c>
      <c r="DI63" s="18">
        <v>73</v>
      </c>
      <c r="DJ63" s="18">
        <v>74</v>
      </c>
      <c r="DK63" s="18">
        <v>75</v>
      </c>
      <c r="DL63" s="18">
        <v>76</v>
      </c>
      <c r="DM63" s="18">
        <v>77</v>
      </c>
      <c r="DN63" s="18">
        <v>78</v>
      </c>
      <c r="DO63" s="18">
        <v>79</v>
      </c>
      <c r="DP63" s="18">
        <v>80</v>
      </c>
      <c r="DQ63" s="18">
        <v>81</v>
      </c>
      <c r="DR63" s="18">
        <v>82</v>
      </c>
      <c r="DS63" s="18">
        <v>83</v>
      </c>
      <c r="DT63" s="18">
        <v>84</v>
      </c>
      <c r="DU63" s="18">
        <v>85</v>
      </c>
      <c r="DV63" s="18">
        <v>86</v>
      </c>
      <c r="DW63" s="18">
        <v>87</v>
      </c>
      <c r="DX63" s="18">
        <v>88</v>
      </c>
      <c r="DY63" s="18">
        <v>89</v>
      </c>
      <c r="DZ63" s="18">
        <v>90</v>
      </c>
      <c r="EA63" s="18">
        <v>91</v>
      </c>
      <c r="EB63" s="18">
        <v>92</v>
      </c>
      <c r="EC63" s="18">
        <v>93</v>
      </c>
      <c r="ED63" s="18">
        <v>94</v>
      </c>
      <c r="EE63" s="18">
        <v>95</v>
      </c>
      <c r="EF63" s="18">
        <v>96</v>
      </c>
      <c r="EG63" s="18">
        <v>97</v>
      </c>
      <c r="EH63" s="18">
        <v>98</v>
      </c>
      <c r="EI63" s="18">
        <v>99</v>
      </c>
      <c r="EJ63" s="18">
        <v>100</v>
      </c>
      <c r="EK63" s="18"/>
      <c r="EL63" s="18"/>
      <c r="EM63" s="18"/>
      <c r="EN63" s="18"/>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L63" s="18"/>
      <c r="FM63" s="18"/>
      <c r="FN63" s="18"/>
      <c r="FO63" s="18"/>
      <c r="FP63" s="18"/>
      <c r="FQ63" s="18"/>
      <c r="FR63" s="18"/>
      <c r="FS63" s="18"/>
      <c r="FT63" s="18"/>
      <c r="FU63" s="18"/>
      <c r="FV63" s="18"/>
      <c r="FW63" s="18"/>
      <c r="FX63" s="18"/>
      <c r="FY63" s="18"/>
      <c r="FZ63" s="18"/>
      <c r="GA63" s="18"/>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8"/>
      <c r="GZ63" s="18"/>
      <c r="HA63" s="18"/>
      <c r="HB63" s="18"/>
      <c r="HC63" s="18"/>
      <c r="HD63" s="18"/>
      <c r="HE63" s="18"/>
      <c r="HF63" s="18"/>
      <c r="HG63" s="18"/>
      <c r="HH63" s="18"/>
      <c r="HI63" s="18"/>
      <c r="HJ63" s="18"/>
      <c r="HK63" s="18"/>
      <c r="HL63" s="18"/>
      <c r="HM63" s="18"/>
      <c r="HN63" s="18"/>
      <c r="HO63" s="18"/>
      <c r="HP63" s="18"/>
      <c r="HQ63" s="18"/>
      <c r="HR63" s="18"/>
      <c r="HS63" s="18"/>
      <c r="HT63" s="18"/>
      <c r="HU63" s="18"/>
      <c r="HV63" s="18"/>
      <c r="HW63" s="18"/>
      <c r="HX63" s="18"/>
      <c r="HY63" s="18"/>
      <c r="HZ63" s="18"/>
      <c r="IA63" s="18"/>
      <c r="IB63" s="18"/>
      <c r="IC63" s="18"/>
      <c r="ID63" s="18"/>
      <c r="IE63" s="18"/>
      <c r="IF63" s="18"/>
      <c r="IG63" s="18"/>
      <c r="IH63" s="18"/>
      <c r="II63" s="18"/>
      <c r="IJ63" s="18"/>
      <c r="IK63" s="18"/>
      <c r="IL63" s="18"/>
      <c r="IM63" s="18"/>
      <c r="IN63" s="18"/>
      <c r="IO63" s="18"/>
      <c r="IP63" s="18"/>
      <c r="IQ63" s="18"/>
      <c r="IR63" s="18"/>
      <c r="IS63" s="18"/>
      <c r="IT63" s="18"/>
      <c r="IU63" s="18"/>
      <c r="IV63" s="18"/>
      <c r="IW63" s="18"/>
      <c r="IX63" s="18"/>
      <c r="IY63" s="18"/>
      <c r="IZ63" s="18"/>
      <c r="JA63" s="18"/>
      <c r="JB63" s="18"/>
      <c r="JC63" s="18"/>
      <c r="JD63" s="18"/>
      <c r="JE63" s="18"/>
      <c r="JF63" s="18"/>
      <c r="JG63" s="18"/>
      <c r="JH63" s="18"/>
      <c r="JI63" s="18"/>
      <c r="JJ63" s="18"/>
      <c r="JK63" s="18"/>
      <c r="JL63" s="18"/>
      <c r="JM63" s="18"/>
      <c r="JN63" s="18"/>
      <c r="JO63" s="18"/>
      <c r="JP63" s="18"/>
      <c r="JQ63" s="18"/>
      <c r="JR63" s="18"/>
      <c r="JS63" s="18"/>
      <c r="JT63" s="18"/>
      <c r="JU63" s="18"/>
      <c r="JV63" s="18"/>
      <c r="JW63" s="18"/>
      <c r="JX63" s="18"/>
      <c r="JY63" s="18"/>
      <c r="JZ63" s="18"/>
      <c r="KA63" s="18"/>
      <c r="KB63" s="18"/>
      <c r="KC63" s="18"/>
      <c r="KD63" s="18"/>
      <c r="KE63" s="18"/>
      <c r="KF63" s="18"/>
      <c r="KG63" s="18"/>
      <c r="KH63" s="18"/>
      <c r="KI63" s="18"/>
      <c r="KJ63" s="18"/>
      <c r="KK63" s="18"/>
      <c r="KL63" s="18"/>
      <c r="KM63" s="18"/>
      <c r="KN63" s="18"/>
      <c r="KO63" s="18"/>
      <c r="KP63" s="18"/>
      <c r="KQ63" s="18"/>
      <c r="KR63" s="18"/>
      <c r="KS63" s="18"/>
      <c r="KT63" s="18"/>
      <c r="KU63" s="18"/>
      <c r="KV63" s="18"/>
      <c r="KW63" s="18"/>
      <c r="KX63" s="18"/>
      <c r="KY63" s="18"/>
      <c r="KZ63" s="18"/>
      <c r="LA63" s="18"/>
      <c r="LB63" s="18"/>
      <c r="LC63" s="18"/>
      <c r="LD63" s="18"/>
      <c r="LE63" s="18"/>
      <c r="LF63" s="18"/>
      <c r="LG63" s="18"/>
      <c r="LH63" s="18"/>
      <c r="LI63" s="18"/>
      <c r="LJ63" s="18"/>
      <c r="LK63" s="18"/>
      <c r="LL63" s="18"/>
      <c r="LM63" s="18"/>
      <c r="LN63" s="18"/>
      <c r="LO63" s="18"/>
      <c r="LP63" s="18"/>
      <c r="LQ63" s="18"/>
      <c r="LR63" s="18"/>
      <c r="LS63" s="18"/>
      <c r="LT63" s="18"/>
      <c r="LU63" s="18"/>
      <c r="LV63" s="18"/>
      <c r="LW63" s="18"/>
      <c r="LX63" s="18"/>
      <c r="LY63" s="18"/>
      <c r="LZ63" s="18"/>
      <c r="MA63" s="18"/>
      <c r="MB63" s="18"/>
      <c r="MC63" s="18"/>
      <c r="MD63" s="18"/>
      <c r="ME63" s="18"/>
      <c r="MF63" s="18"/>
    </row>
    <row r="64" spans="1:345" x14ac:dyDescent="0.25">
      <c r="A64" s="132"/>
      <c r="B64" s="27"/>
      <c r="C64" s="219"/>
      <c r="D64" s="219"/>
      <c r="E64" s="103"/>
      <c r="F64" s="104"/>
      <c r="G64" s="36" t="str">
        <f>IFERROR(VLOOKUP(E64, 'General Project Info'!$C$31:$I$41, 7, FALSE), "")</f>
        <v/>
      </c>
      <c r="H64" s="41">
        <f>IFERROR(X64*VLOOKUP(E64, 'General Project Info'!$R$31:$T$41, 3, FALSE), 0)</f>
        <v>0</v>
      </c>
      <c r="I64" s="42">
        <f>IFERROR(IF($T64="Yes", $X64*VLOOKUP($E64, 'General Project Info'!$R$31:$W$41, 5, FALSE), 0), 0)</f>
        <v>0</v>
      </c>
      <c r="J64" s="42">
        <f>IFERROR(IF($T64="No", $X64*VLOOKUP($E64, 'General Project Info'!$R$31:$W$41, 5, FALSE), 0), 0)</f>
        <v>0</v>
      </c>
      <c r="K64" s="106"/>
      <c r="L64" s="106"/>
      <c r="M64" s="107"/>
      <c r="N64" s="107"/>
      <c r="O64" s="107"/>
      <c r="P64" s="43">
        <f>IFERROR(IF(K64=AC64, 0, (AC64/K64*M64)*$Z$11^IF(AB64&lt;=0,0,AA64)), 0)</f>
        <v>0</v>
      </c>
      <c r="Q64" s="27"/>
      <c r="R64" s="132"/>
      <c r="T64" s="18" t="e">
        <f>VLOOKUP($E64, 'Unit Conversions Array'!$B$4:$Z$16, 25, FALSE)</f>
        <v>#N/A</v>
      </c>
      <c r="U64" s="18">
        <f>VLOOKUP(E64, 'General Project Info'!$R$31:$W$41, 6, FALSE)</f>
        <v>1</v>
      </c>
      <c r="V64" s="18">
        <f t="shared" ref="V64:V77" si="69">IF(U64=$Z$12, H64*$X$10, (H64/($Z$12-U64))*(1-(U64/$Z$12)^$X$10))</f>
        <v>0</v>
      </c>
      <c r="W64" s="18">
        <f>IFERROR(F64*INDEX('Unit Conversions Array'!$E$4:$Y$16, MATCH('Scenarios &amp; Measures'!E64, 'Unit Conversions Array'!$B$4:$B$16, 0), MATCH('Scenarios &amp; Measures'!G64, 'Unit Conversions Array'!$E$3:$Y$3, 0)), 0)</f>
        <v>0</v>
      </c>
      <c r="X64" s="19">
        <f>W64/3.412</f>
        <v>0</v>
      </c>
      <c r="Y64" s="19">
        <f>I64</f>
        <v>0</v>
      </c>
      <c r="Z64" s="19">
        <f>J64</f>
        <v>0</v>
      </c>
      <c r="AA64" s="17">
        <f>IFERROR(ROUNDDOWN(($X$10-(K64-AD64))/K64, 0)*K64+(K64-AD64), 0)</f>
        <v>0</v>
      </c>
      <c r="AB64" s="17">
        <f>$X$10-AA64</f>
        <v>40</v>
      </c>
      <c r="AC64" s="17">
        <f>IF(AB64&lt;0, ABS(AB64), K64-AB64)</f>
        <v>-40</v>
      </c>
      <c r="AD64" s="17">
        <f>IF(L64&lt;=K64, L64, 0)</f>
        <v>0</v>
      </c>
      <c r="AE64" s="18">
        <f t="shared" ref="AE64:AE77" si="70">IF($Z$11=$Z$12, O64*$X$10, (O64/($Z$12-$Z$11))*(1-($Z$11/$Z$12)^$X$10))*$Z$12</f>
        <v>0</v>
      </c>
      <c r="AF64" s="19">
        <f t="shared" ref="AF64:AF77" si="71">SUMPRODUCT($AN$11:$EJ$11,$AN$12:$EJ$12)*Y64/1000</f>
        <v>0</v>
      </c>
      <c r="AG64" s="12">
        <f t="shared" ref="AG64:AG77" si="72">SUMPRODUCT($AN$11:$EJ$11,$AN$12:$EJ$12)*Z64/1000</f>
        <v>0</v>
      </c>
      <c r="AH64" s="17">
        <f>IFERROR(SUMPRODUCT($AN$12:$EJ$12, AN64:EJ64), 0)</f>
        <v>0</v>
      </c>
      <c r="AI64" s="23">
        <f>IF($V$10="RECs", -Y64/VLOOKUP("RECs", 'General Project Info'!$R$31:$W$41, 5, FALSE)*$V$11*IF($X$11=$Z$12, $X$10, (1/($Z$12-$X$11))*(1-($X$11/$Z$12)^$X$10)*$Z$12), 0)</f>
        <v>0</v>
      </c>
      <c r="AJ64" s="17">
        <f t="shared" ref="AJ64:AJ77" si="73">IF($V$10="Carbon Offset", IF($X$12=$Z$12,Y64*$V$12*$X$10, (Y64*$V$12)/($Z$12-$X$12)*(1-($X$12/$Z$12)^$X$10)*$Z$12), 0)</f>
        <v>0</v>
      </c>
      <c r="AK64" s="17" t="e">
        <f t="shared" ref="AK64:AK77" si="74">IF($X$12=$Z$12,Z64*$V$12*$X$10, (Z64*$V$12)/($Z$12-$X$12)*(1-($X$12/$Z$12)^$X$10)*$Z$12)</f>
        <v>#N/A</v>
      </c>
      <c r="AL64" s="17" t="e">
        <f>V64+AG64+AH64+AE64+AF64+AI64+AJ64+AK64-P64</f>
        <v>#N/A</v>
      </c>
      <c r="AM64" s="20" t="s">
        <v>220</v>
      </c>
      <c r="AN64" s="12">
        <f t="shared" ref="AN64:AW77" si="75">IFERROR(IF(AN$38&gt;=$X$10, 0, IF(MOD($AD64+AN$38, $K64)=0, (($M64-$N64)*$Z$11^AN$38), 0)), 0)</f>
        <v>0</v>
      </c>
      <c r="AO64" s="12">
        <f t="shared" si="75"/>
        <v>0</v>
      </c>
      <c r="AP64" s="12">
        <f t="shared" si="75"/>
        <v>0</v>
      </c>
      <c r="AQ64" s="12">
        <f t="shared" si="75"/>
        <v>0</v>
      </c>
      <c r="AR64" s="12">
        <f t="shared" si="75"/>
        <v>0</v>
      </c>
      <c r="AS64" s="12">
        <f t="shared" si="75"/>
        <v>0</v>
      </c>
      <c r="AT64" s="12">
        <f t="shared" si="75"/>
        <v>0</v>
      </c>
      <c r="AU64" s="12">
        <f t="shared" si="75"/>
        <v>0</v>
      </c>
      <c r="AV64" s="12">
        <f t="shared" si="75"/>
        <v>0</v>
      </c>
      <c r="AW64" s="12">
        <f t="shared" si="75"/>
        <v>0</v>
      </c>
      <c r="AX64" s="12">
        <f t="shared" ref="AX64:BG77" si="76">IFERROR(IF(AX$38&gt;=$X$10, 0, IF(MOD($AD64+AX$38, $K64)=0, (($M64-$N64)*$Z$11^AX$38), 0)), 0)</f>
        <v>0</v>
      </c>
      <c r="AY64" s="12">
        <f t="shared" si="76"/>
        <v>0</v>
      </c>
      <c r="AZ64" s="12">
        <f t="shared" si="76"/>
        <v>0</v>
      </c>
      <c r="BA64" s="12">
        <f t="shared" si="76"/>
        <v>0</v>
      </c>
      <c r="BB64" s="12">
        <f t="shared" si="76"/>
        <v>0</v>
      </c>
      <c r="BC64" s="12">
        <f t="shared" si="76"/>
        <v>0</v>
      </c>
      <c r="BD64" s="12">
        <f t="shared" si="76"/>
        <v>0</v>
      </c>
      <c r="BE64" s="12">
        <f t="shared" si="76"/>
        <v>0</v>
      </c>
      <c r="BF64" s="12">
        <f t="shared" si="76"/>
        <v>0</v>
      </c>
      <c r="BG64" s="12">
        <f t="shared" si="76"/>
        <v>0</v>
      </c>
      <c r="BH64" s="12">
        <f t="shared" ref="BH64:BQ77" si="77">IFERROR(IF(BH$38&gt;=$X$10, 0, IF(MOD($AD64+BH$38, $K64)=0, (($M64-$N64)*$Z$11^BH$38), 0)), 0)</f>
        <v>0</v>
      </c>
      <c r="BI64" s="12">
        <f t="shared" si="77"/>
        <v>0</v>
      </c>
      <c r="BJ64" s="12">
        <f t="shared" si="77"/>
        <v>0</v>
      </c>
      <c r="BK64" s="12">
        <f t="shared" si="77"/>
        <v>0</v>
      </c>
      <c r="BL64" s="12">
        <f t="shared" si="77"/>
        <v>0</v>
      </c>
      <c r="BM64" s="12">
        <f t="shared" si="77"/>
        <v>0</v>
      </c>
      <c r="BN64" s="12">
        <f t="shared" si="77"/>
        <v>0</v>
      </c>
      <c r="BO64" s="12">
        <f t="shared" si="77"/>
        <v>0</v>
      </c>
      <c r="BP64" s="12">
        <f t="shared" si="77"/>
        <v>0</v>
      </c>
      <c r="BQ64" s="12">
        <f t="shared" si="77"/>
        <v>0</v>
      </c>
      <c r="BR64" s="12">
        <f t="shared" ref="BR64:CA77" si="78">IFERROR(IF(BR$38&gt;=$X$10, 0, IF(MOD($AD64+BR$38, $K64)=0, (($M64-$N64)*$Z$11^BR$38), 0)), 0)</f>
        <v>0</v>
      </c>
      <c r="BS64" s="12">
        <f t="shared" si="78"/>
        <v>0</v>
      </c>
      <c r="BT64" s="12">
        <f t="shared" si="78"/>
        <v>0</v>
      </c>
      <c r="BU64" s="12">
        <f t="shared" si="78"/>
        <v>0</v>
      </c>
      <c r="BV64" s="12">
        <f t="shared" si="78"/>
        <v>0</v>
      </c>
      <c r="BW64" s="12">
        <f t="shared" si="78"/>
        <v>0</v>
      </c>
      <c r="BX64" s="12">
        <f t="shared" si="78"/>
        <v>0</v>
      </c>
      <c r="BY64" s="12">
        <f t="shared" si="78"/>
        <v>0</v>
      </c>
      <c r="BZ64" s="12">
        <f t="shared" si="78"/>
        <v>0</v>
      </c>
      <c r="CA64" s="12">
        <f t="shared" si="78"/>
        <v>0</v>
      </c>
      <c r="CB64" s="12">
        <f t="shared" ref="CB64:CK77" si="79">IFERROR(IF(CB$38&gt;=$X$10, 0, IF(MOD($AD64+CB$38, $K64)=0, (($M64-$N64)*$Z$11^CB$38), 0)), 0)</f>
        <v>0</v>
      </c>
      <c r="CC64" s="12">
        <f t="shared" si="79"/>
        <v>0</v>
      </c>
      <c r="CD64" s="12">
        <f t="shared" si="79"/>
        <v>0</v>
      </c>
      <c r="CE64" s="12">
        <f t="shared" si="79"/>
        <v>0</v>
      </c>
      <c r="CF64" s="12">
        <f t="shared" si="79"/>
        <v>0</v>
      </c>
      <c r="CG64" s="12">
        <f t="shared" si="79"/>
        <v>0</v>
      </c>
      <c r="CH64" s="12">
        <f t="shared" si="79"/>
        <v>0</v>
      </c>
      <c r="CI64" s="12">
        <f t="shared" si="79"/>
        <v>0</v>
      </c>
      <c r="CJ64" s="12">
        <f t="shared" si="79"/>
        <v>0</v>
      </c>
      <c r="CK64" s="12">
        <f t="shared" si="79"/>
        <v>0</v>
      </c>
      <c r="CL64" s="12">
        <f t="shared" ref="CL64:CU77" si="80">IFERROR(IF(CL$38&gt;=$X$10, 0, IF(MOD($AD64+CL$38, $K64)=0, (($M64-$N64)*$Z$11^CL$38), 0)), 0)</f>
        <v>0</v>
      </c>
      <c r="CM64" s="12">
        <f t="shared" si="80"/>
        <v>0</v>
      </c>
      <c r="CN64" s="12">
        <f t="shared" si="80"/>
        <v>0</v>
      </c>
      <c r="CO64" s="12">
        <f t="shared" si="80"/>
        <v>0</v>
      </c>
      <c r="CP64" s="12">
        <f t="shared" si="80"/>
        <v>0</v>
      </c>
      <c r="CQ64" s="12">
        <f t="shared" si="80"/>
        <v>0</v>
      </c>
      <c r="CR64" s="12">
        <f t="shared" si="80"/>
        <v>0</v>
      </c>
      <c r="CS64" s="12">
        <f t="shared" si="80"/>
        <v>0</v>
      </c>
      <c r="CT64" s="12">
        <f t="shared" si="80"/>
        <v>0</v>
      </c>
      <c r="CU64" s="12">
        <f t="shared" si="80"/>
        <v>0</v>
      </c>
      <c r="CV64" s="12">
        <f t="shared" ref="CV64:DE77" si="81">IFERROR(IF(CV$38&gt;=$X$10, 0, IF(MOD($AD64+CV$38, $K64)=0, (($M64-$N64)*$Z$11^CV$38), 0)), 0)</f>
        <v>0</v>
      </c>
      <c r="CW64" s="12">
        <f t="shared" si="81"/>
        <v>0</v>
      </c>
      <c r="CX64" s="12">
        <f t="shared" si="81"/>
        <v>0</v>
      </c>
      <c r="CY64" s="12">
        <f t="shared" si="81"/>
        <v>0</v>
      </c>
      <c r="CZ64" s="12">
        <f t="shared" si="81"/>
        <v>0</v>
      </c>
      <c r="DA64" s="12">
        <f t="shared" si="81"/>
        <v>0</v>
      </c>
      <c r="DB64" s="12">
        <f t="shared" si="81"/>
        <v>0</v>
      </c>
      <c r="DC64" s="12">
        <f t="shared" si="81"/>
        <v>0</v>
      </c>
      <c r="DD64" s="12">
        <f t="shared" si="81"/>
        <v>0</v>
      </c>
      <c r="DE64" s="12">
        <f t="shared" si="81"/>
        <v>0</v>
      </c>
      <c r="DF64" s="12">
        <f t="shared" ref="DF64:DO77" si="82">IFERROR(IF(DF$38&gt;=$X$10, 0, IF(MOD($AD64+DF$38, $K64)=0, (($M64-$N64)*$Z$11^DF$38), 0)), 0)</f>
        <v>0</v>
      </c>
      <c r="DG64" s="12">
        <f t="shared" si="82"/>
        <v>0</v>
      </c>
      <c r="DH64" s="12">
        <f t="shared" si="82"/>
        <v>0</v>
      </c>
      <c r="DI64" s="12">
        <f t="shared" si="82"/>
        <v>0</v>
      </c>
      <c r="DJ64" s="12">
        <f t="shared" si="82"/>
        <v>0</v>
      </c>
      <c r="DK64" s="12">
        <f t="shared" si="82"/>
        <v>0</v>
      </c>
      <c r="DL64" s="12">
        <f t="shared" si="82"/>
        <v>0</v>
      </c>
      <c r="DM64" s="12">
        <f t="shared" si="82"/>
        <v>0</v>
      </c>
      <c r="DN64" s="12">
        <f t="shared" si="82"/>
        <v>0</v>
      </c>
      <c r="DO64" s="12">
        <f t="shared" si="82"/>
        <v>0</v>
      </c>
      <c r="DP64" s="12">
        <f t="shared" ref="DP64:DY77" si="83">IFERROR(IF(DP$38&gt;=$X$10, 0, IF(MOD($AD64+DP$38, $K64)=0, (($M64-$N64)*$Z$11^DP$38), 0)), 0)</f>
        <v>0</v>
      </c>
      <c r="DQ64" s="12">
        <f t="shared" si="83"/>
        <v>0</v>
      </c>
      <c r="DR64" s="12">
        <f t="shared" si="83"/>
        <v>0</v>
      </c>
      <c r="DS64" s="12">
        <f t="shared" si="83"/>
        <v>0</v>
      </c>
      <c r="DT64" s="12">
        <f t="shared" si="83"/>
        <v>0</v>
      </c>
      <c r="DU64" s="12">
        <f t="shared" si="83"/>
        <v>0</v>
      </c>
      <c r="DV64" s="12">
        <f t="shared" si="83"/>
        <v>0</v>
      </c>
      <c r="DW64" s="12">
        <f t="shared" si="83"/>
        <v>0</v>
      </c>
      <c r="DX64" s="12">
        <f t="shared" si="83"/>
        <v>0</v>
      </c>
      <c r="DY64" s="12">
        <f t="shared" si="83"/>
        <v>0</v>
      </c>
      <c r="DZ64" s="12">
        <f t="shared" ref="DZ64:EJ77" si="84">IFERROR(IF(DZ$38&gt;=$X$10, 0, IF(MOD($AD64+DZ$38, $K64)=0, (($M64-$N64)*$Z$11^DZ$38), 0)), 0)</f>
        <v>0</v>
      </c>
      <c r="EA64" s="12">
        <f t="shared" si="84"/>
        <v>0</v>
      </c>
      <c r="EB64" s="12">
        <f t="shared" si="84"/>
        <v>0</v>
      </c>
      <c r="EC64" s="12">
        <f t="shared" si="84"/>
        <v>0</v>
      </c>
      <c r="ED64" s="12">
        <f t="shared" si="84"/>
        <v>0</v>
      </c>
      <c r="EE64" s="12">
        <f t="shared" si="84"/>
        <v>0</v>
      </c>
      <c r="EF64" s="12">
        <f t="shared" si="84"/>
        <v>0</v>
      </c>
      <c r="EG64" s="12">
        <f t="shared" si="84"/>
        <v>0</v>
      </c>
      <c r="EH64" s="12">
        <f t="shared" si="84"/>
        <v>0</v>
      </c>
      <c r="EI64" s="12">
        <f t="shared" si="84"/>
        <v>0</v>
      </c>
      <c r="EJ64" s="12">
        <f t="shared" si="84"/>
        <v>0</v>
      </c>
      <c r="EK64" s="20"/>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2"/>
      <c r="HM64" s="12"/>
      <c r="HN64" s="12"/>
      <c r="HO64" s="12"/>
      <c r="HP64" s="12"/>
      <c r="HQ64" s="12"/>
      <c r="HR64" s="12"/>
      <c r="HS64" s="12"/>
      <c r="HT64" s="12"/>
      <c r="HU64" s="12"/>
      <c r="HV64" s="12"/>
      <c r="HW64" s="12"/>
      <c r="HX64" s="12"/>
      <c r="HY64" s="12"/>
      <c r="HZ64" s="12"/>
      <c r="IA64" s="12"/>
      <c r="IB64" s="12"/>
      <c r="IC64" s="12"/>
      <c r="ID64" s="12"/>
      <c r="IE64" s="12"/>
      <c r="IF64" s="12"/>
      <c r="IG64" s="12"/>
      <c r="IH64" s="12"/>
      <c r="II64" s="16"/>
      <c r="IJ64" s="12"/>
      <c r="IK64" s="12"/>
      <c r="IL64" s="12"/>
      <c r="IM64" s="12"/>
      <c r="IN64" s="12"/>
      <c r="IO64" s="12"/>
      <c r="IP64" s="12"/>
      <c r="IQ64" s="12"/>
      <c r="IR64" s="12"/>
      <c r="IS64" s="12"/>
      <c r="IT64" s="12"/>
      <c r="IU64" s="12"/>
      <c r="IV64" s="12"/>
      <c r="IW64" s="12"/>
      <c r="IX64" s="12"/>
      <c r="IY64" s="12"/>
      <c r="IZ64" s="12"/>
      <c r="JA64" s="12"/>
      <c r="JB64" s="12"/>
      <c r="JC64" s="12"/>
      <c r="JD64" s="12"/>
      <c r="JE64" s="12"/>
      <c r="JF64" s="12"/>
      <c r="JG64" s="12"/>
      <c r="JH64" s="12"/>
      <c r="JI64" s="12"/>
      <c r="JJ64" s="12"/>
      <c r="JK64" s="12"/>
      <c r="JL64" s="12"/>
      <c r="JM64" s="12"/>
      <c r="JN64" s="12"/>
      <c r="JO64" s="12"/>
      <c r="JP64" s="12"/>
      <c r="JQ64" s="12"/>
      <c r="JR64" s="12"/>
      <c r="JS64" s="12"/>
      <c r="JT64" s="12"/>
      <c r="JU64" s="12"/>
      <c r="JV64" s="12"/>
      <c r="JW64" s="12"/>
      <c r="JX64" s="12"/>
      <c r="JY64" s="12"/>
      <c r="JZ64" s="12"/>
      <c r="KA64" s="12"/>
      <c r="KB64" s="12"/>
      <c r="KC64" s="12"/>
      <c r="KD64" s="12"/>
      <c r="KE64" s="12"/>
      <c r="KF64" s="12"/>
      <c r="KG64" s="12"/>
      <c r="KH64" s="12"/>
      <c r="KI64" s="12"/>
      <c r="KJ64" s="12"/>
      <c r="KK64" s="12"/>
      <c r="KL64" s="12"/>
      <c r="KM64" s="12"/>
      <c r="KN64" s="12"/>
      <c r="KO64" s="12"/>
      <c r="KP64" s="12"/>
      <c r="KQ64" s="12"/>
      <c r="KR64" s="12"/>
      <c r="KS64" s="12"/>
      <c r="KT64" s="12"/>
      <c r="KU64" s="12"/>
      <c r="KV64" s="12"/>
      <c r="KW64" s="12"/>
      <c r="KX64" s="12"/>
      <c r="KY64" s="12"/>
      <c r="KZ64" s="12"/>
      <c r="LA64" s="12"/>
      <c r="LB64" s="12"/>
      <c r="LC64" s="12"/>
      <c r="LD64" s="12"/>
      <c r="LE64" s="12"/>
      <c r="LF64" s="12"/>
      <c r="LG64" s="12"/>
      <c r="LH64" s="12"/>
      <c r="LI64" s="12"/>
      <c r="LJ64" s="12"/>
      <c r="LK64" s="12"/>
      <c r="LL64" s="12"/>
      <c r="LM64" s="12"/>
      <c r="LN64" s="12"/>
      <c r="LO64" s="12"/>
      <c r="LP64" s="12"/>
      <c r="LQ64" s="12"/>
      <c r="LR64" s="12"/>
      <c r="LS64" s="12"/>
      <c r="LT64" s="12"/>
      <c r="LU64" s="12"/>
      <c r="LV64" s="12"/>
      <c r="LW64" s="12"/>
      <c r="LX64" s="12"/>
      <c r="LY64" s="12"/>
      <c r="LZ64" s="12"/>
      <c r="MA64" s="12"/>
      <c r="MB64" s="12"/>
      <c r="MC64" s="12"/>
      <c r="MD64" s="12"/>
      <c r="ME64" s="12"/>
      <c r="MF64" s="12"/>
      <c r="MG64" s="12"/>
    </row>
    <row r="65" spans="1:345" x14ac:dyDescent="0.25">
      <c r="A65" s="132"/>
      <c r="B65" s="27"/>
      <c r="C65" s="219"/>
      <c r="D65" s="219"/>
      <c r="E65" s="103"/>
      <c r="F65" s="105"/>
      <c r="G65" s="36" t="str">
        <f>IFERROR(VLOOKUP(E65, 'General Project Info'!$C$31:$I$41, 7, FALSE), "")</f>
        <v/>
      </c>
      <c r="H65" s="41">
        <f>IFERROR(X65*VLOOKUP(E65, 'General Project Info'!$R$31:$T$41, 3, FALSE), 0)</f>
        <v>0</v>
      </c>
      <c r="I65" s="42">
        <f>IFERROR(IF($T65="Yes", $X65*VLOOKUP($E65, 'General Project Info'!$R$31:$W$41, 5, FALSE), 0), 0)</f>
        <v>0</v>
      </c>
      <c r="J65" s="42">
        <f>IFERROR(IF($T65="No", $X65*VLOOKUP($E65, 'General Project Info'!$R$31:$W$41, 5, FALSE), 0), 0)</f>
        <v>0</v>
      </c>
      <c r="K65" s="108"/>
      <c r="L65" s="108"/>
      <c r="M65" s="109"/>
      <c r="N65" s="109"/>
      <c r="O65" s="109"/>
      <c r="P65" s="43">
        <f t="shared" ref="P65:P77" si="85">IFERROR(IF(K65=AC65, 0, (AC65/K65*M65)*$Z$11^IF(AB65&lt;=0,0,AA65)), 0)</f>
        <v>0</v>
      </c>
      <c r="Q65" s="27"/>
      <c r="R65" s="132"/>
      <c r="T65" s="18" t="e">
        <f>VLOOKUP($E65, 'Unit Conversions Array'!$B$4:$Z$16, 25, FALSE)</f>
        <v>#N/A</v>
      </c>
      <c r="U65">
        <f>VLOOKUP(E65, 'General Project Info'!$R$31:$W$41, 6, FALSE)</f>
        <v>1</v>
      </c>
      <c r="V65" s="18">
        <f t="shared" si="69"/>
        <v>0</v>
      </c>
      <c r="W65" s="18">
        <f>IFERROR(F65*INDEX('Unit Conversions Array'!$E$4:$Y$16, MATCH('Scenarios &amp; Measures'!E65, 'Unit Conversions Array'!$B$4:$B$16, 0), MATCH('Scenarios &amp; Measures'!G65, 'Unit Conversions Array'!$E$3:$Y$3, 0)), 0)</f>
        <v>0</v>
      </c>
      <c r="X65" s="19">
        <f t="shared" ref="X65:X77" si="86">W65/3.412</f>
        <v>0</v>
      </c>
      <c r="Y65" s="19">
        <f t="shared" ref="Y65:Y77" si="87">I65</f>
        <v>0</v>
      </c>
      <c r="Z65" s="19">
        <f t="shared" ref="Z65:Z77" si="88">J65</f>
        <v>0</v>
      </c>
      <c r="AA65" s="17">
        <f>IFERROR(ROUNDDOWN(($X$10-(K65-AD65))/K65, 0)*K65+(K65-AD65), 0)</f>
        <v>0</v>
      </c>
      <c r="AB65" s="17">
        <f t="shared" ref="AB65:AB77" si="89">$X$10-AA65</f>
        <v>40</v>
      </c>
      <c r="AC65" s="17">
        <f t="shared" ref="AC65:AC77" si="90">IF(AB65&lt;0, ABS(AB65), K65-AB65)</f>
        <v>-40</v>
      </c>
      <c r="AD65" s="17">
        <f t="shared" ref="AD65:AD77" si="91">IF(L65&lt;=K65, L65, 0)</f>
        <v>0</v>
      </c>
      <c r="AE65" s="18">
        <f t="shared" si="70"/>
        <v>0</v>
      </c>
      <c r="AF65" s="19">
        <f t="shared" si="71"/>
        <v>0</v>
      </c>
      <c r="AG65" s="12">
        <f t="shared" si="72"/>
        <v>0</v>
      </c>
      <c r="AH65" s="17">
        <f t="shared" ref="AH65:AH77" si="92">IFERROR(SUMPRODUCT($AN$12:$EJ$12, AN65:EJ65), 0)</f>
        <v>0</v>
      </c>
      <c r="AI65" s="23">
        <f>IF($V$10="RECs", -Y65/VLOOKUP("RECs", 'General Project Info'!$R$31:$W$41, 5, FALSE)*$V$11*IF($X$11=$Z$12, $X$10, (1/($Z$12-$X$11))*(1-($X$11/$Z$12)^$X$10)*$Z$12), 0)</f>
        <v>0</v>
      </c>
      <c r="AJ65" s="17">
        <f t="shared" si="73"/>
        <v>0</v>
      </c>
      <c r="AK65" s="17" t="e">
        <f t="shared" si="74"/>
        <v>#N/A</v>
      </c>
      <c r="AL65" s="17" t="e">
        <f t="shared" ref="AL65:AL77" si="93">V65+AG65+AH65+AE65+AF65+AI65+AJ65+AK65-P65</f>
        <v>#N/A</v>
      </c>
      <c r="AM65" s="16"/>
      <c r="AN65" s="12">
        <f t="shared" si="75"/>
        <v>0</v>
      </c>
      <c r="AO65" s="12">
        <f t="shared" si="75"/>
        <v>0</v>
      </c>
      <c r="AP65" s="12">
        <f t="shared" si="75"/>
        <v>0</v>
      </c>
      <c r="AQ65" s="12">
        <f t="shared" si="75"/>
        <v>0</v>
      </c>
      <c r="AR65" s="12">
        <f t="shared" si="75"/>
        <v>0</v>
      </c>
      <c r="AS65" s="12">
        <f t="shared" si="75"/>
        <v>0</v>
      </c>
      <c r="AT65" s="12">
        <f t="shared" si="75"/>
        <v>0</v>
      </c>
      <c r="AU65" s="12">
        <f t="shared" si="75"/>
        <v>0</v>
      </c>
      <c r="AV65" s="12">
        <f t="shared" si="75"/>
        <v>0</v>
      </c>
      <c r="AW65" s="12">
        <f t="shared" si="75"/>
        <v>0</v>
      </c>
      <c r="AX65" s="12">
        <f t="shared" si="76"/>
        <v>0</v>
      </c>
      <c r="AY65" s="12">
        <f t="shared" si="76"/>
        <v>0</v>
      </c>
      <c r="AZ65" s="12">
        <f t="shared" si="76"/>
        <v>0</v>
      </c>
      <c r="BA65" s="12">
        <f t="shared" si="76"/>
        <v>0</v>
      </c>
      <c r="BB65" s="12">
        <f t="shared" si="76"/>
        <v>0</v>
      </c>
      <c r="BC65" s="12">
        <f t="shared" si="76"/>
        <v>0</v>
      </c>
      <c r="BD65" s="12">
        <f t="shared" si="76"/>
        <v>0</v>
      </c>
      <c r="BE65" s="12">
        <f t="shared" si="76"/>
        <v>0</v>
      </c>
      <c r="BF65" s="12">
        <f t="shared" si="76"/>
        <v>0</v>
      </c>
      <c r="BG65" s="12">
        <f t="shared" si="76"/>
        <v>0</v>
      </c>
      <c r="BH65" s="12">
        <f t="shared" si="77"/>
        <v>0</v>
      </c>
      <c r="BI65" s="12">
        <f t="shared" si="77"/>
        <v>0</v>
      </c>
      <c r="BJ65" s="12">
        <f t="shared" si="77"/>
        <v>0</v>
      </c>
      <c r="BK65" s="12">
        <f t="shared" si="77"/>
        <v>0</v>
      </c>
      <c r="BL65" s="12">
        <f t="shared" si="77"/>
        <v>0</v>
      </c>
      <c r="BM65" s="12">
        <f t="shared" si="77"/>
        <v>0</v>
      </c>
      <c r="BN65" s="12">
        <f t="shared" si="77"/>
        <v>0</v>
      </c>
      <c r="BO65" s="12">
        <f t="shared" si="77"/>
        <v>0</v>
      </c>
      <c r="BP65" s="12">
        <f t="shared" si="77"/>
        <v>0</v>
      </c>
      <c r="BQ65" s="12">
        <f t="shared" si="77"/>
        <v>0</v>
      </c>
      <c r="BR65" s="12">
        <f t="shared" si="78"/>
        <v>0</v>
      </c>
      <c r="BS65" s="12">
        <f t="shared" si="78"/>
        <v>0</v>
      </c>
      <c r="BT65" s="12">
        <f t="shared" si="78"/>
        <v>0</v>
      </c>
      <c r="BU65" s="12">
        <f t="shared" si="78"/>
        <v>0</v>
      </c>
      <c r="BV65" s="12">
        <f t="shared" si="78"/>
        <v>0</v>
      </c>
      <c r="BW65" s="12">
        <f t="shared" si="78"/>
        <v>0</v>
      </c>
      <c r="BX65" s="12">
        <f t="shared" si="78"/>
        <v>0</v>
      </c>
      <c r="BY65" s="12">
        <f t="shared" si="78"/>
        <v>0</v>
      </c>
      <c r="BZ65" s="12">
        <f t="shared" si="78"/>
        <v>0</v>
      </c>
      <c r="CA65" s="12">
        <f t="shared" si="78"/>
        <v>0</v>
      </c>
      <c r="CB65" s="12">
        <f t="shared" si="79"/>
        <v>0</v>
      </c>
      <c r="CC65" s="12">
        <f t="shared" si="79"/>
        <v>0</v>
      </c>
      <c r="CD65" s="12">
        <f t="shared" si="79"/>
        <v>0</v>
      </c>
      <c r="CE65" s="12">
        <f t="shared" si="79"/>
        <v>0</v>
      </c>
      <c r="CF65" s="12">
        <f t="shared" si="79"/>
        <v>0</v>
      </c>
      <c r="CG65" s="12">
        <f t="shared" si="79"/>
        <v>0</v>
      </c>
      <c r="CH65" s="12">
        <f t="shared" si="79"/>
        <v>0</v>
      </c>
      <c r="CI65" s="12">
        <f t="shared" si="79"/>
        <v>0</v>
      </c>
      <c r="CJ65" s="12">
        <f t="shared" si="79"/>
        <v>0</v>
      </c>
      <c r="CK65" s="12">
        <f t="shared" si="79"/>
        <v>0</v>
      </c>
      <c r="CL65" s="12">
        <f t="shared" si="80"/>
        <v>0</v>
      </c>
      <c r="CM65" s="12">
        <f t="shared" si="80"/>
        <v>0</v>
      </c>
      <c r="CN65" s="12">
        <f t="shared" si="80"/>
        <v>0</v>
      </c>
      <c r="CO65" s="12">
        <f t="shared" si="80"/>
        <v>0</v>
      </c>
      <c r="CP65" s="12">
        <f t="shared" si="80"/>
        <v>0</v>
      </c>
      <c r="CQ65" s="12">
        <f t="shared" si="80"/>
        <v>0</v>
      </c>
      <c r="CR65" s="12">
        <f t="shared" si="80"/>
        <v>0</v>
      </c>
      <c r="CS65" s="12">
        <f t="shared" si="80"/>
        <v>0</v>
      </c>
      <c r="CT65" s="12">
        <f t="shared" si="80"/>
        <v>0</v>
      </c>
      <c r="CU65" s="12">
        <f t="shared" si="80"/>
        <v>0</v>
      </c>
      <c r="CV65" s="12">
        <f t="shared" si="81"/>
        <v>0</v>
      </c>
      <c r="CW65" s="12">
        <f t="shared" si="81"/>
        <v>0</v>
      </c>
      <c r="CX65" s="12">
        <f t="shared" si="81"/>
        <v>0</v>
      </c>
      <c r="CY65" s="12">
        <f t="shared" si="81"/>
        <v>0</v>
      </c>
      <c r="CZ65" s="12">
        <f t="shared" si="81"/>
        <v>0</v>
      </c>
      <c r="DA65" s="12">
        <f t="shared" si="81"/>
        <v>0</v>
      </c>
      <c r="DB65" s="12">
        <f t="shared" si="81"/>
        <v>0</v>
      </c>
      <c r="DC65" s="12">
        <f t="shared" si="81"/>
        <v>0</v>
      </c>
      <c r="DD65" s="12">
        <f t="shared" si="81"/>
        <v>0</v>
      </c>
      <c r="DE65" s="12">
        <f t="shared" si="81"/>
        <v>0</v>
      </c>
      <c r="DF65" s="12">
        <f t="shared" si="82"/>
        <v>0</v>
      </c>
      <c r="DG65" s="12">
        <f t="shared" si="82"/>
        <v>0</v>
      </c>
      <c r="DH65" s="12">
        <f t="shared" si="82"/>
        <v>0</v>
      </c>
      <c r="DI65" s="12">
        <f t="shared" si="82"/>
        <v>0</v>
      </c>
      <c r="DJ65" s="12">
        <f t="shared" si="82"/>
        <v>0</v>
      </c>
      <c r="DK65" s="12">
        <f t="shared" si="82"/>
        <v>0</v>
      </c>
      <c r="DL65" s="12">
        <f t="shared" si="82"/>
        <v>0</v>
      </c>
      <c r="DM65" s="12">
        <f t="shared" si="82"/>
        <v>0</v>
      </c>
      <c r="DN65" s="12">
        <f t="shared" si="82"/>
        <v>0</v>
      </c>
      <c r="DO65" s="12">
        <f t="shared" si="82"/>
        <v>0</v>
      </c>
      <c r="DP65" s="12">
        <f t="shared" si="83"/>
        <v>0</v>
      </c>
      <c r="DQ65" s="12">
        <f t="shared" si="83"/>
        <v>0</v>
      </c>
      <c r="DR65" s="12">
        <f t="shared" si="83"/>
        <v>0</v>
      </c>
      <c r="DS65" s="12">
        <f t="shared" si="83"/>
        <v>0</v>
      </c>
      <c r="DT65" s="12">
        <f t="shared" si="83"/>
        <v>0</v>
      </c>
      <c r="DU65" s="12">
        <f t="shared" si="83"/>
        <v>0</v>
      </c>
      <c r="DV65" s="12">
        <f t="shared" si="83"/>
        <v>0</v>
      </c>
      <c r="DW65" s="12">
        <f t="shared" si="83"/>
        <v>0</v>
      </c>
      <c r="DX65" s="12">
        <f t="shared" si="83"/>
        <v>0</v>
      </c>
      <c r="DY65" s="12">
        <f t="shared" si="83"/>
        <v>0</v>
      </c>
      <c r="DZ65" s="12">
        <f t="shared" si="84"/>
        <v>0</v>
      </c>
      <c r="EA65" s="12">
        <f t="shared" si="84"/>
        <v>0</v>
      </c>
      <c r="EB65" s="12">
        <f t="shared" si="84"/>
        <v>0</v>
      </c>
      <c r="EC65" s="12">
        <f t="shared" si="84"/>
        <v>0</v>
      </c>
      <c r="ED65" s="12">
        <f t="shared" si="84"/>
        <v>0</v>
      </c>
      <c r="EE65" s="12">
        <f t="shared" si="84"/>
        <v>0</v>
      </c>
      <c r="EF65" s="12">
        <f t="shared" si="84"/>
        <v>0</v>
      </c>
      <c r="EG65" s="12">
        <f t="shared" si="84"/>
        <v>0</v>
      </c>
      <c r="EH65" s="12">
        <f t="shared" si="84"/>
        <v>0</v>
      </c>
      <c r="EI65" s="12">
        <f t="shared" si="84"/>
        <v>0</v>
      </c>
      <c r="EJ65" s="12">
        <f t="shared" si="84"/>
        <v>0</v>
      </c>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c r="IF65" s="12"/>
      <c r="IG65" s="12"/>
      <c r="IH65" s="12"/>
      <c r="IJ65" s="12"/>
      <c r="IK65" s="12"/>
      <c r="IL65" s="12"/>
      <c r="IM65" s="12"/>
      <c r="IN65" s="12"/>
      <c r="IO65" s="12"/>
      <c r="IP65" s="12"/>
      <c r="IQ65" s="12"/>
      <c r="IR65" s="12"/>
      <c r="IS65" s="12"/>
      <c r="IT65" s="12"/>
      <c r="IU65" s="12"/>
      <c r="IV65" s="12"/>
      <c r="IW65" s="12"/>
      <c r="IX65" s="12"/>
      <c r="IY65" s="12"/>
      <c r="IZ65" s="12"/>
      <c r="JA65" s="12"/>
      <c r="JB65" s="12"/>
      <c r="JC65" s="12"/>
      <c r="JD65" s="12"/>
      <c r="JE65" s="12"/>
      <c r="JF65" s="12"/>
      <c r="JG65" s="12"/>
      <c r="JH65" s="12"/>
      <c r="JI65" s="12"/>
      <c r="JJ65" s="12"/>
      <c r="JK65" s="12"/>
      <c r="JL65" s="12"/>
      <c r="JM65" s="12"/>
      <c r="JN65" s="12"/>
      <c r="JO65" s="12"/>
      <c r="JP65" s="12"/>
      <c r="JQ65" s="12"/>
      <c r="JR65" s="12"/>
      <c r="JS65" s="12"/>
      <c r="JT65" s="12"/>
      <c r="JU65" s="12"/>
      <c r="JV65" s="12"/>
      <c r="JW65" s="12"/>
      <c r="JX65" s="12"/>
      <c r="JY65" s="12"/>
      <c r="JZ65" s="12"/>
      <c r="KA65" s="12"/>
      <c r="KB65" s="12"/>
      <c r="KC65" s="12"/>
      <c r="KD65" s="12"/>
      <c r="KE65" s="12"/>
      <c r="KF65" s="12"/>
      <c r="KG65" s="12"/>
      <c r="KH65" s="12"/>
      <c r="KI65" s="12"/>
      <c r="KJ65" s="12"/>
      <c r="KK65" s="12"/>
      <c r="KL65" s="12"/>
      <c r="KM65" s="12"/>
      <c r="KN65" s="12"/>
      <c r="KO65" s="12"/>
      <c r="KP65" s="12"/>
      <c r="KQ65" s="12"/>
      <c r="KR65" s="12"/>
      <c r="KS65" s="12"/>
      <c r="KT65" s="12"/>
      <c r="KU65" s="12"/>
      <c r="KV65" s="12"/>
      <c r="KW65" s="12"/>
      <c r="KX65" s="12"/>
      <c r="KY65" s="12"/>
      <c r="KZ65" s="12"/>
      <c r="LA65" s="12"/>
      <c r="LB65" s="12"/>
      <c r="LC65" s="12"/>
      <c r="LD65" s="12"/>
      <c r="LE65" s="12"/>
      <c r="LF65" s="12"/>
      <c r="LG65" s="12"/>
      <c r="LH65" s="12"/>
      <c r="LI65" s="12"/>
      <c r="LJ65" s="12"/>
      <c r="LK65" s="12"/>
      <c r="LL65" s="12"/>
      <c r="LM65" s="12"/>
      <c r="LN65" s="12"/>
      <c r="LO65" s="12"/>
      <c r="LP65" s="12"/>
      <c r="LQ65" s="12"/>
      <c r="LR65" s="12"/>
      <c r="LS65" s="12"/>
      <c r="LT65" s="12"/>
      <c r="LU65" s="12"/>
      <c r="LV65" s="12"/>
      <c r="LW65" s="12"/>
      <c r="LX65" s="12"/>
      <c r="LY65" s="12"/>
      <c r="LZ65" s="12"/>
      <c r="MA65" s="12"/>
      <c r="MB65" s="12"/>
      <c r="MC65" s="12"/>
      <c r="MD65" s="12"/>
      <c r="ME65" s="12"/>
      <c r="MF65" s="12"/>
      <c r="MG65" s="12"/>
    </row>
    <row r="66" spans="1:345" x14ac:dyDescent="0.25">
      <c r="A66" s="132"/>
      <c r="B66" s="27"/>
      <c r="C66" s="219"/>
      <c r="D66" s="219"/>
      <c r="E66" s="103"/>
      <c r="F66" s="105"/>
      <c r="G66" s="36" t="str">
        <f>IFERROR(VLOOKUP(E66, 'General Project Info'!$C$31:$I$41, 7, FALSE), "")</f>
        <v/>
      </c>
      <c r="H66" s="41">
        <f>IFERROR(X66*VLOOKUP(E66, 'General Project Info'!$R$31:$T$41, 3, FALSE), 0)</f>
        <v>0</v>
      </c>
      <c r="I66" s="42">
        <f>IFERROR(IF($T66="Yes", $X66*VLOOKUP($E66, 'General Project Info'!$R$31:$W$41, 5, FALSE), 0), 0)</f>
        <v>0</v>
      </c>
      <c r="J66" s="42">
        <f>IFERROR(IF($T66="No", $X66*VLOOKUP($E66, 'General Project Info'!$R$31:$W$41, 5, FALSE), 0), 0)</f>
        <v>0</v>
      </c>
      <c r="K66" s="108"/>
      <c r="L66" s="108"/>
      <c r="M66" s="109"/>
      <c r="N66" s="109"/>
      <c r="O66" s="109"/>
      <c r="P66" s="43">
        <f t="shared" si="85"/>
        <v>0</v>
      </c>
      <c r="Q66" s="27"/>
      <c r="R66" s="132"/>
      <c r="T66" s="18" t="e">
        <f>VLOOKUP($E66, 'Unit Conversions Array'!$B$4:$Z$16, 25, FALSE)</f>
        <v>#N/A</v>
      </c>
      <c r="U66">
        <f>VLOOKUP(E66, 'General Project Info'!$R$31:$W$41, 6, FALSE)</f>
        <v>1</v>
      </c>
      <c r="V66" s="18">
        <f t="shared" si="69"/>
        <v>0</v>
      </c>
      <c r="W66" s="18">
        <f>IFERROR(F66*INDEX('Unit Conversions Array'!$E$4:$Y$16, MATCH('Scenarios &amp; Measures'!E66, 'Unit Conversions Array'!$B$4:$B$16, 0), MATCH('Scenarios &amp; Measures'!G66, 'Unit Conversions Array'!$E$3:$Y$3, 0)), 0)</f>
        <v>0</v>
      </c>
      <c r="X66" s="19">
        <f t="shared" si="86"/>
        <v>0</v>
      </c>
      <c r="Y66" s="19">
        <f t="shared" si="87"/>
        <v>0</v>
      </c>
      <c r="Z66" s="19">
        <f t="shared" si="88"/>
        <v>0</v>
      </c>
      <c r="AA66" s="17">
        <f>IFERROR(ROUNDDOWN(($X$10-(K66-AD66))/K66, 0)*K66+(K66-AD66), 0)</f>
        <v>0</v>
      </c>
      <c r="AB66" s="17">
        <f t="shared" si="89"/>
        <v>40</v>
      </c>
      <c r="AC66" s="17">
        <f t="shared" si="90"/>
        <v>-40</v>
      </c>
      <c r="AD66" s="17">
        <f t="shared" si="91"/>
        <v>0</v>
      </c>
      <c r="AE66" s="18">
        <f t="shared" si="70"/>
        <v>0</v>
      </c>
      <c r="AF66" s="19">
        <f t="shared" si="71"/>
        <v>0</v>
      </c>
      <c r="AG66" s="12">
        <f t="shared" si="72"/>
        <v>0</v>
      </c>
      <c r="AH66" s="17">
        <f t="shared" si="92"/>
        <v>0</v>
      </c>
      <c r="AI66" s="23">
        <f>IF($V$10="RECs", -Y66/VLOOKUP("RECs", 'General Project Info'!$R$31:$W$41, 5, FALSE)*$V$11*IF($X$11=$Z$12, $X$10, (1/($Z$12-$X$11))*(1-($X$11/$Z$12)^$X$10)*$Z$12), 0)</f>
        <v>0</v>
      </c>
      <c r="AJ66" s="17">
        <f t="shared" si="73"/>
        <v>0</v>
      </c>
      <c r="AK66" s="17" t="e">
        <f t="shared" si="74"/>
        <v>#N/A</v>
      </c>
      <c r="AL66" s="17" t="e">
        <f t="shared" si="93"/>
        <v>#N/A</v>
      </c>
      <c r="AN66" s="12">
        <f t="shared" si="75"/>
        <v>0</v>
      </c>
      <c r="AO66" s="12">
        <f t="shared" si="75"/>
        <v>0</v>
      </c>
      <c r="AP66" s="12">
        <f t="shared" si="75"/>
        <v>0</v>
      </c>
      <c r="AQ66" s="12">
        <f t="shared" si="75"/>
        <v>0</v>
      </c>
      <c r="AR66" s="12">
        <f t="shared" si="75"/>
        <v>0</v>
      </c>
      <c r="AS66" s="12">
        <f t="shared" si="75"/>
        <v>0</v>
      </c>
      <c r="AT66" s="12">
        <f t="shared" si="75"/>
        <v>0</v>
      </c>
      <c r="AU66" s="12">
        <f t="shared" si="75"/>
        <v>0</v>
      </c>
      <c r="AV66" s="12">
        <f t="shared" si="75"/>
        <v>0</v>
      </c>
      <c r="AW66" s="12">
        <f t="shared" si="75"/>
        <v>0</v>
      </c>
      <c r="AX66" s="12">
        <f t="shared" si="76"/>
        <v>0</v>
      </c>
      <c r="AY66" s="12">
        <f t="shared" si="76"/>
        <v>0</v>
      </c>
      <c r="AZ66" s="12">
        <f t="shared" si="76"/>
        <v>0</v>
      </c>
      <c r="BA66" s="12">
        <f t="shared" si="76"/>
        <v>0</v>
      </c>
      <c r="BB66" s="12">
        <f t="shared" si="76"/>
        <v>0</v>
      </c>
      <c r="BC66" s="12">
        <f t="shared" si="76"/>
        <v>0</v>
      </c>
      <c r="BD66" s="12">
        <f t="shared" si="76"/>
        <v>0</v>
      </c>
      <c r="BE66" s="12">
        <f t="shared" si="76"/>
        <v>0</v>
      </c>
      <c r="BF66" s="12">
        <f t="shared" si="76"/>
        <v>0</v>
      </c>
      <c r="BG66" s="12">
        <f t="shared" si="76"/>
        <v>0</v>
      </c>
      <c r="BH66" s="12">
        <f t="shared" si="77"/>
        <v>0</v>
      </c>
      <c r="BI66" s="12">
        <f t="shared" si="77"/>
        <v>0</v>
      </c>
      <c r="BJ66" s="12">
        <f t="shared" si="77"/>
        <v>0</v>
      </c>
      <c r="BK66" s="12">
        <f t="shared" si="77"/>
        <v>0</v>
      </c>
      <c r="BL66" s="12">
        <f t="shared" si="77"/>
        <v>0</v>
      </c>
      <c r="BM66" s="12">
        <f t="shared" si="77"/>
        <v>0</v>
      </c>
      <c r="BN66" s="12">
        <f t="shared" si="77"/>
        <v>0</v>
      </c>
      <c r="BO66" s="12">
        <f t="shared" si="77"/>
        <v>0</v>
      </c>
      <c r="BP66" s="12">
        <f t="shared" si="77"/>
        <v>0</v>
      </c>
      <c r="BQ66" s="12">
        <f t="shared" si="77"/>
        <v>0</v>
      </c>
      <c r="BR66" s="12">
        <f t="shared" si="78"/>
        <v>0</v>
      </c>
      <c r="BS66" s="12">
        <f t="shared" si="78"/>
        <v>0</v>
      </c>
      <c r="BT66" s="12">
        <f t="shared" si="78"/>
        <v>0</v>
      </c>
      <c r="BU66" s="12">
        <f t="shared" si="78"/>
        <v>0</v>
      </c>
      <c r="BV66" s="12">
        <f t="shared" si="78"/>
        <v>0</v>
      </c>
      <c r="BW66" s="12">
        <f t="shared" si="78"/>
        <v>0</v>
      </c>
      <c r="BX66" s="12">
        <f t="shared" si="78"/>
        <v>0</v>
      </c>
      <c r="BY66" s="12">
        <f t="shared" si="78"/>
        <v>0</v>
      </c>
      <c r="BZ66" s="12">
        <f t="shared" si="78"/>
        <v>0</v>
      </c>
      <c r="CA66" s="12">
        <f t="shared" si="78"/>
        <v>0</v>
      </c>
      <c r="CB66" s="12">
        <f t="shared" si="79"/>
        <v>0</v>
      </c>
      <c r="CC66" s="12">
        <f t="shared" si="79"/>
        <v>0</v>
      </c>
      <c r="CD66" s="12">
        <f t="shared" si="79"/>
        <v>0</v>
      </c>
      <c r="CE66" s="12">
        <f t="shared" si="79"/>
        <v>0</v>
      </c>
      <c r="CF66" s="12">
        <f t="shared" si="79"/>
        <v>0</v>
      </c>
      <c r="CG66" s="12">
        <f t="shared" si="79"/>
        <v>0</v>
      </c>
      <c r="CH66" s="12">
        <f t="shared" si="79"/>
        <v>0</v>
      </c>
      <c r="CI66" s="12">
        <f t="shared" si="79"/>
        <v>0</v>
      </c>
      <c r="CJ66" s="12">
        <f t="shared" si="79"/>
        <v>0</v>
      </c>
      <c r="CK66" s="12">
        <f t="shared" si="79"/>
        <v>0</v>
      </c>
      <c r="CL66" s="12">
        <f t="shared" si="80"/>
        <v>0</v>
      </c>
      <c r="CM66" s="12">
        <f t="shared" si="80"/>
        <v>0</v>
      </c>
      <c r="CN66" s="12">
        <f t="shared" si="80"/>
        <v>0</v>
      </c>
      <c r="CO66" s="12">
        <f t="shared" si="80"/>
        <v>0</v>
      </c>
      <c r="CP66" s="12">
        <f t="shared" si="80"/>
        <v>0</v>
      </c>
      <c r="CQ66" s="12">
        <f t="shared" si="80"/>
        <v>0</v>
      </c>
      <c r="CR66" s="12">
        <f t="shared" si="80"/>
        <v>0</v>
      </c>
      <c r="CS66" s="12">
        <f t="shared" si="80"/>
        <v>0</v>
      </c>
      <c r="CT66" s="12">
        <f t="shared" si="80"/>
        <v>0</v>
      </c>
      <c r="CU66" s="12">
        <f t="shared" si="80"/>
        <v>0</v>
      </c>
      <c r="CV66" s="12">
        <f t="shared" si="81"/>
        <v>0</v>
      </c>
      <c r="CW66" s="12">
        <f t="shared" si="81"/>
        <v>0</v>
      </c>
      <c r="CX66" s="12">
        <f t="shared" si="81"/>
        <v>0</v>
      </c>
      <c r="CY66" s="12">
        <f t="shared" si="81"/>
        <v>0</v>
      </c>
      <c r="CZ66" s="12">
        <f t="shared" si="81"/>
        <v>0</v>
      </c>
      <c r="DA66" s="12">
        <f t="shared" si="81"/>
        <v>0</v>
      </c>
      <c r="DB66" s="12">
        <f t="shared" si="81"/>
        <v>0</v>
      </c>
      <c r="DC66" s="12">
        <f t="shared" si="81"/>
        <v>0</v>
      </c>
      <c r="DD66" s="12">
        <f t="shared" si="81"/>
        <v>0</v>
      </c>
      <c r="DE66" s="12">
        <f t="shared" si="81"/>
        <v>0</v>
      </c>
      <c r="DF66" s="12">
        <f t="shared" si="82"/>
        <v>0</v>
      </c>
      <c r="DG66" s="12">
        <f t="shared" si="82"/>
        <v>0</v>
      </c>
      <c r="DH66" s="12">
        <f t="shared" si="82"/>
        <v>0</v>
      </c>
      <c r="DI66" s="12">
        <f t="shared" si="82"/>
        <v>0</v>
      </c>
      <c r="DJ66" s="12">
        <f t="shared" si="82"/>
        <v>0</v>
      </c>
      <c r="DK66" s="12">
        <f t="shared" si="82"/>
        <v>0</v>
      </c>
      <c r="DL66" s="12">
        <f t="shared" si="82"/>
        <v>0</v>
      </c>
      <c r="DM66" s="12">
        <f t="shared" si="82"/>
        <v>0</v>
      </c>
      <c r="DN66" s="12">
        <f t="shared" si="82"/>
        <v>0</v>
      </c>
      <c r="DO66" s="12">
        <f t="shared" si="82"/>
        <v>0</v>
      </c>
      <c r="DP66" s="12">
        <f t="shared" si="83"/>
        <v>0</v>
      </c>
      <c r="DQ66" s="12">
        <f t="shared" si="83"/>
        <v>0</v>
      </c>
      <c r="DR66" s="12">
        <f t="shared" si="83"/>
        <v>0</v>
      </c>
      <c r="DS66" s="12">
        <f t="shared" si="83"/>
        <v>0</v>
      </c>
      <c r="DT66" s="12">
        <f t="shared" si="83"/>
        <v>0</v>
      </c>
      <c r="DU66" s="12">
        <f t="shared" si="83"/>
        <v>0</v>
      </c>
      <c r="DV66" s="12">
        <f t="shared" si="83"/>
        <v>0</v>
      </c>
      <c r="DW66" s="12">
        <f t="shared" si="83"/>
        <v>0</v>
      </c>
      <c r="DX66" s="12">
        <f t="shared" si="83"/>
        <v>0</v>
      </c>
      <c r="DY66" s="12">
        <f t="shared" si="83"/>
        <v>0</v>
      </c>
      <c r="DZ66" s="12">
        <f t="shared" si="84"/>
        <v>0</v>
      </c>
      <c r="EA66" s="12">
        <f t="shared" si="84"/>
        <v>0</v>
      </c>
      <c r="EB66" s="12">
        <f t="shared" si="84"/>
        <v>0</v>
      </c>
      <c r="EC66" s="12">
        <f t="shared" si="84"/>
        <v>0</v>
      </c>
      <c r="ED66" s="12">
        <f t="shared" si="84"/>
        <v>0</v>
      </c>
      <c r="EE66" s="12">
        <f t="shared" si="84"/>
        <v>0</v>
      </c>
      <c r="EF66" s="12">
        <f t="shared" si="84"/>
        <v>0</v>
      </c>
      <c r="EG66" s="12">
        <f t="shared" si="84"/>
        <v>0</v>
      </c>
      <c r="EH66" s="12">
        <f t="shared" si="84"/>
        <v>0</v>
      </c>
      <c r="EI66" s="12">
        <f t="shared" si="84"/>
        <v>0</v>
      </c>
      <c r="EJ66" s="12">
        <f t="shared" si="84"/>
        <v>0</v>
      </c>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row>
    <row r="67" spans="1:345" x14ac:dyDescent="0.25">
      <c r="A67" s="132"/>
      <c r="B67" s="27"/>
      <c r="C67" s="219"/>
      <c r="D67" s="219"/>
      <c r="E67" s="103"/>
      <c r="F67" s="105"/>
      <c r="G67" s="36" t="str">
        <f>IFERROR(VLOOKUP(E67, 'General Project Info'!$C$31:$I$41, 7, FALSE), "")</f>
        <v/>
      </c>
      <c r="H67" s="41">
        <f>IFERROR(X67*VLOOKUP(E67, 'General Project Info'!$R$31:$T$41, 3, FALSE), 0)</f>
        <v>0</v>
      </c>
      <c r="I67" s="42">
        <f>IFERROR(IF($T67="Yes", $X67*VLOOKUP($E67, 'General Project Info'!$R$31:$W$41, 5, FALSE), 0), 0)</f>
        <v>0</v>
      </c>
      <c r="J67" s="42">
        <f>IFERROR(IF($T67="No", $X67*VLOOKUP($E67, 'General Project Info'!$R$31:$W$41, 5, FALSE), 0), 0)</f>
        <v>0</v>
      </c>
      <c r="K67" s="108"/>
      <c r="L67" s="108"/>
      <c r="M67" s="109"/>
      <c r="N67" s="109"/>
      <c r="O67" s="109"/>
      <c r="P67" s="43">
        <f t="shared" si="85"/>
        <v>0</v>
      </c>
      <c r="Q67" s="27"/>
      <c r="R67" s="132"/>
      <c r="T67" s="18" t="e">
        <f>VLOOKUP($E67, 'Unit Conversions Array'!$B$4:$Z$16, 25, FALSE)</f>
        <v>#N/A</v>
      </c>
      <c r="U67">
        <f>VLOOKUP(E67, 'General Project Info'!$R$31:$W$41, 6, FALSE)</f>
        <v>1</v>
      </c>
      <c r="V67" s="18">
        <f t="shared" si="69"/>
        <v>0</v>
      </c>
      <c r="W67" s="18">
        <f>IFERROR(F67*INDEX('Unit Conversions Array'!$E$4:$Y$16, MATCH('Scenarios &amp; Measures'!E67, 'Unit Conversions Array'!$B$4:$B$16, 0), MATCH('Scenarios &amp; Measures'!G67, 'Unit Conversions Array'!$E$3:$Y$3, 0)), 0)</f>
        <v>0</v>
      </c>
      <c r="X67" s="19">
        <f t="shared" si="86"/>
        <v>0</v>
      </c>
      <c r="Y67" s="19">
        <f t="shared" si="87"/>
        <v>0</v>
      </c>
      <c r="Z67" s="19">
        <f t="shared" si="88"/>
        <v>0</v>
      </c>
      <c r="AA67" s="17">
        <f t="shared" ref="AA67:AA77" si="94">IFERROR(ROUNDDOWN(($X$10-(K67-L67))/K67, 0)*K67+(K67-L67), 0)</f>
        <v>0</v>
      </c>
      <c r="AB67" s="17">
        <f t="shared" si="89"/>
        <v>40</v>
      </c>
      <c r="AC67" s="17">
        <f t="shared" si="90"/>
        <v>-40</v>
      </c>
      <c r="AD67" s="17">
        <f t="shared" si="91"/>
        <v>0</v>
      </c>
      <c r="AE67" s="18">
        <f t="shared" si="70"/>
        <v>0</v>
      </c>
      <c r="AF67" s="19">
        <f t="shared" si="71"/>
        <v>0</v>
      </c>
      <c r="AG67" s="12">
        <f t="shared" si="72"/>
        <v>0</v>
      </c>
      <c r="AH67" s="17">
        <f t="shared" si="92"/>
        <v>0</v>
      </c>
      <c r="AI67" s="23">
        <f>IF($V$10="RECs", -Y67/VLOOKUP("RECs", 'General Project Info'!$R$31:$W$41, 5, FALSE)*$V$11*IF($X$11=$Z$12, $X$10, (1/($Z$12-$X$11))*(1-($X$11/$Z$12)^$X$10)*$Z$12), 0)</f>
        <v>0</v>
      </c>
      <c r="AJ67" s="17">
        <f t="shared" si="73"/>
        <v>0</v>
      </c>
      <c r="AK67" s="17" t="e">
        <f t="shared" si="74"/>
        <v>#N/A</v>
      </c>
      <c r="AL67" s="17" t="e">
        <f t="shared" si="93"/>
        <v>#N/A</v>
      </c>
      <c r="AN67" s="12">
        <f t="shared" si="75"/>
        <v>0</v>
      </c>
      <c r="AO67" s="12">
        <f t="shared" si="75"/>
        <v>0</v>
      </c>
      <c r="AP67" s="12">
        <f t="shared" si="75"/>
        <v>0</v>
      </c>
      <c r="AQ67" s="12">
        <f t="shared" si="75"/>
        <v>0</v>
      </c>
      <c r="AR67" s="12">
        <f t="shared" si="75"/>
        <v>0</v>
      </c>
      <c r="AS67" s="12">
        <f t="shared" si="75"/>
        <v>0</v>
      </c>
      <c r="AT67" s="12">
        <f t="shared" si="75"/>
        <v>0</v>
      </c>
      <c r="AU67" s="12">
        <f t="shared" si="75"/>
        <v>0</v>
      </c>
      <c r="AV67" s="12">
        <f t="shared" si="75"/>
        <v>0</v>
      </c>
      <c r="AW67" s="12">
        <f t="shared" si="75"/>
        <v>0</v>
      </c>
      <c r="AX67" s="12">
        <f t="shared" si="76"/>
        <v>0</v>
      </c>
      <c r="AY67" s="12">
        <f t="shared" si="76"/>
        <v>0</v>
      </c>
      <c r="AZ67" s="12">
        <f t="shared" si="76"/>
        <v>0</v>
      </c>
      <c r="BA67" s="12">
        <f t="shared" si="76"/>
        <v>0</v>
      </c>
      <c r="BB67" s="12">
        <f t="shared" si="76"/>
        <v>0</v>
      </c>
      <c r="BC67" s="12">
        <f t="shared" si="76"/>
        <v>0</v>
      </c>
      <c r="BD67" s="12">
        <f t="shared" si="76"/>
        <v>0</v>
      </c>
      <c r="BE67" s="12">
        <f t="shared" si="76"/>
        <v>0</v>
      </c>
      <c r="BF67" s="12">
        <f t="shared" si="76"/>
        <v>0</v>
      </c>
      <c r="BG67" s="12">
        <f t="shared" si="76"/>
        <v>0</v>
      </c>
      <c r="BH67" s="12">
        <f t="shared" si="77"/>
        <v>0</v>
      </c>
      <c r="BI67" s="12">
        <f t="shared" si="77"/>
        <v>0</v>
      </c>
      <c r="BJ67" s="12">
        <f t="shared" si="77"/>
        <v>0</v>
      </c>
      <c r="BK67" s="12">
        <f t="shared" si="77"/>
        <v>0</v>
      </c>
      <c r="BL67" s="12">
        <f t="shared" si="77"/>
        <v>0</v>
      </c>
      <c r="BM67" s="12">
        <f t="shared" si="77"/>
        <v>0</v>
      </c>
      <c r="BN67" s="12">
        <f t="shared" si="77"/>
        <v>0</v>
      </c>
      <c r="BO67" s="12">
        <f t="shared" si="77"/>
        <v>0</v>
      </c>
      <c r="BP67" s="12">
        <f t="shared" si="77"/>
        <v>0</v>
      </c>
      <c r="BQ67" s="12">
        <f t="shared" si="77"/>
        <v>0</v>
      </c>
      <c r="BR67" s="12">
        <f t="shared" si="78"/>
        <v>0</v>
      </c>
      <c r="BS67" s="12">
        <f t="shared" si="78"/>
        <v>0</v>
      </c>
      <c r="BT67" s="12">
        <f t="shared" si="78"/>
        <v>0</v>
      </c>
      <c r="BU67" s="12">
        <f t="shared" si="78"/>
        <v>0</v>
      </c>
      <c r="BV67" s="12">
        <f t="shared" si="78"/>
        <v>0</v>
      </c>
      <c r="BW67" s="12">
        <f t="shared" si="78"/>
        <v>0</v>
      </c>
      <c r="BX67" s="12">
        <f t="shared" si="78"/>
        <v>0</v>
      </c>
      <c r="BY67" s="12">
        <f t="shared" si="78"/>
        <v>0</v>
      </c>
      <c r="BZ67" s="12">
        <f t="shared" si="78"/>
        <v>0</v>
      </c>
      <c r="CA67" s="12">
        <f t="shared" si="78"/>
        <v>0</v>
      </c>
      <c r="CB67" s="12">
        <f t="shared" si="79"/>
        <v>0</v>
      </c>
      <c r="CC67" s="12">
        <f t="shared" si="79"/>
        <v>0</v>
      </c>
      <c r="CD67" s="12">
        <f t="shared" si="79"/>
        <v>0</v>
      </c>
      <c r="CE67" s="12">
        <f t="shared" si="79"/>
        <v>0</v>
      </c>
      <c r="CF67" s="12">
        <f t="shared" si="79"/>
        <v>0</v>
      </c>
      <c r="CG67" s="12">
        <f t="shared" si="79"/>
        <v>0</v>
      </c>
      <c r="CH67" s="12">
        <f t="shared" si="79"/>
        <v>0</v>
      </c>
      <c r="CI67" s="12">
        <f t="shared" si="79"/>
        <v>0</v>
      </c>
      <c r="CJ67" s="12">
        <f t="shared" si="79"/>
        <v>0</v>
      </c>
      <c r="CK67" s="12">
        <f t="shared" si="79"/>
        <v>0</v>
      </c>
      <c r="CL67" s="12">
        <f t="shared" si="80"/>
        <v>0</v>
      </c>
      <c r="CM67" s="12">
        <f t="shared" si="80"/>
        <v>0</v>
      </c>
      <c r="CN67" s="12">
        <f t="shared" si="80"/>
        <v>0</v>
      </c>
      <c r="CO67" s="12">
        <f t="shared" si="80"/>
        <v>0</v>
      </c>
      <c r="CP67" s="12">
        <f t="shared" si="80"/>
        <v>0</v>
      </c>
      <c r="CQ67" s="12">
        <f t="shared" si="80"/>
        <v>0</v>
      </c>
      <c r="CR67" s="12">
        <f t="shared" si="80"/>
        <v>0</v>
      </c>
      <c r="CS67" s="12">
        <f t="shared" si="80"/>
        <v>0</v>
      </c>
      <c r="CT67" s="12">
        <f t="shared" si="80"/>
        <v>0</v>
      </c>
      <c r="CU67" s="12">
        <f t="shared" si="80"/>
        <v>0</v>
      </c>
      <c r="CV67" s="12">
        <f t="shared" si="81"/>
        <v>0</v>
      </c>
      <c r="CW67" s="12">
        <f t="shared" si="81"/>
        <v>0</v>
      </c>
      <c r="CX67" s="12">
        <f t="shared" si="81"/>
        <v>0</v>
      </c>
      <c r="CY67" s="12">
        <f t="shared" si="81"/>
        <v>0</v>
      </c>
      <c r="CZ67" s="12">
        <f t="shared" si="81"/>
        <v>0</v>
      </c>
      <c r="DA67" s="12">
        <f t="shared" si="81"/>
        <v>0</v>
      </c>
      <c r="DB67" s="12">
        <f t="shared" si="81"/>
        <v>0</v>
      </c>
      <c r="DC67" s="12">
        <f t="shared" si="81"/>
        <v>0</v>
      </c>
      <c r="DD67" s="12">
        <f t="shared" si="81"/>
        <v>0</v>
      </c>
      <c r="DE67" s="12">
        <f t="shared" si="81"/>
        <v>0</v>
      </c>
      <c r="DF67" s="12">
        <f t="shared" si="82"/>
        <v>0</v>
      </c>
      <c r="DG67" s="12">
        <f t="shared" si="82"/>
        <v>0</v>
      </c>
      <c r="DH67" s="12">
        <f t="shared" si="82"/>
        <v>0</v>
      </c>
      <c r="DI67" s="12">
        <f t="shared" si="82"/>
        <v>0</v>
      </c>
      <c r="DJ67" s="12">
        <f t="shared" si="82"/>
        <v>0</v>
      </c>
      <c r="DK67" s="12">
        <f t="shared" si="82"/>
        <v>0</v>
      </c>
      <c r="DL67" s="12">
        <f t="shared" si="82"/>
        <v>0</v>
      </c>
      <c r="DM67" s="12">
        <f t="shared" si="82"/>
        <v>0</v>
      </c>
      <c r="DN67" s="12">
        <f t="shared" si="82"/>
        <v>0</v>
      </c>
      <c r="DO67" s="12">
        <f t="shared" si="82"/>
        <v>0</v>
      </c>
      <c r="DP67" s="12">
        <f t="shared" si="83"/>
        <v>0</v>
      </c>
      <c r="DQ67" s="12">
        <f t="shared" si="83"/>
        <v>0</v>
      </c>
      <c r="DR67" s="12">
        <f t="shared" si="83"/>
        <v>0</v>
      </c>
      <c r="DS67" s="12">
        <f t="shared" si="83"/>
        <v>0</v>
      </c>
      <c r="DT67" s="12">
        <f t="shared" si="83"/>
        <v>0</v>
      </c>
      <c r="DU67" s="12">
        <f t="shared" si="83"/>
        <v>0</v>
      </c>
      <c r="DV67" s="12">
        <f t="shared" si="83"/>
        <v>0</v>
      </c>
      <c r="DW67" s="12">
        <f t="shared" si="83"/>
        <v>0</v>
      </c>
      <c r="DX67" s="12">
        <f t="shared" si="83"/>
        <v>0</v>
      </c>
      <c r="DY67" s="12">
        <f t="shared" si="83"/>
        <v>0</v>
      </c>
      <c r="DZ67" s="12">
        <f t="shared" si="84"/>
        <v>0</v>
      </c>
      <c r="EA67" s="12">
        <f t="shared" si="84"/>
        <v>0</v>
      </c>
      <c r="EB67" s="12">
        <f t="shared" si="84"/>
        <v>0</v>
      </c>
      <c r="EC67" s="12">
        <f t="shared" si="84"/>
        <v>0</v>
      </c>
      <c r="ED67" s="12">
        <f t="shared" si="84"/>
        <v>0</v>
      </c>
      <c r="EE67" s="12">
        <f t="shared" si="84"/>
        <v>0</v>
      </c>
      <c r="EF67" s="12">
        <f t="shared" si="84"/>
        <v>0</v>
      </c>
      <c r="EG67" s="12">
        <f t="shared" si="84"/>
        <v>0</v>
      </c>
      <c r="EH67" s="12">
        <f t="shared" si="84"/>
        <v>0</v>
      </c>
      <c r="EI67" s="12">
        <f t="shared" si="84"/>
        <v>0</v>
      </c>
      <c r="EJ67" s="12">
        <f t="shared" si="84"/>
        <v>0</v>
      </c>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12"/>
      <c r="IJ67" s="12"/>
      <c r="IK67" s="12"/>
      <c r="IL67" s="12"/>
      <c r="IM67" s="12"/>
      <c r="IN67" s="12"/>
      <c r="IO67" s="12"/>
      <c r="IP67" s="12"/>
      <c r="IQ67" s="12"/>
      <c r="IR67" s="12"/>
      <c r="IS67" s="12"/>
      <c r="IT67" s="12"/>
      <c r="IU67" s="12"/>
      <c r="IV67" s="12"/>
      <c r="IW67" s="12"/>
      <c r="IX67" s="12"/>
      <c r="IY67" s="12"/>
      <c r="IZ67" s="12"/>
      <c r="JA67" s="12"/>
      <c r="JB67" s="12"/>
      <c r="JC67" s="12"/>
      <c r="JD67" s="12"/>
      <c r="JE67" s="12"/>
      <c r="JF67" s="12"/>
      <c r="JG67" s="12"/>
      <c r="JH67" s="12"/>
      <c r="JI67" s="12"/>
      <c r="JJ67" s="12"/>
      <c r="JK67" s="12"/>
      <c r="JL67" s="12"/>
      <c r="JM67" s="12"/>
      <c r="JN67" s="12"/>
      <c r="JO67" s="12"/>
      <c r="JP67" s="12"/>
      <c r="JQ67" s="12"/>
      <c r="JR67" s="12"/>
      <c r="JS67" s="12"/>
      <c r="JT67" s="12"/>
      <c r="JU67" s="12"/>
      <c r="JV67" s="12"/>
      <c r="JW67" s="12"/>
      <c r="JX67" s="12"/>
      <c r="JY67" s="12"/>
      <c r="JZ67" s="12"/>
      <c r="KA67" s="12"/>
      <c r="KB67" s="12"/>
      <c r="KC67" s="12"/>
      <c r="KD67" s="12"/>
      <c r="KE67" s="12"/>
      <c r="KF67" s="12"/>
      <c r="KG67" s="12"/>
      <c r="KH67" s="12"/>
      <c r="KI67" s="12"/>
      <c r="KJ67" s="12"/>
      <c r="KK67" s="12"/>
      <c r="KL67" s="12"/>
      <c r="KM67" s="12"/>
      <c r="KN67" s="12"/>
      <c r="KO67" s="12"/>
      <c r="KP67" s="12"/>
      <c r="KQ67" s="12"/>
      <c r="KR67" s="12"/>
      <c r="KS67" s="12"/>
      <c r="KT67" s="12"/>
      <c r="KU67" s="12"/>
      <c r="KV67" s="12"/>
      <c r="KW67" s="12"/>
      <c r="KX67" s="12"/>
      <c r="KY67" s="12"/>
      <c r="KZ67" s="12"/>
      <c r="LA67" s="12"/>
      <c r="LB67" s="12"/>
      <c r="LC67" s="12"/>
      <c r="LD67" s="12"/>
      <c r="LE67" s="12"/>
      <c r="LF67" s="12"/>
      <c r="LG67" s="12"/>
      <c r="LH67" s="12"/>
      <c r="LI67" s="12"/>
      <c r="LJ67" s="12"/>
      <c r="LK67" s="12"/>
      <c r="LL67" s="12"/>
      <c r="LM67" s="12"/>
      <c r="LN67" s="12"/>
      <c r="LO67" s="12"/>
      <c r="LP67" s="12"/>
      <c r="LQ67" s="12"/>
      <c r="LR67" s="12"/>
      <c r="LS67" s="12"/>
      <c r="LT67" s="12"/>
      <c r="LU67" s="12"/>
      <c r="LV67" s="12"/>
      <c r="LW67" s="12"/>
      <c r="LX67" s="12"/>
      <c r="LY67" s="12"/>
      <c r="LZ67" s="12"/>
      <c r="MA67" s="12"/>
      <c r="MB67" s="12"/>
      <c r="MC67" s="12"/>
      <c r="MD67" s="12"/>
      <c r="ME67" s="12"/>
      <c r="MF67" s="12"/>
      <c r="MG67" s="12"/>
    </row>
    <row r="68" spans="1:345" x14ac:dyDescent="0.25">
      <c r="A68" s="132"/>
      <c r="B68" s="27"/>
      <c r="C68" s="219"/>
      <c r="D68" s="219"/>
      <c r="E68" s="103"/>
      <c r="F68" s="105"/>
      <c r="G68" s="36" t="str">
        <f>IFERROR(VLOOKUP(E68, 'General Project Info'!$C$31:$I$41, 7, FALSE), "")</f>
        <v/>
      </c>
      <c r="H68" s="41">
        <f>IFERROR(X68*VLOOKUP(E68, 'General Project Info'!$R$31:$T$41, 3, FALSE), 0)</f>
        <v>0</v>
      </c>
      <c r="I68" s="42">
        <f>IFERROR(IF($T68="Yes", $X68*VLOOKUP($E68, 'General Project Info'!$R$31:$W$41, 5, FALSE), 0), 0)</f>
        <v>0</v>
      </c>
      <c r="J68" s="42">
        <f>IFERROR(IF($T68="No", $X68*VLOOKUP($E68, 'General Project Info'!$R$31:$W$41, 5, FALSE), 0), 0)</f>
        <v>0</v>
      </c>
      <c r="K68" s="108"/>
      <c r="L68" s="108"/>
      <c r="M68" s="109"/>
      <c r="N68" s="109"/>
      <c r="O68" s="109"/>
      <c r="P68" s="43">
        <f t="shared" si="85"/>
        <v>0</v>
      </c>
      <c r="Q68" s="27"/>
      <c r="R68" s="132"/>
      <c r="T68" s="18" t="e">
        <f>VLOOKUP($E68, 'Unit Conversions Array'!$B$4:$Z$16, 25, FALSE)</f>
        <v>#N/A</v>
      </c>
      <c r="U68">
        <f>VLOOKUP(E68, 'General Project Info'!$R$31:$W$41, 6, FALSE)</f>
        <v>1</v>
      </c>
      <c r="V68" s="18">
        <f t="shared" si="69"/>
        <v>0</v>
      </c>
      <c r="W68" s="18">
        <f>IFERROR(F68*INDEX('Unit Conversions Array'!$E$4:$Y$16, MATCH('Scenarios &amp; Measures'!E68, 'Unit Conversions Array'!$B$4:$B$16, 0), MATCH('Scenarios &amp; Measures'!G68, 'Unit Conversions Array'!$E$3:$Y$3, 0)), 0)</f>
        <v>0</v>
      </c>
      <c r="X68" s="19">
        <f t="shared" si="86"/>
        <v>0</v>
      </c>
      <c r="Y68" s="19">
        <f t="shared" si="87"/>
        <v>0</v>
      </c>
      <c r="Z68" s="19">
        <f t="shared" si="88"/>
        <v>0</v>
      </c>
      <c r="AA68" s="17">
        <f t="shared" si="94"/>
        <v>0</v>
      </c>
      <c r="AB68" s="17">
        <f t="shared" si="89"/>
        <v>40</v>
      </c>
      <c r="AC68" s="17">
        <f t="shared" si="90"/>
        <v>-40</v>
      </c>
      <c r="AD68" s="17">
        <f t="shared" si="91"/>
        <v>0</v>
      </c>
      <c r="AE68" s="18">
        <f t="shared" si="70"/>
        <v>0</v>
      </c>
      <c r="AF68" s="19">
        <f t="shared" si="71"/>
        <v>0</v>
      </c>
      <c r="AG68" s="12">
        <f t="shared" si="72"/>
        <v>0</v>
      </c>
      <c r="AH68" s="17">
        <f t="shared" si="92"/>
        <v>0</v>
      </c>
      <c r="AI68" s="23">
        <f>IF($V$10="RECs", -Y68/VLOOKUP("RECs", 'General Project Info'!$R$31:$W$41, 5, FALSE)*$V$11*IF($X$11=$Z$12, $X$10, (1/($Z$12-$X$11))*(1-($X$11/$Z$12)^$X$10)*$Z$12), 0)</f>
        <v>0</v>
      </c>
      <c r="AJ68" s="17">
        <f t="shared" si="73"/>
        <v>0</v>
      </c>
      <c r="AK68" s="17" t="e">
        <f t="shared" si="74"/>
        <v>#N/A</v>
      </c>
      <c r="AL68" s="17" t="e">
        <f t="shared" si="93"/>
        <v>#N/A</v>
      </c>
      <c r="AN68" s="12">
        <f t="shared" si="75"/>
        <v>0</v>
      </c>
      <c r="AO68" s="12">
        <f t="shared" si="75"/>
        <v>0</v>
      </c>
      <c r="AP68" s="12">
        <f t="shared" si="75"/>
        <v>0</v>
      </c>
      <c r="AQ68" s="12">
        <f t="shared" si="75"/>
        <v>0</v>
      </c>
      <c r="AR68" s="12">
        <f t="shared" si="75"/>
        <v>0</v>
      </c>
      <c r="AS68" s="12">
        <f t="shared" si="75"/>
        <v>0</v>
      </c>
      <c r="AT68" s="12">
        <f t="shared" si="75"/>
        <v>0</v>
      </c>
      <c r="AU68" s="12">
        <f t="shared" si="75"/>
        <v>0</v>
      </c>
      <c r="AV68" s="12">
        <f t="shared" si="75"/>
        <v>0</v>
      </c>
      <c r="AW68" s="12">
        <f t="shared" si="75"/>
        <v>0</v>
      </c>
      <c r="AX68" s="12">
        <f t="shared" si="76"/>
        <v>0</v>
      </c>
      <c r="AY68" s="12">
        <f t="shared" si="76"/>
        <v>0</v>
      </c>
      <c r="AZ68" s="12">
        <f t="shared" si="76"/>
        <v>0</v>
      </c>
      <c r="BA68" s="12">
        <f t="shared" si="76"/>
        <v>0</v>
      </c>
      <c r="BB68" s="12">
        <f t="shared" si="76"/>
        <v>0</v>
      </c>
      <c r="BC68" s="12">
        <f t="shared" si="76"/>
        <v>0</v>
      </c>
      <c r="BD68" s="12">
        <f t="shared" si="76"/>
        <v>0</v>
      </c>
      <c r="BE68" s="12">
        <f t="shared" si="76"/>
        <v>0</v>
      </c>
      <c r="BF68" s="12">
        <f t="shared" si="76"/>
        <v>0</v>
      </c>
      <c r="BG68" s="12">
        <f t="shared" si="76"/>
        <v>0</v>
      </c>
      <c r="BH68" s="12">
        <f t="shared" si="77"/>
        <v>0</v>
      </c>
      <c r="BI68" s="12">
        <f t="shared" si="77"/>
        <v>0</v>
      </c>
      <c r="BJ68" s="12">
        <f t="shared" si="77"/>
        <v>0</v>
      </c>
      <c r="BK68" s="12">
        <f t="shared" si="77"/>
        <v>0</v>
      </c>
      <c r="BL68" s="12">
        <f t="shared" si="77"/>
        <v>0</v>
      </c>
      <c r="BM68" s="12">
        <f t="shared" si="77"/>
        <v>0</v>
      </c>
      <c r="BN68" s="12">
        <f t="shared" si="77"/>
        <v>0</v>
      </c>
      <c r="BO68" s="12">
        <f t="shared" si="77"/>
        <v>0</v>
      </c>
      <c r="BP68" s="12">
        <f t="shared" si="77"/>
        <v>0</v>
      </c>
      <c r="BQ68" s="12">
        <f t="shared" si="77"/>
        <v>0</v>
      </c>
      <c r="BR68" s="12">
        <f t="shared" si="78"/>
        <v>0</v>
      </c>
      <c r="BS68" s="12">
        <f t="shared" si="78"/>
        <v>0</v>
      </c>
      <c r="BT68" s="12">
        <f t="shared" si="78"/>
        <v>0</v>
      </c>
      <c r="BU68" s="12">
        <f t="shared" si="78"/>
        <v>0</v>
      </c>
      <c r="BV68" s="12">
        <f t="shared" si="78"/>
        <v>0</v>
      </c>
      <c r="BW68" s="12">
        <f t="shared" si="78"/>
        <v>0</v>
      </c>
      <c r="BX68" s="12">
        <f t="shared" si="78"/>
        <v>0</v>
      </c>
      <c r="BY68" s="12">
        <f t="shared" si="78"/>
        <v>0</v>
      </c>
      <c r="BZ68" s="12">
        <f t="shared" si="78"/>
        <v>0</v>
      </c>
      <c r="CA68" s="12">
        <f t="shared" si="78"/>
        <v>0</v>
      </c>
      <c r="CB68" s="12">
        <f t="shared" si="79"/>
        <v>0</v>
      </c>
      <c r="CC68" s="12">
        <f t="shared" si="79"/>
        <v>0</v>
      </c>
      <c r="CD68" s="12">
        <f t="shared" si="79"/>
        <v>0</v>
      </c>
      <c r="CE68" s="12">
        <f t="shared" si="79"/>
        <v>0</v>
      </c>
      <c r="CF68" s="12">
        <f t="shared" si="79"/>
        <v>0</v>
      </c>
      <c r="CG68" s="12">
        <f t="shared" si="79"/>
        <v>0</v>
      </c>
      <c r="CH68" s="12">
        <f t="shared" si="79"/>
        <v>0</v>
      </c>
      <c r="CI68" s="12">
        <f t="shared" si="79"/>
        <v>0</v>
      </c>
      <c r="CJ68" s="12">
        <f t="shared" si="79"/>
        <v>0</v>
      </c>
      <c r="CK68" s="12">
        <f t="shared" si="79"/>
        <v>0</v>
      </c>
      <c r="CL68" s="12">
        <f t="shared" si="80"/>
        <v>0</v>
      </c>
      <c r="CM68" s="12">
        <f t="shared" si="80"/>
        <v>0</v>
      </c>
      <c r="CN68" s="12">
        <f t="shared" si="80"/>
        <v>0</v>
      </c>
      <c r="CO68" s="12">
        <f t="shared" si="80"/>
        <v>0</v>
      </c>
      <c r="CP68" s="12">
        <f t="shared" si="80"/>
        <v>0</v>
      </c>
      <c r="CQ68" s="12">
        <f t="shared" si="80"/>
        <v>0</v>
      </c>
      <c r="CR68" s="12">
        <f t="shared" si="80"/>
        <v>0</v>
      </c>
      <c r="CS68" s="12">
        <f t="shared" si="80"/>
        <v>0</v>
      </c>
      <c r="CT68" s="12">
        <f t="shared" si="80"/>
        <v>0</v>
      </c>
      <c r="CU68" s="12">
        <f t="shared" si="80"/>
        <v>0</v>
      </c>
      <c r="CV68" s="12">
        <f t="shared" si="81"/>
        <v>0</v>
      </c>
      <c r="CW68" s="12">
        <f t="shared" si="81"/>
        <v>0</v>
      </c>
      <c r="CX68" s="12">
        <f t="shared" si="81"/>
        <v>0</v>
      </c>
      <c r="CY68" s="12">
        <f t="shared" si="81"/>
        <v>0</v>
      </c>
      <c r="CZ68" s="12">
        <f t="shared" si="81"/>
        <v>0</v>
      </c>
      <c r="DA68" s="12">
        <f t="shared" si="81"/>
        <v>0</v>
      </c>
      <c r="DB68" s="12">
        <f t="shared" si="81"/>
        <v>0</v>
      </c>
      <c r="DC68" s="12">
        <f t="shared" si="81"/>
        <v>0</v>
      </c>
      <c r="DD68" s="12">
        <f t="shared" si="81"/>
        <v>0</v>
      </c>
      <c r="DE68" s="12">
        <f t="shared" si="81"/>
        <v>0</v>
      </c>
      <c r="DF68" s="12">
        <f t="shared" si="82"/>
        <v>0</v>
      </c>
      <c r="DG68" s="12">
        <f t="shared" si="82"/>
        <v>0</v>
      </c>
      <c r="DH68" s="12">
        <f t="shared" si="82"/>
        <v>0</v>
      </c>
      <c r="DI68" s="12">
        <f t="shared" si="82"/>
        <v>0</v>
      </c>
      <c r="DJ68" s="12">
        <f t="shared" si="82"/>
        <v>0</v>
      </c>
      <c r="DK68" s="12">
        <f t="shared" si="82"/>
        <v>0</v>
      </c>
      <c r="DL68" s="12">
        <f t="shared" si="82"/>
        <v>0</v>
      </c>
      <c r="DM68" s="12">
        <f t="shared" si="82"/>
        <v>0</v>
      </c>
      <c r="DN68" s="12">
        <f t="shared" si="82"/>
        <v>0</v>
      </c>
      <c r="DO68" s="12">
        <f t="shared" si="82"/>
        <v>0</v>
      </c>
      <c r="DP68" s="12">
        <f t="shared" si="83"/>
        <v>0</v>
      </c>
      <c r="DQ68" s="12">
        <f t="shared" si="83"/>
        <v>0</v>
      </c>
      <c r="DR68" s="12">
        <f t="shared" si="83"/>
        <v>0</v>
      </c>
      <c r="DS68" s="12">
        <f t="shared" si="83"/>
        <v>0</v>
      </c>
      <c r="DT68" s="12">
        <f t="shared" si="83"/>
        <v>0</v>
      </c>
      <c r="DU68" s="12">
        <f t="shared" si="83"/>
        <v>0</v>
      </c>
      <c r="DV68" s="12">
        <f t="shared" si="83"/>
        <v>0</v>
      </c>
      <c r="DW68" s="12">
        <f t="shared" si="83"/>
        <v>0</v>
      </c>
      <c r="DX68" s="12">
        <f t="shared" si="83"/>
        <v>0</v>
      </c>
      <c r="DY68" s="12">
        <f t="shared" si="83"/>
        <v>0</v>
      </c>
      <c r="DZ68" s="12">
        <f t="shared" si="84"/>
        <v>0</v>
      </c>
      <c r="EA68" s="12">
        <f t="shared" si="84"/>
        <v>0</v>
      </c>
      <c r="EB68" s="12">
        <f t="shared" si="84"/>
        <v>0</v>
      </c>
      <c r="EC68" s="12">
        <f t="shared" si="84"/>
        <v>0</v>
      </c>
      <c r="ED68" s="12">
        <f t="shared" si="84"/>
        <v>0</v>
      </c>
      <c r="EE68" s="12">
        <f t="shared" si="84"/>
        <v>0</v>
      </c>
      <c r="EF68" s="12">
        <f t="shared" si="84"/>
        <v>0</v>
      </c>
      <c r="EG68" s="12">
        <f t="shared" si="84"/>
        <v>0</v>
      </c>
      <c r="EH68" s="12">
        <f t="shared" si="84"/>
        <v>0</v>
      </c>
      <c r="EI68" s="12">
        <f t="shared" si="84"/>
        <v>0</v>
      </c>
      <c r="EJ68" s="12">
        <f t="shared" si="84"/>
        <v>0</v>
      </c>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12"/>
      <c r="IJ68" s="12"/>
      <c r="IK68" s="12"/>
      <c r="IL68" s="12"/>
      <c r="IM68" s="12"/>
      <c r="IN68" s="12"/>
      <c r="IO68" s="12"/>
      <c r="IP68" s="12"/>
      <c r="IQ68" s="12"/>
      <c r="IR68" s="12"/>
      <c r="IS68" s="12"/>
      <c r="IT68" s="12"/>
      <c r="IU68" s="12"/>
      <c r="IV68" s="12"/>
      <c r="IW68" s="12"/>
      <c r="IX68" s="12"/>
      <c r="IY68" s="12"/>
      <c r="IZ68" s="12"/>
      <c r="JA68" s="12"/>
      <c r="JB68" s="12"/>
      <c r="JC68" s="12"/>
      <c r="JD68" s="12"/>
      <c r="JE68" s="12"/>
      <c r="JF68" s="12"/>
      <c r="JG68" s="12"/>
      <c r="JH68" s="12"/>
      <c r="JI68" s="12"/>
      <c r="JJ68" s="12"/>
      <c r="JK68" s="12"/>
      <c r="JL68" s="12"/>
      <c r="JM68" s="12"/>
      <c r="JN68" s="12"/>
      <c r="JO68" s="12"/>
      <c r="JP68" s="12"/>
      <c r="JQ68" s="12"/>
      <c r="JR68" s="12"/>
      <c r="JS68" s="12"/>
      <c r="JT68" s="12"/>
      <c r="JU68" s="12"/>
      <c r="JV68" s="12"/>
      <c r="JW68" s="12"/>
      <c r="JX68" s="12"/>
      <c r="JY68" s="12"/>
      <c r="JZ68" s="12"/>
      <c r="KA68" s="12"/>
      <c r="KB68" s="12"/>
      <c r="KC68" s="12"/>
      <c r="KD68" s="12"/>
      <c r="KE68" s="12"/>
      <c r="KF68" s="12"/>
      <c r="KG68" s="12"/>
      <c r="KH68" s="12"/>
      <c r="KI68" s="12"/>
      <c r="KJ68" s="12"/>
      <c r="KK68" s="12"/>
      <c r="KL68" s="12"/>
      <c r="KM68" s="12"/>
      <c r="KN68" s="12"/>
      <c r="KO68" s="12"/>
      <c r="KP68" s="12"/>
      <c r="KQ68" s="12"/>
      <c r="KR68" s="12"/>
      <c r="KS68" s="12"/>
      <c r="KT68" s="12"/>
      <c r="KU68" s="12"/>
      <c r="KV68" s="12"/>
      <c r="KW68" s="12"/>
      <c r="KX68" s="12"/>
      <c r="KY68" s="12"/>
      <c r="KZ68" s="12"/>
      <c r="LA68" s="12"/>
      <c r="LB68" s="12"/>
      <c r="LC68" s="12"/>
      <c r="LD68" s="12"/>
      <c r="LE68" s="12"/>
      <c r="LF68" s="12"/>
      <c r="LG68" s="12"/>
      <c r="LH68" s="12"/>
      <c r="LI68" s="12"/>
      <c r="LJ68" s="12"/>
      <c r="LK68" s="12"/>
      <c r="LL68" s="12"/>
      <c r="LM68" s="12"/>
      <c r="LN68" s="12"/>
      <c r="LO68" s="12"/>
      <c r="LP68" s="12"/>
      <c r="LQ68" s="12"/>
      <c r="LR68" s="12"/>
      <c r="LS68" s="12"/>
      <c r="LT68" s="12"/>
      <c r="LU68" s="12"/>
      <c r="LV68" s="12"/>
      <c r="LW68" s="12"/>
      <c r="LX68" s="12"/>
      <c r="LY68" s="12"/>
      <c r="LZ68" s="12"/>
      <c r="MA68" s="12"/>
      <c r="MB68" s="12"/>
      <c r="MC68" s="12"/>
      <c r="MD68" s="12"/>
      <c r="ME68" s="12"/>
      <c r="MF68" s="12"/>
      <c r="MG68" s="12"/>
    </row>
    <row r="69" spans="1:345" x14ac:dyDescent="0.25">
      <c r="A69" s="132"/>
      <c r="B69" s="27"/>
      <c r="C69" s="219"/>
      <c r="D69" s="219"/>
      <c r="E69" s="103"/>
      <c r="F69" s="105"/>
      <c r="G69" s="36" t="str">
        <f>IFERROR(VLOOKUP(E69, 'General Project Info'!$C$31:$I$41, 7, FALSE), "")</f>
        <v/>
      </c>
      <c r="H69" s="41">
        <f>IFERROR(X69*VLOOKUP(E69, 'General Project Info'!$R$31:$T$41, 3, FALSE), 0)</f>
        <v>0</v>
      </c>
      <c r="I69" s="42">
        <f>IFERROR(IF($T69="Yes", $X69*VLOOKUP($E69, 'General Project Info'!$R$31:$W$41, 5, FALSE), 0), 0)</f>
        <v>0</v>
      </c>
      <c r="J69" s="42">
        <f>IFERROR(IF($T69="No", $X69*VLOOKUP($E69, 'General Project Info'!$R$31:$W$41, 5, FALSE), 0), 0)</f>
        <v>0</v>
      </c>
      <c r="K69" s="108"/>
      <c r="L69" s="108"/>
      <c r="M69" s="109"/>
      <c r="N69" s="109"/>
      <c r="O69" s="109"/>
      <c r="P69" s="43">
        <f t="shared" si="85"/>
        <v>0</v>
      </c>
      <c r="Q69" s="27"/>
      <c r="R69" s="132"/>
      <c r="T69" s="18" t="e">
        <f>VLOOKUP($E69, 'Unit Conversions Array'!$B$4:$Z$16, 25, FALSE)</f>
        <v>#N/A</v>
      </c>
      <c r="U69">
        <f>VLOOKUP(E69, 'General Project Info'!$R$31:$W$41, 6, FALSE)</f>
        <v>1</v>
      </c>
      <c r="V69" s="18">
        <f t="shared" si="69"/>
        <v>0</v>
      </c>
      <c r="W69" s="18">
        <f>IFERROR(F69*INDEX('Unit Conversions Array'!$E$4:$Y$16, MATCH('Scenarios &amp; Measures'!E69, 'Unit Conversions Array'!$B$4:$B$16, 0), MATCH('Scenarios &amp; Measures'!G69, 'Unit Conversions Array'!$E$3:$Y$3, 0)), 0)</f>
        <v>0</v>
      </c>
      <c r="X69" s="19">
        <f t="shared" si="86"/>
        <v>0</v>
      </c>
      <c r="Y69" s="19">
        <f t="shared" si="87"/>
        <v>0</v>
      </c>
      <c r="Z69" s="19">
        <f t="shared" si="88"/>
        <v>0</v>
      </c>
      <c r="AA69" s="17">
        <f t="shared" si="94"/>
        <v>0</v>
      </c>
      <c r="AB69" s="17">
        <f t="shared" si="89"/>
        <v>40</v>
      </c>
      <c r="AC69" s="17">
        <f t="shared" si="90"/>
        <v>-40</v>
      </c>
      <c r="AD69" s="17">
        <f t="shared" si="91"/>
        <v>0</v>
      </c>
      <c r="AE69" s="18">
        <f t="shared" si="70"/>
        <v>0</v>
      </c>
      <c r="AF69" s="19">
        <f t="shared" si="71"/>
        <v>0</v>
      </c>
      <c r="AG69" s="12">
        <f t="shared" si="72"/>
        <v>0</v>
      </c>
      <c r="AH69" s="17">
        <f t="shared" si="92"/>
        <v>0</v>
      </c>
      <c r="AI69" s="23">
        <f>IF($V$10="RECs", -Y69/VLOOKUP("RECs", 'General Project Info'!$R$31:$W$41, 5, FALSE)*$V$11*IF($X$11=$Z$12, $X$10, (1/($Z$12-$X$11))*(1-($X$11/$Z$12)^$X$10)*$Z$12), 0)</f>
        <v>0</v>
      </c>
      <c r="AJ69" s="17">
        <f t="shared" si="73"/>
        <v>0</v>
      </c>
      <c r="AK69" s="17" t="e">
        <f t="shared" si="74"/>
        <v>#N/A</v>
      </c>
      <c r="AL69" s="17" t="e">
        <f t="shared" si="93"/>
        <v>#N/A</v>
      </c>
      <c r="AN69" s="12">
        <f t="shared" si="75"/>
        <v>0</v>
      </c>
      <c r="AO69" s="12">
        <f t="shared" si="75"/>
        <v>0</v>
      </c>
      <c r="AP69" s="12">
        <f t="shared" si="75"/>
        <v>0</v>
      </c>
      <c r="AQ69" s="12">
        <f t="shared" si="75"/>
        <v>0</v>
      </c>
      <c r="AR69" s="12">
        <f t="shared" si="75"/>
        <v>0</v>
      </c>
      <c r="AS69" s="12">
        <f t="shared" si="75"/>
        <v>0</v>
      </c>
      <c r="AT69" s="12">
        <f t="shared" si="75"/>
        <v>0</v>
      </c>
      <c r="AU69" s="12">
        <f t="shared" si="75"/>
        <v>0</v>
      </c>
      <c r="AV69" s="12">
        <f t="shared" si="75"/>
        <v>0</v>
      </c>
      <c r="AW69" s="12">
        <f t="shared" si="75"/>
        <v>0</v>
      </c>
      <c r="AX69" s="12">
        <f t="shared" si="76"/>
        <v>0</v>
      </c>
      <c r="AY69" s="12">
        <f t="shared" si="76"/>
        <v>0</v>
      </c>
      <c r="AZ69" s="12">
        <f t="shared" si="76"/>
        <v>0</v>
      </c>
      <c r="BA69" s="12">
        <f t="shared" si="76"/>
        <v>0</v>
      </c>
      <c r="BB69" s="12">
        <f t="shared" si="76"/>
        <v>0</v>
      </c>
      <c r="BC69" s="12">
        <f t="shared" si="76"/>
        <v>0</v>
      </c>
      <c r="BD69" s="12">
        <f t="shared" si="76"/>
        <v>0</v>
      </c>
      <c r="BE69" s="12">
        <f t="shared" si="76"/>
        <v>0</v>
      </c>
      <c r="BF69" s="12">
        <f t="shared" si="76"/>
        <v>0</v>
      </c>
      <c r="BG69" s="12">
        <f t="shared" si="76"/>
        <v>0</v>
      </c>
      <c r="BH69" s="12">
        <f t="shared" si="77"/>
        <v>0</v>
      </c>
      <c r="BI69" s="12">
        <f t="shared" si="77"/>
        <v>0</v>
      </c>
      <c r="BJ69" s="12">
        <f t="shared" si="77"/>
        <v>0</v>
      </c>
      <c r="BK69" s="12">
        <f t="shared" si="77"/>
        <v>0</v>
      </c>
      <c r="BL69" s="12">
        <f t="shared" si="77"/>
        <v>0</v>
      </c>
      <c r="BM69" s="12">
        <f t="shared" si="77"/>
        <v>0</v>
      </c>
      <c r="BN69" s="12">
        <f t="shared" si="77"/>
        <v>0</v>
      </c>
      <c r="BO69" s="12">
        <f t="shared" si="77"/>
        <v>0</v>
      </c>
      <c r="BP69" s="12">
        <f t="shared" si="77"/>
        <v>0</v>
      </c>
      <c r="BQ69" s="12">
        <f t="shared" si="77"/>
        <v>0</v>
      </c>
      <c r="BR69" s="12">
        <f t="shared" si="78"/>
        <v>0</v>
      </c>
      <c r="BS69" s="12">
        <f t="shared" si="78"/>
        <v>0</v>
      </c>
      <c r="BT69" s="12">
        <f t="shared" si="78"/>
        <v>0</v>
      </c>
      <c r="BU69" s="12">
        <f t="shared" si="78"/>
        <v>0</v>
      </c>
      <c r="BV69" s="12">
        <f t="shared" si="78"/>
        <v>0</v>
      </c>
      <c r="BW69" s="12">
        <f t="shared" si="78"/>
        <v>0</v>
      </c>
      <c r="BX69" s="12">
        <f t="shared" si="78"/>
        <v>0</v>
      </c>
      <c r="BY69" s="12">
        <f t="shared" si="78"/>
        <v>0</v>
      </c>
      <c r="BZ69" s="12">
        <f t="shared" si="78"/>
        <v>0</v>
      </c>
      <c r="CA69" s="12">
        <f t="shared" si="78"/>
        <v>0</v>
      </c>
      <c r="CB69" s="12">
        <f t="shared" si="79"/>
        <v>0</v>
      </c>
      <c r="CC69" s="12">
        <f t="shared" si="79"/>
        <v>0</v>
      </c>
      <c r="CD69" s="12">
        <f t="shared" si="79"/>
        <v>0</v>
      </c>
      <c r="CE69" s="12">
        <f t="shared" si="79"/>
        <v>0</v>
      </c>
      <c r="CF69" s="12">
        <f t="shared" si="79"/>
        <v>0</v>
      </c>
      <c r="CG69" s="12">
        <f t="shared" si="79"/>
        <v>0</v>
      </c>
      <c r="CH69" s="12">
        <f t="shared" si="79"/>
        <v>0</v>
      </c>
      <c r="CI69" s="12">
        <f t="shared" si="79"/>
        <v>0</v>
      </c>
      <c r="CJ69" s="12">
        <f t="shared" si="79"/>
        <v>0</v>
      </c>
      <c r="CK69" s="12">
        <f t="shared" si="79"/>
        <v>0</v>
      </c>
      <c r="CL69" s="12">
        <f t="shared" si="80"/>
        <v>0</v>
      </c>
      <c r="CM69" s="12">
        <f t="shared" si="80"/>
        <v>0</v>
      </c>
      <c r="CN69" s="12">
        <f t="shared" si="80"/>
        <v>0</v>
      </c>
      <c r="CO69" s="12">
        <f t="shared" si="80"/>
        <v>0</v>
      </c>
      <c r="CP69" s="12">
        <f t="shared" si="80"/>
        <v>0</v>
      </c>
      <c r="CQ69" s="12">
        <f t="shared" si="80"/>
        <v>0</v>
      </c>
      <c r="CR69" s="12">
        <f t="shared" si="80"/>
        <v>0</v>
      </c>
      <c r="CS69" s="12">
        <f t="shared" si="80"/>
        <v>0</v>
      </c>
      <c r="CT69" s="12">
        <f t="shared" si="80"/>
        <v>0</v>
      </c>
      <c r="CU69" s="12">
        <f t="shared" si="80"/>
        <v>0</v>
      </c>
      <c r="CV69" s="12">
        <f t="shared" si="81"/>
        <v>0</v>
      </c>
      <c r="CW69" s="12">
        <f t="shared" si="81"/>
        <v>0</v>
      </c>
      <c r="CX69" s="12">
        <f t="shared" si="81"/>
        <v>0</v>
      </c>
      <c r="CY69" s="12">
        <f t="shared" si="81"/>
        <v>0</v>
      </c>
      <c r="CZ69" s="12">
        <f t="shared" si="81"/>
        <v>0</v>
      </c>
      <c r="DA69" s="12">
        <f t="shared" si="81"/>
        <v>0</v>
      </c>
      <c r="DB69" s="12">
        <f t="shared" si="81"/>
        <v>0</v>
      </c>
      <c r="DC69" s="12">
        <f t="shared" si="81"/>
        <v>0</v>
      </c>
      <c r="DD69" s="12">
        <f t="shared" si="81"/>
        <v>0</v>
      </c>
      <c r="DE69" s="12">
        <f t="shared" si="81"/>
        <v>0</v>
      </c>
      <c r="DF69" s="12">
        <f t="shared" si="82"/>
        <v>0</v>
      </c>
      <c r="DG69" s="12">
        <f t="shared" si="82"/>
        <v>0</v>
      </c>
      <c r="DH69" s="12">
        <f t="shared" si="82"/>
        <v>0</v>
      </c>
      <c r="DI69" s="12">
        <f t="shared" si="82"/>
        <v>0</v>
      </c>
      <c r="DJ69" s="12">
        <f t="shared" si="82"/>
        <v>0</v>
      </c>
      <c r="DK69" s="12">
        <f t="shared" si="82"/>
        <v>0</v>
      </c>
      <c r="DL69" s="12">
        <f t="shared" si="82"/>
        <v>0</v>
      </c>
      <c r="DM69" s="12">
        <f t="shared" si="82"/>
        <v>0</v>
      </c>
      <c r="DN69" s="12">
        <f t="shared" si="82"/>
        <v>0</v>
      </c>
      <c r="DO69" s="12">
        <f t="shared" si="82"/>
        <v>0</v>
      </c>
      <c r="DP69" s="12">
        <f t="shared" si="83"/>
        <v>0</v>
      </c>
      <c r="DQ69" s="12">
        <f t="shared" si="83"/>
        <v>0</v>
      </c>
      <c r="DR69" s="12">
        <f t="shared" si="83"/>
        <v>0</v>
      </c>
      <c r="DS69" s="12">
        <f t="shared" si="83"/>
        <v>0</v>
      </c>
      <c r="DT69" s="12">
        <f t="shared" si="83"/>
        <v>0</v>
      </c>
      <c r="DU69" s="12">
        <f t="shared" si="83"/>
        <v>0</v>
      </c>
      <c r="DV69" s="12">
        <f t="shared" si="83"/>
        <v>0</v>
      </c>
      <c r="DW69" s="12">
        <f t="shared" si="83"/>
        <v>0</v>
      </c>
      <c r="DX69" s="12">
        <f t="shared" si="83"/>
        <v>0</v>
      </c>
      <c r="DY69" s="12">
        <f t="shared" si="83"/>
        <v>0</v>
      </c>
      <c r="DZ69" s="12">
        <f t="shared" si="84"/>
        <v>0</v>
      </c>
      <c r="EA69" s="12">
        <f t="shared" si="84"/>
        <v>0</v>
      </c>
      <c r="EB69" s="12">
        <f t="shared" si="84"/>
        <v>0</v>
      </c>
      <c r="EC69" s="12">
        <f t="shared" si="84"/>
        <v>0</v>
      </c>
      <c r="ED69" s="12">
        <f t="shared" si="84"/>
        <v>0</v>
      </c>
      <c r="EE69" s="12">
        <f t="shared" si="84"/>
        <v>0</v>
      </c>
      <c r="EF69" s="12">
        <f t="shared" si="84"/>
        <v>0</v>
      </c>
      <c r="EG69" s="12">
        <f t="shared" si="84"/>
        <v>0</v>
      </c>
      <c r="EH69" s="12">
        <f t="shared" si="84"/>
        <v>0</v>
      </c>
      <c r="EI69" s="12">
        <f t="shared" si="84"/>
        <v>0</v>
      </c>
      <c r="EJ69" s="12">
        <f t="shared" si="84"/>
        <v>0</v>
      </c>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row>
    <row r="70" spans="1:345" x14ac:dyDescent="0.25">
      <c r="A70" s="132"/>
      <c r="B70" s="27"/>
      <c r="C70" s="219"/>
      <c r="D70" s="219"/>
      <c r="E70" s="103"/>
      <c r="F70" s="105"/>
      <c r="G70" s="36" t="str">
        <f>IFERROR(VLOOKUP(E70, 'General Project Info'!$C$31:$I$41, 7, FALSE), "")</f>
        <v/>
      </c>
      <c r="H70" s="41">
        <f>IFERROR(X70*VLOOKUP(E70, 'General Project Info'!$R$31:$T$41, 3, FALSE), 0)</f>
        <v>0</v>
      </c>
      <c r="I70" s="42">
        <f>IFERROR(IF($T70="Yes", $X70*VLOOKUP($E70, 'General Project Info'!$R$31:$W$41, 5, FALSE), 0), 0)</f>
        <v>0</v>
      </c>
      <c r="J70" s="42">
        <f>IFERROR(IF($T70="No", $X70*VLOOKUP($E70, 'General Project Info'!$R$31:$W$41, 5, FALSE), 0), 0)</f>
        <v>0</v>
      </c>
      <c r="K70" s="108"/>
      <c r="L70" s="108"/>
      <c r="M70" s="109"/>
      <c r="N70" s="109"/>
      <c r="O70" s="109"/>
      <c r="P70" s="43">
        <f t="shared" si="85"/>
        <v>0</v>
      </c>
      <c r="Q70" s="27"/>
      <c r="R70" s="132"/>
      <c r="T70" s="18" t="e">
        <f>VLOOKUP($E70, 'Unit Conversions Array'!$B$4:$Z$16, 25, FALSE)</f>
        <v>#N/A</v>
      </c>
      <c r="U70">
        <f>VLOOKUP(E70, 'General Project Info'!$R$31:$W$41, 6, FALSE)</f>
        <v>1</v>
      </c>
      <c r="V70" s="18">
        <f t="shared" si="69"/>
        <v>0</v>
      </c>
      <c r="W70" s="18">
        <f>IFERROR(F70*INDEX('Unit Conversions Array'!$E$4:$Y$16, MATCH('Scenarios &amp; Measures'!E70, 'Unit Conversions Array'!$B$4:$B$16, 0), MATCH('Scenarios &amp; Measures'!G70, 'Unit Conversions Array'!$E$3:$Y$3, 0)), 0)</f>
        <v>0</v>
      </c>
      <c r="X70" s="19">
        <f t="shared" si="86"/>
        <v>0</v>
      </c>
      <c r="Y70" s="19">
        <f t="shared" si="87"/>
        <v>0</v>
      </c>
      <c r="Z70" s="19">
        <f t="shared" si="88"/>
        <v>0</v>
      </c>
      <c r="AA70" s="17">
        <f t="shared" si="94"/>
        <v>0</v>
      </c>
      <c r="AB70" s="17">
        <f t="shared" si="89"/>
        <v>40</v>
      </c>
      <c r="AC70" s="17">
        <f t="shared" si="90"/>
        <v>-40</v>
      </c>
      <c r="AD70" s="17">
        <f t="shared" si="91"/>
        <v>0</v>
      </c>
      <c r="AE70" s="18">
        <f t="shared" si="70"/>
        <v>0</v>
      </c>
      <c r="AF70" s="19">
        <f t="shared" si="71"/>
        <v>0</v>
      </c>
      <c r="AG70" s="12">
        <f t="shared" si="72"/>
        <v>0</v>
      </c>
      <c r="AH70" s="17">
        <f t="shared" si="92"/>
        <v>0</v>
      </c>
      <c r="AI70" s="23">
        <f>IF($V$10="RECs", -Y70/VLOOKUP("RECs", 'General Project Info'!$R$31:$W$41, 5, FALSE)*$V$11*IF($X$11=$Z$12, $X$10, (1/($Z$12-$X$11))*(1-($X$11/$Z$12)^$X$10)*$Z$12), 0)</f>
        <v>0</v>
      </c>
      <c r="AJ70" s="17">
        <f t="shared" si="73"/>
        <v>0</v>
      </c>
      <c r="AK70" s="17" t="e">
        <f t="shared" si="74"/>
        <v>#N/A</v>
      </c>
      <c r="AL70" s="17" t="e">
        <f t="shared" si="93"/>
        <v>#N/A</v>
      </c>
      <c r="AN70" s="12">
        <f t="shared" si="75"/>
        <v>0</v>
      </c>
      <c r="AO70" s="12">
        <f t="shared" si="75"/>
        <v>0</v>
      </c>
      <c r="AP70" s="12">
        <f t="shared" si="75"/>
        <v>0</v>
      </c>
      <c r="AQ70" s="12">
        <f t="shared" si="75"/>
        <v>0</v>
      </c>
      <c r="AR70" s="12">
        <f t="shared" si="75"/>
        <v>0</v>
      </c>
      <c r="AS70" s="12">
        <f t="shared" si="75"/>
        <v>0</v>
      </c>
      <c r="AT70" s="12">
        <f t="shared" si="75"/>
        <v>0</v>
      </c>
      <c r="AU70" s="12">
        <f t="shared" si="75"/>
        <v>0</v>
      </c>
      <c r="AV70" s="12">
        <f t="shared" si="75"/>
        <v>0</v>
      </c>
      <c r="AW70" s="12">
        <f t="shared" si="75"/>
        <v>0</v>
      </c>
      <c r="AX70" s="12">
        <f t="shared" si="76"/>
        <v>0</v>
      </c>
      <c r="AY70" s="12">
        <f t="shared" si="76"/>
        <v>0</v>
      </c>
      <c r="AZ70" s="12">
        <f t="shared" si="76"/>
        <v>0</v>
      </c>
      <c r="BA70" s="12">
        <f t="shared" si="76"/>
        <v>0</v>
      </c>
      <c r="BB70" s="12">
        <f t="shared" si="76"/>
        <v>0</v>
      </c>
      <c r="BC70" s="12">
        <f t="shared" si="76"/>
        <v>0</v>
      </c>
      <c r="BD70" s="12">
        <f t="shared" si="76"/>
        <v>0</v>
      </c>
      <c r="BE70" s="12">
        <f t="shared" si="76"/>
        <v>0</v>
      </c>
      <c r="BF70" s="12">
        <f t="shared" si="76"/>
        <v>0</v>
      </c>
      <c r="BG70" s="12">
        <f t="shared" si="76"/>
        <v>0</v>
      </c>
      <c r="BH70" s="12">
        <f t="shared" si="77"/>
        <v>0</v>
      </c>
      <c r="BI70" s="12">
        <f t="shared" si="77"/>
        <v>0</v>
      </c>
      <c r="BJ70" s="12">
        <f t="shared" si="77"/>
        <v>0</v>
      </c>
      <c r="BK70" s="12">
        <f t="shared" si="77"/>
        <v>0</v>
      </c>
      <c r="BL70" s="12">
        <f t="shared" si="77"/>
        <v>0</v>
      </c>
      <c r="BM70" s="12">
        <f t="shared" si="77"/>
        <v>0</v>
      </c>
      <c r="BN70" s="12">
        <f t="shared" si="77"/>
        <v>0</v>
      </c>
      <c r="BO70" s="12">
        <f t="shared" si="77"/>
        <v>0</v>
      </c>
      <c r="BP70" s="12">
        <f t="shared" si="77"/>
        <v>0</v>
      </c>
      <c r="BQ70" s="12">
        <f t="shared" si="77"/>
        <v>0</v>
      </c>
      <c r="BR70" s="12">
        <f t="shared" si="78"/>
        <v>0</v>
      </c>
      <c r="BS70" s="12">
        <f t="shared" si="78"/>
        <v>0</v>
      </c>
      <c r="BT70" s="12">
        <f t="shared" si="78"/>
        <v>0</v>
      </c>
      <c r="BU70" s="12">
        <f t="shared" si="78"/>
        <v>0</v>
      </c>
      <c r="BV70" s="12">
        <f t="shared" si="78"/>
        <v>0</v>
      </c>
      <c r="BW70" s="12">
        <f t="shared" si="78"/>
        <v>0</v>
      </c>
      <c r="BX70" s="12">
        <f t="shared" si="78"/>
        <v>0</v>
      </c>
      <c r="BY70" s="12">
        <f t="shared" si="78"/>
        <v>0</v>
      </c>
      <c r="BZ70" s="12">
        <f t="shared" si="78"/>
        <v>0</v>
      </c>
      <c r="CA70" s="12">
        <f t="shared" si="78"/>
        <v>0</v>
      </c>
      <c r="CB70" s="12">
        <f t="shared" si="79"/>
        <v>0</v>
      </c>
      <c r="CC70" s="12">
        <f t="shared" si="79"/>
        <v>0</v>
      </c>
      <c r="CD70" s="12">
        <f t="shared" si="79"/>
        <v>0</v>
      </c>
      <c r="CE70" s="12">
        <f t="shared" si="79"/>
        <v>0</v>
      </c>
      <c r="CF70" s="12">
        <f t="shared" si="79"/>
        <v>0</v>
      </c>
      <c r="CG70" s="12">
        <f t="shared" si="79"/>
        <v>0</v>
      </c>
      <c r="CH70" s="12">
        <f t="shared" si="79"/>
        <v>0</v>
      </c>
      <c r="CI70" s="12">
        <f t="shared" si="79"/>
        <v>0</v>
      </c>
      <c r="CJ70" s="12">
        <f t="shared" si="79"/>
        <v>0</v>
      </c>
      <c r="CK70" s="12">
        <f t="shared" si="79"/>
        <v>0</v>
      </c>
      <c r="CL70" s="12">
        <f t="shared" si="80"/>
        <v>0</v>
      </c>
      <c r="CM70" s="12">
        <f t="shared" si="80"/>
        <v>0</v>
      </c>
      <c r="CN70" s="12">
        <f t="shared" si="80"/>
        <v>0</v>
      </c>
      <c r="CO70" s="12">
        <f t="shared" si="80"/>
        <v>0</v>
      </c>
      <c r="CP70" s="12">
        <f t="shared" si="80"/>
        <v>0</v>
      </c>
      <c r="CQ70" s="12">
        <f t="shared" si="80"/>
        <v>0</v>
      </c>
      <c r="CR70" s="12">
        <f t="shared" si="80"/>
        <v>0</v>
      </c>
      <c r="CS70" s="12">
        <f t="shared" si="80"/>
        <v>0</v>
      </c>
      <c r="CT70" s="12">
        <f t="shared" si="80"/>
        <v>0</v>
      </c>
      <c r="CU70" s="12">
        <f t="shared" si="80"/>
        <v>0</v>
      </c>
      <c r="CV70" s="12">
        <f t="shared" si="81"/>
        <v>0</v>
      </c>
      <c r="CW70" s="12">
        <f t="shared" si="81"/>
        <v>0</v>
      </c>
      <c r="CX70" s="12">
        <f t="shared" si="81"/>
        <v>0</v>
      </c>
      <c r="CY70" s="12">
        <f t="shared" si="81"/>
        <v>0</v>
      </c>
      <c r="CZ70" s="12">
        <f t="shared" si="81"/>
        <v>0</v>
      </c>
      <c r="DA70" s="12">
        <f t="shared" si="81"/>
        <v>0</v>
      </c>
      <c r="DB70" s="12">
        <f t="shared" si="81"/>
        <v>0</v>
      </c>
      <c r="DC70" s="12">
        <f t="shared" si="81"/>
        <v>0</v>
      </c>
      <c r="DD70" s="12">
        <f t="shared" si="81"/>
        <v>0</v>
      </c>
      <c r="DE70" s="12">
        <f t="shared" si="81"/>
        <v>0</v>
      </c>
      <c r="DF70" s="12">
        <f t="shared" si="82"/>
        <v>0</v>
      </c>
      <c r="DG70" s="12">
        <f t="shared" si="82"/>
        <v>0</v>
      </c>
      <c r="DH70" s="12">
        <f t="shared" si="82"/>
        <v>0</v>
      </c>
      <c r="DI70" s="12">
        <f t="shared" si="82"/>
        <v>0</v>
      </c>
      <c r="DJ70" s="12">
        <f t="shared" si="82"/>
        <v>0</v>
      </c>
      <c r="DK70" s="12">
        <f t="shared" si="82"/>
        <v>0</v>
      </c>
      <c r="DL70" s="12">
        <f t="shared" si="82"/>
        <v>0</v>
      </c>
      <c r="DM70" s="12">
        <f t="shared" si="82"/>
        <v>0</v>
      </c>
      <c r="DN70" s="12">
        <f t="shared" si="82"/>
        <v>0</v>
      </c>
      <c r="DO70" s="12">
        <f t="shared" si="82"/>
        <v>0</v>
      </c>
      <c r="DP70" s="12">
        <f t="shared" si="83"/>
        <v>0</v>
      </c>
      <c r="DQ70" s="12">
        <f t="shared" si="83"/>
        <v>0</v>
      </c>
      <c r="DR70" s="12">
        <f t="shared" si="83"/>
        <v>0</v>
      </c>
      <c r="DS70" s="12">
        <f t="shared" si="83"/>
        <v>0</v>
      </c>
      <c r="DT70" s="12">
        <f t="shared" si="83"/>
        <v>0</v>
      </c>
      <c r="DU70" s="12">
        <f t="shared" si="83"/>
        <v>0</v>
      </c>
      <c r="DV70" s="12">
        <f t="shared" si="83"/>
        <v>0</v>
      </c>
      <c r="DW70" s="12">
        <f t="shared" si="83"/>
        <v>0</v>
      </c>
      <c r="DX70" s="12">
        <f t="shared" si="83"/>
        <v>0</v>
      </c>
      <c r="DY70" s="12">
        <f t="shared" si="83"/>
        <v>0</v>
      </c>
      <c r="DZ70" s="12">
        <f t="shared" si="84"/>
        <v>0</v>
      </c>
      <c r="EA70" s="12">
        <f t="shared" si="84"/>
        <v>0</v>
      </c>
      <c r="EB70" s="12">
        <f t="shared" si="84"/>
        <v>0</v>
      </c>
      <c r="EC70" s="12">
        <f t="shared" si="84"/>
        <v>0</v>
      </c>
      <c r="ED70" s="12">
        <f t="shared" si="84"/>
        <v>0</v>
      </c>
      <c r="EE70" s="12">
        <f t="shared" si="84"/>
        <v>0</v>
      </c>
      <c r="EF70" s="12">
        <f t="shared" si="84"/>
        <v>0</v>
      </c>
      <c r="EG70" s="12">
        <f t="shared" si="84"/>
        <v>0</v>
      </c>
      <c r="EH70" s="12">
        <f t="shared" si="84"/>
        <v>0</v>
      </c>
      <c r="EI70" s="12">
        <f t="shared" si="84"/>
        <v>0</v>
      </c>
      <c r="EJ70" s="12">
        <f t="shared" si="84"/>
        <v>0</v>
      </c>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c r="IF70" s="12"/>
      <c r="IG70" s="12"/>
      <c r="IH70" s="12"/>
      <c r="IJ70" s="12"/>
      <c r="IK70" s="12"/>
      <c r="IL70" s="12"/>
      <c r="IM70" s="12"/>
      <c r="IN70" s="12"/>
      <c r="IO70" s="12"/>
      <c r="IP70" s="12"/>
      <c r="IQ70" s="12"/>
      <c r="IR70" s="12"/>
      <c r="IS70" s="12"/>
      <c r="IT70" s="12"/>
      <c r="IU70" s="12"/>
      <c r="IV70" s="12"/>
      <c r="IW70" s="12"/>
      <c r="IX70" s="12"/>
      <c r="IY70" s="12"/>
      <c r="IZ70" s="12"/>
      <c r="JA70" s="12"/>
      <c r="JB70" s="12"/>
      <c r="JC70" s="12"/>
      <c r="JD70" s="12"/>
      <c r="JE70" s="12"/>
      <c r="JF70" s="12"/>
      <c r="JG70" s="12"/>
      <c r="JH70" s="12"/>
      <c r="JI70" s="12"/>
      <c r="JJ70" s="12"/>
      <c r="JK70" s="12"/>
      <c r="JL70" s="12"/>
      <c r="JM70" s="12"/>
      <c r="JN70" s="12"/>
      <c r="JO70" s="12"/>
      <c r="JP70" s="12"/>
      <c r="JQ70" s="12"/>
      <c r="JR70" s="12"/>
      <c r="JS70" s="12"/>
      <c r="JT70" s="12"/>
      <c r="JU70" s="12"/>
      <c r="JV70" s="12"/>
      <c r="JW70" s="12"/>
      <c r="JX70" s="12"/>
      <c r="JY70" s="12"/>
      <c r="JZ70" s="12"/>
      <c r="KA70" s="12"/>
      <c r="KB70" s="12"/>
      <c r="KC70" s="12"/>
      <c r="KD70" s="12"/>
      <c r="KE70" s="12"/>
      <c r="KF70" s="12"/>
      <c r="KG70" s="12"/>
      <c r="KH70" s="12"/>
      <c r="KI70" s="12"/>
      <c r="KJ70" s="12"/>
      <c r="KK70" s="12"/>
      <c r="KL70" s="12"/>
      <c r="KM70" s="12"/>
      <c r="KN70" s="12"/>
      <c r="KO70" s="12"/>
      <c r="KP70" s="12"/>
      <c r="KQ70" s="12"/>
      <c r="KR70" s="12"/>
      <c r="KS70" s="12"/>
      <c r="KT70" s="12"/>
      <c r="KU70" s="12"/>
      <c r="KV70" s="12"/>
      <c r="KW70" s="12"/>
      <c r="KX70" s="12"/>
      <c r="KY70" s="12"/>
      <c r="KZ70" s="12"/>
      <c r="LA70" s="12"/>
      <c r="LB70" s="12"/>
      <c r="LC70" s="12"/>
      <c r="LD70" s="12"/>
      <c r="LE70" s="12"/>
      <c r="LF70" s="12"/>
      <c r="LG70" s="12"/>
      <c r="LH70" s="12"/>
      <c r="LI70" s="12"/>
      <c r="LJ70" s="12"/>
      <c r="LK70" s="12"/>
      <c r="LL70" s="12"/>
      <c r="LM70" s="12"/>
      <c r="LN70" s="12"/>
      <c r="LO70" s="12"/>
      <c r="LP70" s="12"/>
      <c r="LQ70" s="12"/>
      <c r="LR70" s="12"/>
      <c r="LS70" s="12"/>
      <c r="LT70" s="12"/>
      <c r="LU70" s="12"/>
      <c r="LV70" s="12"/>
      <c r="LW70" s="12"/>
      <c r="LX70" s="12"/>
      <c r="LY70" s="12"/>
      <c r="LZ70" s="12"/>
      <c r="MA70" s="12"/>
      <c r="MB70" s="12"/>
      <c r="MC70" s="12"/>
      <c r="MD70" s="12"/>
      <c r="ME70" s="12"/>
      <c r="MF70" s="12"/>
      <c r="MG70" s="12"/>
    </row>
    <row r="71" spans="1:345" x14ac:dyDescent="0.25">
      <c r="A71" s="132"/>
      <c r="B71" s="27"/>
      <c r="C71" s="219"/>
      <c r="D71" s="219"/>
      <c r="E71" s="103"/>
      <c r="F71" s="105"/>
      <c r="G71" s="36" t="str">
        <f>IFERROR(VLOOKUP(E71, 'General Project Info'!$C$31:$I$41, 7, FALSE), "")</f>
        <v/>
      </c>
      <c r="H71" s="41">
        <f>IFERROR(X71*VLOOKUP(E71, 'General Project Info'!$R$31:$T$41, 3, FALSE), 0)</f>
        <v>0</v>
      </c>
      <c r="I71" s="42">
        <f>IFERROR(IF($T71="Yes", $X71*VLOOKUP($E71, 'General Project Info'!$R$31:$W$41, 5, FALSE), 0), 0)</f>
        <v>0</v>
      </c>
      <c r="J71" s="42">
        <f>IFERROR(IF($T71="No", $X71*VLOOKUP($E71, 'General Project Info'!$R$31:$W$41, 5, FALSE), 0), 0)</f>
        <v>0</v>
      </c>
      <c r="K71" s="108"/>
      <c r="L71" s="108"/>
      <c r="M71" s="109"/>
      <c r="N71" s="109"/>
      <c r="O71" s="109"/>
      <c r="P71" s="43">
        <f t="shared" si="85"/>
        <v>0</v>
      </c>
      <c r="Q71" s="27"/>
      <c r="R71" s="132"/>
      <c r="T71" s="18" t="e">
        <f>VLOOKUP($E71, 'Unit Conversions Array'!$B$4:$Z$16, 25, FALSE)</f>
        <v>#N/A</v>
      </c>
      <c r="U71">
        <f>VLOOKUP(E71, 'General Project Info'!$R$31:$W$41, 6, FALSE)</f>
        <v>1</v>
      </c>
      <c r="V71" s="18">
        <f t="shared" si="69"/>
        <v>0</v>
      </c>
      <c r="W71" s="18">
        <f>IFERROR(F71*INDEX('Unit Conversions Array'!$E$4:$Y$16, MATCH('Scenarios &amp; Measures'!E71, 'Unit Conversions Array'!$B$4:$B$16, 0), MATCH('Scenarios &amp; Measures'!G71, 'Unit Conversions Array'!$E$3:$Y$3, 0)), 0)</f>
        <v>0</v>
      </c>
      <c r="X71" s="19">
        <f t="shared" si="86"/>
        <v>0</v>
      </c>
      <c r="Y71" s="19">
        <f t="shared" si="87"/>
        <v>0</v>
      </c>
      <c r="Z71" s="19">
        <f t="shared" si="88"/>
        <v>0</v>
      </c>
      <c r="AA71" s="17">
        <f t="shared" si="94"/>
        <v>0</v>
      </c>
      <c r="AB71" s="17">
        <f t="shared" si="89"/>
        <v>40</v>
      </c>
      <c r="AC71" s="17">
        <f t="shared" si="90"/>
        <v>-40</v>
      </c>
      <c r="AD71" s="17">
        <f t="shared" si="91"/>
        <v>0</v>
      </c>
      <c r="AE71" s="18">
        <f t="shared" si="70"/>
        <v>0</v>
      </c>
      <c r="AF71" s="19">
        <f t="shared" si="71"/>
        <v>0</v>
      </c>
      <c r="AG71" s="12">
        <f t="shared" si="72"/>
        <v>0</v>
      </c>
      <c r="AH71" s="17">
        <f t="shared" si="92"/>
        <v>0</v>
      </c>
      <c r="AI71" s="23">
        <f>IF($V$10="RECs", -Y71/VLOOKUP("RECs", 'General Project Info'!$R$31:$W$41, 5, FALSE)*$V$11*IF($X$11=$Z$12, $X$10, (1/($Z$12-$X$11))*(1-($X$11/$Z$12)^$X$10)*$Z$12), 0)</f>
        <v>0</v>
      </c>
      <c r="AJ71" s="17">
        <f t="shared" si="73"/>
        <v>0</v>
      </c>
      <c r="AK71" s="17" t="e">
        <f t="shared" si="74"/>
        <v>#N/A</v>
      </c>
      <c r="AL71" s="17" t="e">
        <f t="shared" si="93"/>
        <v>#N/A</v>
      </c>
      <c r="AN71" s="12">
        <f t="shared" si="75"/>
        <v>0</v>
      </c>
      <c r="AO71" s="12">
        <f t="shared" si="75"/>
        <v>0</v>
      </c>
      <c r="AP71" s="12">
        <f t="shared" si="75"/>
        <v>0</v>
      </c>
      <c r="AQ71" s="12">
        <f t="shared" si="75"/>
        <v>0</v>
      </c>
      <c r="AR71" s="12">
        <f t="shared" si="75"/>
        <v>0</v>
      </c>
      <c r="AS71" s="12">
        <f t="shared" si="75"/>
        <v>0</v>
      </c>
      <c r="AT71" s="12">
        <f t="shared" si="75"/>
        <v>0</v>
      </c>
      <c r="AU71" s="12">
        <f t="shared" si="75"/>
        <v>0</v>
      </c>
      <c r="AV71" s="12">
        <f t="shared" si="75"/>
        <v>0</v>
      </c>
      <c r="AW71" s="12">
        <f t="shared" si="75"/>
        <v>0</v>
      </c>
      <c r="AX71" s="12">
        <f t="shared" si="76"/>
        <v>0</v>
      </c>
      <c r="AY71" s="12">
        <f t="shared" si="76"/>
        <v>0</v>
      </c>
      <c r="AZ71" s="12">
        <f t="shared" si="76"/>
        <v>0</v>
      </c>
      <c r="BA71" s="12">
        <f t="shared" si="76"/>
        <v>0</v>
      </c>
      <c r="BB71" s="12">
        <f t="shared" si="76"/>
        <v>0</v>
      </c>
      <c r="BC71" s="12">
        <f t="shared" si="76"/>
        <v>0</v>
      </c>
      <c r="BD71" s="12">
        <f t="shared" si="76"/>
        <v>0</v>
      </c>
      <c r="BE71" s="12">
        <f t="shared" si="76"/>
        <v>0</v>
      </c>
      <c r="BF71" s="12">
        <f t="shared" si="76"/>
        <v>0</v>
      </c>
      <c r="BG71" s="12">
        <f t="shared" si="76"/>
        <v>0</v>
      </c>
      <c r="BH71" s="12">
        <f t="shared" si="77"/>
        <v>0</v>
      </c>
      <c r="BI71" s="12">
        <f t="shared" si="77"/>
        <v>0</v>
      </c>
      <c r="BJ71" s="12">
        <f t="shared" si="77"/>
        <v>0</v>
      </c>
      <c r="BK71" s="12">
        <f t="shared" si="77"/>
        <v>0</v>
      </c>
      <c r="BL71" s="12">
        <f t="shared" si="77"/>
        <v>0</v>
      </c>
      <c r="BM71" s="12">
        <f t="shared" si="77"/>
        <v>0</v>
      </c>
      <c r="BN71" s="12">
        <f t="shared" si="77"/>
        <v>0</v>
      </c>
      <c r="BO71" s="12">
        <f t="shared" si="77"/>
        <v>0</v>
      </c>
      <c r="BP71" s="12">
        <f t="shared" si="77"/>
        <v>0</v>
      </c>
      <c r="BQ71" s="12">
        <f t="shared" si="77"/>
        <v>0</v>
      </c>
      <c r="BR71" s="12">
        <f t="shared" si="78"/>
        <v>0</v>
      </c>
      <c r="BS71" s="12">
        <f t="shared" si="78"/>
        <v>0</v>
      </c>
      <c r="BT71" s="12">
        <f t="shared" si="78"/>
        <v>0</v>
      </c>
      <c r="BU71" s="12">
        <f t="shared" si="78"/>
        <v>0</v>
      </c>
      <c r="BV71" s="12">
        <f t="shared" si="78"/>
        <v>0</v>
      </c>
      <c r="BW71" s="12">
        <f t="shared" si="78"/>
        <v>0</v>
      </c>
      <c r="BX71" s="12">
        <f t="shared" si="78"/>
        <v>0</v>
      </c>
      <c r="BY71" s="12">
        <f t="shared" si="78"/>
        <v>0</v>
      </c>
      <c r="BZ71" s="12">
        <f t="shared" si="78"/>
        <v>0</v>
      </c>
      <c r="CA71" s="12">
        <f t="shared" si="78"/>
        <v>0</v>
      </c>
      <c r="CB71" s="12">
        <f t="shared" si="79"/>
        <v>0</v>
      </c>
      <c r="CC71" s="12">
        <f t="shared" si="79"/>
        <v>0</v>
      </c>
      <c r="CD71" s="12">
        <f t="shared" si="79"/>
        <v>0</v>
      </c>
      <c r="CE71" s="12">
        <f t="shared" si="79"/>
        <v>0</v>
      </c>
      <c r="CF71" s="12">
        <f t="shared" si="79"/>
        <v>0</v>
      </c>
      <c r="CG71" s="12">
        <f t="shared" si="79"/>
        <v>0</v>
      </c>
      <c r="CH71" s="12">
        <f t="shared" si="79"/>
        <v>0</v>
      </c>
      <c r="CI71" s="12">
        <f t="shared" si="79"/>
        <v>0</v>
      </c>
      <c r="CJ71" s="12">
        <f t="shared" si="79"/>
        <v>0</v>
      </c>
      <c r="CK71" s="12">
        <f t="shared" si="79"/>
        <v>0</v>
      </c>
      <c r="CL71" s="12">
        <f t="shared" si="80"/>
        <v>0</v>
      </c>
      <c r="CM71" s="12">
        <f t="shared" si="80"/>
        <v>0</v>
      </c>
      <c r="CN71" s="12">
        <f t="shared" si="80"/>
        <v>0</v>
      </c>
      <c r="CO71" s="12">
        <f t="shared" si="80"/>
        <v>0</v>
      </c>
      <c r="CP71" s="12">
        <f t="shared" si="80"/>
        <v>0</v>
      </c>
      <c r="CQ71" s="12">
        <f t="shared" si="80"/>
        <v>0</v>
      </c>
      <c r="CR71" s="12">
        <f t="shared" si="80"/>
        <v>0</v>
      </c>
      <c r="CS71" s="12">
        <f t="shared" si="80"/>
        <v>0</v>
      </c>
      <c r="CT71" s="12">
        <f t="shared" si="80"/>
        <v>0</v>
      </c>
      <c r="CU71" s="12">
        <f t="shared" si="80"/>
        <v>0</v>
      </c>
      <c r="CV71" s="12">
        <f t="shared" si="81"/>
        <v>0</v>
      </c>
      <c r="CW71" s="12">
        <f t="shared" si="81"/>
        <v>0</v>
      </c>
      <c r="CX71" s="12">
        <f t="shared" si="81"/>
        <v>0</v>
      </c>
      <c r="CY71" s="12">
        <f t="shared" si="81"/>
        <v>0</v>
      </c>
      <c r="CZ71" s="12">
        <f t="shared" si="81"/>
        <v>0</v>
      </c>
      <c r="DA71" s="12">
        <f t="shared" si="81"/>
        <v>0</v>
      </c>
      <c r="DB71" s="12">
        <f t="shared" si="81"/>
        <v>0</v>
      </c>
      <c r="DC71" s="12">
        <f t="shared" si="81"/>
        <v>0</v>
      </c>
      <c r="DD71" s="12">
        <f t="shared" si="81"/>
        <v>0</v>
      </c>
      <c r="DE71" s="12">
        <f t="shared" si="81"/>
        <v>0</v>
      </c>
      <c r="DF71" s="12">
        <f t="shared" si="82"/>
        <v>0</v>
      </c>
      <c r="DG71" s="12">
        <f t="shared" si="82"/>
        <v>0</v>
      </c>
      <c r="DH71" s="12">
        <f t="shared" si="82"/>
        <v>0</v>
      </c>
      <c r="DI71" s="12">
        <f t="shared" si="82"/>
        <v>0</v>
      </c>
      <c r="DJ71" s="12">
        <f t="shared" si="82"/>
        <v>0</v>
      </c>
      <c r="DK71" s="12">
        <f t="shared" si="82"/>
        <v>0</v>
      </c>
      <c r="DL71" s="12">
        <f t="shared" si="82"/>
        <v>0</v>
      </c>
      <c r="DM71" s="12">
        <f t="shared" si="82"/>
        <v>0</v>
      </c>
      <c r="DN71" s="12">
        <f t="shared" si="82"/>
        <v>0</v>
      </c>
      <c r="DO71" s="12">
        <f t="shared" si="82"/>
        <v>0</v>
      </c>
      <c r="DP71" s="12">
        <f t="shared" si="83"/>
        <v>0</v>
      </c>
      <c r="DQ71" s="12">
        <f t="shared" si="83"/>
        <v>0</v>
      </c>
      <c r="DR71" s="12">
        <f t="shared" si="83"/>
        <v>0</v>
      </c>
      <c r="DS71" s="12">
        <f t="shared" si="83"/>
        <v>0</v>
      </c>
      <c r="DT71" s="12">
        <f t="shared" si="83"/>
        <v>0</v>
      </c>
      <c r="DU71" s="12">
        <f t="shared" si="83"/>
        <v>0</v>
      </c>
      <c r="DV71" s="12">
        <f t="shared" si="83"/>
        <v>0</v>
      </c>
      <c r="DW71" s="12">
        <f t="shared" si="83"/>
        <v>0</v>
      </c>
      <c r="DX71" s="12">
        <f t="shared" si="83"/>
        <v>0</v>
      </c>
      <c r="DY71" s="12">
        <f t="shared" si="83"/>
        <v>0</v>
      </c>
      <c r="DZ71" s="12">
        <f t="shared" si="84"/>
        <v>0</v>
      </c>
      <c r="EA71" s="12">
        <f t="shared" si="84"/>
        <v>0</v>
      </c>
      <c r="EB71" s="12">
        <f t="shared" si="84"/>
        <v>0</v>
      </c>
      <c r="EC71" s="12">
        <f t="shared" si="84"/>
        <v>0</v>
      </c>
      <c r="ED71" s="12">
        <f t="shared" si="84"/>
        <v>0</v>
      </c>
      <c r="EE71" s="12">
        <f t="shared" si="84"/>
        <v>0</v>
      </c>
      <c r="EF71" s="12">
        <f t="shared" si="84"/>
        <v>0</v>
      </c>
      <c r="EG71" s="12">
        <f t="shared" si="84"/>
        <v>0</v>
      </c>
      <c r="EH71" s="12">
        <f t="shared" si="84"/>
        <v>0</v>
      </c>
      <c r="EI71" s="12">
        <f t="shared" si="84"/>
        <v>0</v>
      </c>
      <c r="EJ71" s="12">
        <f t="shared" si="84"/>
        <v>0</v>
      </c>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2"/>
      <c r="HM71" s="12"/>
      <c r="HN71" s="12"/>
      <c r="HO71" s="12"/>
      <c r="HP71" s="12"/>
      <c r="HQ71" s="12"/>
      <c r="HR71" s="12"/>
      <c r="HS71" s="12"/>
      <c r="HT71" s="12"/>
      <c r="HU71" s="12"/>
      <c r="HV71" s="12"/>
      <c r="HW71" s="12"/>
      <c r="HX71" s="12"/>
      <c r="HY71" s="12"/>
      <c r="HZ71" s="12"/>
      <c r="IA71" s="12"/>
      <c r="IB71" s="12"/>
      <c r="IC71" s="12"/>
      <c r="ID71" s="12"/>
      <c r="IE71" s="12"/>
      <c r="IF71" s="12"/>
      <c r="IG71" s="12"/>
      <c r="IH71" s="12"/>
      <c r="IJ71" s="12"/>
      <c r="IK71" s="12"/>
      <c r="IL71" s="12"/>
      <c r="IM71" s="12"/>
      <c r="IN71" s="12"/>
      <c r="IO71" s="12"/>
      <c r="IP71" s="12"/>
      <c r="IQ71" s="12"/>
      <c r="IR71" s="12"/>
      <c r="IS71" s="12"/>
      <c r="IT71" s="12"/>
      <c r="IU71" s="12"/>
      <c r="IV71" s="12"/>
      <c r="IW71" s="12"/>
      <c r="IX71" s="12"/>
      <c r="IY71" s="12"/>
      <c r="IZ71" s="12"/>
      <c r="JA71" s="12"/>
      <c r="JB71" s="12"/>
      <c r="JC71" s="12"/>
      <c r="JD71" s="12"/>
      <c r="JE71" s="12"/>
      <c r="JF71" s="12"/>
      <c r="JG71" s="12"/>
      <c r="JH71" s="12"/>
      <c r="JI71" s="12"/>
      <c r="JJ71" s="12"/>
      <c r="JK71" s="12"/>
      <c r="JL71" s="12"/>
      <c r="JM71" s="12"/>
      <c r="JN71" s="12"/>
      <c r="JO71" s="12"/>
      <c r="JP71" s="12"/>
      <c r="JQ71" s="12"/>
      <c r="JR71" s="12"/>
      <c r="JS71" s="12"/>
      <c r="JT71" s="12"/>
      <c r="JU71" s="12"/>
      <c r="JV71" s="12"/>
      <c r="JW71" s="12"/>
      <c r="JX71" s="12"/>
      <c r="JY71" s="12"/>
      <c r="JZ71" s="12"/>
      <c r="KA71" s="12"/>
      <c r="KB71" s="12"/>
      <c r="KC71" s="12"/>
      <c r="KD71" s="12"/>
      <c r="KE71" s="12"/>
      <c r="KF71" s="12"/>
      <c r="KG71" s="12"/>
      <c r="KH71" s="12"/>
      <c r="KI71" s="12"/>
      <c r="KJ71" s="12"/>
      <c r="KK71" s="12"/>
      <c r="KL71" s="12"/>
      <c r="KM71" s="12"/>
      <c r="KN71" s="12"/>
      <c r="KO71" s="12"/>
      <c r="KP71" s="12"/>
      <c r="KQ71" s="12"/>
      <c r="KR71" s="12"/>
      <c r="KS71" s="12"/>
      <c r="KT71" s="12"/>
      <c r="KU71" s="12"/>
      <c r="KV71" s="12"/>
      <c r="KW71" s="12"/>
      <c r="KX71" s="12"/>
      <c r="KY71" s="12"/>
      <c r="KZ71" s="12"/>
      <c r="LA71" s="12"/>
      <c r="LB71" s="12"/>
      <c r="LC71" s="12"/>
      <c r="LD71" s="12"/>
      <c r="LE71" s="12"/>
      <c r="LF71" s="12"/>
      <c r="LG71" s="12"/>
      <c r="LH71" s="12"/>
      <c r="LI71" s="12"/>
      <c r="LJ71" s="12"/>
      <c r="LK71" s="12"/>
      <c r="LL71" s="12"/>
      <c r="LM71" s="12"/>
      <c r="LN71" s="12"/>
      <c r="LO71" s="12"/>
      <c r="LP71" s="12"/>
      <c r="LQ71" s="12"/>
      <c r="LR71" s="12"/>
      <c r="LS71" s="12"/>
      <c r="LT71" s="12"/>
      <c r="LU71" s="12"/>
      <c r="LV71" s="12"/>
      <c r="LW71" s="12"/>
      <c r="LX71" s="12"/>
      <c r="LY71" s="12"/>
      <c r="LZ71" s="12"/>
      <c r="MA71" s="12"/>
      <c r="MB71" s="12"/>
      <c r="MC71" s="12"/>
      <c r="MD71" s="12"/>
      <c r="ME71" s="12"/>
      <c r="MF71" s="12"/>
      <c r="MG71" s="12"/>
    </row>
    <row r="72" spans="1:345" x14ac:dyDescent="0.25">
      <c r="A72" s="132"/>
      <c r="B72" s="27"/>
      <c r="C72" s="219"/>
      <c r="D72" s="219"/>
      <c r="E72" s="103"/>
      <c r="F72" s="105"/>
      <c r="G72" s="36" t="str">
        <f>IFERROR(VLOOKUP(E72, 'General Project Info'!$C$31:$I$41, 7, FALSE), "")</f>
        <v/>
      </c>
      <c r="H72" s="41">
        <f>IFERROR(X72*VLOOKUP(E72, 'General Project Info'!$R$31:$T$41, 3, FALSE), 0)</f>
        <v>0</v>
      </c>
      <c r="I72" s="42">
        <f>IFERROR(IF($T72="Yes", $X72*VLOOKUP($E72, 'General Project Info'!$R$31:$W$41, 5, FALSE), 0), 0)</f>
        <v>0</v>
      </c>
      <c r="J72" s="42">
        <f>IFERROR(IF($T72="No", $X72*VLOOKUP($E72, 'General Project Info'!$R$31:$W$41, 5, FALSE), 0), 0)</f>
        <v>0</v>
      </c>
      <c r="K72" s="108"/>
      <c r="L72" s="108"/>
      <c r="M72" s="109"/>
      <c r="N72" s="109"/>
      <c r="O72" s="109"/>
      <c r="P72" s="43">
        <f t="shared" si="85"/>
        <v>0</v>
      </c>
      <c r="Q72" s="27"/>
      <c r="R72" s="132"/>
      <c r="T72" s="18" t="e">
        <f>VLOOKUP($E72, 'Unit Conversions Array'!$B$4:$Z$16, 25, FALSE)</f>
        <v>#N/A</v>
      </c>
      <c r="U72">
        <f>VLOOKUP(E72, 'General Project Info'!$R$31:$W$41, 6, FALSE)</f>
        <v>1</v>
      </c>
      <c r="V72" s="18">
        <f t="shared" si="69"/>
        <v>0</v>
      </c>
      <c r="W72" s="18">
        <f>IFERROR(F72*INDEX('Unit Conversions Array'!$E$4:$Y$16, MATCH('Scenarios &amp; Measures'!E72, 'Unit Conversions Array'!$B$4:$B$16, 0), MATCH('Scenarios &amp; Measures'!G72, 'Unit Conversions Array'!$E$3:$Y$3, 0)), 0)</f>
        <v>0</v>
      </c>
      <c r="X72" s="19">
        <f t="shared" si="86"/>
        <v>0</v>
      </c>
      <c r="Y72" s="19">
        <f t="shared" si="87"/>
        <v>0</v>
      </c>
      <c r="Z72" s="19">
        <f t="shared" si="88"/>
        <v>0</v>
      </c>
      <c r="AA72" s="17">
        <f t="shared" si="94"/>
        <v>0</v>
      </c>
      <c r="AB72" s="17">
        <f t="shared" si="89"/>
        <v>40</v>
      </c>
      <c r="AC72" s="17">
        <f t="shared" si="90"/>
        <v>-40</v>
      </c>
      <c r="AD72" s="17">
        <f t="shared" si="91"/>
        <v>0</v>
      </c>
      <c r="AE72" s="18">
        <f t="shared" si="70"/>
        <v>0</v>
      </c>
      <c r="AF72" s="19">
        <f t="shared" si="71"/>
        <v>0</v>
      </c>
      <c r="AG72" s="12">
        <f t="shared" si="72"/>
        <v>0</v>
      </c>
      <c r="AH72" s="17">
        <f t="shared" si="92"/>
        <v>0</v>
      </c>
      <c r="AI72" s="23">
        <f>IF($V$10="RECs", -Y72/VLOOKUP("RECs", 'General Project Info'!$R$31:$W$41, 5, FALSE)*$V$11*IF($X$11=$Z$12, $X$10, (1/($Z$12-$X$11))*(1-($X$11/$Z$12)^$X$10)*$Z$12), 0)</f>
        <v>0</v>
      </c>
      <c r="AJ72" s="17">
        <f t="shared" si="73"/>
        <v>0</v>
      </c>
      <c r="AK72" s="17" t="e">
        <f t="shared" si="74"/>
        <v>#N/A</v>
      </c>
      <c r="AL72" s="17" t="e">
        <f t="shared" si="93"/>
        <v>#N/A</v>
      </c>
      <c r="AN72" s="12">
        <f t="shared" si="75"/>
        <v>0</v>
      </c>
      <c r="AO72" s="12">
        <f t="shared" si="75"/>
        <v>0</v>
      </c>
      <c r="AP72" s="12">
        <f t="shared" si="75"/>
        <v>0</v>
      </c>
      <c r="AQ72" s="12">
        <f t="shared" si="75"/>
        <v>0</v>
      </c>
      <c r="AR72" s="12">
        <f t="shared" si="75"/>
        <v>0</v>
      </c>
      <c r="AS72" s="12">
        <f t="shared" si="75"/>
        <v>0</v>
      </c>
      <c r="AT72" s="12">
        <f t="shared" si="75"/>
        <v>0</v>
      </c>
      <c r="AU72" s="12">
        <f t="shared" si="75"/>
        <v>0</v>
      </c>
      <c r="AV72" s="12">
        <f t="shared" si="75"/>
        <v>0</v>
      </c>
      <c r="AW72" s="12">
        <f t="shared" si="75"/>
        <v>0</v>
      </c>
      <c r="AX72" s="12">
        <f t="shared" si="76"/>
        <v>0</v>
      </c>
      <c r="AY72" s="12">
        <f t="shared" si="76"/>
        <v>0</v>
      </c>
      <c r="AZ72" s="12">
        <f t="shared" si="76"/>
        <v>0</v>
      </c>
      <c r="BA72" s="12">
        <f t="shared" si="76"/>
        <v>0</v>
      </c>
      <c r="BB72" s="12">
        <f t="shared" si="76"/>
        <v>0</v>
      </c>
      <c r="BC72" s="12">
        <f t="shared" si="76"/>
        <v>0</v>
      </c>
      <c r="BD72" s="12">
        <f t="shared" si="76"/>
        <v>0</v>
      </c>
      <c r="BE72" s="12">
        <f t="shared" si="76"/>
        <v>0</v>
      </c>
      <c r="BF72" s="12">
        <f t="shared" si="76"/>
        <v>0</v>
      </c>
      <c r="BG72" s="12">
        <f t="shared" si="76"/>
        <v>0</v>
      </c>
      <c r="BH72" s="12">
        <f t="shared" si="77"/>
        <v>0</v>
      </c>
      <c r="BI72" s="12">
        <f t="shared" si="77"/>
        <v>0</v>
      </c>
      <c r="BJ72" s="12">
        <f t="shared" si="77"/>
        <v>0</v>
      </c>
      <c r="BK72" s="12">
        <f t="shared" si="77"/>
        <v>0</v>
      </c>
      <c r="BL72" s="12">
        <f t="shared" si="77"/>
        <v>0</v>
      </c>
      <c r="BM72" s="12">
        <f t="shared" si="77"/>
        <v>0</v>
      </c>
      <c r="BN72" s="12">
        <f t="shared" si="77"/>
        <v>0</v>
      </c>
      <c r="BO72" s="12">
        <f t="shared" si="77"/>
        <v>0</v>
      </c>
      <c r="BP72" s="12">
        <f t="shared" si="77"/>
        <v>0</v>
      </c>
      <c r="BQ72" s="12">
        <f t="shared" si="77"/>
        <v>0</v>
      </c>
      <c r="BR72" s="12">
        <f t="shared" si="78"/>
        <v>0</v>
      </c>
      <c r="BS72" s="12">
        <f t="shared" si="78"/>
        <v>0</v>
      </c>
      <c r="BT72" s="12">
        <f t="shared" si="78"/>
        <v>0</v>
      </c>
      <c r="BU72" s="12">
        <f t="shared" si="78"/>
        <v>0</v>
      </c>
      <c r="BV72" s="12">
        <f t="shared" si="78"/>
        <v>0</v>
      </c>
      <c r="BW72" s="12">
        <f t="shared" si="78"/>
        <v>0</v>
      </c>
      <c r="BX72" s="12">
        <f t="shared" si="78"/>
        <v>0</v>
      </c>
      <c r="BY72" s="12">
        <f t="shared" si="78"/>
        <v>0</v>
      </c>
      <c r="BZ72" s="12">
        <f t="shared" si="78"/>
        <v>0</v>
      </c>
      <c r="CA72" s="12">
        <f t="shared" si="78"/>
        <v>0</v>
      </c>
      <c r="CB72" s="12">
        <f t="shared" si="79"/>
        <v>0</v>
      </c>
      <c r="CC72" s="12">
        <f t="shared" si="79"/>
        <v>0</v>
      </c>
      <c r="CD72" s="12">
        <f t="shared" si="79"/>
        <v>0</v>
      </c>
      <c r="CE72" s="12">
        <f t="shared" si="79"/>
        <v>0</v>
      </c>
      <c r="CF72" s="12">
        <f t="shared" si="79"/>
        <v>0</v>
      </c>
      <c r="CG72" s="12">
        <f t="shared" si="79"/>
        <v>0</v>
      </c>
      <c r="CH72" s="12">
        <f t="shared" si="79"/>
        <v>0</v>
      </c>
      <c r="CI72" s="12">
        <f t="shared" si="79"/>
        <v>0</v>
      </c>
      <c r="CJ72" s="12">
        <f t="shared" si="79"/>
        <v>0</v>
      </c>
      <c r="CK72" s="12">
        <f t="shared" si="79"/>
        <v>0</v>
      </c>
      <c r="CL72" s="12">
        <f t="shared" si="80"/>
        <v>0</v>
      </c>
      <c r="CM72" s="12">
        <f t="shared" si="80"/>
        <v>0</v>
      </c>
      <c r="CN72" s="12">
        <f t="shared" si="80"/>
        <v>0</v>
      </c>
      <c r="CO72" s="12">
        <f t="shared" si="80"/>
        <v>0</v>
      </c>
      <c r="CP72" s="12">
        <f t="shared" si="80"/>
        <v>0</v>
      </c>
      <c r="CQ72" s="12">
        <f t="shared" si="80"/>
        <v>0</v>
      </c>
      <c r="CR72" s="12">
        <f t="shared" si="80"/>
        <v>0</v>
      </c>
      <c r="CS72" s="12">
        <f t="shared" si="80"/>
        <v>0</v>
      </c>
      <c r="CT72" s="12">
        <f t="shared" si="80"/>
        <v>0</v>
      </c>
      <c r="CU72" s="12">
        <f t="shared" si="80"/>
        <v>0</v>
      </c>
      <c r="CV72" s="12">
        <f t="shared" si="81"/>
        <v>0</v>
      </c>
      <c r="CW72" s="12">
        <f t="shared" si="81"/>
        <v>0</v>
      </c>
      <c r="CX72" s="12">
        <f t="shared" si="81"/>
        <v>0</v>
      </c>
      <c r="CY72" s="12">
        <f t="shared" si="81"/>
        <v>0</v>
      </c>
      <c r="CZ72" s="12">
        <f t="shared" si="81"/>
        <v>0</v>
      </c>
      <c r="DA72" s="12">
        <f t="shared" si="81"/>
        <v>0</v>
      </c>
      <c r="DB72" s="12">
        <f t="shared" si="81"/>
        <v>0</v>
      </c>
      <c r="DC72" s="12">
        <f t="shared" si="81"/>
        <v>0</v>
      </c>
      <c r="DD72" s="12">
        <f t="shared" si="81"/>
        <v>0</v>
      </c>
      <c r="DE72" s="12">
        <f t="shared" si="81"/>
        <v>0</v>
      </c>
      <c r="DF72" s="12">
        <f t="shared" si="82"/>
        <v>0</v>
      </c>
      <c r="DG72" s="12">
        <f t="shared" si="82"/>
        <v>0</v>
      </c>
      <c r="DH72" s="12">
        <f t="shared" si="82"/>
        <v>0</v>
      </c>
      <c r="DI72" s="12">
        <f t="shared" si="82"/>
        <v>0</v>
      </c>
      <c r="DJ72" s="12">
        <f t="shared" si="82"/>
        <v>0</v>
      </c>
      <c r="DK72" s="12">
        <f t="shared" si="82"/>
        <v>0</v>
      </c>
      <c r="DL72" s="12">
        <f t="shared" si="82"/>
        <v>0</v>
      </c>
      <c r="DM72" s="12">
        <f t="shared" si="82"/>
        <v>0</v>
      </c>
      <c r="DN72" s="12">
        <f t="shared" si="82"/>
        <v>0</v>
      </c>
      <c r="DO72" s="12">
        <f t="shared" si="82"/>
        <v>0</v>
      </c>
      <c r="DP72" s="12">
        <f t="shared" si="83"/>
        <v>0</v>
      </c>
      <c r="DQ72" s="12">
        <f t="shared" si="83"/>
        <v>0</v>
      </c>
      <c r="DR72" s="12">
        <f t="shared" si="83"/>
        <v>0</v>
      </c>
      <c r="DS72" s="12">
        <f t="shared" si="83"/>
        <v>0</v>
      </c>
      <c r="DT72" s="12">
        <f t="shared" si="83"/>
        <v>0</v>
      </c>
      <c r="DU72" s="12">
        <f t="shared" si="83"/>
        <v>0</v>
      </c>
      <c r="DV72" s="12">
        <f t="shared" si="83"/>
        <v>0</v>
      </c>
      <c r="DW72" s="12">
        <f t="shared" si="83"/>
        <v>0</v>
      </c>
      <c r="DX72" s="12">
        <f t="shared" si="83"/>
        <v>0</v>
      </c>
      <c r="DY72" s="12">
        <f t="shared" si="83"/>
        <v>0</v>
      </c>
      <c r="DZ72" s="12">
        <f t="shared" si="84"/>
        <v>0</v>
      </c>
      <c r="EA72" s="12">
        <f t="shared" si="84"/>
        <v>0</v>
      </c>
      <c r="EB72" s="12">
        <f t="shared" si="84"/>
        <v>0</v>
      </c>
      <c r="EC72" s="12">
        <f t="shared" si="84"/>
        <v>0</v>
      </c>
      <c r="ED72" s="12">
        <f t="shared" si="84"/>
        <v>0</v>
      </c>
      <c r="EE72" s="12">
        <f t="shared" si="84"/>
        <v>0</v>
      </c>
      <c r="EF72" s="12">
        <f t="shared" si="84"/>
        <v>0</v>
      </c>
      <c r="EG72" s="12">
        <f t="shared" si="84"/>
        <v>0</v>
      </c>
      <c r="EH72" s="12">
        <f t="shared" si="84"/>
        <v>0</v>
      </c>
      <c r="EI72" s="12">
        <f t="shared" si="84"/>
        <v>0</v>
      </c>
      <c r="EJ72" s="12">
        <f t="shared" si="84"/>
        <v>0</v>
      </c>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row>
    <row r="73" spans="1:345" x14ac:dyDescent="0.25">
      <c r="A73" s="132"/>
      <c r="B73" s="27"/>
      <c r="C73" s="219"/>
      <c r="D73" s="219"/>
      <c r="E73" s="103"/>
      <c r="F73" s="105"/>
      <c r="G73" s="36" t="str">
        <f>IFERROR(VLOOKUP(E73, 'General Project Info'!$C$31:$I$41, 7, FALSE), "")</f>
        <v/>
      </c>
      <c r="H73" s="41">
        <f>IFERROR(X73*VLOOKUP(E73, 'General Project Info'!$R$31:$T$41, 3, FALSE), 0)</f>
        <v>0</v>
      </c>
      <c r="I73" s="42">
        <f>IFERROR(IF($T73="Yes", $X73*VLOOKUP($E73, 'General Project Info'!$R$31:$W$41, 5, FALSE), 0), 0)</f>
        <v>0</v>
      </c>
      <c r="J73" s="42">
        <f>IFERROR(IF($T73="No", $X73*VLOOKUP($E73, 'General Project Info'!$R$31:$W$41, 5, FALSE), 0), 0)</f>
        <v>0</v>
      </c>
      <c r="K73" s="108"/>
      <c r="L73" s="108"/>
      <c r="M73" s="109"/>
      <c r="N73" s="109"/>
      <c r="O73" s="109"/>
      <c r="P73" s="43">
        <f t="shared" si="85"/>
        <v>0</v>
      </c>
      <c r="Q73" s="27"/>
      <c r="R73" s="132"/>
      <c r="T73" s="18" t="e">
        <f>VLOOKUP($E73, 'Unit Conversions Array'!$B$4:$Z$16, 25, FALSE)</f>
        <v>#N/A</v>
      </c>
      <c r="U73">
        <f>VLOOKUP(E73, 'General Project Info'!$R$31:$W$41, 6, FALSE)</f>
        <v>1</v>
      </c>
      <c r="V73" s="18">
        <f t="shared" si="69"/>
        <v>0</v>
      </c>
      <c r="W73" s="18">
        <f>IFERROR(F73*INDEX('Unit Conversions Array'!$E$4:$Y$16, MATCH('Scenarios &amp; Measures'!E73, 'Unit Conversions Array'!$B$4:$B$16, 0), MATCH('Scenarios &amp; Measures'!G73, 'Unit Conversions Array'!$E$3:$Y$3, 0)), 0)</f>
        <v>0</v>
      </c>
      <c r="X73" s="19">
        <f t="shared" si="86"/>
        <v>0</v>
      </c>
      <c r="Y73" s="19">
        <f t="shared" si="87"/>
        <v>0</v>
      </c>
      <c r="Z73" s="19">
        <f t="shared" si="88"/>
        <v>0</v>
      </c>
      <c r="AA73" s="17">
        <f t="shared" si="94"/>
        <v>0</v>
      </c>
      <c r="AB73" s="17">
        <f t="shared" si="89"/>
        <v>40</v>
      </c>
      <c r="AC73" s="17">
        <f t="shared" si="90"/>
        <v>-40</v>
      </c>
      <c r="AD73" s="17">
        <f t="shared" si="91"/>
        <v>0</v>
      </c>
      <c r="AE73" s="18">
        <f t="shared" si="70"/>
        <v>0</v>
      </c>
      <c r="AF73" s="19">
        <f t="shared" si="71"/>
        <v>0</v>
      </c>
      <c r="AG73" s="12">
        <f t="shared" si="72"/>
        <v>0</v>
      </c>
      <c r="AH73" s="17">
        <f t="shared" si="92"/>
        <v>0</v>
      </c>
      <c r="AI73" s="23">
        <f>IF($V$10="RECs", -Y73/VLOOKUP("RECs", 'General Project Info'!$R$31:$W$41, 5, FALSE)*$V$11*IF($X$11=$Z$12, $X$10, (1/($Z$12-$X$11))*(1-($X$11/$Z$12)^$X$10)*$Z$12), 0)</f>
        <v>0</v>
      </c>
      <c r="AJ73" s="17">
        <f t="shared" si="73"/>
        <v>0</v>
      </c>
      <c r="AK73" s="17" t="e">
        <f t="shared" si="74"/>
        <v>#N/A</v>
      </c>
      <c r="AL73" s="17" t="e">
        <f t="shared" si="93"/>
        <v>#N/A</v>
      </c>
      <c r="AN73" s="12">
        <f t="shared" si="75"/>
        <v>0</v>
      </c>
      <c r="AO73" s="12">
        <f t="shared" si="75"/>
        <v>0</v>
      </c>
      <c r="AP73" s="12">
        <f t="shared" si="75"/>
        <v>0</v>
      </c>
      <c r="AQ73" s="12">
        <f t="shared" si="75"/>
        <v>0</v>
      </c>
      <c r="AR73" s="12">
        <f t="shared" si="75"/>
        <v>0</v>
      </c>
      <c r="AS73" s="12">
        <f t="shared" si="75"/>
        <v>0</v>
      </c>
      <c r="AT73" s="12">
        <f t="shared" si="75"/>
        <v>0</v>
      </c>
      <c r="AU73" s="12">
        <f t="shared" si="75"/>
        <v>0</v>
      </c>
      <c r="AV73" s="12">
        <f t="shared" si="75"/>
        <v>0</v>
      </c>
      <c r="AW73" s="12">
        <f t="shared" si="75"/>
        <v>0</v>
      </c>
      <c r="AX73" s="12">
        <f t="shared" si="76"/>
        <v>0</v>
      </c>
      <c r="AY73" s="12">
        <f t="shared" si="76"/>
        <v>0</v>
      </c>
      <c r="AZ73" s="12">
        <f t="shared" si="76"/>
        <v>0</v>
      </c>
      <c r="BA73" s="12">
        <f t="shared" si="76"/>
        <v>0</v>
      </c>
      <c r="BB73" s="12">
        <f t="shared" si="76"/>
        <v>0</v>
      </c>
      <c r="BC73" s="12">
        <f t="shared" si="76"/>
        <v>0</v>
      </c>
      <c r="BD73" s="12">
        <f t="shared" si="76"/>
        <v>0</v>
      </c>
      <c r="BE73" s="12">
        <f t="shared" si="76"/>
        <v>0</v>
      </c>
      <c r="BF73" s="12">
        <f t="shared" si="76"/>
        <v>0</v>
      </c>
      <c r="BG73" s="12">
        <f t="shared" si="76"/>
        <v>0</v>
      </c>
      <c r="BH73" s="12">
        <f t="shared" si="77"/>
        <v>0</v>
      </c>
      <c r="BI73" s="12">
        <f t="shared" si="77"/>
        <v>0</v>
      </c>
      <c r="BJ73" s="12">
        <f t="shared" si="77"/>
        <v>0</v>
      </c>
      <c r="BK73" s="12">
        <f t="shared" si="77"/>
        <v>0</v>
      </c>
      <c r="BL73" s="12">
        <f t="shared" si="77"/>
        <v>0</v>
      </c>
      <c r="BM73" s="12">
        <f t="shared" si="77"/>
        <v>0</v>
      </c>
      <c r="BN73" s="12">
        <f t="shared" si="77"/>
        <v>0</v>
      </c>
      <c r="BO73" s="12">
        <f t="shared" si="77"/>
        <v>0</v>
      </c>
      <c r="BP73" s="12">
        <f t="shared" si="77"/>
        <v>0</v>
      </c>
      <c r="BQ73" s="12">
        <f t="shared" si="77"/>
        <v>0</v>
      </c>
      <c r="BR73" s="12">
        <f t="shared" si="78"/>
        <v>0</v>
      </c>
      <c r="BS73" s="12">
        <f t="shared" si="78"/>
        <v>0</v>
      </c>
      <c r="BT73" s="12">
        <f t="shared" si="78"/>
        <v>0</v>
      </c>
      <c r="BU73" s="12">
        <f t="shared" si="78"/>
        <v>0</v>
      </c>
      <c r="BV73" s="12">
        <f t="shared" si="78"/>
        <v>0</v>
      </c>
      <c r="BW73" s="12">
        <f t="shared" si="78"/>
        <v>0</v>
      </c>
      <c r="BX73" s="12">
        <f t="shared" si="78"/>
        <v>0</v>
      </c>
      <c r="BY73" s="12">
        <f t="shared" si="78"/>
        <v>0</v>
      </c>
      <c r="BZ73" s="12">
        <f t="shared" si="78"/>
        <v>0</v>
      </c>
      <c r="CA73" s="12">
        <f t="shared" si="78"/>
        <v>0</v>
      </c>
      <c r="CB73" s="12">
        <f t="shared" si="79"/>
        <v>0</v>
      </c>
      <c r="CC73" s="12">
        <f t="shared" si="79"/>
        <v>0</v>
      </c>
      <c r="CD73" s="12">
        <f t="shared" si="79"/>
        <v>0</v>
      </c>
      <c r="CE73" s="12">
        <f t="shared" si="79"/>
        <v>0</v>
      </c>
      <c r="CF73" s="12">
        <f t="shared" si="79"/>
        <v>0</v>
      </c>
      <c r="CG73" s="12">
        <f t="shared" si="79"/>
        <v>0</v>
      </c>
      <c r="CH73" s="12">
        <f t="shared" si="79"/>
        <v>0</v>
      </c>
      <c r="CI73" s="12">
        <f t="shared" si="79"/>
        <v>0</v>
      </c>
      <c r="CJ73" s="12">
        <f t="shared" si="79"/>
        <v>0</v>
      </c>
      <c r="CK73" s="12">
        <f t="shared" si="79"/>
        <v>0</v>
      </c>
      <c r="CL73" s="12">
        <f t="shared" si="80"/>
        <v>0</v>
      </c>
      <c r="CM73" s="12">
        <f t="shared" si="80"/>
        <v>0</v>
      </c>
      <c r="CN73" s="12">
        <f t="shared" si="80"/>
        <v>0</v>
      </c>
      <c r="CO73" s="12">
        <f t="shared" si="80"/>
        <v>0</v>
      </c>
      <c r="CP73" s="12">
        <f t="shared" si="80"/>
        <v>0</v>
      </c>
      <c r="CQ73" s="12">
        <f t="shared" si="80"/>
        <v>0</v>
      </c>
      <c r="CR73" s="12">
        <f t="shared" si="80"/>
        <v>0</v>
      </c>
      <c r="CS73" s="12">
        <f t="shared" si="80"/>
        <v>0</v>
      </c>
      <c r="CT73" s="12">
        <f t="shared" si="80"/>
        <v>0</v>
      </c>
      <c r="CU73" s="12">
        <f t="shared" si="80"/>
        <v>0</v>
      </c>
      <c r="CV73" s="12">
        <f t="shared" si="81"/>
        <v>0</v>
      </c>
      <c r="CW73" s="12">
        <f t="shared" si="81"/>
        <v>0</v>
      </c>
      <c r="CX73" s="12">
        <f t="shared" si="81"/>
        <v>0</v>
      </c>
      <c r="CY73" s="12">
        <f t="shared" si="81"/>
        <v>0</v>
      </c>
      <c r="CZ73" s="12">
        <f t="shared" si="81"/>
        <v>0</v>
      </c>
      <c r="DA73" s="12">
        <f t="shared" si="81"/>
        <v>0</v>
      </c>
      <c r="DB73" s="12">
        <f t="shared" si="81"/>
        <v>0</v>
      </c>
      <c r="DC73" s="12">
        <f t="shared" si="81"/>
        <v>0</v>
      </c>
      <c r="DD73" s="12">
        <f t="shared" si="81"/>
        <v>0</v>
      </c>
      <c r="DE73" s="12">
        <f t="shared" si="81"/>
        <v>0</v>
      </c>
      <c r="DF73" s="12">
        <f t="shared" si="82"/>
        <v>0</v>
      </c>
      <c r="DG73" s="12">
        <f t="shared" si="82"/>
        <v>0</v>
      </c>
      <c r="DH73" s="12">
        <f t="shared" si="82"/>
        <v>0</v>
      </c>
      <c r="DI73" s="12">
        <f t="shared" si="82"/>
        <v>0</v>
      </c>
      <c r="DJ73" s="12">
        <f t="shared" si="82"/>
        <v>0</v>
      </c>
      <c r="DK73" s="12">
        <f t="shared" si="82"/>
        <v>0</v>
      </c>
      <c r="DL73" s="12">
        <f t="shared" si="82"/>
        <v>0</v>
      </c>
      <c r="DM73" s="12">
        <f t="shared" si="82"/>
        <v>0</v>
      </c>
      <c r="DN73" s="12">
        <f t="shared" si="82"/>
        <v>0</v>
      </c>
      <c r="DO73" s="12">
        <f t="shared" si="82"/>
        <v>0</v>
      </c>
      <c r="DP73" s="12">
        <f t="shared" si="83"/>
        <v>0</v>
      </c>
      <c r="DQ73" s="12">
        <f t="shared" si="83"/>
        <v>0</v>
      </c>
      <c r="DR73" s="12">
        <f t="shared" si="83"/>
        <v>0</v>
      </c>
      <c r="DS73" s="12">
        <f t="shared" si="83"/>
        <v>0</v>
      </c>
      <c r="DT73" s="12">
        <f t="shared" si="83"/>
        <v>0</v>
      </c>
      <c r="DU73" s="12">
        <f t="shared" si="83"/>
        <v>0</v>
      </c>
      <c r="DV73" s="12">
        <f t="shared" si="83"/>
        <v>0</v>
      </c>
      <c r="DW73" s="12">
        <f t="shared" si="83"/>
        <v>0</v>
      </c>
      <c r="DX73" s="12">
        <f t="shared" si="83"/>
        <v>0</v>
      </c>
      <c r="DY73" s="12">
        <f t="shared" si="83"/>
        <v>0</v>
      </c>
      <c r="DZ73" s="12">
        <f t="shared" si="84"/>
        <v>0</v>
      </c>
      <c r="EA73" s="12">
        <f t="shared" si="84"/>
        <v>0</v>
      </c>
      <c r="EB73" s="12">
        <f t="shared" si="84"/>
        <v>0</v>
      </c>
      <c r="EC73" s="12">
        <f t="shared" si="84"/>
        <v>0</v>
      </c>
      <c r="ED73" s="12">
        <f t="shared" si="84"/>
        <v>0</v>
      </c>
      <c r="EE73" s="12">
        <f t="shared" si="84"/>
        <v>0</v>
      </c>
      <c r="EF73" s="12">
        <f t="shared" si="84"/>
        <v>0</v>
      </c>
      <c r="EG73" s="12">
        <f t="shared" si="84"/>
        <v>0</v>
      </c>
      <c r="EH73" s="12">
        <f t="shared" si="84"/>
        <v>0</v>
      </c>
      <c r="EI73" s="12">
        <f t="shared" si="84"/>
        <v>0</v>
      </c>
      <c r="EJ73" s="12">
        <f t="shared" si="84"/>
        <v>0</v>
      </c>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2"/>
      <c r="HM73" s="12"/>
      <c r="HN73" s="12"/>
      <c r="HO73" s="12"/>
      <c r="HP73" s="12"/>
      <c r="HQ73" s="12"/>
      <c r="HR73" s="12"/>
      <c r="HS73" s="12"/>
      <c r="HT73" s="12"/>
      <c r="HU73" s="12"/>
      <c r="HV73" s="12"/>
      <c r="HW73" s="12"/>
      <c r="HX73" s="12"/>
      <c r="HY73" s="12"/>
      <c r="HZ73" s="12"/>
      <c r="IA73" s="12"/>
      <c r="IB73" s="12"/>
      <c r="IC73" s="12"/>
      <c r="ID73" s="12"/>
      <c r="IE73" s="12"/>
      <c r="IF73" s="12"/>
      <c r="IG73" s="12"/>
      <c r="IH73" s="12"/>
      <c r="IJ73" s="12"/>
      <c r="IK73" s="12"/>
      <c r="IL73" s="12"/>
      <c r="IM73" s="12"/>
      <c r="IN73" s="12"/>
      <c r="IO73" s="12"/>
      <c r="IP73" s="12"/>
      <c r="IQ73" s="12"/>
      <c r="IR73" s="12"/>
      <c r="IS73" s="12"/>
      <c r="IT73" s="12"/>
      <c r="IU73" s="12"/>
      <c r="IV73" s="12"/>
      <c r="IW73" s="12"/>
      <c r="IX73" s="12"/>
      <c r="IY73" s="12"/>
      <c r="IZ73" s="12"/>
      <c r="JA73" s="12"/>
      <c r="JB73" s="12"/>
      <c r="JC73" s="12"/>
      <c r="JD73" s="12"/>
      <c r="JE73" s="12"/>
      <c r="JF73" s="12"/>
      <c r="JG73" s="12"/>
      <c r="JH73" s="12"/>
      <c r="JI73" s="12"/>
      <c r="JJ73" s="12"/>
      <c r="JK73" s="12"/>
      <c r="JL73" s="12"/>
      <c r="JM73" s="12"/>
      <c r="JN73" s="12"/>
      <c r="JO73" s="12"/>
      <c r="JP73" s="12"/>
      <c r="JQ73" s="12"/>
      <c r="JR73" s="12"/>
      <c r="JS73" s="12"/>
      <c r="JT73" s="12"/>
      <c r="JU73" s="12"/>
      <c r="JV73" s="12"/>
      <c r="JW73" s="12"/>
      <c r="JX73" s="12"/>
      <c r="JY73" s="12"/>
      <c r="JZ73" s="12"/>
      <c r="KA73" s="12"/>
      <c r="KB73" s="12"/>
      <c r="KC73" s="12"/>
      <c r="KD73" s="12"/>
      <c r="KE73" s="12"/>
      <c r="KF73" s="12"/>
      <c r="KG73" s="12"/>
      <c r="KH73" s="12"/>
      <c r="KI73" s="12"/>
      <c r="KJ73" s="12"/>
      <c r="KK73" s="12"/>
      <c r="KL73" s="12"/>
      <c r="KM73" s="12"/>
      <c r="KN73" s="12"/>
      <c r="KO73" s="12"/>
      <c r="KP73" s="12"/>
      <c r="KQ73" s="12"/>
      <c r="KR73" s="12"/>
      <c r="KS73" s="12"/>
      <c r="KT73" s="12"/>
      <c r="KU73" s="12"/>
      <c r="KV73" s="12"/>
      <c r="KW73" s="12"/>
      <c r="KX73" s="12"/>
      <c r="KY73" s="12"/>
      <c r="KZ73" s="12"/>
      <c r="LA73" s="12"/>
      <c r="LB73" s="12"/>
      <c r="LC73" s="12"/>
      <c r="LD73" s="12"/>
      <c r="LE73" s="12"/>
      <c r="LF73" s="12"/>
      <c r="LG73" s="12"/>
      <c r="LH73" s="12"/>
      <c r="LI73" s="12"/>
      <c r="LJ73" s="12"/>
      <c r="LK73" s="12"/>
      <c r="LL73" s="12"/>
      <c r="LM73" s="12"/>
      <c r="LN73" s="12"/>
      <c r="LO73" s="12"/>
      <c r="LP73" s="12"/>
      <c r="LQ73" s="12"/>
      <c r="LR73" s="12"/>
      <c r="LS73" s="12"/>
      <c r="LT73" s="12"/>
      <c r="LU73" s="12"/>
      <c r="LV73" s="12"/>
      <c r="LW73" s="12"/>
      <c r="LX73" s="12"/>
      <c r="LY73" s="12"/>
      <c r="LZ73" s="12"/>
      <c r="MA73" s="12"/>
      <c r="MB73" s="12"/>
      <c r="MC73" s="12"/>
      <c r="MD73" s="12"/>
      <c r="ME73" s="12"/>
      <c r="MF73" s="12"/>
      <c r="MG73" s="12"/>
    </row>
    <row r="74" spans="1:345" x14ac:dyDescent="0.25">
      <c r="A74" s="132"/>
      <c r="B74" s="27"/>
      <c r="C74" s="219"/>
      <c r="D74" s="219"/>
      <c r="E74" s="103"/>
      <c r="F74" s="105"/>
      <c r="G74" s="36" t="str">
        <f>IFERROR(VLOOKUP(E74, 'General Project Info'!$C$31:$I$41, 7, FALSE), "")</f>
        <v/>
      </c>
      <c r="H74" s="41">
        <f>IFERROR(X74*VLOOKUP(E74, 'General Project Info'!$R$31:$T$41, 3, FALSE), 0)</f>
        <v>0</v>
      </c>
      <c r="I74" s="42">
        <f>IFERROR(IF($T74="Yes", $X74*VLOOKUP($E74, 'General Project Info'!$R$31:$W$41, 5, FALSE), 0), 0)</f>
        <v>0</v>
      </c>
      <c r="J74" s="42">
        <f>IFERROR(IF($T74="No", $X74*VLOOKUP($E74, 'General Project Info'!$R$31:$W$41, 5, FALSE), 0), 0)</f>
        <v>0</v>
      </c>
      <c r="K74" s="108"/>
      <c r="L74" s="108"/>
      <c r="M74" s="109"/>
      <c r="N74" s="109"/>
      <c r="O74" s="109"/>
      <c r="P74" s="43">
        <f t="shared" si="85"/>
        <v>0</v>
      </c>
      <c r="Q74" s="27"/>
      <c r="R74" s="132"/>
      <c r="T74" s="18" t="e">
        <f>VLOOKUP($E74, 'Unit Conversions Array'!$B$4:$Z$16, 25, FALSE)</f>
        <v>#N/A</v>
      </c>
      <c r="U74">
        <f>VLOOKUP(E74, 'General Project Info'!$R$31:$W$41, 6, FALSE)</f>
        <v>1</v>
      </c>
      <c r="V74" s="18">
        <f t="shared" si="69"/>
        <v>0</v>
      </c>
      <c r="W74" s="18">
        <f>IFERROR(F74*INDEX('Unit Conversions Array'!$E$4:$Y$16, MATCH('Scenarios &amp; Measures'!E74, 'Unit Conversions Array'!$B$4:$B$16, 0), MATCH('Scenarios &amp; Measures'!G74, 'Unit Conversions Array'!$E$3:$Y$3, 0)), 0)</f>
        <v>0</v>
      </c>
      <c r="X74" s="19">
        <f t="shared" si="86"/>
        <v>0</v>
      </c>
      <c r="Y74" s="19">
        <f t="shared" si="87"/>
        <v>0</v>
      </c>
      <c r="Z74" s="19">
        <f t="shared" si="88"/>
        <v>0</v>
      </c>
      <c r="AA74" s="17">
        <f t="shared" si="94"/>
        <v>0</v>
      </c>
      <c r="AB74" s="17">
        <f t="shared" si="89"/>
        <v>40</v>
      </c>
      <c r="AC74" s="17">
        <f t="shared" si="90"/>
        <v>-40</v>
      </c>
      <c r="AD74" s="17">
        <f t="shared" si="91"/>
        <v>0</v>
      </c>
      <c r="AE74" s="18">
        <f t="shared" si="70"/>
        <v>0</v>
      </c>
      <c r="AF74" s="19">
        <f t="shared" si="71"/>
        <v>0</v>
      </c>
      <c r="AG74" s="12">
        <f t="shared" si="72"/>
        <v>0</v>
      </c>
      <c r="AH74" s="17">
        <f t="shared" si="92"/>
        <v>0</v>
      </c>
      <c r="AI74" s="23">
        <f>IF($V$10="RECs", -Y74/VLOOKUP("RECs", 'General Project Info'!$R$31:$W$41, 5, FALSE)*$V$11*IF($X$11=$Z$12, $X$10, (1/($Z$12-$X$11))*(1-($X$11/$Z$12)^$X$10)*$Z$12), 0)</f>
        <v>0</v>
      </c>
      <c r="AJ74" s="17">
        <f t="shared" si="73"/>
        <v>0</v>
      </c>
      <c r="AK74" s="17" t="e">
        <f t="shared" si="74"/>
        <v>#N/A</v>
      </c>
      <c r="AL74" s="17" t="e">
        <f t="shared" si="93"/>
        <v>#N/A</v>
      </c>
      <c r="AN74" s="12">
        <f t="shared" si="75"/>
        <v>0</v>
      </c>
      <c r="AO74" s="12">
        <f t="shared" si="75"/>
        <v>0</v>
      </c>
      <c r="AP74" s="12">
        <f t="shared" si="75"/>
        <v>0</v>
      </c>
      <c r="AQ74" s="12">
        <f t="shared" si="75"/>
        <v>0</v>
      </c>
      <c r="AR74" s="12">
        <f t="shared" si="75"/>
        <v>0</v>
      </c>
      <c r="AS74" s="12">
        <f t="shared" si="75"/>
        <v>0</v>
      </c>
      <c r="AT74" s="12">
        <f t="shared" si="75"/>
        <v>0</v>
      </c>
      <c r="AU74" s="12">
        <f t="shared" si="75"/>
        <v>0</v>
      </c>
      <c r="AV74" s="12">
        <f t="shared" si="75"/>
        <v>0</v>
      </c>
      <c r="AW74" s="12">
        <f t="shared" si="75"/>
        <v>0</v>
      </c>
      <c r="AX74" s="12">
        <f t="shared" si="76"/>
        <v>0</v>
      </c>
      <c r="AY74" s="12">
        <f t="shared" si="76"/>
        <v>0</v>
      </c>
      <c r="AZ74" s="12">
        <f t="shared" si="76"/>
        <v>0</v>
      </c>
      <c r="BA74" s="12">
        <f t="shared" si="76"/>
        <v>0</v>
      </c>
      <c r="BB74" s="12">
        <f t="shared" si="76"/>
        <v>0</v>
      </c>
      <c r="BC74" s="12">
        <f t="shared" si="76"/>
        <v>0</v>
      </c>
      <c r="BD74" s="12">
        <f t="shared" si="76"/>
        <v>0</v>
      </c>
      <c r="BE74" s="12">
        <f t="shared" si="76"/>
        <v>0</v>
      </c>
      <c r="BF74" s="12">
        <f t="shared" si="76"/>
        <v>0</v>
      </c>
      <c r="BG74" s="12">
        <f t="shared" si="76"/>
        <v>0</v>
      </c>
      <c r="BH74" s="12">
        <f t="shared" si="77"/>
        <v>0</v>
      </c>
      <c r="BI74" s="12">
        <f t="shared" si="77"/>
        <v>0</v>
      </c>
      <c r="BJ74" s="12">
        <f t="shared" si="77"/>
        <v>0</v>
      </c>
      <c r="BK74" s="12">
        <f t="shared" si="77"/>
        <v>0</v>
      </c>
      <c r="BL74" s="12">
        <f t="shared" si="77"/>
        <v>0</v>
      </c>
      <c r="BM74" s="12">
        <f t="shared" si="77"/>
        <v>0</v>
      </c>
      <c r="BN74" s="12">
        <f t="shared" si="77"/>
        <v>0</v>
      </c>
      <c r="BO74" s="12">
        <f t="shared" si="77"/>
        <v>0</v>
      </c>
      <c r="BP74" s="12">
        <f t="shared" si="77"/>
        <v>0</v>
      </c>
      <c r="BQ74" s="12">
        <f t="shared" si="77"/>
        <v>0</v>
      </c>
      <c r="BR74" s="12">
        <f t="shared" si="78"/>
        <v>0</v>
      </c>
      <c r="BS74" s="12">
        <f t="shared" si="78"/>
        <v>0</v>
      </c>
      <c r="BT74" s="12">
        <f t="shared" si="78"/>
        <v>0</v>
      </c>
      <c r="BU74" s="12">
        <f t="shared" si="78"/>
        <v>0</v>
      </c>
      <c r="BV74" s="12">
        <f t="shared" si="78"/>
        <v>0</v>
      </c>
      <c r="BW74" s="12">
        <f t="shared" si="78"/>
        <v>0</v>
      </c>
      <c r="BX74" s="12">
        <f t="shared" si="78"/>
        <v>0</v>
      </c>
      <c r="BY74" s="12">
        <f t="shared" si="78"/>
        <v>0</v>
      </c>
      <c r="BZ74" s="12">
        <f t="shared" si="78"/>
        <v>0</v>
      </c>
      <c r="CA74" s="12">
        <f t="shared" si="78"/>
        <v>0</v>
      </c>
      <c r="CB74" s="12">
        <f t="shared" si="79"/>
        <v>0</v>
      </c>
      <c r="CC74" s="12">
        <f t="shared" si="79"/>
        <v>0</v>
      </c>
      <c r="CD74" s="12">
        <f t="shared" si="79"/>
        <v>0</v>
      </c>
      <c r="CE74" s="12">
        <f t="shared" si="79"/>
        <v>0</v>
      </c>
      <c r="CF74" s="12">
        <f t="shared" si="79"/>
        <v>0</v>
      </c>
      <c r="CG74" s="12">
        <f t="shared" si="79"/>
        <v>0</v>
      </c>
      <c r="CH74" s="12">
        <f t="shared" si="79"/>
        <v>0</v>
      </c>
      <c r="CI74" s="12">
        <f t="shared" si="79"/>
        <v>0</v>
      </c>
      <c r="CJ74" s="12">
        <f t="shared" si="79"/>
        <v>0</v>
      </c>
      <c r="CK74" s="12">
        <f t="shared" si="79"/>
        <v>0</v>
      </c>
      <c r="CL74" s="12">
        <f t="shared" si="80"/>
        <v>0</v>
      </c>
      <c r="CM74" s="12">
        <f t="shared" si="80"/>
        <v>0</v>
      </c>
      <c r="CN74" s="12">
        <f t="shared" si="80"/>
        <v>0</v>
      </c>
      <c r="CO74" s="12">
        <f t="shared" si="80"/>
        <v>0</v>
      </c>
      <c r="CP74" s="12">
        <f t="shared" si="80"/>
        <v>0</v>
      </c>
      <c r="CQ74" s="12">
        <f t="shared" si="80"/>
        <v>0</v>
      </c>
      <c r="CR74" s="12">
        <f t="shared" si="80"/>
        <v>0</v>
      </c>
      <c r="CS74" s="12">
        <f t="shared" si="80"/>
        <v>0</v>
      </c>
      <c r="CT74" s="12">
        <f t="shared" si="80"/>
        <v>0</v>
      </c>
      <c r="CU74" s="12">
        <f t="shared" si="80"/>
        <v>0</v>
      </c>
      <c r="CV74" s="12">
        <f t="shared" si="81"/>
        <v>0</v>
      </c>
      <c r="CW74" s="12">
        <f t="shared" si="81"/>
        <v>0</v>
      </c>
      <c r="CX74" s="12">
        <f t="shared" si="81"/>
        <v>0</v>
      </c>
      <c r="CY74" s="12">
        <f t="shared" si="81"/>
        <v>0</v>
      </c>
      <c r="CZ74" s="12">
        <f t="shared" si="81"/>
        <v>0</v>
      </c>
      <c r="DA74" s="12">
        <f t="shared" si="81"/>
        <v>0</v>
      </c>
      <c r="DB74" s="12">
        <f t="shared" si="81"/>
        <v>0</v>
      </c>
      <c r="DC74" s="12">
        <f t="shared" si="81"/>
        <v>0</v>
      </c>
      <c r="DD74" s="12">
        <f t="shared" si="81"/>
        <v>0</v>
      </c>
      <c r="DE74" s="12">
        <f t="shared" si="81"/>
        <v>0</v>
      </c>
      <c r="DF74" s="12">
        <f t="shared" si="82"/>
        <v>0</v>
      </c>
      <c r="DG74" s="12">
        <f t="shared" si="82"/>
        <v>0</v>
      </c>
      <c r="DH74" s="12">
        <f t="shared" si="82"/>
        <v>0</v>
      </c>
      <c r="DI74" s="12">
        <f t="shared" si="82"/>
        <v>0</v>
      </c>
      <c r="DJ74" s="12">
        <f t="shared" si="82"/>
        <v>0</v>
      </c>
      <c r="DK74" s="12">
        <f t="shared" si="82"/>
        <v>0</v>
      </c>
      <c r="DL74" s="12">
        <f t="shared" si="82"/>
        <v>0</v>
      </c>
      <c r="DM74" s="12">
        <f t="shared" si="82"/>
        <v>0</v>
      </c>
      <c r="DN74" s="12">
        <f t="shared" si="82"/>
        <v>0</v>
      </c>
      <c r="DO74" s="12">
        <f t="shared" si="82"/>
        <v>0</v>
      </c>
      <c r="DP74" s="12">
        <f t="shared" si="83"/>
        <v>0</v>
      </c>
      <c r="DQ74" s="12">
        <f t="shared" si="83"/>
        <v>0</v>
      </c>
      <c r="DR74" s="12">
        <f t="shared" si="83"/>
        <v>0</v>
      </c>
      <c r="DS74" s="12">
        <f t="shared" si="83"/>
        <v>0</v>
      </c>
      <c r="DT74" s="12">
        <f t="shared" si="83"/>
        <v>0</v>
      </c>
      <c r="DU74" s="12">
        <f t="shared" si="83"/>
        <v>0</v>
      </c>
      <c r="DV74" s="12">
        <f t="shared" si="83"/>
        <v>0</v>
      </c>
      <c r="DW74" s="12">
        <f t="shared" si="83"/>
        <v>0</v>
      </c>
      <c r="DX74" s="12">
        <f t="shared" si="83"/>
        <v>0</v>
      </c>
      <c r="DY74" s="12">
        <f t="shared" si="83"/>
        <v>0</v>
      </c>
      <c r="DZ74" s="12">
        <f t="shared" si="84"/>
        <v>0</v>
      </c>
      <c r="EA74" s="12">
        <f t="shared" si="84"/>
        <v>0</v>
      </c>
      <c r="EB74" s="12">
        <f t="shared" si="84"/>
        <v>0</v>
      </c>
      <c r="EC74" s="12">
        <f t="shared" si="84"/>
        <v>0</v>
      </c>
      <c r="ED74" s="12">
        <f t="shared" si="84"/>
        <v>0</v>
      </c>
      <c r="EE74" s="12">
        <f t="shared" si="84"/>
        <v>0</v>
      </c>
      <c r="EF74" s="12">
        <f t="shared" si="84"/>
        <v>0</v>
      </c>
      <c r="EG74" s="12">
        <f t="shared" si="84"/>
        <v>0</v>
      </c>
      <c r="EH74" s="12">
        <f t="shared" si="84"/>
        <v>0</v>
      </c>
      <c r="EI74" s="12">
        <f t="shared" si="84"/>
        <v>0</v>
      </c>
      <c r="EJ74" s="12">
        <f t="shared" si="84"/>
        <v>0</v>
      </c>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2"/>
      <c r="HM74" s="12"/>
      <c r="HN74" s="12"/>
      <c r="HO74" s="12"/>
      <c r="HP74" s="12"/>
      <c r="HQ74" s="12"/>
      <c r="HR74" s="12"/>
      <c r="HS74" s="12"/>
      <c r="HT74" s="12"/>
      <c r="HU74" s="12"/>
      <c r="HV74" s="12"/>
      <c r="HW74" s="12"/>
      <c r="HX74" s="12"/>
      <c r="HY74" s="12"/>
      <c r="HZ74" s="12"/>
      <c r="IA74" s="12"/>
      <c r="IB74" s="12"/>
      <c r="IC74" s="12"/>
      <c r="ID74" s="12"/>
      <c r="IE74" s="12"/>
      <c r="IF74" s="12"/>
      <c r="IG74" s="12"/>
      <c r="IH74" s="12"/>
      <c r="IJ74" s="12"/>
      <c r="IK74" s="12"/>
      <c r="IL74" s="12"/>
      <c r="IM74" s="12"/>
      <c r="IN74" s="12"/>
      <c r="IO74" s="12"/>
      <c r="IP74" s="12"/>
      <c r="IQ74" s="12"/>
      <c r="IR74" s="12"/>
      <c r="IS74" s="12"/>
      <c r="IT74" s="12"/>
      <c r="IU74" s="12"/>
      <c r="IV74" s="12"/>
      <c r="IW74" s="12"/>
      <c r="IX74" s="12"/>
      <c r="IY74" s="12"/>
      <c r="IZ74" s="12"/>
      <c r="JA74" s="12"/>
      <c r="JB74" s="12"/>
      <c r="JC74" s="12"/>
      <c r="JD74" s="12"/>
      <c r="JE74" s="12"/>
      <c r="JF74" s="12"/>
      <c r="JG74" s="12"/>
      <c r="JH74" s="12"/>
      <c r="JI74" s="12"/>
      <c r="JJ74" s="12"/>
      <c r="JK74" s="12"/>
      <c r="JL74" s="12"/>
      <c r="JM74" s="12"/>
      <c r="JN74" s="12"/>
      <c r="JO74" s="12"/>
      <c r="JP74" s="12"/>
      <c r="JQ74" s="12"/>
      <c r="JR74" s="12"/>
      <c r="JS74" s="12"/>
      <c r="JT74" s="12"/>
      <c r="JU74" s="12"/>
      <c r="JV74" s="12"/>
      <c r="JW74" s="12"/>
      <c r="JX74" s="12"/>
      <c r="JY74" s="12"/>
      <c r="JZ74" s="12"/>
      <c r="KA74" s="12"/>
      <c r="KB74" s="12"/>
      <c r="KC74" s="12"/>
      <c r="KD74" s="12"/>
      <c r="KE74" s="12"/>
      <c r="KF74" s="12"/>
      <c r="KG74" s="12"/>
      <c r="KH74" s="12"/>
      <c r="KI74" s="12"/>
      <c r="KJ74" s="12"/>
      <c r="KK74" s="12"/>
      <c r="KL74" s="12"/>
      <c r="KM74" s="12"/>
      <c r="KN74" s="12"/>
      <c r="KO74" s="12"/>
      <c r="KP74" s="12"/>
      <c r="KQ74" s="12"/>
      <c r="KR74" s="12"/>
      <c r="KS74" s="12"/>
      <c r="KT74" s="12"/>
      <c r="KU74" s="12"/>
      <c r="KV74" s="12"/>
      <c r="KW74" s="12"/>
      <c r="KX74" s="12"/>
      <c r="KY74" s="12"/>
      <c r="KZ74" s="12"/>
      <c r="LA74" s="12"/>
      <c r="LB74" s="12"/>
      <c r="LC74" s="12"/>
      <c r="LD74" s="12"/>
      <c r="LE74" s="12"/>
      <c r="LF74" s="12"/>
      <c r="LG74" s="12"/>
      <c r="LH74" s="12"/>
      <c r="LI74" s="12"/>
      <c r="LJ74" s="12"/>
      <c r="LK74" s="12"/>
      <c r="LL74" s="12"/>
      <c r="LM74" s="12"/>
      <c r="LN74" s="12"/>
      <c r="LO74" s="12"/>
      <c r="LP74" s="12"/>
      <c r="LQ74" s="12"/>
      <c r="LR74" s="12"/>
      <c r="LS74" s="12"/>
      <c r="LT74" s="12"/>
      <c r="LU74" s="12"/>
      <c r="LV74" s="12"/>
      <c r="LW74" s="12"/>
      <c r="LX74" s="12"/>
      <c r="LY74" s="12"/>
      <c r="LZ74" s="12"/>
      <c r="MA74" s="12"/>
      <c r="MB74" s="12"/>
      <c r="MC74" s="12"/>
      <c r="MD74" s="12"/>
      <c r="ME74" s="12"/>
      <c r="MF74" s="12"/>
      <c r="MG74" s="12"/>
    </row>
    <row r="75" spans="1:345" x14ac:dyDescent="0.25">
      <c r="A75" s="132"/>
      <c r="B75" s="27"/>
      <c r="C75" s="219"/>
      <c r="D75" s="219"/>
      <c r="E75" s="103"/>
      <c r="F75" s="105"/>
      <c r="G75" s="36" t="str">
        <f>IFERROR(VLOOKUP(E75, 'General Project Info'!$C$31:$I$41, 7, FALSE), "")</f>
        <v/>
      </c>
      <c r="H75" s="41">
        <f>IFERROR(X75*VLOOKUP(E75, 'General Project Info'!$R$31:$T$41, 3, FALSE), 0)</f>
        <v>0</v>
      </c>
      <c r="I75" s="42">
        <f>IFERROR(IF($T75="Yes", $X75*VLOOKUP($E75, 'General Project Info'!$R$31:$W$41, 5, FALSE), 0), 0)</f>
        <v>0</v>
      </c>
      <c r="J75" s="42">
        <f>IFERROR(IF($T75="No", $X75*VLOOKUP($E75, 'General Project Info'!$R$31:$W$41, 5, FALSE), 0), 0)</f>
        <v>0</v>
      </c>
      <c r="K75" s="108"/>
      <c r="L75" s="108"/>
      <c r="M75" s="109"/>
      <c r="N75" s="109"/>
      <c r="O75" s="109"/>
      <c r="P75" s="43">
        <f t="shared" si="85"/>
        <v>0</v>
      </c>
      <c r="Q75" s="27"/>
      <c r="R75" s="132"/>
      <c r="T75" s="18" t="e">
        <f>VLOOKUP($E75, 'Unit Conversions Array'!$B$4:$Z$16, 25, FALSE)</f>
        <v>#N/A</v>
      </c>
      <c r="U75">
        <f>VLOOKUP(E75, 'General Project Info'!$R$31:$W$41, 6, FALSE)</f>
        <v>1</v>
      </c>
      <c r="V75" s="18">
        <f t="shared" si="69"/>
        <v>0</v>
      </c>
      <c r="W75" s="18">
        <f>IFERROR(F75*INDEX('Unit Conversions Array'!$E$4:$Y$16, MATCH('Scenarios &amp; Measures'!E75, 'Unit Conversions Array'!$B$4:$B$16, 0), MATCH('Scenarios &amp; Measures'!G75, 'Unit Conversions Array'!$E$3:$Y$3, 0)), 0)</f>
        <v>0</v>
      </c>
      <c r="X75" s="19">
        <f t="shared" si="86"/>
        <v>0</v>
      </c>
      <c r="Y75" s="19">
        <f t="shared" si="87"/>
        <v>0</v>
      </c>
      <c r="Z75" s="19">
        <f t="shared" si="88"/>
        <v>0</v>
      </c>
      <c r="AA75" s="17">
        <f t="shared" si="94"/>
        <v>0</v>
      </c>
      <c r="AB75" s="17">
        <f t="shared" si="89"/>
        <v>40</v>
      </c>
      <c r="AC75" s="17">
        <f t="shared" si="90"/>
        <v>-40</v>
      </c>
      <c r="AD75" s="17">
        <f t="shared" si="91"/>
        <v>0</v>
      </c>
      <c r="AE75" s="18">
        <f t="shared" si="70"/>
        <v>0</v>
      </c>
      <c r="AF75" s="19">
        <f t="shared" si="71"/>
        <v>0</v>
      </c>
      <c r="AG75" s="12">
        <f t="shared" si="72"/>
        <v>0</v>
      </c>
      <c r="AH75" s="17">
        <f t="shared" si="92"/>
        <v>0</v>
      </c>
      <c r="AI75" s="23">
        <f>IF($V$10="RECs", -Y75/VLOOKUP("RECs", 'General Project Info'!$R$31:$W$41, 5, FALSE)*$V$11*IF($X$11=$Z$12, $X$10, (1/($Z$12-$X$11))*(1-($X$11/$Z$12)^$X$10)*$Z$12), 0)</f>
        <v>0</v>
      </c>
      <c r="AJ75" s="17">
        <f t="shared" si="73"/>
        <v>0</v>
      </c>
      <c r="AK75" s="17" t="e">
        <f t="shared" si="74"/>
        <v>#N/A</v>
      </c>
      <c r="AL75" s="17" t="e">
        <f t="shared" si="93"/>
        <v>#N/A</v>
      </c>
      <c r="AN75" s="12">
        <f t="shared" si="75"/>
        <v>0</v>
      </c>
      <c r="AO75" s="12">
        <f t="shared" si="75"/>
        <v>0</v>
      </c>
      <c r="AP75" s="12">
        <f t="shared" si="75"/>
        <v>0</v>
      </c>
      <c r="AQ75" s="12">
        <f t="shared" si="75"/>
        <v>0</v>
      </c>
      <c r="AR75" s="12">
        <f t="shared" si="75"/>
        <v>0</v>
      </c>
      <c r="AS75" s="12">
        <f t="shared" si="75"/>
        <v>0</v>
      </c>
      <c r="AT75" s="12">
        <f t="shared" si="75"/>
        <v>0</v>
      </c>
      <c r="AU75" s="12">
        <f t="shared" si="75"/>
        <v>0</v>
      </c>
      <c r="AV75" s="12">
        <f t="shared" si="75"/>
        <v>0</v>
      </c>
      <c r="AW75" s="12">
        <f t="shared" si="75"/>
        <v>0</v>
      </c>
      <c r="AX75" s="12">
        <f t="shared" si="76"/>
        <v>0</v>
      </c>
      <c r="AY75" s="12">
        <f t="shared" si="76"/>
        <v>0</v>
      </c>
      <c r="AZ75" s="12">
        <f t="shared" si="76"/>
        <v>0</v>
      </c>
      <c r="BA75" s="12">
        <f t="shared" si="76"/>
        <v>0</v>
      </c>
      <c r="BB75" s="12">
        <f t="shared" si="76"/>
        <v>0</v>
      </c>
      <c r="BC75" s="12">
        <f t="shared" si="76"/>
        <v>0</v>
      </c>
      <c r="BD75" s="12">
        <f t="shared" si="76"/>
        <v>0</v>
      </c>
      <c r="BE75" s="12">
        <f t="shared" si="76"/>
        <v>0</v>
      </c>
      <c r="BF75" s="12">
        <f t="shared" si="76"/>
        <v>0</v>
      </c>
      <c r="BG75" s="12">
        <f t="shared" si="76"/>
        <v>0</v>
      </c>
      <c r="BH75" s="12">
        <f t="shared" si="77"/>
        <v>0</v>
      </c>
      <c r="BI75" s="12">
        <f t="shared" si="77"/>
        <v>0</v>
      </c>
      <c r="BJ75" s="12">
        <f t="shared" si="77"/>
        <v>0</v>
      </c>
      <c r="BK75" s="12">
        <f t="shared" si="77"/>
        <v>0</v>
      </c>
      <c r="BL75" s="12">
        <f t="shared" si="77"/>
        <v>0</v>
      </c>
      <c r="BM75" s="12">
        <f t="shared" si="77"/>
        <v>0</v>
      </c>
      <c r="BN75" s="12">
        <f t="shared" si="77"/>
        <v>0</v>
      </c>
      <c r="BO75" s="12">
        <f t="shared" si="77"/>
        <v>0</v>
      </c>
      <c r="BP75" s="12">
        <f t="shared" si="77"/>
        <v>0</v>
      </c>
      <c r="BQ75" s="12">
        <f t="shared" si="77"/>
        <v>0</v>
      </c>
      <c r="BR75" s="12">
        <f t="shared" si="78"/>
        <v>0</v>
      </c>
      <c r="BS75" s="12">
        <f t="shared" si="78"/>
        <v>0</v>
      </c>
      <c r="BT75" s="12">
        <f t="shared" si="78"/>
        <v>0</v>
      </c>
      <c r="BU75" s="12">
        <f t="shared" si="78"/>
        <v>0</v>
      </c>
      <c r="BV75" s="12">
        <f t="shared" si="78"/>
        <v>0</v>
      </c>
      <c r="BW75" s="12">
        <f t="shared" si="78"/>
        <v>0</v>
      </c>
      <c r="BX75" s="12">
        <f t="shared" si="78"/>
        <v>0</v>
      </c>
      <c r="BY75" s="12">
        <f t="shared" si="78"/>
        <v>0</v>
      </c>
      <c r="BZ75" s="12">
        <f t="shared" si="78"/>
        <v>0</v>
      </c>
      <c r="CA75" s="12">
        <f t="shared" si="78"/>
        <v>0</v>
      </c>
      <c r="CB75" s="12">
        <f t="shared" si="79"/>
        <v>0</v>
      </c>
      <c r="CC75" s="12">
        <f t="shared" si="79"/>
        <v>0</v>
      </c>
      <c r="CD75" s="12">
        <f t="shared" si="79"/>
        <v>0</v>
      </c>
      <c r="CE75" s="12">
        <f t="shared" si="79"/>
        <v>0</v>
      </c>
      <c r="CF75" s="12">
        <f t="shared" si="79"/>
        <v>0</v>
      </c>
      <c r="CG75" s="12">
        <f t="shared" si="79"/>
        <v>0</v>
      </c>
      <c r="CH75" s="12">
        <f t="shared" si="79"/>
        <v>0</v>
      </c>
      <c r="CI75" s="12">
        <f t="shared" si="79"/>
        <v>0</v>
      </c>
      <c r="CJ75" s="12">
        <f t="shared" si="79"/>
        <v>0</v>
      </c>
      <c r="CK75" s="12">
        <f t="shared" si="79"/>
        <v>0</v>
      </c>
      <c r="CL75" s="12">
        <f t="shared" si="80"/>
        <v>0</v>
      </c>
      <c r="CM75" s="12">
        <f t="shared" si="80"/>
        <v>0</v>
      </c>
      <c r="CN75" s="12">
        <f t="shared" si="80"/>
        <v>0</v>
      </c>
      <c r="CO75" s="12">
        <f t="shared" si="80"/>
        <v>0</v>
      </c>
      <c r="CP75" s="12">
        <f t="shared" si="80"/>
        <v>0</v>
      </c>
      <c r="CQ75" s="12">
        <f t="shared" si="80"/>
        <v>0</v>
      </c>
      <c r="CR75" s="12">
        <f t="shared" si="80"/>
        <v>0</v>
      </c>
      <c r="CS75" s="12">
        <f t="shared" si="80"/>
        <v>0</v>
      </c>
      <c r="CT75" s="12">
        <f t="shared" si="80"/>
        <v>0</v>
      </c>
      <c r="CU75" s="12">
        <f t="shared" si="80"/>
        <v>0</v>
      </c>
      <c r="CV75" s="12">
        <f t="shared" si="81"/>
        <v>0</v>
      </c>
      <c r="CW75" s="12">
        <f t="shared" si="81"/>
        <v>0</v>
      </c>
      <c r="CX75" s="12">
        <f t="shared" si="81"/>
        <v>0</v>
      </c>
      <c r="CY75" s="12">
        <f t="shared" si="81"/>
        <v>0</v>
      </c>
      <c r="CZ75" s="12">
        <f t="shared" si="81"/>
        <v>0</v>
      </c>
      <c r="DA75" s="12">
        <f t="shared" si="81"/>
        <v>0</v>
      </c>
      <c r="DB75" s="12">
        <f t="shared" si="81"/>
        <v>0</v>
      </c>
      <c r="DC75" s="12">
        <f t="shared" si="81"/>
        <v>0</v>
      </c>
      <c r="DD75" s="12">
        <f t="shared" si="81"/>
        <v>0</v>
      </c>
      <c r="DE75" s="12">
        <f t="shared" si="81"/>
        <v>0</v>
      </c>
      <c r="DF75" s="12">
        <f t="shared" si="82"/>
        <v>0</v>
      </c>
      <c r="DG75" s="12">
        <f t="shared" si="82"/>
        <v>0</v>
      </c>
      <c r="DH75" s="12">
        <f t="shared" si="82"/>
        <v>0</v>
      </c>
      <c r="DI75" s="12">
        <f t="shared" si="82"/>
        <v>0</v>
      </c>
      <c r="DJ75" s="12">
        <f t="shared" si="82"/>
        <v>0</v>
      </c>
      <c r="DK75" s="12">
        <f t="shared" si="82"/>
        <v>0</v>
      </c>
      <c r="DL75" s="12">
        <f t="shared" si="82"/>
        <v>0</v>
      </c>
      <c r="DM75" s="12">
        <f t="shared" si="82"/>
        <v>0</v>
      </c>
      <c r="DN75" s="12">
        <f t="shared" si="82"/>
        <v>0</v>
      </c>
      <c r="DO75" s="12">
        <f t="shared" si="82"/>
        <v>0</v>
      </c>
      <c r="DP75" s="12">
        <f t="shared" si="83"/>
        <v>0</v>
      </c>
      <c r="DQ75" s="12">
        <f t="shared" si="83"/>
        <v>0</v>
      </c>
      <c r="DR75" s="12">
        <f t="shared" si="83"/>
        <v>0</v>
      </c>
      <c r="DS75" s="12">
        <f t="shared" si="83"/>
        <v>0</v>
      </c>
      <c r="DT75" s="12">
        <f t="shared" si="83"/>
        <v>0</v>
      </c>
      <c r="DU75" s="12">
        <f t="shared" si="83"/>
        <v>0</v>
      </c>
      <c r="DV75" s="12">
        <f t="shared" si="83"/>
        <v>0</v>
      </c>
      <c r="DW75" s="12">
        <f t="shared" si="83"/>
        <v>0</v>
      </c>
      <c r="DX75" s="12">
        <f t="shared" si="83"/>
        <v>0</v>
      </c>
      <c r="DY75" s="12">
        <f t="shared" si="83"/>
        <v>0</v>
      </c>
      <c r="DZ75" s="12">
        <f t="shared" si="84"/>
        <v>0</v>
      </c>
      <c r="EA75" s="12">
        <f t="shared" si="84"/>
        <v>0</v>
      </c>
      <c r="EB75" s="12">
        <f t="shared" si="84"/>
        <v>0</v>
      </c>
      <c r="EC75" s="12">
        <f t="shared" si="84"/>
        <v>0</v>
      </c>
      <c r="ED75" s="12">
        <f t="shared" si="84"/>
        <v>0</v>
      </c>
      <c r="EE75" s="12">
        <f t="shared" si="84"/>
        <v>0</v>
      </c>
      <c r="EF75" s="12">
        <f t="shared" si="84"/>
        <v>0</v>
      </c>
      <c r="EG75" s="12">
        <f t="shared" si="84"/>
        <v>0</v>
      </c>
      <c r="EH75" s="12">
        <f t="shared" si="84"/>
        <v>0</v>
      </c>
      <c r="EI75" s="12">
        <f t="shared" si="84"/>
        <v>0</v>
      </c>
      <c r="EJ75" s="12">
        <f t="shared" si="84"/>
        <v>0</v>
      </c>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row>
    <row r="76" spans="1:345" x14ac:dyDescent="0.25">
      <c r="A76" s="132"/>
      <c r="B76" s="27"/>
      <c r="C76" s="219"/>
      <c r="D76" s="219"/>
      <c r="E76" s="103"/>
      <c r="F76" s="105"/>
      <c r="G76" s="36" t="str">
        <f>IFERROR(VLOOKUP(E76, 'General Project Info'!$C$31:$I$41, 7, FALSE), "")</f>
        <v/>
      </c>
      <c r="H76" s="41">
        <f>IFERROR(X76*VLOOKUP(E76, 'General Project Info'!$R$31:$T$41, 3, FALSE), 0)</f>
        <v>0</v>
      </c>
      <c r="I76" s="42">
        <f>IFERROR(IF($T76="Yes", $X76*VLOOKUP($E76, 'General Project Info'!$R$31:$W$41, 5, FALSE), 0), 0)</f>
        <v>0</v>
      </c>
      <c r="J76" s="42">
        <f>IFERROR(IF($T76="No", $X76*VLOOKUP($E76, 'General Project Info'!$R$31:$W$41, 5, FALSE), 0), 0)</f>
        <v>0</v>
      </c>
      <c r="K76" s="108"/>
      <c r="L76" s="108"/>
      <c r="M76" s="109"/>
      <c r="N76" s="109"/>
      <c r="O76" s="109"/>
      <c r="P76" s="43">
        <f t="shared" si="85"/>
        <v>0</v>
      </c>
      <c r="Q76" s="27"/>
      <c r="R76" s="132"/>
      <c r="T76" s="18" t="e">
        <f>VLOOKUP($E76, 'Unit Conversions Array'!$B$4:$Z$16, 25, FALSE)</f>
        <v>#N/A</v>
      </c>
      <c r="U76">
        <f>VLOOKUP(E76, 'General Project Info'!$R$31:$W$41, 6, FALSE)</f>
        <v>1</v>
      </c>
      <c r="V76" s="18">
        <f t="shared" si="69"/>
        <v>0</v>
      </c>
      <c r="W76" s="18">
        <f>IFERROR(F76*INDEX('Unit Conversions Array'!$E$4:$Y$16, MATCH('Scenarios &amp; Measures'!E76, 'Unit Conversions Array'!$B$4:$B$16, 0), MATCH('Scenarios &amp; Measures'!G76, 'Unit Conversions Array'!$E$3:$Y$3, 0)), 0)</f>
        <v>0</v>
      </c>
      <c r="X76" s="19">
        <f t="shared" si="86"/>
        <v>0</v>
      </c>
      <c r="Y76" s="19">
        <f t="shared" si="87"/>
        <v>0</v>
      </c>
      <c r="Z76" s="19">
        <f t="shared" si="88"/>
        <v>0</v>
      </c>
      <c r="AA76" s="17">
        <f t="shared" si="94"/>
        <v>0</v>
      </c>
      <c r="AB76" s="17">
        <f t="shared" si="89"/>
        <v>40</v>
      </c>
      <c r="AC76" s="17">
        <f t="shared" si="90"/>
        <v>-40</v>
      </c>
      <c r="AD76" s="17">
        <f t="shared" si="91"/>
        <v>0</v>
      </c>
      <c r="AE76" s="18">
        <f t="shared" si="70"/>
        <v>0</v>
      </c>
      <c r="AF76" s="19">
        <f t="shared" si="71"/>
        <v>0</v>
      </c>
      <c r="AG76" s="12">
        <f t="shared" si="72"/>
        <v>0</v>
      </c>
      <c r="AH76" s="17">
        <f t="shared" si="92"/>
        <v>0</v>
      </c>
      <c r="AI76" s="23">
        <f>IF($V$10="RECs", -Y76/VLOOKUP("RECs", 'General Project Info'!$R$31:$W$41, 5, FALSE)*$V$11*IF($X$11=$Z$12, $X$10, (1/($Z$12-$X$11))*(1-($X$11/$Z$12)^$X$10)*$Z$12), 0)</f>
        <v>0</v>
      </c>
      <c r="AJ76" s="17">
        <f t="shared" si="73"/>
        <v>0</v>
      </c>
      <c r="AK76" s="17" t="e">
        <f t="shared" si="74"/>
        <v>#N/A</v>
      </c>
      <c r="AL76" s="17" t="e">
        <f t="shared" si="93"/>
        <v>#N/A</v>
      </c>
      <c r="AN76" s="12">
        <f t="shared" si="75"/>
        <v>0</v>
      </c>
      <c r="AO76" s="12">
        <f t="shared" si="75"/>
        <v>0</v>
      </c>
      <c r="AP76" s="12">
        <f t="shared" si="75"/>
        <v>0</v>
      </c>
      <c r="AQ76" s="12">
        <f t="shared" si="75"/>
        <v>0</v>
      </c>
      <c r="AR76" s="12">
        <f t="shared" si="75"/>
        <v>0</v>
      </c>
      <c r="AS76" s="12">
        <f t="shared" si="75"/>
        <v>0</v>
      </c>
      <c r="AT76" s="12">
        <f t="shared" si="75"/>
        <v>0</v>
      </c>
      <c r="AU76" s="12">
        <f t="shared" si="75"/>
        <v>0</v>
      </c>
      <c r="AV76" s="12">
        <f t="shared" si="75"/>
        <v>0</v>
      </c>
      <c r="AW76" s="12">
        <f t="shared" si="75"/>
        <v>0</v>
      </c>
      <c r="AX76" s="12">
        <f t="shared" si="76"/>
        <v>0</v>
      </c>
      <c r="AY76" s="12">
        <f t="shared" si="76"/>
        <v>0</v>
      </c>
      <c r="AZ76" s="12">
        <f t="shared" si="76"/>
        <v>0</v>
      </c>
      <c r="BA76" s="12">
        <f t="shared" si="76"/>
        <v>0</v>
      </c>
      <c r="BB76" s="12">
        <f t="shared" si="76"/>
        <v>0</v>
      </c>
      <c r="BC76" s="12">
        <f t="shared" si="76"/>
        <v>0</v>
      </c>
      <c r="BD76" s="12">
        <f t="shared" si="76"/>
        <v>0</v>
      </c>
      <c r="BE76" s="12">
        <f t="shared" si="76"/>
        <v>0</v>
      </c>
      <c r="BF76" s="12">
        <f t="shared" si="76"/>
        <v>0</v>
      </c>
      <c r="BG76" s="12">
        <f t="shared" si="76"/>
        <v>0</v>
      </c>
      <c r="BH76" s="12">
        <f t="shared" si="77"/>
        <v>0</v>
      </c>
      <c r="BI76" s="12">
        <f t="shared" si="77"/>
        <v>0</v>
      </c>
      <c r="BJ76" s="12">
        <f t="shared" si="77"/>
        <v>0</v>
      </c>
      <c r="BK76" s="12">
        <f t="shared" si="77"/>
        <v>0</v>
      </c>
      <c r="BL76" s="12">
        <f t="shared" si="77"/>
        <v>0</v>
      </c>
      <c r="BM76" s="12">
        <f t="shared" si="77"/>
        <v>0</v>
      </c>
      <c r="BN76" s="12">
        <f t="shared" si="77"/>
        <v>0</v>
      </c>
      <c r="BO76" s="12">
        <f t="shared" si="77"/>
        <v>0</v>
      </c>
      <c r="BP76" s="12">
        <f t="shared" si="77"/>
        <v>0</v>
      </c>
      <c r="BQ76" s="12">
        <f t="shared" si="77"/>
        <v>0</v>
      </c>
      <c r="BR76" s="12">
        <f t="shared" si="78"/>
        <v>0</v>
      </c>
      <c r="BS76" s="12">
        <f t="shared" si="78"/>
        <v>0</v>
      </c>
      <c r="BT76" s="12">
        <f t="shared" si="78"/>
        <v>0</v>
      </c>
      <c r="BU76" s="12">
        <f t="shared" si="78"/>
        <v>0</v>
      </c>
      <c r="BV76" s="12">
        <f t="shared" si="78"/>
        <v>0</v>
      </c>
      <c r="BW76" s="12">
        <f t="shared" si="78"/>
        <v>0</v>
      </c>
      <c r="BX76" s="12">
        <f t="shared" si="78"/>
        <v>0</v>
      </c>
      <c r="BY76" s="12">
        <f t="shared" si="78"/>
        <v>0</v>
      </c>
      <c r="BZ76" s="12">
        <f t="shared" si="78"/>
        <v>0</v>
      </c>
      <c r="CA76" s="12">
        <f t="shared" si="78"/>
        <v>0</v>
      </c>
      <c r="CB76" s="12">
        <f t="shared" si="79"/>
        <v>0</v>
      </c>
      <c r="CC76" s="12">
        <f t="shared" si="79"/>
        <v>0</v>
      </c>
      <c r="CD76" s="12">
        <f t="shared" si="79"/>
        <v>0</v>
      </c>
      <c r="CE76" s="12">
        <f t="shared" si="79"/>
        <v>0</v>
      </c>
      <c r="CF76" s="12">
        <f t="shared" si="79"/>
        <v>0</v>
      </c>
      <c r="CG76" s="12">
        <f t="shared" si="79"/>
        <v>0</v>
      </c>
      <c r="CH76" s="12">
        <f t="shared" si="79"/>
        <v>0</v>
      </c>
      <c r="CI76" s="12">
        <f t="shared" si="79"/>
        <v>0</v>
      </c>
      <c r="CJ76" s="12">
        <f t="shared" si="79"/>
        <v>0</v>
      </c>
      <c r="CK76" s="12">
        <f t="shared" si="79"/>
        <v>0</v>
      </c>
      <c r="CL76" s="12">
        <f t="shared" si="80"/>
        <v>0</v>
      </c>
      <c r="CM76" s="12">
        <f t="shared" si="80"/>
        <v>0</v>
      </c>
      <c r="CN76" s="12">
        <f t="shared" si="80"/>
        <v>0</v>
      </c>
      <c r="CO76" s="12">
        <f t="shared" si="80"/>
        <v>0</v>
      </c>
      <c r="CP76" s="12">
        <f t="shared" si="80"/>
        <v>0</v>
      </c>
      <c r="CQ76" s="12">
        <f t="shared" si="80"/>
        <v>0</v>
      </c>
      <c r="CR76" s="12">
        <f t="shared" si="80"/>
        <v>0</v>
      </c>
      <c r="CS76" s="12">
        <f t="shared" si="80"/>
        <v>0</v>
      </c>
      <c r="CT76" s="12">
        <f t="shared" si="80"/>
        <v>0</v>
      </c>
      <c r="CU76" s="12">
        <f t="shared" si="80"/>
        <v>0</v>
      </c>
      <c r="CV76" s="12">
        <f t="shared" si="81"/>
        <v>0</v>
      </c>
      <c r="CW76" s="12">
        <f t="shared" si="81"/>
        <v>0</v>
      </c>
      <c r="CX76" s="12">
        <f t="shared" si="81"/>
        <v>0</v>
      </c>
      <c r="CY76" s="12">
        <f t="shared" si="81"/>
        <v>0</v>
      </c>
      <c r="CZ76" s="12">
        <f t="shared" si="81"/>
        <v>0</v>
      </c>
      <c r="DA76" s="12">
        <f t="shared" si="81"/>
        <v>0</v>
      </c>
      <c r="DB76" s="12">
        <f t="shared" si="81"/>
        <v>0</v>
      </c>
      <c r="DC76" s="12">
        <f t="shared" si="81"/>
        <v>0</v>
      </c>
      <c r="DD76" s="12">
        <f t="shared" si="81"/>
        <v>0</v>
      </c>
      <c r="DE76" s="12">
        <f t="shared" si="81"/>
        <v>0</v>
      </c>
      <c r="DF76" s="12">
        <f t="shared" si="82"/>
        <v>0</v>
      </c>
      <c r="DG76" s="12">
        <f t="shared" si="82"/>
        <v>0</v>
      </c>
      <c r="DH76" s="12">
        <f t="shared" si="82"/>
        <v>0</v>
      </c>
      <c r="DI76" s="12">
        <f t="shared" si="82"/>
        <v>0</v>
      </c>
      <c r="DJ76" s="12">
        <f t="shared" si="82"/>
        <v>0</v>
      </c>
      <c r="DK76" s="12">
        <f t="shared" si="82"/>
        <v>0</v>
      </c>
      <c r="DL76" s="12">
        <f t="shared" si="82"/>
        <v>0</v>
      </c>
      <c r="DM76" s="12">
        <f t="shared" si="82"/>
        <v>0</v>
      </c>
      <c r="DN76" s="12">
        <f t="shared" si="82"/>
        <v>0</v>
      </c>
      <c r="DO76" s="12">
        <f t="shared" si="82"/>
        <v>0</v>
      </c>
      <c r="DP76" s="12">
        <f t="shared" si="83"/>
        <v>0</v>
      </c>
      <c r="DQ76" s="12">
        <f t="shared" si="83"/>
        <v>0</v>
      </c>
      <c r="DR76" s="12">
        <f t="shared" si="83"/>
        <v>0</v>
      </c>
      <c r="DS76" s="12">
        <f t="shared" si="83"/>
        <v>0</v>
      </c>
      <c r="DT76" s="12">
        <f t="shared" si="83"/>
        <v>0</v>
      </c>
      <c r="DU76" s="12">
        <f t="shared" si="83"/>
        <v>0</v>
      </c>
      <c r="DV76" s="12">
        <f t="shared" si="83"/>
        <v>0</v>
      </c>
      <c r="DW76" s="12">
        <f t="shared" si="83"/>
        <v>0</v>
      </c>
      <c r="DX76" s="12">
        <f t="shared" si="83"/>
        <v>0</v>
      </c>
      <c r="DY76" s="12">
        <f t="shared" si="83"/>
        <v>0</v>
      </c>
      <c r="DZ76" s="12">
        <f t="shared" si="84"/>
        <v>0</v>
      </c>
      <c r="EA76" s="12">
        <f t="shared" si="84"/>
        <v>0</v>
      </c>
      <c r="EB76" s="12">
        <f t="shared" si="84"/>
        <v>0</v>
      </c>
      <c r="EC76" s="12">
        <f t="shared" si="84"/>
        <v>0</v>
      </c>
      <c r="ED76" s="12">
        <f t="shared" si="84"/>
        <v>0</v>
      </c>
      <c r="EE76" s="12">
        <f t="shared" si="84"/>
        <v>0</v>
      </c>
      <c r="EF76" s="12">
        <f t="shared" si="84"/>
        <v>0</v>
      </c>
      <c r="EG76" s="12">
        <f t="shared" si="84"/>
        <v>0</v>
      </c>
      <c r="EH76" s="12">
        <f t="shared" si="84"/>
        <v>0</v>
      </c>
      <c r="EI76" s="12">
        <f t="shared" si="84"/>
        <v>0</v>
      </c>
      <c r="EJ76" s="12">
        <f t="shared" si="84"/>
        <v>0</v>
      </c>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2"/>
      <c r="HM76" s="12"/>
      <c r="HN76" s="12"/>
      <c r="HO76" s="12"/>
      <c r="HP76" s="12"/>
      <c r="HQ76" s="12"/>
      <c r="HR76" s="12"/>
      <c r="HS76" s="12"/>
      <c r="HT76" s="12"/>
      <c r="HU76" s="12"/>
      <c r="HV76" s="12"/>
      <c r="HW76" s="12"/>
      <c r="HX76" s="12"/>
      <c r="HY76" s="12"/>
      <c r="HZ76" s="12"/>
      <c r="IA76" s="12"/>
      <c r="IB76" s="12"/>
      <c r="IC76" s="12"/>
      <c r="ID76" s="12"/>
      <c r="IE76" s="12"/>
      <c r="IF76" s="12"/>
      <c r="IG76" s="12"/>
      <c r="IH76" s="12"/>
      <c r="IJ76" s="12"/>
      <c r="IK76" s="12"/>
      <c r="IL76" s="12"/>
      <c r="IM76" s="12"/>
      <c r="IN76" s="12"/>
      <c r="IO76" s="12"/>
      <c r="IP76" s="12"/>
      <c r="IQ76" s="12"/>
      <c r="IR76" s="12"/>
      <c r="IS76" s="12"/>
      <c r="IT76" s="12"/>
      <c r="IU76" s="12"/>
      <c r="IV76" s="12"/>
      <c r="IW76" s="12"/>
      <c r="IX76" s="12"/>
      <c r="IY76" s="12"/>
      <c r="IZ76" s="12"/>
      <c r="JA76" s="12"/>
      <c r="JB76" s="12"/>
      <c r="JC76" s="12"/>
      <c r="JD76" s="12"/>
      <c r="JE76" s="12"/>
      <c r="JF76" s="12"/>
      <c r="JG76" s="12"/>
      <c r="JH76" s="12"/>
      <c r="JI76" s="12"/>
      <c r="JJ76" s="12"/>
      <c r="JK76" s="12"/>
      <c r="JL76" s="12"/>
      <c r="JM76" s="12"/>
      <c r="JN76" s="12"/>
      <c r="JO76" s="12"/>
      <c r="JP76" s="12"/>
      <c r="JQ76" s="12"/>
      <c r="JR76" s="12"/>
      <c r="JS76" s="12"/>
      <c r="JT76" s="12"/>
      <c r="JU76" s="12"/>
      <c r="JV76" s="12"/>
      <c r="JW76" s="12"/>
      <c r="JX76" s="12"/>
      <c r="JY76" s="12"/>
      <c r="JZ76" s="12"/>
      <c r="KA76" s="12"/>
      <c r="KB76" s="12"/>
      <c r="KC76" s="12"/>
      <c r="KD76" s="12"/>
      <c r="KE76" s="12"/>
      <c r="KF76" s="12"/>
      <c r="KG76" s="12"/>
      <c r="KH76" s="12"/>
      <c r="KI76" s="12"/>
      <c r="KJ76" s="12"/>
      <c r="KK76" s="12"/>
      <c r="KL76" s="12"/>
      <c r="KM76" s="12"/>
      <c r="KN76" s="12"/>
      <c r="KO76" s="12"/>
      <c r="KP76" s="12"/>
      <c r="KQ76" s="12"/>
      <c r="KR76" s="12"/>
      <c r="KS76" s="12"/>
      <c r="KT76" s="12"/>
      <c r="KU76" s="12"/>
      <c r="KV76" s="12"/>
      <c r="KW76" s="12"/>
      <c r="KX76" s="12"/>
      <c r="KY76" s="12"/>
      <c r="KZ76" s="12"/>
      <c r="LA76" s="12"/>
      <c r="LB76" s="12"/>
      <c r="LC76" s="12"/>
      <c r="LD76" s="12"/>
      <c r="LE76" s="12"/>
      <c r="LF76" s="12"/>
      <c r="LG76" s="12"/>
      <c r="LH76" s="12"/>
      <c r="LI76" s="12"/>
      <c r="LJ76" s="12"/>
      <c r="LK76" s="12"/>
      <c r="LL76" s="12"/>
      <c r="LM76" s="12"/>
      <c r="LN76" s="12"/>
      <c r="LO76" s="12"/>
      <c r="LP76" s="12"/>
      <c r="LQ76" s="12"/>
      <c r="LR76" s="12"/>
      <c r="LS76" s="12"/>
      <c r="LT76" s="12"/>
      <c r="LU76" s="12"/>
      <c r="LV76" s="12"/>
      <c r="LW76" s="12"/>
      <c r="LX76" s="12"/>
      <c r="LY76" s="12"/>
      <c r="LZ76" s="12"/>
      <c r="MA76" s="12"/>
      <c r="MB76" s="12"/>
      <c r="MC76" s="12"/>
      <c r="MD76" s="12"/>
      <c r="ME76" s="12"/>
      <c r="MF76" s="12"/>
      <c r="MG76" s="12"/>
    </row>
    <row r="77" spans="1:345" x14ac:dyDescent="0.25">
      <c r="A77" s="132"/>
      <c r="B77" s="27"/>
      <c r="C77" s="219"/>
      <c r="D77" s="219"/>
      <c r="E77" s="103"/>
      <c r="F77" s="105"/>
      <c r="G77" s="36" t="str">
        <f>IFERROR(VLOOKUP(E77, 'General Project Info'!$C$31:$I$41, 7, FALSE), "")</f>
        <v/>
      </c>
      <c r="H77" s="41">
        <f>IFERROR(X77*VLOOKUP(E77, 'General Project Info'!$R$31:$T$41, 3, FALSE), 0)</f>
        <v>0</v>
      </c>
      <c r="I77" s="42">
        <f>IFERROR(IF($T77="Yes", $X77*VLOOKUP($E77, 'General Project Info'!$R$31:$W$41, 5, FALSE), 0), 0)</f>
        <v>0</v>
      </c>
      <c r="J77" s="42">
        <f>IFERROR(IF($T77="No", $X77*VLOOKUP($E77, 'General Project Info'!$R$31:$W$41, 5, FALSE), 0), 0)</f>
        <v>0</v>
      </c>
      <c r="K77" s="108"/>
      <c r="L77" s="108"/>
      <c r="M77" s="109"/>
      <c r="N77" s="109"/>
      <c r="O77" s="109"/>
      <c r="P77" s="43">
        <f t="shared" si="85"/>
        <v>0</v>
      </c>
      <c r="Q77" s="27"/>
      <c r="R77" s="132"/>
      <c r="T77" s="18" t="e">
        <f>VLOOKUP($E77, 'Unit Conversions Array'!$B$4:$Z$16, 25, FALSE)</f>
        <v>#N/A</v>
      </c>
      <c r="U77">
        <f>VLOOKUP(E77, 'General Project Info'!$R$31:$W$41, 6, FALSE)</f>
        <v>1</v>
      </c>
      <c r="V77" s="18">
        <f t="shared" si="69"/>
        <v>0</v>
      </c>
      <c r="W77" s="18">
        <f>IFERROR(F77*INDEX('Unit Conversions Array'!$E$4:$Y$16, MATCH('Scenarios &amp; Measures'!E77, 'Unit Conversions Array'!$B$4:$B$16, 0), MATCH('Scenarios &amp; Measures'!G77, 'Unit Conversions Array'!$E$3:$Y$3, 0)), 0)</f>
        <v>0</v>
      </c>
      <c r="X77" s="19">
        <f t="shared" si="86"/>
        <v>0</v>
      </c>
      <c r="Y77" s="19">
        <f t="shared" si="87"/>
        <v>0</v>
      </c>
      <c r="Z77" s="19">
        <f t="shared" si="88"/>
        <v>0</v>
      </c>
      <c r="AA77" s="17">
        <f t="shared" si="94"/>
        <v>0</v>
      </c>
      <c r="AB77" s="17">
        <f t="shared" si="89"/>
        <v>40</v>
      </c>
      <c r="AC77" s="17">
        <f t="shared" si="90"/>
        <v>-40</v>
      </c>
      <c r="AD77" s="17">
        <f t="shared" si="91"/>
        <v>0</v>
      </c>
      <c r="AE77" s="18">
        <f t="shared" si="70"/>
        <v>0</v>
      </c>
      <c r="AF77" s="19">
        <f t="shared" si="71"/>
        <v>0</v>
      </c>
      <c r="AG77" s="12">
        <f t="shared" si="72"/>
        <v>0</v>
      </c>
      <c r="AH77" s="17">
        <f t="shared" si="92"/>
        <v>0</v>
      </c>
      <c r="AI77" s="23">
        <f>IF($V$10="RECs", -Y77/VLOOKUP("RECs", 'General Project Info'!$R$31:$W$41, 5, FALSE)*$V$11*IF($X$11=$Z$12, $X$10, (1/($Z$12-$X$11))*(1-($X$11/$Z$12)^$X$10)*$Z$12), 0)</f>
        <v>0</v>
      </c>
      <c r="AJ77" s="17">
        <f t="shared" si="73"/>
        <v>0</v>
      </c>
      <c r="AK77" s="17" t="e">
        <f t="shared" si="74"/>
        <v>#N/A</v>
      </c>
      <c r="AL77" s="17" t="e">
        <f t="shared" si="93"/>
        <v>#N/A</v>
      </c>
      <c r="AN77" s="12">
        <f t="shared" si="75"/>
        <v>0</v>
      </c>
      <c r="AO77" s="12">
        <f t="shared" si="75"/>
        <v>0</v>
      </c>
      <c r="AP77" s="12">
        <f t="shared" si="75"/>
        <v>0</v>
      </c>
      <c r="AQ77" s="12">
        <f t="shared" si="75"/>
        <v>0</v>
      </c>
      <c r="AR77" s="12">
        <f t="shared" si="75"/>
        <v>0</v>
      </c>
      <c r="AS77" s="12">
        <f t="shared" si="75"/>
        <v>0</v>
      </c>
      <c r="AT77" s="12">
        <f t="shared" si="75"/>
        <v>0</v>
      </c>
      <c r="AU77" s="12">
        <f t="shared" si="75"/>
        <v>0</v>
      </c>
      <c r="AV77" s="12">
        <f t="shared" si="75"/>
        <v>0</v>
      </c>
      <c r="AW77" s="12">
        <f t="shared" si="75"/>
        <v>0</v>
      </c>
      <c r="AX77" s="12">
        <f t="shared" si="76"/>
        <v>0</v>
      </c>
      <c r="AY77" s="12">
        <f t="shared" si="76"/>
        <v>0</v>
      </c>
      <c r="AZ77" s="12">
        <f t="shared" si="76"/>
        <v>0</v>
      </c>
      <c r="BA77" s="12">
        <f t="shared" si="76"/>
        <v>0</v>
      </c>
      <c r="BB77" s="12">
        <f t="shared" si="76"/>
        <v>0</v>
      </c>
      <c r="BC77" s="12">
        <f t="shared" si="76"/>
        <v>0</v>
      </c>
      <c r="BD77" s="12">
        <f t="shared" si="76"/>
        <v>0</v>
      </c>
      <c r="BE77" s="12">
        <f t="shared" si="76"/>
        <v>0</v>
      </c>
      <c r="BF77" s="12">
        <f t="shared" si="76"/>
        <v>0</v>
      </c>
      <c r="BG77" s="12">
        <f t="shared" si="76"/>
        <v>0</v>
      </c>
      <c r="BH77" s="12">
        <f t="shared" si="77"/>
        <v>0</v>
      </c>
      <c r="BI77" s="12">
        <f t="shared" si="77"/>
        <v>0</v>
      </c>
      <c r="BJ77" s="12">
        <f t="shared" si="77"/>
        <v>0</v>
      </c>
      <c r="BK77" s="12">
        <f t="shared" si="77"/>
        <v>0</v>
      </c>
      <c r="BL77" s="12">
        <f t="shared" si="77"/>
        <v>0</v>
      </c>
      <c r="BM77" s="12">
        <f t="shared" si="77"/>
        <v>0</v>
      </c>
      <c r="BN77" s="12">
        <f t="shared" si="77"/>
        <v>0</v>
      </c>
      <c r="BO77" s="12">
        <f t="shared" si="77"/>
        <v>0</v>
      </c>
      <c r="BP77" s="12">
        <f t="shared" si="77"/>
        <v>0</v>
      </c>
      <c r="BQ77" s="12">
        <f t="shared" si="77"/>
        <v>0</v>
      </c>
      <c r="BR77" s="12">
        <f t="shared" si="78"/>
        <v>0</v>
      </c>
      <c r="BS77" s="12">
        <f t="shared" si="78"/>
        <v>0</v>
      </c>
      <c r="BT77" s="12">
        <f t="shared" si="78"/>
        <v>0</v>
      </c>
      <c r="BU77" s="12">
        <f t="shared" si="78"/>
        <v>0</v>
      </c>
      <c r="BV77" s="12">
        <f t="shared" si="78"/>
        <v>0</v>
      </c>
      <c r="BW77" s="12">
        <f t="shared" si="78"/>
        <v>0</v>
      </c>
      <c r="BX77" s="12">
        <f t="shared" si="78"/>
        <v>0</v>
      </c>
      <c r="BY77" s="12">
        <f t="shared" si="78"/>
        <v>0</v>
      </c>
      <c r="BZ77" s="12">
        <f t="shared" si="78"/>
        <v>0</v>
      </c>
      <c r="CA77" s="12">
        <f t="shared" si="78"/>
        <v>0</v>
      </c>
      <c r="CB77" s="12">
        <f t="shared" si="79"/>
        <v>0</v>
      </c>
      <c r="CC77" s="12">
        <f t="shared" si="79"/>
        <v>0</v>
      </c>
      <c r="CD77" s="12">
        <f t="shared" si="79"/>
        <v>0</v>
      </c>
      <c r="CE77" s="12">
        <f t="shared" si="79"/>
        <v>0</v>
      </c>
      <c r="CF77" s="12">
        <f t="shared" si="79"/>
        <v>0</v>
      </c>
      <c r="CG77" s="12">
        <f t="shared" si="79"/>
        <v>0</v>
      </c>
      <c r="CH77" s="12">
        <f t="shared" si="79"/>
        <v>0</v>
      </c>
      <c r="CI77" s="12">
        <f t="shared" si="79"/>
        <v>0</v>
      </c>
      <c r="CJ77" s="12">
        <f t="shared" si="79"/>
        <v>0</v>
      </c>
      <c r="CK77" s="12">
        <f t="shared" si="79"/>
        <v>0</v>
      </c>
      <c r="CL77" s="12">
        <f t="shared" si="80"/>
        <v>0</v>
      </c>
      <c r="CM77" s="12">
        <f t="shared" si="80"/>
        <v>0</v>
      </c>
      <c r="CN77" s="12">
        <f t="shared" si="80"/>
        <v>0</v>
      </c>
      <c r="CO77" s="12">
        <f t="shared" si="80"/>
        <v>0</v>
      </c>
      <c r="CP77" s="12">
        <f t="shared" si="80"/>
        <v>0</v>
      </c>
      <c r="CQ77" s="12">
        <f t="shared" si="80"/>
        <v>0</v>
      </c>
      <c r="CR77" s="12">
        <f t="shared" si="80"/>
        <v>0</v>
      </c>
      <c r="CS77" s="12">
        <f t="shared" si="80"/>
        <v>0</v>
      </c>
      <c r="CT77" s="12">
        <f t="shared" si="80"/>
        <v>0</v>
      </c>
      <c r="CU77" s="12">
        <f t="shared" si="80"/>
        <v>0</v>
      </c>
      <c r="CV77" s="12">
        <f t="shared" si="81"/>
        <v>0</v>
      </c>
      <c r="CW77" s="12">
        <f t="shared" si="81"/>
        <v>0</v>
      </c>
      <c r="CX77" s="12">
        <f t="shared" si="81"/>
        <v>0</v>
      </c>
      <c r="CY77" s="12">
        <f t="shared" si="81"/>
        <v>0</v>
      </c>
      <c r="CZ77" s="12">
        <f t="shared" si="81"/>
        <v>0</v>
      </c>
      <c r="DA77" s="12">
        <f t="shared" si="81"/>
        <v>0</v>
      </c>
      <c r="DB77" s="12">
        <f t="shared" si="81"/>
        <v>0</v>
      </c>
      <c r="DC77" s="12">
        <f t="shared" si="81"/>
        <v>0</v>
      </c>
      <c r="DD77" s="12">
        <f t="shared" si="81"/>
        <v>0</v>
      </c>
      <c r="DE77" s="12">
        <f t="shared" si="81"/>
        <v>0</v>
      </c>
      <c r="DF77" s="12">
        <f t="shared" si="82"/>
        <v>0</v>
      </c>
      <c r="DG77" s="12">
        <f t="shared" si="82"/>
        <v>0</v>
      </c>
      <c r="DH77" s="12">
        <f t="shared" si="82"/>
        <v>0</v>
      </c>
      <c r="DI77" s="12">
        <f t="shared" si="82"/>
        <v>0</v>
      </c>
      <c r="DJ77" s="12">
        <f t="shared" si="82"/>
        <v>0</v>
      </c>
      <c r="DK77" s="12">
        <f t="shared" si="82"/>
        <v>0</v>
      </c>
      <c r="DL77" s="12">
        <f t="shared" si="82"/>
        <v>0</v>
      </c>
      <c r="DM77" s="12">
        <f t="shared" si="82"/>
        <v>0</v>
      </c>
      <c r="DN77" s="12">
        <f t="shared" si="82"/>
        <v>0</v>
      </c>
      <c r="DO77" s="12">
        <f t="shared" si="82"/>
        <v>0</v>
      </c>
      <c r="DP77" s="12">
        <f t="shared" si="83"/>
        <v>0</v>
      </c>
      <c r="DQ77" s="12">
        <f t="shared" si="83"/>
        <v>0</v>
      </c>
      <c r="DR77" s="12">
        <f t="shared" si="83"/>
        <v>0</v>
      </c>
      <c r="DS77" s="12">
        <f t="shared" si="83"/>
        <v>0</v>
      </c>
      <c r="DT77" s="12">
        <f t="shared" si="83"/>
        <v>0</v>
      </c>
      <c r="DU77" s="12">
        <f t="shared" si="83"/>
        <v>0</v>
      </c>
      <c r="DV77" s="12">
        <f t="shared" si="83"/>
        <v>0</v>
      </c>
      <c r="DW77" s="12">
        <f t="shared" si="83"/>
        <v>0</v>
      </c>
      <c r="DX77" s="12">
        <f t="shared" si="83"/>
        <v>0</v>
      </c>
      <c r="DY77" s="12">
        <f t="shared" si="83"/>
        <v>0</v>
      </c>
      <c r="DZ77" s="12">
        <f t="shared" si="84"/>
        <v>0</v>
      </c>
      <c r="EA77" s="12">
        <f t="shared" si="84"/>
        <v>0</v>
      </c>
      <c r="EB77" s="12">
        <f t="shared" si="84"/>
        <v>0</v>
      </c>
      <c r="EC77" s="12">
        <f t="shared" si="84"/>
        <v>0</v>
      </c>
      <c r="ED77" s="12">
        <f t="shared" si="84"/>
        <v>0</v>
      </c>
      <c r="EE77" s="12">
        <f t="shared" si="84"/>
        <v>0</v>
      </c>
      <c r="EF77" s="12">
        <f t="shared" si="84"/>
        <v>0</v>
      </c>
      <c r="EG77" s="12">
        <f t="shared" si="84"/>
        <v>0</v>
      </c>
      <c r="EH77" s="12">
        <f t="shared" si="84"/>
        <v>0</v>
      </c>
      <c r="EI77" s="12">
        <f t="shared" si="84"/>
        <v>0</v>
      </c>
      <c r="EJ77" s="12">
        <f t="shared" si="84"/>
        <v>0</v>
      </c>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2"/>
      <c r="HM77" s="12"/>
      <c r="HN77" s="12"/>
      <c r="HO77" s="12"/>
      <c r="HP77" s="12"/>
      <c r="HQ77" s="12"/>
      <c r="HR77" s="12"/>
      <c r="HS77" s="12"/>
      <c r="HT77" s="12"/>
      <c r="HU77" s="12"/>
      <c r="HV77" s="12"/>
      <c r="HW77" s="12"/>
      <c r="HX77" s="12"/>
      <c r="HY77" s="12"/>
      <c r="HZ77" s="12"/>
      <c r="IA77" s="12"/>
      <c r="IB77" s="12"/>
      <c r="IC77" s="12"/>
      <c r="ID77" s="12"/>
      <c r="IE77" s="12"/>
      <c r="IF77" s="12"/>
      <c r="IG77" s="12"/>
      <c r="IH77" s="12"/>
      <c r="IJ77" s="12"/>
      <c r="IK77" s="12"/>
      <c r="IL77" s="12"/>
      <c r="IM77" s="12"/>
      <c r="IN77" s="12"/>
      <c r="IO77" s="12"/>
      <c r="IP77" s="12"/>
      <c r="IQ77" s="12"/>
      <c r="IR77" s="12"/>
      <c r="IS77" s="12"/>
      <c r="IT77" s="12"/>
      <c r="IU77" s="12"/>
      <c r="IV77" s="12"/>
      <c r="IW77" s="12"/>
      <c r="IX77" s="12"/>
      <c r="IY77" s="12"/>
      <c r="IZ77" s="12"/>
      <c r="JA77" s="12"/>
      <c r="JB77" s="12"/>
      <c r="JC77" s="12"/>
      <c r="JD77" s="12"/>
      <c r="JE77" s="12"/>
      <c r="JF77" s="12"/>
      <c r="JG77" s="12"/>
      <c r="JH77" s="12"/>
      <c r="JI77" s="12"/>
      <c r="JJ77" s="12"/>
      <c r="JK77" s="12"/>
      <c r="JL77" s="12"/>
      <c r="JM77" s="12"/>
      <c r="JN77" s="12"/>
      <c r="JO77" s="12"/>
      <c r="JP77" s="12"/>
      <c r="JQ77" s="12"/>
      <c r="JR77" s="12"/>
      <c r="JS77" s="12"/>
      <c r="JT77" s="12"/>
      <c r="JU77" s="12"/>
      <c r="JV77" s="12"/>
      <c r="JW77" s="12"/>
      <c r="JX77" s="12"/>
      <c r="JY77" s="12"/>
      <c r="JZ77" s="12"/>
      <c r="KA77" s="12"/>
      <c r="KB77" s="12"/>
      <c r="KC77" s="12"/>
      <c r="KD77" s="12"/>
      <c r="KE77" s="12"/>
      <c r="KF77" s="12"/>
      <c r="KG77" s="12"/>
      <c r="KH77" s="12"/>
      <c r="KI77" s="12"/>
      <c r="KJ77" s="12"/>
      <c r="KK77" s="12"/>
      <c r="KL77" s="12"/>
      <c r="KM77" s="12"/>
      <c r="KN77" s="12"/>
      <c r="KO77" s="12"/>
      <c r="KP77" s="12"/>
      <c r="KQ77" s="12"/>
      <c r="KR77" s="12"/>
      <c r="KS77" s="12"/>
      <c r="KT77" s="12"/>
      <c r="KU77" s="12"/>
      <c r="KV77" s="12"/>
      <c r="KW77" s="12"/>
      <c r="KX77" s="12"/>
      <c r="KY77" s="12"/>
      <c r="KZ77" s="12"/>
      <c r="LA77" s="12"/>
      <c r="LB77" s="12"/>
      <c r="LC77" s="12"/>
      <c r="LD77" s="12"/>
      <c r="LE77" s="12"/>
      <c r="LF77" s="12"/>
      <c r="LG77" s="12"/>
      <c r="LH77" s="12"/>
      <c r="LI77" s="12"/>
      <c r="LJ77" s="12"/>
      <c r="LK77" s="12"/>
      <c r="LL77" s="12"/>
      <c r="LM77" s="12"/>
      <c r="LN77" s="12"/>
      <c r="LO77" s="12"/>
      <c r="LP77" s="12"/>
      <c r="LQ77" s="12"/>
      <c r="LR77" s="12"/>
      <c r="LS77" s="12"/>
      <c r="LT77" s="12"/>
      <c r="LU77" s="12"/>
      <c r="LV77" s="12"/>
      <c r="LW77" s="12"/>
      <c r="LX77" s="12"/>
      <c r="LY77" s="12"/>
      <c r="LZ77" s="12"/>
      <c r="MA77" s="12"/>
      <c r="MB77" s="12"/>
      <c r="MC77" s="12"/>
      <c r="MD77" s="12"/>
      <c r="ME77" s="12"/>
      <c r="MF77" s="12"/>
      <c r="MG77" s="12"/>
    </row>
    <row r="78" spans="1:345" x14ac:dyDescent="0.25">
      <c r="A78" s="132"/>
      <c r="B78" s="27"/>
      <c r="C78" s="38"/>
      <c r="D78" s="27"/>
      <c r="E78" s="38"/>
      <c r="F78" s="38"/>
      <c r="G78" s="38"/>
      <c r="H78" s="38"/>
      <c r="I78" s="38"/>
      <c r="J78" s="38"/>
      <c r="K78" s="38"/>
      <c r="L78" s="38"/>
      <c r="M78" s="38"/>
      <c r="N78" s="38"/>
      <c r="O78" s="38"/>
      <c r="P78" s="38"/>
      <c r="Q78" s="27"/>
      <c r="R78" s="132"/>
      <c r="AA78" t="s">
        <v>210</v>
      </c>
      <c r="AE78" t="s">
        <v>216</v>
      </c>
      <c r="AF78" t="s">
        <v>217</v>
      </c>
      <c r="AG78" t="s">
        <v>218</v>
      </c>
      <c r="AH78" t="s">
        <v>219</v>
      </c>
      <c r="AI78" t="s">
        <v>231</v>
      </c>
      <c r="IJ78" s="12"/>
      <c r="IK78" s="12"/>
      <c r="IL78" s="12"/>
      <c r="IM78" s="12"/>
      <c r="IN78" s="12"/>
      <c r="IO78" s="12"/>
    </row>
    <row r="79" spans="1:345" x14ac:dyDescent="0.25">
      <c r="A79" s="132"/>
      <c r="B79" s="27"/>
      <c r="C79" s="38"/>
      <c r="D79" s="27"/>
      <c r="E79" s="38" t="s">
        <v>33</v>
      </c>
      <c r="F79" s="44">
        <f>SUM(X64:X77)</f>
        <v>0</v>
      </c>
      <c r="G79" s="45" t="s">
        <v>34</v>
      </c>
      <c r="H79" s="46">
        <f>SUM(H64:H77)</f>
        <v>0</v>
      </c>
      <c r="I79" s="44">
        <f>SUM(I64:I77)</f>
        <v>0</v>
      </c>
      <c r="J79" s="44">
        <f>SUM(J64:J77)</f>
        <v>0</v>
      </c>
      <c r="K79" s="45" t="s">
        <v>13</v>
      </c>
      <c r="L79" s="45" t="s">
        <v>13</v>
      </c>
      <c r="M79" s="47">
        <f>SUM(M64:M77)</f>
        <v>0</v>
      </c>
      <c r="N79" s="47">
        <f>SUM(N64:N77)</f>
        <v>0</v>
      </c>
      <c r="O79" s="47">
        <f>SUM(O64:O77)</f>
        <v>0</v>
      </c>
      <c r="P79" s="47">
        <f>SUM(P64:P77)</f>
        <v>0</v>
      </c>
      <c r="Q79" s="27"/>
      <c r="R79" s="132"/>
      <c r="V79" s="12"/>
      <c r="W79" t="s">
        <v>210</v>
      </c>
      <c r="X79" t="s">
        <v>213</v>
      </c>
      <c r="Y79" s="12" t="s">
        <v>214</v>
      </c>
      <c r="AA79" s="12" t="s">
        <v>211</v>
      </c>
      <c r="AB79" s="12"/>
      <c r="AC79" s="12"/>
      <c r="AD79" s="12"/>
      <c r="AE79">
        <f>IF($V$10="Carbon Offset", $I80*$V$12, 0)</f>
        <v>0</v>
      </c>
      <c r="AF79">
        <f>IF($X$11=$Z$12, $AE79*$X$10, ($AE79/($Z$12-$X$11))*(1-($X$11/$Z$12)^$X$10)*$Z$12)</f>
        <v>0</v>
      </c>
      <c r="AG79">
        <f>IF($V$10="RECs", (-$I80/(VLOOKUP("RECs", 'General Project Info'!$R$31:$W$41, 5, FALSE)))*$V$11, 0)</f>
        <v>0</v>
      </c>
      <c r="AH79">
        <f>IF($X$11=$Z$12, $AG79*$X$10, ($AG79/($Z$12-$X$11))*(1-($X$11/$Z$12)^$X$10)*$Z$12)</f>
        <v>0</v>
      </c>
      <c r="AL79" t="s">
        <v>222</v>
      </c>
      <c r="AM79" t="s">
        <v>223</v>
      </c>
      <c r="AN79" s="12" t="e">
        <f t="shared" ref="AN79:BS79" si="95">IF(AN63&gt;=$X$10, 0, -SUM(AN64:AN77)-($X82*$AE62^AN63)-($V82+$V83)*AN$11/1000-SUM($AE79:$AE82)*$X$12^AN63-($AG79+$AG81)*$X$11^AN63-($X83*$Z$11^AN63)-IF($X$10-1=AN63, $P$29, 0))</f>
        <v>#DIV/0!</v>
      </c>
      <c r="AO79" s="12" t="e">
        <f t="shared" si="95"/>
        <v>#DIV/0!</v>
      </c>
      <c r="AP79" s="12" t="e">
        <f t="shared" si="95"/>
        <v>#DIV/0!</v>
      </c>
      <c r="AQ79" s="12" t="e">
        <f t="shared" si="95"/>
        <v>#DIV/0!</v>
      </c>
      <c r="AR79" s="12" t="e">
        <f t="shared" si="95"/>
        <v>#DIV/0!</v>
      </c>
      <c r="AS79" s="12" t="e">
        <f t="shared" si="95"/>
        <v>#DIV/0!</v>
      </c>
      <c r="AT79" s="12" t="e">
        <f t="shared" si="95"/>
        <v>#DIV/0!</v>
      </c>
      <c r="AU79" s="12" t="e">
        <f t="shared" si="95"/>
        <v>#DIV/0!</v>
      </c>
      <c r="AV79" s="12" t="e">
        <f t="shared" si="95"/>
        <v>#DIV/0!</v>
      </c>
      <c r="AW79" s="12" t="e">
        <f t="shared" si="95"/>
        <v>#DIV/0!</v>
      </c>
      <c r="AX79" s="12" t="e">
        <f t="shared" si="95"/>
        <v>#DIV/0!</v>
      </c>
      <c r="AY79" s="12" t="e">
        <f t="shared" si="95"/>
        <v>#DIV/0!</v>
      </c>
      <c r="AZ79" s="12" t="e">
        <f t="shared" si="95"/>
        <v>#DIV/0!</v>
      </c>
      <c r="BA79" s="12" t="e">
        <f t="shared" si="95"/>
        <v>#DIV/0!</v>
      </c>
      <c r="BB79" s="12" t="e">
        <f t="shared" si="95"/>
        <v>#DIV/0!</v>
      </c>
      <c r="BC79" s="12" t="e">
        <f t="shared" si="95"/>
        <v>#DIV/0!</v>
      </c>
      <c r="BD79" s="12" t="e">
        <f t="shared" si="95"/>
        <v>#DIV/0!</v>
      </c>
      <c r="BE79" s="12" t="e">
        <f t="shared" si="95"/>
        <v>#DIV/0!</v>
      </c>
      <c r="BF79" s="12" t="e">
        <f t="shared" si="95"/>
        <v>#DIV/0!</v>
      </c>
      <c r="BG79" s="12" t="e">
        <f t="shared" si="95"/>
        <v>#DIV/0!</v>
      </c>
      <c r="BH79" s="12" t="e">
        <f t="shared" si="95"/>
        <v>#DIV/0!</v>
      </c>
      <c r="BI79" s="12" t="e">
        <f t="shared" si="95"/>
        <v>#DIV/0!</v>
      </c>
      <c r="BJ79" s="12" t="e">
        <f t="shared" si="95"/>
        <v>#DIV/0!</v>
      </c>
      <c r="BK79" s="12" t="e">
        <f t="shared" si="95"/>
        <v>#DIV/0!</v>
      </c>
      <c r="BL79" s="12" t="e">
        <f t="shared" si="95"/>
        <v>#DIV/0!</v>
      </c>
      <c r="BM79" s="12" t="e">
        <f t="shared" si="95"/>
        <v>#DIV/0!</v>
      </c>
      <c r="BN79" s="12" t="e">
        <f t="shared" si="95"/>
        <v>#DIV/0!</v>
      </c>
      <c r="BO79" s="12" t="e">
        <f t="shared" si="95"/>
        <v>#DIV/0!</v>
      </c>
      <c r="BP79" s="12" t="e">
        <f t="shared" si="95"/>
        <v>#DIV/0!</v>
      </c>
      <c r="BQ79" s="12" t="e">
        <f t="shared" si="95"/>
        <v>#DIV/0!</v>
      </c>
      <c r="BR79" s="12" t="e">
        <f t="shared" si="95"/>
        <v>#DIV/0!</v>
      </c>
      <c r="BS79" s="12" t="e">
        <f t="shared" si="95"/>
        <v>#DIV/0!</v>
      </c>
      <c r="BT79" s="12" t="e">
        <f t="shared" ref="BT79:CY79" si="96">IF(BT63&gt;=$X$10, 0, -SUM(BT64:BT77)-($X82*$AE62^BT63)-($V82+$V83)*BT$11/1000-SUM($AE79:$AE82)*$X$12^BT63-($AG79+$AG81)*$X$11^BT63-($X83*$Z$11^BT63)-IF($X$10-1=BT63, $P$29, 0))</f>
        <v>#DIV/0!</v>
      </c>
      <c r="BU79" s="12" t="e">
        <f t="shared" si="96"/>
        <v>#DIV/0!</v>
      </c>
      <c r="BV79" s="12" t="e">
        <f t="shared" si="96"/>
        <v>#DIV/0!</v>
      </c>
      <c r="BW79" s="12" t="e">
        <f t="shared" si="96"/>
        <v>#DIV/0!</v>
      </c>
      <c r="BX79" s="12" t="e">
        <f t="shared" si="96"/>
        <v>#DIV/0!</v>
      </c>
      <c r="BY79" s="12" t="e">
        <f t="shared" si="96"/>
        <v>#DIV/0!</v>
      </c>
      <c r="BZ79" s="12" t="e">
        <f t="shared" si="96"/>
        <v>#DIV/0!</v>
      </c>
      <c r="CA79" s="12" t="e">
        <f t="shared" si="96"/>
        <v>#DIV/0!</v>
      </c>
      <c r="CB79" s="12">
        <f t="shared" si="96"/>
        <v>0</v>
      </c>
      <c r="CC79" s="12">
        <f t="shared" si="96"/>
        <v>0</v>
      </c>
      <c r="CD79" s="12">
        <f t="shared" si="96"/>
        <v>0</v>
      </c>
      <c r="CE79" s="12">
        <f t="shared" si="96"/>
        <v>0</v>
      </c>
      <c r="CF79" s="12">
        <f t="shared" si="96"/>
        <v>0</v>
      </c>
      <c r="CG79" s="12">
        <f t="shared" si="96"/>
        <v>0</v>
      </c>
      <c r="CH79" s="12">
        <f t="shared" si="96"/>
        <v>0</v>
      </c>
      <c r="CI79" s="12">
        <f t="shared" si="96"/>
        <v>0</v>
      </c>
      <c r="CJ79" s="12">
        <f t="shared" si="96"/>
        <v>0</v>
      </c>
      <c r="CK79" s="12">
        <f t="shared" si="96"/>
        <v>0</v>
      </c>
      <c r="CL79" s="12">
        <f t="shared" si="96"/>
        <v>0</v>
      </c>
      <c r="CM79" s="12">
        <f t="shared" si="96"/>
        <v>0</v>
      </c>
      <c r="CN79" s="12">
        <f t="shared" si="96"/>
        <v>0</v>
      </c>
      <c r="CO79" s="12">
        <f t="shared" si="96"/>
        <v>0</v>
      </c>
      <c r="CP79" s="12">
        <f t="shared" si="96"/>
        <v>0</v>
      </c>
      <c r="CQ79" s="12">
        <f t="shared" si="96"/>
        <v>0</v>
      </c>
      <c r="CR79" s="12">
        <f t="shared" si="96"/>
        <v>0</v>
      </c>
      <c r="CS79" s="12">
        <f t="shared" si="96"/>
        <v>0</v>
      </c>
      <c r="CT79" s="12">
        <f t="shared" si="96"/>
        <v>0</v>
      </c>
      <c r="CU79" s="12">
        <f t="shared" si="96"/>
        <v>0</v>
      </c>
      <c r="CV79" s="12">
        <f t="shared" si="96"/>
        <v>0</v>
      </c>
      <c r="CW79" s="12">
        <f t="shared" si="96"/>
        <v>0</v>
      </c>
      <c r="CX79" s="12">
        <f t="shared" si="96"/>
        <v>0</v>
      </c>
      <c r="CY79" s="12">
        <f t="shared" si="96"/>
        <v>0</v>
      </c>
      <c r="CZ79" s="12">
        <f t="shared" ref="CZ79:EJ79" si="97">IF(CZ63&gt;=$X$10, 0, -SUM(CZ64:CZ77)-($X82*$AE62^CZ63)-($V82+$V83)*CZ$11/1000-SUM($AE79:$AE82)*$X$12^CZ63-($AG79+$AG81)*$X$11^CZ63-($X83*$Z$11^CZ63)-IF($X$10-1=CZ63, $P$29, 0))</f>
        <v>0</v>
      </c>
      <c r="DA79" s="12">
        <f t="shared" si="97"/>
        <v>0</v>
      </c>
      <c r="DB79" s="12">
        <f t="shared" si="97"/>
        <v>0</v>
      </c>
      <c r="DC79" s="12">
        <f t="shared" si="97"/>
        <v>0</v>
      </c>
      <c r="DD79" s="12">
        <f t="shared" si="97"/>
        <v>0</v>
      </c>
      <c r="DE79" s="12">
        <f t="shared" si="97"/>
        <v>0</v>
      </c>
      <c r="DF79" s="12">
        <f t="shared" si="97"/>
        <v>0</v>
      </c>
      <c r="DG79" s="12">
        <f t="shared" si="97"/>
        <v>0</v>
      </c>
      <c r="DH79" s="12">
        <f t="shared" si="97"/>
        <v>0</v>
      </c>
      <c r="DI79" s="12">
        <f t="shared" si="97"/>
        <v>0</v>
      </c>
      <c r="DJ79" s="12">
        <f t="shared" si="97"/>
        <v>0</v>
      </c>
      <c r="DK79" s="12">
        <f t="shared" si="97"/>
        <v>0</v>
      </c>
      <c r="DL79" s="12">
        <f t="shared" si="97"/>
        <v>0</v>
      </c>
      <c r="DM79" s="12">
        <f t="shared" si="97"/>
        <v>0</v>
      </c>
      <c r="DN79" s="12">
        <f t="shared" si="97"/>
        <v>0</v>
      </c>
      <c r="DO79" s="12">
        <f t="shared" si="97"/>
        <v>0</v>
      </c>
      <c r="DP79" s="12">
        <f t="shared" si="97"/>
        <v>0</v>
      </c>
      <c r="DQ79" s="12">
        <f t="shared" si="97"/>
        <v>0</v>
      </c>
      <c r="DR79" s="12">
        <f t="shared" si="97"/>
        <v>0</v>
      </c>
      <c r="DS79" s="12">
        <f t="shared" si="97"/>
        <v>0</v>
      </c>
      <c r="DT79" s="12">
        <f t="shared" si="97"/>
        <v>0</v>
      </c>
      <c r="DU79" s="12">
        <f t="shared" si="97"/>
        <v>0</v>
      </c>
      <c r="DV79" s="12">
        <f t="shared" si="97"/>
        <v>0</v>
      </c>
      <c r="DW79" s="12">
        <f t="shared" si="97"/>
        <v>0</v>
      </c>
      <c r="DX79" s="12">
        <f t="shared" si="97"/>
        <v>0</v>
      </c>
      <c r="DY79" s="12">
        <f t="shared" si="97"/>
        <v>0</v>
      </c>
      <c r="DZ79" s="12">
        <f t="shared" si="97"/>
        <v>0</v>
      </c>
      <c r="EA79" s="12">
        <f t="shared" si="97"/>
        <v>0</v>
      </c>
      <c r="EB79" s="12">
        <f t="shared" si="97"/>
        <v>0</v>
      </c>
      <c r="EC79" s="12">
        <f t="shared" si="97"/>
        <v>0</v>
      </c>
      <c r="ED79" s="12">
        <f t="shared" si="97"/>
        <v>0</v>
      </c>
      <c r="EE79" s="12">
        <f t="shared" si="97"/>
        <v>0</v>
      </c>
      <c r="EF79" s="12">
        <f t="shared" si="97"/>
        <v>0</v>
      </c>
      <c r="EG79" s="12">
        <f t="shared" si="97"/>
        <v>0</v>
      </c>
      <c r="EH79" s="12">
        <f t="shared" si="97"/>
        <v>0</v>
      </c>
      <c r="EI79" s="12">
        <f t="shared" si="97"/>
        <v>0</v>
      </c>
      <c r="EJ79" s="12">
        <f t="shared" si="97"/>
        <v>0</v>
      </c>
      <c r="IJ79" s="12"/>
      <c r="IK79" s="12"/>
      <c r="IL79" s="12"/>
      <c r="IM79" s="12"/>
      <c r="IN79" s="12"/>
      <c r="IO79" s="12"/>
    </row>
    <row r="80" spans="1:345" x14ac:dyDescent="0.25">
      <c r="A80" s="132"/>
      <c r="B80" s="27"/>
      <c r="C80" s="38"/>
      <c r="D80" s="27"/>
      <c r="E80" s="38" t="s">
        <v>376</v>
      </c>
      <c r="F80" s="105"/>
      <c r="G80" s="37" t="s">
        <v>34</v>
      </c>
      <c r="H80" s="110"/>
      <c r="I80" s="105"/>
      <c r="J80" s="105"/>
      <c r="K80" s="37" t="s">
        <v>13</v>
      </c>
      <c r="L80" s="37" t="s">
        <v>13</v>
      </c>
      <c r="M80" s="37" t="s">
        <v>13</v>
      </c>
      <c r="N80" s="37" t="s">
        <v>13</v>
      </c>
      <c r="O80" s="111"/>
      <c r="P80" s="37" t="s">
        <v>13</v>
      </c>
      <c r="Q80" s="27"/>
      <c r="R80" s="132"/>
      <c r="T80" t="s">
        <v>190</v>
      </c>
      <c r="U80" s="10" t="e">
        <f>IF(H80&gt;0, X80, SUM(V64:V77))+IF(I80&gt;0, SUM(AF64:AF77)/I79*I80+AF79+AH79, SUM(AF64:AF77)+SUM(AI64:AJ77))+IF(J80&gt;0, SUM(AG64:AG77)/J79*J80+AF80, SUM(AG64:AG77)+SUM(AK64:AK77))+SUM(AH64:AH77)+IF(O80&gt;0, Y80, SUM(AE64:AE77))-P79</f>
        <v>#N/A</v>
      </c>
      <c r="W80" t="s">
        <v>215</v>
      </c>
      <c r="X80" s="12" t="e">
        <f>IF(AE62=$Z$12, H80*$X$10, (H80/($Z$12-AE62))*(1-(AE62/$Z$12)^$X$10)*$Z$12)</f>
        <v>#DIV/0!</v>
      </c>
      <c r="Y80">
        <f>IF($Z$11=$Z$12, $O$30*$X$10, ($O$30/($Z$12-$Z$11))*(1-($Z$11/$Z$12)^$X$10)*$Z$12)</f>
        <v>0</v>
      </c>
      <c r="AA80" t="s">
        <v>212</v>
      </c>
      <c r="AE80" t="e">
        <f>$J80*$V$12</f>
        <v>#N/A</v>
      </c>
      <c r="AF80" t="e">
        <f>IF($X$11=$Z$12, $AE80*$X$10, ($AE80/($Z$12-$X$11))*(1-($X$11/$Z$12)^$X$10)*$Z$12)</f>
        <v>#N/A</v>
      </c>
      <c r="AL80" s="12"/>
      <c r="AM80" t="s">
        <v>224</v>
      </c>
      <c r="AN80" s="12" t="e">
        <f t="shared" ref="AN80:BS80" si="98">IF(AN63&gt;=$X$10, 0, SUM(AN$14:AN$27)+($X$32*$AE$12^AN63)+($V$32+$V$33)*AN$11/1000+SUM($AE$29:$AE$32)*$X$12^AN63+($AG$29+$AG$31)*$X$11^AN63+($X$33*$Z$11^AN63)+IF($X$10-1=AN63, $P79, 0))</f>
        <v>#N/A</v>
      </c>
      <c r="AO80" s="12" t="e">
        <f t="shared" si="98"/>
        <v>#N/A</v>
      </c>
      <c r="AP80" s="12" t="e">
        <f t="shared" si="98"/>
        <v>#N/A</v>
      </c>
      <c r="AQ80" s="12" t="e">
        <f t="shared" si="98"/>
        <v>#N/A</v>
      </c>
      <c r="AR80" s="12" t="e">
        <f t="shared" si="98"/>
        <v>#N/A</v>
      </c>
      <c r="AS80" s="12" t="e">
        <f t="shared" si="98"/>
        <v>#N/A</v>
      </c>
      <c r="AT80" s="12" t="e">
        <f t="shared" si="98"/>
        <v>#N/A</v>
      </c>
      <c r="AU80" s="12" t="e">
        <f t="shared" si="98"/>
        <v>#N/A</v>
      </c>
      <c r="AV80" s="12" t="e">
        <f t="shared" si="98"/>
        <v>#N/A</v>
      </c>
      <c r="AW80" s="12" t="e">
        <f t="shared" si="98"/>
        <v>#N/A</v>
      </c>
      <c r="AX80" s="12" t="e">
        <f t="shared" si="98"/>
        <v>#N/A</v>
      </c>
      <c r="AY80" s="12" t="e">
        <f t="shared" si="98"/>
        <v>#N/A</v>
      </c>
      <c r="AZ80" s="12" t="e">
        <f t="shared" si="98"/>
        <v>#N/A</v>
      </c>
      <c r="BA80" s="12" t="e">
        <f t="shared" si="98"/>
        <v>#N/A</v>
      </c>
      <c r="BB80" s="12" t="e">
        <f t="shared" si="98"/>
        <v>#N/A</v>
      </c>
      <c r="BC80" s="12" t="e">
        <f t="shared" si="98"/>
        <v>#N/A</v>
      </c>
      <c r="BD80" s="12" t="e">
        <f t="shared" si="98"/>
        <v>#N/A</v>
      </c>
      <c r="BE80" s="12" t="e">
        <f t="shared" si="98"/>
        <v>#N/A</v>
      </c>
      <c r="BF80" s="12" t="e">
        <f t="shared" si="98"/>
        <v>#N/A</v>
      </c>
      <c r="BG80" s="12" t="e">
        <f t="shared" si="98"/>
        <v>#N/A</v>
      </c>
      <c r="BH80" s="12" t="e">
        <f t="shared" si="98"/>
        <v>#N/A</v>
      </c>
      <c r="BI80" s="12" t="e">
        <f t="shared" si="98"/>
        <v>#N/A</v>
      </c>
      <c r="BJ80" s="12" t="e">
        <f t="shared" si="98"/>
        <v>#N/A</v>
      </c>
      <c r="BK80" s="12" t="e">
        <f t="shared" si="98"/>
        <v>#N/A</v>
      </c>
      <c r="BL80" s="12" t="e">
        <f t="shared" si="98"/>
        <v>#N/A</v>
      </c>
      <c r="BM80" s="12" t="e">
        <f t="shared" si="98"/>
        <v>#N/A</v>
      </c>
      <c r="BN80" s="12" t="e">
        <f t="shared" si="98"/>
        <v>#N/A</v>
      </c>
      <c r="BO80" s="12" t="e">
        <f t="shared" si="98"/>
        <v>#N/A</v>
      </c>
      <c r="BP80" s="12" t="e">
        <f t="shared" si="98"/>
        <v>#N/A</v>
      </c>
      <c r="BQ80" s="12" t="e">
        <f t="shared" si="98"/>
        <v>#N/A</v>
      </c>
      <c r="BR80" s="12" t="e">
        <f t="shared" si="98"/>
        <v>#N/A</v>
      </c>
      <c r="BS80" s="12" t="e">
        <f t="shared" si="98"/>
        <v>#N/A</v>
      </c>
      <c r="BT80" s="12" t="e">
        <f t="shared" ref="BT80:CY80" si="99">IF(BT63&gt;=$X$10, 0, SUM(BT$14:BT$27)+($X$32*$AE$12^BT63)+($V$32+$V$33)*BT$11/1000+SUM($AE$29:$AE$32)*$X$12^BT63+($AG$29+$AG$31)*$X$11^BT63+($X$33*$Z$11^BT63)+IF($X$10-1=BT63, $P79, 0))</f>
        <v>#N/A</v>
      </c>
      <c r="BU80" s="12" t="e">
        <f t="shared" si="99"/>
        <v>#N/A</v>
      </c>
      <c r="BV80" s="12" t="e">
        <f t="shared" si="99"/>
        <v>#N/A</v>
      </c>
      <c r="BW80" s="12" t="e">
        <f t="shared" si="99"/>
        <v>#N/A</v>
      </c>
      <c r="BX80" s="12" t="e">
        <f t="shared" si="99"/>
        <v>#N/A</v>
      </c>
      <c r="BY80" s="12" t="e">
        <f t="shared" si="99"/>
        <v>#N/A</v>
      </c>
      <c r="BZ80" s="12" t="e">
        <f t="shared" si="99"/>
        <v>#N/A</v>
      </c>
      <c r="CA80" s="12" t="e">
        <f t="shared" si="99"/>
        <v>#N/A</v>
      </c>
      <c r="CB80" s="12">
        <f t="shared" si="99"/>
        <v>0</v>
      </c>
      <c r="CC80" s="12">
        <f t="shared" si="99"/>
        <v>0</v>
      </c>
      <c r="CD80" s="12">
        <f t="shared" si="99"/>
        <v>0</v>
      </c>
      <c r="CE80" s="12">
        <f t="shared" si="99"/>
        <v>0</v>
      </c>
      <c r="CF80" s="12">
        <f t="shared" si="99"/>
        <v>0</v>
      </c>
      <c r="CG80" s="12">
        <f t="shared" si="99"/>
        <v>0</v>
      </c>
      <c r="CH80" s="12">
        <f t="shared" si="99"/>
        <v>0</v>
      </c>
      <c r="CI80" s="12">
        <f t="shared" si="99"/>
        <v>0</v>
      </c>
      <c r="CJ80" s="12">
        <f t="shared" si="99"/>
        <v>0</v>
      </c>
      <c r="CK80" s="12">
        <f t="shared" si="99"/>
        <v>0</v>
      </c>
      <c r="CL80" s="12">
        <f t="shared" si="99"/>
        <v>0</v>
      </c>
      <c r="CM80" s="12">
        <f t="shared" si="99"/>
        <v>0</v>
      </c>
      <c r="CN80" s="12">
        <f t="shared" si="99"/>
        <v>0</v>
      </c>
      <c r="CO80" s="12">
        <f t="shared" si="99"/>
        <v>0</v>
      </c>
      <c r="CP80" s="12">
        <f t="shared" si="99"/>
        <v>0</v>
      </c>
      <c r="CQ80" s="12">
        <f t="shared" si="99"/>
        <v>0</v>
      </c>
      <c r="CR80" s="12">
        <f t="shared" si="99"/>
        <v>0</v>
      </c>
      <c r="CS80" s="12">
        <f t="shared" si="99"/>
        <v>0</v>
      </c>
      <c r="CT80" s="12">
        <f t="shared" si="99"/>
        <v>0</v>
      </c>
      <c r="CU80" s="12">
        <f t="shared" si="99"/>
        <v>0</v>
      </c>
      <c r="CV80" s="12">
        <f t="shared" si="99"/>
        <v>0</v>
      </c>
      <c r="CW80" s="12">
        <f t="shared" si="99"/>
        <v>0</v>
      </c>
      <c r="CX80" s="12">
        <f t="shared" si="99"/>
        <v>0</v>
      </c>
      <c r="CY80" s="12">
        <f t="shared" si="99"/>
        <v>0</v>
      </c>
      <c r="CZ80" s="12">
        <f t="shared" ref="CZ80:EE80" si="100">IF(CZ63&gt;=$X$10, 0, SUM(CZ$14:CZ$27)+($X$32*$AE$12^CZ63)+($V$32+$V$33)*CZ$11/1000+SUM($AE$29:$AE$32)*$X$12^CZ63+($AG$29+$AG$31)*$X$11^CZ63+($X$33*$Z$11^CZ63)+IF($X$10-1=CZ63, $P79, 0))</f>
        <v>0</v>
      </c>
      <c r="DA80" s="12">
        <f t="shared" si="100"/>
        <v>0</v>
      </c>
      <c r="DB80" s="12">
        <f t="shared" si="100"/>
        <v>0</v>
      </c>
      <c r="DC80" s="12">
        <f t="shared" si="100"/>
        <v>0</v>
      </c>
      <c r="DD80" s="12">
        <f t="shared" si="100"/>
        <v>0</v>
      </c>
      <c r="DE80" s="12">
        <f t="shared" si="100"/>
        <v>0</v>
      </c>
      <c r="DF80" s="12">
        <f t="shared" si="100"/>
        <v>0</v>
      </c>
      <c r="DG80" s="12">
        <f t="shared" si="100"/>
        <v>0</v>
      </c>
      <c r="DH80" s="12">
        <f t="shared" si="100"/>
        <v>0</v>
      </c>
      <c r="DI80" s="12">
        <f t="shared" si="100"/>
        <v>0</v>
      </c>
      <c r="DJ80" s="12">
        <f t="shared" si="100"/>
        <v>0</v>
      </c>
      <c r="DK80" s="12">
        <f t="shared" si="100"/>
        <v>0</v>
      </c>
      <c r="DL80" s="12">
        <f t="shared" si="100"/>
        <v>0</v>
      </c>
      <c r="DM80" s="12">
        <f t="shared" si="100"/>
        <v>0</v>
      </c>
      <c r="DN80" s="12">
        <f t="shared" si="100"/>
        <v>0</v>
      </c>
      <c r="DO80" s="12">
        <f t="shared" si="100"/>
        <v>0</v>
      </c>
      <c r="DP80" s="12">
        <f t="shared" si="100"/>
        <v>0</v>
      </c>
      <c r="DQ80" s="12">
        <f t="shared" si="100"/>
        <v>0</v>
      </c>
      <c r="DR80" s="12">
        <f t="shared" si="100"/>
        <v>0</v>
      </c>
      <c r="DS80" s="12">
        <f t="shared" si="100"/>
        <v>0</v>
      </c>
      <c r="DT80" s="12">
        <f t="shared" si="100"/>
        <v>0</v>
      </c>
      <c r="DU80" s="12">
        <f t="shared" si="100"/>
        <v>0</v>
      </c>
      <c r="DV80" s="12">
        <f t="shared" si="100"/>
        <v>0</v>
      </c>
      <c r="DW80" s="12">
        <f t="shared" si="100"/>
        <v>0</v>
      </c>
      <c r="DX80" s="12">
        <f t="shared" si="100"/>
        <v>0</v>
      </c>
      <c r="DY80" s="12">
        <f t="shared" si="100"/>
        <v>0</v>
      </c>
      <c r="DZ80" s="12">
        <f t="shared" si="100"/>
        <v>0</v>
      </c>
      <c r="EA80" s="12">
        <f t="shared" si="100"/>
        <v>0</v>
      </c>
      <c r="EB80" s="12">
        <f t="shared" si="100"/>
        <v>0</v>
      </c>
      <c r="EC80" s="12">
        <f t="shared" si="100"/>
        <v>0</v>
      </c>
      <c r="ED80" s="12">
        <f t="shared" si="100"/>
        <v>0</v>
      </c>
      <c r="EE80" s="12">
        <f t="shared" si="100"/>
        <v>0</v>
      </c>
      <c r="EF80" s="12">
        <f t="shared" ref="EF80:FK80" si="101">IF(EF63&gt;=$X$10, 0, SUM(EF$14:EF$27)+($X$32*$AE$12^EF63)+($V$32+$V$33)*EF$11/1000+SUM($AE$29:$AE$32)*$X$12^EF63+($AG$29+$AG$31)*$X$11^EF63+($X$33*$Z$11^EF63)+IF($X$10-1=EF63, $P79, 0))</f>
        <v>0</v>
      </c>
      <c r="EG80" s="12">
        <f t="shared" si="101"/>
        <v>0</v>
      </c>
      <c r="EH80" s="12">
        <f t="shared" si="101"/>
        <v>0</v>
      </c>
      <c r="EI80" s="12">
        <f t="shared" si="101"/>
        <v>0</v>
      </c>
      <c r="EJ80" s="12">
        <f t="shared" si="101"/>
        <v>0</v>
      </c>
    </row>
    <row r="81" spans="1:345" x14ac:dyDescent="0.25">
      <c r="A81" s="132"/>
      <c r="B81" s="27"/>
      <c r="C81" s="27"/>
      <c r="D81" s="27"/>
      <c r="E81" s="27"/>
      <c r="F81" s="27"/>
      <c r="G81" s="27"/>
      <c r="H81" s="34"/>
      <c r="I81" s="39"/>
      <c r="J81" s="27"/>
      <c r="K81" s="27"/>
      <c r="L81" s="27"/>
      <c r="M81" s="27"/>
      <c r="N81" s="27"/>
      <c r="O81" s="34"/>
      <c r="P81" s="27"/>
      <c r="Q81" s="27"/>
      <c r="R81" s="132"/>
      <c r="T81" t="s">
        <v>227</v>
      </c>
      <c r="U81" t="e">
        <f>$X82+SUM($AE79:$AE82)+$AG79+$AG81+'General Project Info'!$K$21/1000*($V82+$V83)+$X83</f>
        <v>#N/A</v>
      </c>
      <c r="Z81" t="s">
        <v>226</v>
      </c>
      <c r="AA81" t="s">
        <v>211</v>
      </c>
      <c r="AE81">
        <f>IF(I80&lt;&gt;0, 0, IF($V$10="Carbon Offset", $I79*$V$12, 0))</f>
        <v>0</v>
      </c>
      <c r="AG81">
        <f>IF(I80&lt;&gt;0, 0, IF($V$10="RECs", (-$I79/(VLOOKUP("RECs", 'General Project Info'!$R$31:$W$41, 5, FALSE)))*$V$11, 0))</f>
        <v>0</v>
      </c>
      <c r="AM81" t="s">
        <v>225</v>
      </c>
      <c r="AN81" s="12" t="e">
        <f>AN79+AN80</f>
        <v>#DIV/0!</v>
      </c>
      <c r="AO81" s="12" t="e">
        <f>AO79+AO80</f>
        <v>#DIV/0!</v>
      </c>
      <c r="AP81" s="12" t="e">
        <f>AP79+AP80</f>
        <v>#DIV/0!</v>
      </c>
      <c r="AQ81" s="12" t="e">
        <f>AQ79+AQ80</f>
        <v>#DIV/0!</v>
      </c>
      <c r="AR81" s="12" t="e">
        <f>AR79+AR80</f>
        <v>#DIV/0!</v>
      </c>
      <c r="AS81" s="12" t="e">
        <f t="shared" ref="AS81:DD81" si="102">AS79+AS80</f>
        <v>#DIV/0!</v>
      </c>
      <c r="AT81" s="12" t="e">
        <f t="shared" si="102"/>
        <v>#DIV/0!</v>
      </c>
      <c r="AU81" s="12" t="e">
        <f t="shared" si="102"/>
        <v>#DIV/0!</v>
      </c>
      <c r="AV81" s="12" t="e">
        <f t="shared" si="102"/>
        <v>#DIV/0!</v>
      </c>
      <c r="AW81" s="12" t="e">
        <f t="shared" si="102"/>
        <v>#DIV/0!</v>
      </c>
      <c r="AX81" s="12" t="e">
        <f t="shared" si="102"/>
        <v>#DIV/0!</v>
      </c>
      <c r="AY81" s="12" t="e">
        <f t="shared" si="102"/>
        <v>#DIV/0!</v>
      </c>
      <c r="AZ81" s="12" t="e">
        <f t="shared" si="102"/>
        <v>#DIV/0!</v>
      </c>
      <c r="BA81" s="12" t="e">
        <f t="shared" si="102"/>
        <v>#DIV/0!</v>
      </c>
      <c r="BB81" s="12" t="e">
        <f t="shared" si="102"/>
        <v>#DIV/0!</v>
      </c>
      <c r="BC81" s="12" t="e">
        <f t="shared" si="102"/>
        <v>#DIV/0!</v>
      </c>
      <c r="BD81" s="12" t="e">
        <f t="shared" si="102"/>
        <v>#DIV/0!</v>
      </c>
      <c r="BE81" s="12" t="e">
        <f t="shared" si="102"/>
        <v>#DIV/0!</v>
      </c>
      <c r="BF81" s="12" t="e">
        <f t="shared" si="102"/>
        <v>#DIV/0!</v>
      </c>
      <c r="BG81" s="12" t="e">
        <f t="shared" si="102"/>
        <v>#DIV/0!</v>
      </c>
      <c r="BH81" s="12" t="e">
        <f t="shared" si="102"/>
        <v>#DIV/0!</v>
      </c>
      <c r="BI81" s="12" t="e">
        <f t="shared" si="102"/>
        <v>#DIV/0!</v>
      </c>
      <c r="BJ81" s="12" t="e">
        <f t="shared" si="102"/>
        <v>#DIV/0!</v>
      </c>
      <c r="BK81" s="12" t="e">
        <f t="shared" si="102"/>
        <v>#DIV/0!</v>
      </c>
      <c r="BL81" s="12" t="e">
        <f t="shared" si="102"/>
        <v>#DIV/0!</v>
      </c>
      <c r="BM81" s="12" t="e">
        <f t="shared" si="102"/>
        <v>#DIV/0!</v>
      </c>
      <c r="BN81" s="12" t="e">
        <f t="shared" si="102"/>
        <v>#DIV/0!</v>
      </c>
      <c r="BO81" s="12" t="e">
        <f t="shared" si="102"/>
        <v>#DIV/0!</v>
      </c>
      <c r="BP81" s="12" t="e">
        <f t="shared" si="102"/>
        <v>#DIV/0!</v>
      </c>
      <c r="BQ81" s="12" t="e">
        <f t="shared" si="102"/>
        <v>#DIV/0!</v>
      </c>
      <c r="BR81" s="12" t="e">
        <f t="shared" si="102"/>
        <v>#DIV/0!</v>
      </c>
      <c r="BS81" s="12" t="e">
        <f t="shared" si="102"/>
        <v>#DIV/0!</v>
      </c>
      <c r="BT81" s="12" t="e">
        <f t="shared" si="102"/>
        <v>#DIV/0!</v>
      </c>
      <c r="BU81" s="12" t="e">
        <f t="shared" si="102"/>
        <v>#DIV/0!</v>
      </c>
      <c r="BV81" s="12" t="e">
        <f t="shared" si="102"/>
        <v>#DIV/0!</v>
      </c>
      <c r="BW81" s="12" t="e">
        <f t="shared" si="102"/>
        <v>#DIV/0!</v>
      </c>
      <c r="BX81" s="12" t="e">
        <f t="shared" si="102"/>
        <v>#DIV/0!</v>
      </c>
      <c r="BY81" s="12" t="e">
        <f t="shared" si="102"/>
        <v>#DIV/0!</v>
      </c>
      <c r="BZ81" s="12" t="e">
        <f t="shared" si="102"/>
        <v>#DIV/0!</v>
      </c>
      <c r="CA81" s="12" t="e">
        <f t="shared" si="102"/>
        <v>#DIV/0!</v>
      </c>
      <c r="CB81" s="12">
        <f t="shared" si="102"/>
        <v>0</v>
      </c>
      <c r="CC81" s="12">
        <f t="shared" si="102"/>
        <v>0</v>
      </c>
      <c r="CD81" s="12">
        <f t="shared" si="102"/>
        <v>0</v>
      </c>
      <c r="CE81" s="12">
        <f t="shared" si="102"/>
        <v>0</v>
      </c>
      <c r="CF81" s="12">
        <f t="shared" si="102"/>
        <v>0</v>
      </c>
      <c r="CG81" s="12">
        <f t="shared" si="102"/>
        <v>0</v>
      </c>
      <c r="CH81" s="12">
        <f t="shared" si="102"/>
        <v>0</v>
      </c>
      <c r="CI81" s="12">
        <f t="shared" si="102"/>
        <v>0</v>
      </c>
      <c r="CJ81" s="12">
        <f t="shared" si="102"/>
        <v>0</v>
      </c>
      <c r="CK81" s="12">
        <f t="shared" si="102"/>
        <v>0</v>
      </c>
      <c r="CL81" s="12">
        <f t="shared" si="102"/>
        <v>0</v>
      </c>
      <c r="CM81" s="12">
        <f t="shared" si="102"/>
        <v>0</v>
      </c>
      <c r="CN81" s="12">
        <f t="shared" si="102"/>
        <v>0</v>
      </c>
      <c r="CO81" s="12">
        <f t="shared" si="102"/>
        <v>0</v>
      </c>
      <c r="CP81" s="12">
        <f t="shared" si="102"/>
        <v>0</v>
      </c>
      <c r="CQ81" s="12">
        <f t="shared" si="102"/>
        <v>0</v>
      </c>
      <c r="CR81" s="12">
        <f t="shared" si="102"/>
        <v>0</v>
      </c>
      <c r="CS81" s="12">
        <f t="shared" si="102"/>
        <v>0</v>
      </c>
      <c r="CT81" s="12">
        <f t="shared" si="102"/>
        <v>0</v>
      </c>
      <c r="CU81" s="12">
        <f t="shared" si="102"/>
        <v>0</v>
      </c>
      <c r="CV81" s="12">
        <f t="shared" si="102"/>
        <v>0</v>
      </c>
      <c r="CW81" s="12">
        <f t="shared" si="102"/>
        <v>0</v>
      </c>
      <c r="CX81" s="12">
        <f t="shared" si="102"/>
        <v>0</v>
      </c>
      <c r="CY81" s="12">
        <f t="shared" si="102"/>
        <v>0</v>
      </c>
      <c r="CZ81" s="12">
        <f t="shared" si="102"/>
        <v>0</v>
      </c>
      <c r="DA81" s="12">
        <f t="shared" si="102"/>
        <v>0</v>
      </c>
      <c r="DB81" s="12">
        <f t="shared" si="102"/>
        <v>0</v>
      </c>
      <c r="DC81" s="12">
        <f t="shared" si="102"/>
        <v>0</v>
      </c>
      <c r="DD81" s="12">
        <f t="shared" si="102"/>
        <v>0</v>
      </c>
      <c r="DE81" s="12">
        <f t="shared" ref="DE81:EJ81" si="103">DE79+DE80</f>
        <v>0</v>
      </c>
      <c r="DF81" s="12">
        <f t="shared" si="103"/>
        <v>0</v>
      </c>
      <c r="DG81" s="12">
        <f t="shared" si="103"/>
        <v>0</v>
      </c>
      <c r="DH81" s="12">
        <f t="shared" si="103"/>
        <v>0</v>
      </c>
      <c r="DI81" s="12">
        <f t="shared" si="103"/>
        <v>0</v>
      </c>
      <c r="DJ81" s="12">
        <f t="shared" si="103"/>
        <v>0</v>
      </c>
      <c r="DK81" s="12">
        <f t="shared" si="103"/>
        <v>0</v>
      </c>
      <c r="DL81" s="12">
        <f t="shared" si="103"/>
        <v>0</v>
      </c>
      <c r="DM81" s="12">
        <f t="shared" si="103"/>
        <v>0</v>
      </c>
      <c r="DN81" s="12">
        <f t="shared" si="103"/>
        <v>0</v>
      </c>
      <c r="DO81" s="12">
        <f t="shared" si="103"/>
        <v>0</v>
      </c>
      <c r="DP81" s="12">
        <f t="shared" si="103"/>
        <v>0</v>
      </c>
      <c r="DQ81" s="12">
        <f t="shared" si="103"/>
        <v>0</v>
      </c>
      <c r="DR81" s="12">
        <f t="shared" si="103"/>
        <v>0</v>
      </c>
      <c r="DS81" s="12">
        <f t="shared" si="103"/>
        <v>0</v>
      </c>
      <c r="DT81" s="12">
        <f t="shared" si="103"/>
        <v>0</v>
      </c>
      <c r="DU81" s="12">
        <f t="shared" si="103"/>
        <v>0</v>
      </c>
      <c r="DV81" s="12">
        <f t="shared" si="103"/>
        <v>0</v>
      </c>
      <c r="DW81" s="12">
        <f t="shared" si="103"/>
        <v>0</v>
      </c>
      <c r="DX81" s="12">
        <f t="shared" si="103"/>
        <v>0</v>
      </c>
      <c r="DY81" s="12">
        <f t="shared" si="103"/>
        <v>0</v>
      </c>
      <c r="DZ81" s="12">
        <f t="shared" si="103"/>
        <v>0</v>
      </c>
      <c r="EA81" s="12">
        <f t="shared" si="103"/>
        <v>0</v>
      </c>
      <c r="EB81" s="12">
        <f t="shared" si="103"/>
        <v>0</v>
      </c>
      <c r="EC81" s="12">
        <f t="shared" si="103"/>
        <v>0</v>
      </c>
      <c r="ED81" s="12">
        <f t="shared" si="103"/>
        <v>0</v>
      </c>
      <c r="EE81" s="12">
        <f t="shared" si="103"/>
        <v>0</v>
      </c>
      <c r="EF81" s="12">
        <f t="shared" si="103"/>
        <v>0</v>
      </c>
      <c r="EG81" s="12">
        <f t="shared" si="103"/>
        <v>0</v>
      </c>
      <c r="EH81" s="12">
        <f t="shared" si="103"/>
        <v>0</v>
      </c>
      <c r="EI81" s="12">
        <f t="shared" si="103"/>
        <v>0</v>
      </c>
      <c r="EJ81" s="12">
        <f t="shared" si="103"/>
        <v>0</v>
      </c>
    </row>
    <row r="82" spans="1:345" x14ac:dyDescent="0.25">
      <c r="A82" s="132"/>
      <c r="B82" s="27"/>
      <c r="C82" s="27"/>
      <c r="D82" s="27"/>
      <c r="E82" s="27"/>
      <c r="F82" s="27"/>
      <c r="G82" s="27"/>
      <c r="H82" s="27"/>
      <c r="I82" s="34"/>
      <c r="J82" s="34"/>
      <c r="K82" s="27"/>
      <c r="L82" s="27"/>
      <c r="M82" s="27"/>
      <c r="N82" s="27"/>
      <c r="O82" s="27"/>
      <c r="P82" s="27"/>
      <c r="Q82" s="27"/>
      <c r="R82" s="132"/>
      <c r="T82" t="s">
        <v>367</v>
      </c>
      <c r="V82" s="12">
        <f>IF(I80&gt;0, I80, I79)</f>
        <v>0</v>
      </c>
      <c r="W82" s="25" t="s">
        <v>230</v>
      </c>
      <c r="X82" s="25">
        <f>IF(H80&gt;0, H80, H79)</f>
        <v>0</v>
      </c>
      <c r="AA82" s="12" t="s">
        <v>212</v>
      </c>
      <c r="AB82" s="12"/>
      <c r="AC82" s="12"/>
      <c r="AD82" s="12"/>
      <c r="AE82" t="e">
        <f>IF(J80&lt;&gt;0, 0, $J79*$V$12)</f>
        <v>#N/A</v>
      </c>
      <c r="AL82" s="12"/>
      <c r="AM82" t="s">
        <v>233</v>
      </c>
      <c r="AN82" s="22" t="e">
        <f>IRR(AN81:EJ81)</f>
        <v>#VALUE!</v>
      </c>
      <c r="AO82" t="e">
        <f t="array" ref="AO82">SUM(IF(AN81:EI81*AO81:EJ81&lt;0,1,0))</f>
        <v>#DIV/0!</v>
      </c>
    </row>
    <row r="83" spans="1:345" x14ac:dyDescent="0.25">
      <c r="A83" s="132"/>
      <c r="B83" s="27"/>
      <c r="C83" s="27"/>
      <c r="D83" s="27"/>
      <c r="E83" s="27"/>
      <c r="F83" s="27"/>
      <c r="G83" s="27"/>
      <c r="H83" s="27"/>
      <c r="I83" s="34"/>
      <c r="J83" s="27"/>
      <c r="K83" s="27"/>
      <c r="L83" s="27"/>
      <c r="M83" s="27"/>
      <c r="N83" s="27"/>
      <c r="O83" s="27"/>
      <c r="P83" s="27"/>
      <c r="Q83" s="27"/>
      <c r="R83" s="132"/>
      <c r="T83" t="s">
        <v>368</v>
      </c>
      <c r="V83">
        <f>IF(J80&gt;0, J80, J79)</f>
        <v>0</v>
      </c>
      <c r="W83" s="25" t="s">
        <v>232</v>
      </c>
      <c r="X83" s="25">
        <f>IF(O80&gt;0, O80, O79)</f>
        <v>0</v>
      </c>
      <c r="AM83" t="s">
        <v>379</v>
      </c>
      <c r="AN83" s="12" t="e">
        <f>SUM(AN81:EJ81)</f>
        <v>#DIV/0!</v>
      </c>
    </row>
    <row r="84" spans="1:345" x14ac:dyDescent="0.25">
      <c r="A84" s="132"/>
      <c r="B84" s="27"/>
      <c r="C84" s="27"/>
      <c r="D84" s="27"/>
      <c r="E84" s="27"/>
      <c r="F84" s="27"/>
      <c r="G84" s="27"/>
      <c r="H84" s="27"/>
      <c r="I84" s="27"/>
      <c r="J84" s="27"/>
      <c r="K84" s="27"/>
      <c r="L84" s="27"/>
      <c r="M84" s="27"/>
      <c r="N84" s="27"/>
      <c r="O84" s="27"/>
      <c r="P84" s="27"/>
      <c r="Q84" s="27"/>
      <c r="R84" s="132"/>
      <c r="U84" s="12"/>
      <c r="V84" s="12"/>
      <c r="W84" s="12"/>
      <c r="X84" s="12"/>
      <c r="AG84" s="12"/>
      <c r="AH84" s="12"/>
      <c r="AI84" s="12"/>
      <c r="AJ84" s="12"/>
      <c r="AK84" s="12"/>
      <c r="AL84" s="12"/>
      <c r="AM84" s="12" t="s">
        <v>380</v>
      </c>
      <c r="AN84" t="str">
        <f>IFERROR(IF(OR(AN83&lt;0, AO82&gt;1, AO82=0), "NA - see note", "NO"),"NA - see note")</f>
        <v>NA - see note</v>
      </c>
    </row>
    <row r="85" spans="1:345" x14ac:dyDescent="0.25">
      <c r="A85" s="132"/>
      <c r="B85" s="27"/>
      <c r="C85" s="195" t="s">
        <v>425</v>
      </c>
      <c r="D85" s="27"/>
      <c r="E85" s="27"/>
      <c r="F85" s="27"/>
      <c r="G85" s="27"/>
      <c r="H85" s="27"/>
      <c r="I85" s="27"/>
      <c r="J85" s="27"/>
      <c r="K85" s="27"/>
      <c r="L85" s="27"/>
      <c r="M85" s="27"/>
      <c r="N85" s="27"/>
      <c r="O85" s="27"/>
      <c r="P85" s="27"/>
      <c r="Q85" s="27"/>
      <c r="R85" s="132"/>
    </row>
    <row r="86" spans="1:345" x14ac:dyDescent="0.25">
      <c r="A86" s="132"/>
      <c r="B86" s="27"/>
      <c r="C86" s="28" t="s">
        <v>426</v>
      </c>
      <c r="E86" s="218"/>
      <c r="F86" s="218"/>
      <c r="G86" s="218"/>
      <c r="H86" s="27"/>
      <c r="I86" s="56"/>
      <c r="J86" s="196"/>
      <c r="K86" s="27"/>
      <c r="L86" s="27"/>
      <c r="M86" s="27"/>
      <c r="N86" s="27"/>
      <c r="O86" s="27"/>
      <c r="P86" s="27"/>
      <c r="Q86" s="27"/>
      <c r="R86" s="132"/>
      <c r="AA86" t="s">
        <v>199</v>
      </c>
      <c r="AE86" t="e">
        <f>SUMIF(T89:T102, "Yes", X89:X102)/SUM(X89:X102)</f>
        <v>#DIV/0!</v>
      </c>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2"/>
      <c r="HM86" s="12"/>
      <c r="HN86" s="12"/>
      <c r="HO86" s="12"/>
      <c r="HP86" s="12"/>
      <c r="HQ86" s="12"/>
      <c r="HR86" s="12"/>
      <c r="HS86" s="12"/>
      <c r="HT86" s="12"/>
      <c r="HU86" s="12"/>
      <c r="HV86" s="12"/>
      <c r="HW86" s="12"/>
      <c r="HX86" s="12"/>
      <c r="HY86" s="12"/>
      <c r="HZ86" s="12"/>
      <c r="IA86" s="12"/>
      <c r="IB86" s="12"/>
      <c r="IC86" s="12"/>
      <c r="ID86" s="12"/>
      <c r="IE86" s="12"/>
      <c r="IF86" s="12"/>
      <c r="IG86" s="12"/>
      <c r="IH86" s="12"/>
      <c r="IJ86" s="12"/>
      <c r="IK86" s="12"/>
      <c r="IL86" s="12"/>
      <c r="IM86" s="12"/>
      <c r="IN86" s="12"/>
      <c r="IO86" s="12"/>
      <c r="IP86" s="12"/>
      <c r="IQ86" s="12"/>
      <c r="IR86" s="12"/>
      <c r="IS86" s="12"/>
      <c r="IT86" s="12"/>
      <c r="IU86" s="12"/>
      <c r="IV86" s="12"/>
      <c r="IW86" s="12"/>
      <c r="IX86" s="12"/>
      <c r="IY86" s="12"/>
      <c r="IZ86" s="12"/>
      <c r="JA86" s="12"/>
      <c r="JB86" s="12"/>
      <c r="JC86" s="12"/>
      <c r="JD86" s="12"/>
      <c r="JE86" s="12"/>
      <c r="JF86" s="12"/>
      <c r="JG86" s="12"/>
      <c r="JH86" s="12"/>
      <c r="JI86" s="12"/>
      <c r="JJ86" s="12"/>
      <c r="JK86" s="12"/>
      <c r="JL86" s="12"/>
      <c r="JM86" s="12"/>
      <c r="JN86" s="12"/>
      <c r="JO86" s="12"/>
      <c r="JP86" s="12"/>
      <c r="JQ86" s="12"/>
      <c r="JR86" s="12"/>
      <c r="JS86" s="12"/>
      <c r="JT86" s="12"/>
      <c r="JU86" s="12"/>
      <c r="JV86" s="12"/>
      <c r="JW86" s="12"/>
      <c r="JX86" s="12"/>
      <c r="JY86" s="12"/>
      <c r="JZ86" s="12"/>
      <c r="KA86" s="12"/>
      <c r="KB86" s="12"/>
      <c r="KC86" s="12"/>
      <c r="KD86" s="12"/>
      <c r="KE86" s="12"/>
      <c r="KF86" s="12"/>
      <c r="KG86" s="12"/>
      <c r="KH86" s="12"/>
      <c r="KI86" s="12"/>
      <c r="KJ86" s="12"/>
      <c r="KK86" s="12"/>
      <c r="KL86" s="12"/>
      <c r="KM86" s="12"/>
      <c r="KN86" s="12"/>
      <c r="KO86" s="12"/>
      <c r="KP86" s="12"/>
      <c r="KQ86" s="12"/>
      <c r="KR86" s="12"/>
      <c r="KS86" s="12"/>
      <c r="KT86" s="12"/>
      <c r="KU86" s="12"/>
      <c r="KV86" s="12"/>
      <c r="KW86" s="12"/>
      <c r="KX86" s="12"/>
      <c r="KY86" s="12"/>
      <c r="KZ86" s="12"/>
      <c r="LA86" s="12"/>
      <c r="LB86" s="12"/>
      <c r="LC86" s="12"/>
      <c r="LD86" s="12"/>
      <c r="LE86" s="12"/>
      <c r="LF86" s="12"/>
      <c r="LG86" s="12"/>
      <c r="LH86" s="12"/>
      <c r="LI86" s="12"/>
      <c r="LJ86" s="12"/>
      <c r="LK86" s="12"/>
      <c r="LL86" s="12"/>
      <c r="LM86" s="12"/>
      <c r="LN86" s="12"/>
      <c r="LO86" s="12"/>
      <c r="LP86" s="12"/>
      <c r="LQ86" s="12"/>
      <c r="LR86" s="12"/>
      <c r="LS86" s="12"/>
      <c r="LT86" s="12"/>
      <c r="LU86" s="12"/>
      <c r="LV86" s="12"/>
      <c r="LW86" s="12"/>
      <c r="LX86" s="12"/>
      <c r="LY86" s="12"/>
      <c r="LZ86" s="12"/>
      <c r="MA86" s="12"/>
      <c r="MB86" s="12"/>
      <c r="MC86" s="12"/>
      <c r="MD86" s="12"/>
      <c r="ME86" s="12"/>
      <c r="MF86" s="12"/>
    </row>
    <row r="87" spans="1:345" x14ac:dyDescent="0.25">
      <c r="A87" s="132"/>
      <c r="B87" s="27"/>
      <c r="C87" s="27"/>
      <c r="D87" s="27"/>
      <c r="E87" s="27"/>
      <c r="F87" s="27"/>
      <c r="G87" s="27"/>
      <c r="H87" s="27"/>
      <c r="I87" s="35"/>
      <c r="J87" s="35"/>
      <c r="K87" s="27"/>
      <c r="L87" s="27"/>
      <c r="M87" s="27"/>
      <c r="N87" s="27"/>
      <c r="O87" s="27"/>
      <c r="P87" s="27"/>
      <c r="Q87" s="27"/>
      <c r="R87" s="132"/>
      <c r="AA87" t="s">
        <v>381</v>
      </c>
      <c r="AE87" s="74" t="e">
        <f>SUMPRODUCT(H89:H102, U89:U102)/SUM(H89:H102)</f>
        <v>#DIV/0!</v>
      </c>
    </row>
    <row r="88" spans="1:345" ht="30" customHeight="1" x14ac:dyDescent="0.25">
      <c r="A88" s="132"/>
      <c r="B88" s="27"/>
      <c r="C88" s="217" t="s">
        <v>35</v>
      </c>
      <c r="D88" s="217"/>
      <c r="E88" s="133" t="s">
        <v>374</v>
      </c>
      <c r="F88" s="133" t="s">
        <v>375</v>
      </c>
      <c r="G88" s="133" t="s">
        <v>1</v>
      </c>
      <c r="H88" s="133" t="s">
        <v>319</v>
      </c>
      <c r="I88" s="133" t="s">
        <v>369</v>
      </c>
      <c r="J88" s="133" t="s">
        <v>370</v>
      </c>
      <c r="K88" s="133" t="s">
        <v>2</v>
      </c>
      <c r="L88" s="133" t="s">
        <v>318</v>
      </c>
      <c r="M88" s="133" t="s">
        <v>0</v>
      </c>
      <c r="N88" s="133" t="s">
        <v>24</v>
      </c>
      <c r="O88" s="133" t="s">
        <v>30</v>
      </c>
      <c r="P88" s="72" t="s">
        <v>22</v>
      </c>
      <c r="Q88" s="27"/>
      <c r="R88" s="132"/>
      <c r="T88" s="18" t="s">
        <v>179</v>
      </c>
      <c r="U88" s="18" t="s">
        <v>184</v>
      </c>
      <c r="V88" s="18" t="s">
        <v>191</v>
      </c>
      <c r="W88" s="18" t="s">
        <v>171</v>
      </c>
      <c r="X88" s="18" t="s">
        <v>170</v>
      </c>
      <c r="Y88" s="18" t="s">
        <v>194</v>
      </c>
      <c r="Z88" s="18" t="s">
        <v>195</v>
      </c>
      <c r="AA88" s="18" t="s">
        <v>304</v>
      </c>
      <c r="AB88" s="18" t="s">
        <v>305</v>
      </c>
      <c r="AC88" s="18" t="s">
        <v>306</v>
      </c>
      <c r="AD88" s="18" t="s">
        <v>378</v>
      </c>
      <c r="AE88" s="18" t="s">
        <v>192</v>
      </c>
      <c r="AF88" s="18" t="s">
        <v>196</v>
      </c>
      <c r="AG88" s="18" t="s">
        <v>197</v>
      </c>
      <c r="AH88" s="18" t="s">
        <v>193</v>
      </c>
      <c r="AI88" s="18" t="s">
        <v>207</v>
      </c>
      <c r="AJ88" s="18" t="s">
        <v>208</v>
      </c>
      <c r="AK88" s="18" t="s">
        <v>209</v>
      </c>
      <c r="AL88" s="18" t="s">
        <v>183</v>
      </c>
      <c r="AM88" s="18" t="s">
        <v>181</v>
      </c>
      <c r="AN88" s="18">
        <v>0</v>
      </c>
      <c r="AO88" s="18">
        <v>1</v>
      </c>
      <c r="AP88" s="18">
        <v>2</v>
      </c>
      <c r="AQ88" s="18">
        <v>3</v>
      </c>
      <c r="AR88" s="18">
        <v>4</v>
      </c>
      <c r="AS88" s="18">
        <v>5</v>
      </c>
      <c r="AT88" s="18">
        <v>6</v>
      </c>
      <c r="AU88" s="18">
        <v>7</v>
      </c>
      <c r="AV88" s="18">
        <v>8</v>
      </c>
      <c r="AW88" s="18">
        <v>9</v>
      </c>
      <c r="AX88" s="18">
        <v>10</v>
      </c>
      <c r="AY88" s="18">
        <v>11</v>
      </c>
      <c r="AZ88" s="18">
        <v>12</v>
      </c>
      <c r="BA88" s="18">
        <v>13</v>
      </c>
      <c r="BB88" s="18">
        <v>14</v>
      </c>
      <c r="BC88" s="18">
        <v>15</v>
      </c>
      <c r="BD88" s="18">
        <v>16</v>
      </c>
      <c r="BE88" s="18">
        <v>17</v>
      </c>
      <c r="BF88" s="18">
        <v>18</v>
      </c>
      <c r="BG88" s="18">
        <v>19</v>
      </c>
      <c r="BH88" s="18">
        <v>20</v>
      </c>
      <c r="BI88" s="18">
        <v>21</v>
      </c>
      <c r="BJ88" s="18">
        <v>22</v>
      </c>
      <c r="BK88" s="18">
        <v>23</v>
      </c>
      <c r="BL88" s="18">
        <v>24</v>
      </c>
      <c r="BM88" s="18">
        <v>25</v>
      </c>
      <c r="BN88" s="18">
        <v>26</v>
      </c>
      <c r="BO88" s="18">
        <v>27</v>
      </c>
      <c r="BP88" s="18">
        <v>28</v>
      </c>
      <c r="BQ88" s="18">
        <v>29</v>
      </c>
      <c r="BR88" s="18">
        <v>30</v>
      </c>
      <c r="BS88" s="18">
        <v>31</v>
      </c>
      <c r="BT88" s="18">
        <v>32</v>
      </c>
      <c r="BU88" s="18">
        <v>33</v>
      </c>
      <c r="BV88" s="18">
        <v>34</v>
      </c>
      <c r="BW88" s="18">
        <v>35</v>
      </c>
      <c r="BX88" s="18">
        <v>36</v>
      </c>
      <c r="BY88" s="18">
        <v>37</v>
      </c>
      <c r="BZ88" s="18">
        <v>38</v>
      </c>
      <c r="CA88" s="18">
        <v>39</v>
      </c>
      <c r="CB88" s="18">
        <v>40</v>
      </c>
      <c r="CC88" s="18">
        <v>41</v>
      </c>
      <c r="CD88" s="18">
        <v>42</v>
      </c>
      <c r="CE88" s="18">
        <v>43</v>
      </c>
      <c r="CF88" s="18">
        <v>44</v>
      </c>
      <c r="CG88" s="18">
        <v>45</v>
      </c>
      <c r="CH88" s="18">
        <v>46</v>
      </c>
      <c r="CI88" s="18">
        <v>47</v>
      </c>
      <c r="CJ88" s="18">
        <v>48</v>
      </c>
      <c r="CK88" s="18">
        <v>49</v>
      </c>
      <c r="CL88" s="18">
        <v>50</v>
      </c>
      <c r="CM88" s="18">
        <v>51</v>
      </c>
      <c r="CN88" s="18">
        <v>52</v>
      </c>
      <c r="CO88" s="18">
        <v>53</v>
      </c>
      <c r="CP88" s="18">
        <v>54</v>
      </c>
      <c r="CQ88" s="18">
        <v>55</v>
      </c>
      <c r="CR88" s="18">
        <v>56</v>
      </c>
      <c r="CS88" s="18">
        <v>57</v>
      </c>
      <c r="CT88" s="18">
        <v>58</v>
      </c>
      <c r="CU88" s="18">
        <v>59</v>
      </c>
      <c r="CV88" s="18">
        <v>60</v>
      </c>
      <c r="CW88" s="18">
        <v>61</v>
      </c>
      <c r="CX88" s="18">
        <v>62</v>
      </c>
      <c r="CY88" s="18">
        <v>63</v>
      </c>
      <c r="CZ88" s="18">
        <v>64</v>
      </c>
      <c r="DA88" s="18">
        <v>65</v>
      </c>
      <c r="DB88" s="18">
        <v>66</v>
      </c>
      <c r="DC88" s="18">
        <v>67</v>
      </c>
      <c r="DD88" s="18">
        <v>68</v>
      </c>
      <c r="DE88" s="18">
        <v>69</v>
      </c>
      <c r="DF88" s="18">
        <v>70</v>
      </c>
      <c r="DG88" s="18">
        <v>71</v>
      </c>
      <c r="DH88" s="18">
        <v>72</v>
      </c>
      <c r="DI88" s="18">
        <v>73</v>
      </c>
      <c r="DJ88" s="18">
        <v>74</v>
      </c>
      <c r="DK88" s="18">
        <v>75</v>
      </c>
      <c r="DL88" s="18">
        <v>76</v>
      </c>
      <c r="DM88" s="18">
        <v>77</v>
      </c>
      <c r="DN88" s="18">
        <v>78</v>
      </c>
      <c r="DO88" s="18">
        <v>79</v>
      </c>
      <c r="DP88" s="18">
        <v>80</v>
      </c>
      <c r="DQ88" s="18">
        <v>81</v>
      </c>
      <c r="DR88" s="18">
        <v>82</v>
      </c>
      <c r="DS88" s="18">
        <v>83</v>
      </c>
      <c r="DT88" s="18">
        <v>84</v>
      </c>
      <c r="DU88" s="18">
        <v>85</v>
      </c>
      <c r="DV88" s="18">
        <v>86</v>
      </c>
      <c r="DW88" s="18">
        <v>87</v>
      </c>
      <c r="DX88" s="18">
        <v>88</v>
      </c>
      <c r="DY88" s="18">
        <v>89</v>
      </c>
      <c r="DZ88" s="18">
        <v>90</v>
      </c>
      <c r="EA88" s="18">
        <v>91</v>
      </c>
      <c r="EB88" s="18">
        <v>92</v>
      </c>
      <c r="EC88" s="18">
        <v>93</v>
      </c>
      <c r="ED88" s="18">
        <v>94</v>
      </c>
      <c r="EE88" s="18">
        <v>95</v>
      </c>
      <c r="EF88" s="18">
        <v>96</v>
      </c>
      <c r="EG88" s="18">
        <v>97</v>
      </c>
      <c r="EH88" s="18">
        <v>98</v>
      </c>
      <c r="EI88" s="18">
        <v>99</v>
      </c>
      <c r="EJ88" s="18">
        <v>100</v>
      </c>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c r="FM88" s="18"/>
      <c r="FN88" s="18"/>
      <c r="FO88" s="18"/>
      <c r="FP88" s="18"/>
      <c r="FQ88" s="18"/>
      <c r="FR88" s="18"/>
      <c r="FS88" s="18"/>
      <c r="FT88" s="18"/>
      <c r="FU88" s="18"/>
      <c r="FV88" s="18"/>
      <c r="FW88" s="18"/>
      <c r="FX88" s="18"/>
      <c r="FY88" s="18"/>
      <c r="FZ88" s="18"/>
      <c r="GA88" s="18"/>
      <c r="GB88" s="18"/>
      <c r="GC88" s="18"/>
      <c r="GD88" s="18"/>
      <c r="GE88" s="18"/>
      <c r="GF88" s="18"/>
      <c r="GG88" s="18"/>
      <c r="GH88" s="18"/>
      <c r="GI88" s="18"/>
      <c r="GJ88" s="18"/>
      <c r="GK88" s="18"/>
      <c r="GL88" s="18"/>
      <c r="GM88" s="18"/>
      <c r="GN88" s="18"/>
      <c r="GO88" s="18"/>
      <c r="GP88" s="18"/>
      <c r="GQ88" s="18"/>
      <c r="GR88" s="18"/>
      <c r="GS88" s="18"/>
      <c r="GT88" s="18"/>
      <c r="GU88" s="18"/>
      <c r="GV88" s="18"/>
      <c r="GW88" s="18"/>
      <c r="GX88" s="18"/>
      <c r="GY88" s="18"/>
      <c r="GZ88" s="18"/>
      <c r="HA88" s="18"/>
      <c r="HB88" s="18"/>
      <c r="HC88" s="18"/>
      <c r="HD88" s="18"/>
      <c r="HE88" s="18"/>
      <c r="HF88" s="18"/>
      <c r="HG88" s="18"/>
      <c r="HH88" s="18"/>
      <c r="HI88" s="18"/>
      <c r="HJ88" s="18"/>
      <c r="HK88" s="18"/>
      <c r="HL88" s="18"/>
      <c r="HM88" s="18"/>
      <c r="HN88" s="18"/>
      <c r="HO88" s="18"/>
      <c r="HP88" s="18"/>
      <c r="HQ88" s="18"/>
      <c r="HR88" s="18"/>
      <c r="HS88" s="18"/>
      <c r="HT88" s="18"/>
      <c r="HU88" s="18"/>
      <c r="HV88" s="18"/>
      <c r="HW88" s="18"/>
      <c r="HX88" s="18"/>
      <c r="HY88" s="18"/>
      <c r="HZ88" s="18"/>
      <c r="IA88" s="18"/>
      <c r="IB88" s="18"/>
      <c r="IC88" s="18"/>
      <c r="ID88" s="18"/>
      <c r="IE88" s="18"/>
      <c r="IF88" s="18"/>
      <c r="IG88" s="18"/>
      <c r="IH88" s="18"/>
      <c r="II88" s="18"/>
      <c r="IJ88" s="18"/>
      <c r="IK88" s="18"/>
      <c r="IL88" s="18"/>
      <c r="IM88" s="18"/>
      <c r="IN88" s="18"/>
      <c r="IO88" s="18"/>
      <c r="IP88" s="18"/>
      <c r="IQ88" s="18"/>
      <c r="IR88" s="18"/>
      <c r="IS88" s="18"/>
      <c r="IT88" s="18"/>
      <c r="IU88" s="18"/>
      <c r="IV88" s="18"/>
      <c r="IW88" s="18"/>
      <c r="IX88" s="18"/>
      <c r="IY88" s="18"/>
      <c r="IZ88" s="18"/>
      <c r="JA88" s="18"/>
      <c r="JB88" s="18"/>
      <c r="JC88" s="18"/>
      <c r="JD88" s="18"/>
      <c r="JE88" s="18"/>
      <c r="JF88" s="18"/>
      <c r="JG88" s="18"/>
      <c r="JH88" s="18"/>
      <c r="JI88" s="18"/>
      <c r="JJ88" s="18"/>
      <c r="JK88" s="18"/>
      <c r="JL88" s="18"/>
      <c r="JM88" s="18"/>
      <c r="JN88" s="18"/>
      <c r="JO88" s="18"/>
      <c r="JP88" s="18"/>
      <c r="JQ88" s="18"/>
      <c r="JR88" s="18"/>
      <c r="JS88" s="18"/>
      <c r="JT88" s="18"/>
      <c r="JU88" s="18"/>
      <c r="JV88" s="18"/>
      <c r="JW88" s="18"/>
      <c r="JX88" s="18"/>
      <c r="JY88" s="18"/>
      <c r="JZ88" s="18"/>
      <c r="KA88" s="18"/>
      <c r="KB88" s="18"/>
      <c r="KC88" s="18"/>
      <c r="KD88" s="18"/>
      <c r="KE88" s="18"/>
      <c r="KF88" s="18"/>
      <c r="KG88" s="18"/>
      <c r="KH88" s="18"/>
      <c r="KI88" s="18"/>
      <c r="KJ88" s="18"/>
      <c r="KK88" s="18"/>
      <c r="KL88" s="18"/>
      <c r="KM88" s="18"/>
      <c r="KN88" s="18"/>
      <c r="KO88" s="18"/>
      <c r="KP88" s="18"/>
      <c r="KQ88" s="18"/>
      <c r="KR88" s="18"/>
      <c r="KS88" s="18"/>
      <c r="KT88" s="18"/>
      <c r="KU88" s="18"/>
      <c r="KV88" s="18"/>
      <c r="KW88" s="18"/>
      <c r="KX88" s="18"/>
      <c r="KY88" s="18"/>
      <c r="KZ88" s="18"/>
      <c r="LA88" s="18"/>
      <c r="LB88" s="18"/>
      <c r="LC88" s="18"/>
      <c r="LD88" s="18"/>
      <c r="LE88" s="18"/>
      <c r="LF88" s="18"/>
      <c r="LG88" s="18"/>
      <c r="LH88" s="18"/>
      <c r="LI88" s="18"/>
      <c r="LJ88" s="18"/>
      <c r="LK88" s="18"/>
      <c r="LL88" s="18"/>
      <c r="LM88" s="18"/>
      <c r="LN88" s="18"/>
      <c r="LO88" s="18"/>
      <c r="LP88" s="18"/>
      <c r="LQ88" s="18"/>
      <c r="LR88" s="18"/>
      <c r="LS88" s="18"/>
      <c r="LT88" s="18"/>
      <c r="LU88" s="18"/>
      <c r="LV88" s="18"/>
      <c r="LW88" s="18"/>
      <c r="LX88" s="18"/>
      <c r="LY88" s="18"/>
      <c r="LZ88" s="18"/>
      <c r="MA88" s="18"/>
      <c r="MB88" s="18"/>
      <c r="MC88" s="18"/>
      <c r="MD88" s="18"/>
      <c r="ME88" s="18"/>
      <c r="MF88" s="18"/>
    </row>
    <row r="89" spans="1:345" x14ac:dyDescent="0.25">
      <c r="A89" s="132"/>
      <c r="B89" s="27"/>
      <c r="C89" s="219"/>
      <c r="D89" s="219"/>
      <c r="E89" s="103"/>
      <c r="F89" s="104"/>
      <c r="G89" s="36" t="str">
        <f>IFERROR(VLOOKUP(E89, 'General Project Info'!$C$31:$I$41, 7, FALSE), "")</f>
        <v/>
      </c>
      <c r="H89" s="41">
        <f>IFERROR(X89*VLOOKUP(E89, 'General Project Info'!$R$31:$T$41, 3, FALSE), 0)</f>
        <v>0</v>
      </c>
      <c r="I89" s="42">
        <f>IFERROR(IF($T89="Yes", $X89*VLOOKUP($E89, 'General Project Info'!$R$31:$W$41, 5, FALSE), 0), 0)</f>
        <v>0</v>
      </c>
      <c r="J89" s="42">
        <f>IFERROR(IF($T89="No", $X89*VLOOKUP($E89, 'General Project Info'!$R$31:$W$41, 5, FALSE), 0), 0)</f>
        <v>0</v>
      </c>
      <c r="K89" s="106"/>
      <c r="L89" s="106"/>
      <c r="M89" s="107"/>
      <c r="N89" s="107"/>
      <c r="O89" s="107"/>
      <c r="P89" s="43">
        <f>IFERROR(IF(K89=AC89, 0, (AC89/K89*M89)*$Z$11^IF(AB89&lt;=0,0,AA89)), 0)</f>
        <v>0</v>
      </c>
      <c r="Q89" s="27"/>
      <c r="R89" s="132"/>
      <c r="T89" s="18" t="e">
        <f>VLOOKUP($E89, 'Unit Conversions Array'!$B$4:$Z$16, 25, FALSE)</f>
        <v>#N/A</v>
      </c>
      <c r="U89" s="18">
        <f>VLOOKUP(E89, 'General Project Info'!$R$31:$W$41, 6, FALSE)</f>
        <v>1</v>
      </c>
      <c r="V89" s="18">
        <f t="shared" ref="V89:V102" si="104">IF(U89=$Z$12, H89*$X$10, (H89/($Z$12-U89))*(1-(U89/$Z$12)^$X$10))</f>
        <v>0</v>
      </c>
      <c r="W89" s="18">
        <f>IFERROR(F89*INDEX('Unit Conversions Array'!$E$4:$Y$16, MATCH('Scenarios &amp; Measures'!E89, 'Unit Conversions Array'!$B$4:$B$16, 0), MATCH('Scenarios &amp; Measures'!G89, 'Unit Conversions Array'!$E$3:$Y$3, 0)), 0)</f>
        <v>0</v>
      </c>
      <c r="X89" s="19">
        <f>W89/3.412</f>
        <v>0</v>
      </c>
      <c r="Y89" s="19">
        <f>I89</f>
        <v>0</v>
      </c>
      <c r="Z89" s="19">
        <f>J89</f>
        <v>0</v>
      </c>
      <c r="AA89" s="17">
        <f>IFERROR(ROUNDDOWN(($X$10-(K89-AD89))/K89, 0)*K89+(K89-AD89), 0)</f>
        <v>0</v>
      </c>
      <c r="AB89" s="17">
        <f>$X$10-AA89</f>
        <v>40</v>
      </c>
      <c r="AC89" s="17">
        <f>IF(AB89&lt;0, ABS(AB89), K89-AB89)</f>
        <v>-40</v>
      </c>
      <c r="AD89" s="17">
        <f>IF(L89&lt;=K89, L89, 0)</f>
        <v>0</v>
      </c>
      <c r="AE89" s="18">
        <f t="shared" ref="AE89:AE102" si="105">IF($Z$11=$Z$12, O89*$X$10, (O89/($Z$12-$Z$11))*(1-($Z$11/$Z$12)^$X$10))*$Z$12</f>
        <v>0</v>
      </c>
      <c r="AF89" s="19">
        <f t="shared" ref="AF89:AF102" si="106">SUMPRODUCT($AN$11:$EJ$11,$AN$12:$EJ$12)*Y89/1000</f>
        <v>0</v>
      </c>
      <c r="AG89" s="12">
        <f t="shared" ref="AG89:AG102" si="107">SUMPRODUCT($AN$11:$EJ$11,$AN$12:$EJ$12)*Z89/1000</f>
        <v>0</v>
      </c>
      <c r="AH89" s="17">
        <f>IFERROR(SUMPRODUCT($AN$12:$EJ$12, AN89:EJ89), 0)</f>
        <v>0</v>
      </c>
      <c r="AI89" s="23">
        <f>IF($V$10="RECs", -Y89/VLOOKUP("RECs", 'General Project Info'!$R$31:$W$41, 5, FALSE)*$V$11*IF($X$11=$Z$12, $X$10, (1/($Z$12-$X$11))*(1-($X$11/$Z$12)^$X$10)*$Z$12), 0)</f>
        <v>0</v>
      </c>
      <c r="AJ89" s="17">
        <f t="shared" ref="AJ89:AJ102" si="108">IF($V$10="Carbon Offset", IF($X$12=$Z$12,Y89*$V$12*$X$10, (Y89*$V$12)/($Z$12-$X$12)*(1-($X$12/$Z$12)^$X$10)*$Z$12), 0)</f>
        <v>0</v>
      </c>
      <c r="AK89" s="17" t="e">
        <f t="shared" ref="AK89:AK102" si="109">IF($X$12=$Z$12,Z89*$V$12*$X$10, (Z89*$V$12)/($Z$12-$X$12)*(1-($X$12/$Z$12)^$X$10)*$Z$12)</f>
        <v>#N/A</v>
      </c>
      <c r="AL89" s="17" t="e">
        <f>V89+AG89+AH89+AE89+AF89+AI89+AJ89+AK89-P89</f>
        <v>#N/A</v>
      </c>
      <c r="AM89" s="20" t="s">
        <v>220</v>
      </c>
      <c r="AN89" s="12">
        <f t="shared" ref="AN89:AW102" si="110">IFERROR(IF(AN$38&gt;=$X$10, 0, IF(MOD($AD89+AN$38, $K89)=0, (($M89-$N89)*$Z$11^AN$38), 0)), 0)</f>
        <v>0</v>
      </c>
      <c r="AO89" s="12">
        <f t="shared" si="110"/>
        <v>0</v>
      </c>
      <c r="AP89" s="12">
        <f t="shared" si="110"/>
        <v>0</v>
      </c>
      <c r="AQ89" s="12">
        <f t="shared" si="110"/>
        <v>0</v>
      </c>
      <c r="AR89" s="12">
        <f t="shared" si="110"/>
        <v>0</v>
      </c>
      <c r="AS89" s="12">
        <f t="shared" si="110"/>
        <v>0</v>
      </c>
      <c r="AT89" s="12">
        <f t="shared" si="110"/>
        <v>0</v>
      </c>
      <c r="AU89" s="12">
        <f t="shared" si="110"/>
        <v>0</v>
      </c>
      <c r="AV89" s="12">
        <f t="shared" si="110"/>
        <v>0</v>
      </c>
      <c r="AW89" s="12">
        <f t="shared" si="110"/>
        <v>0</v>
      </c>
      <c r="AX89" s="12">
        <f t="shared" ref="AX89:BG102" si="111">IFERROR(IF(AX$38&gt;=$X$10, 0, IF(MOD($AD89+AX$38, $K89)=0, (($M89-$N89)*$Z$11^AX$38), 0)), 0)</f>
        <v>0</v>
      </c>
      <c r="AY89" s="12">
        <f t="shared" si="111"/>
        <v>0</v>
      </c>
      <c r="AZ89" s="12">
        <f t="shared" si="111"/>
        <v>0</v>
      </c>
      <c r="BA89" s="12">
        <f t="shared" si="111"/>
        <v>0</v>
      </c>
      <c r="BB89" s="12">
        <f t="shared" si="111"/>
        <v>0</v>
      </c>
      <c r="BC89" s="12">
        <f t="shared" si="111"/>
        <v>0</v>
      </c>
      <c r="BD89" s="12">
        <f t="shared" si="111"/>
        <v>0</v>
      </c>
      <c r="BE89" s="12">
        <f t="shared" si="111"/>
        <v>0</v>
      </c>
      <c r="BF89" s="12">
        <f t="shared" si="111"/>
        <v>0</v>
      </c>
      <c r="BG89" s="12">
        <f t="shared" si="111"/>
        <v>0</v>
      </c>
      <c r="BH89" s="12">
        <f t="shared" ref="BH89:BQ102" si="112">IFERROR(IF(BH$38&gt;=$X$10, 0, IF(MOD($AD89+BH$38, $K89)=0, (($M89-$N89)*$Z$11^BH$38), 0)), 0)</f>
        <v>0</v>
      </c>
      <c r="BI89" s="12">
        <f t="shared" si="112"/>
        <v>0</v>
      </c>
      <c r="BJ89" s="12">
        <f t="shared" si="112"/>
        <v>0</v>
      </c>
      <c r="BK89" s="12">
        <f t="shared" si="112"/>
        <v>0</v>
      </c>
      <c r="BL89" s="12">
        <f t="shared" si="112"/>
        <v>0</v>
      </c>
      <c r="BM89" s="12">
        <f t="shared" si="112"/>
        <v>0</v>
      </c>
      <c r="BN89" s="12">
        <f t="shared" si="112"/>
        <v>0</v>
      </c>
      <c r="BO89" s="12">
        <f t="shared" si="112"/>
        <v>0</v>
      </c>
      <c r="BP89" s="12">
        <f t="shared" si="112"/>
        <v>0</v>
      </c>
      <c r="BQ89" s="12">
        <f t="shared" si="112"/>
        <v>0</v>
      </c>
      <c r="BR89" s="12">
        <f t="shared" ref="BR89:CA102" si="113">IFERROR(IF(BR$38&gt;=$X$10, 0, IF(MOD($AD89+BR$38, $K89)=0, (($M89-$N89)*$Z$11^BR$38), 0)), 0)</f>
        <v>0</v>
      </c>
      <c r="BS89" s="12">
        <f t="shared" si="113"/>
        <v>0</v>
      </c>
      <c r="BT89" s="12">
        <f t="shared" si="113"/>
        <v>0</v>
      </c>
      <c r="BU89" s="12">
        <f t="shared" si="113"/>
        <v>0</v>
      </c>
      <c r="BV89" s="12">
        <f t="shared" si="113"/>
        <v>0</v>
      </c>
      <c r="BW89" s="12">
        <f t="shared" si="113"/>
        <v>0</v>
      </c>
      <c r="BX89" s="12">
        <f t="shared" si="113"/>
        <v>0</v>
      </c>
      <c r="BY89" s="12">
        <f t="shared" si="113"/>
        <v>0</v>
      </c>
      <c r="BZ89" s="12">
        <f t="shared" si="113"/>
        <v>0</v>
      </c>
      <c r="CA89" s="12">
        <f t="shared" si="113"/>
        <v>0</v>
      </c>
      <c r="CB89" s="12">
        <f t="shared" ref="CB89:CK102" si="114">IFERROR(IF(CB$38&gt;=$X$10, 0, IF(MOD($AD89+CB$38, $K89)=0, (($M89-$N89)*$Z$11^CB$38), 0)), 0)</f>
        <v>0</v>
      </c>
      <c r="CC89" s="12">
        <f t="shared" si="114"/>
        <v>0</v>
      </c>
      <c r="CD89" s="12">
        <f t="shared" si="114"/>
        <v>0</v>
      </c>
      <c r="CE89" s="12">
        <f t="shared" si="114"/>
        <v>0</v>
      </c>
      <c r="CF89" s="12">
        <f t="shared" si="114"/>
        <v>0</v>
      </c>
      <c r="CG89" s="12">
        <f t="shared" si="114"/>
        <v>0</v>
      </c>
      <c r="CH89" s="12">
        <f t="shared" si="114"/>
        <v>0</v>
      </c>
      <c r="CI89" s="12">
        <f t="shared" si="114"/>
        <v>0</v>
      </c>
      <c r="CJ89" s="12">
        <f t="shared" si="114"/>
        <v>0</v>
      </c>
      <c r="CK89" s="12">
        <f t="shared" si="114"/>
        <v>0</v>
      </c>
      <c r="CL89" s="12">
        <f t="shared" ref="CL89:CU102" si="115">IFERROR(IF(CL$38&gt;=$X$10, 0, IF(MOD($AD89+CL$38, $K89)=0, (($M89-$N89)*$Z$11^CL$38), 0)), 0)</f>
        <v>0</v>
      </c>
      <c r="CM89" s="12">
        <f t="shared" si="115"/>
        <v>0</v>
      </c>
      <c r="CN89" s="12">
        <f t="shared" si="115"/>
        <v>0</v>
      </c>
      <c r="CO89" s="12">
        <f t="shared" si="115"/>
        <v>0</v>
      </c>
      <c r="CP89" s="12">
        <f t="shared" si="115"/>
        <v>0</v>
      </c>
      <c r="CQ89" s="12">
        <f t="shared" si="115"/>
        <v>0</v>
      </c>
      <c r="CR89" s="12">
        <f t="shared" si="115"/>
        <v>0</v>
      </c>
      <c r="CS89" s="12">
        <f t="shared" si="115"/>
        <v>0</v>
      </c>
      <c r="CT89" s="12">
        <f t="shared" si="115"/>
        <v>0</v>
      </c>
      <c r="CU89" s="12">
        <f t="shared" si="115"/>
        <v>0</v>
      </c>
      <c r="CV89" s="12">
        <f t="shared" ref="CV89:DE102" si="116">IFERROR(IF(CV$38&gt;=$X$10, 0, IF(MOD($AD89+CV$38, $K89)=0, (($M89-$N89)*$Z$11^CV$38), 0)), 0)</f>
        <v>0</v>
      </c>
      <c r="CW89" s="12">
        <f t="shared" si="116"/>
        <v>0</v>
      </c>
      <c r="CX89" s="12">
        <f t="shared" si="116"/>
        <v>0</v>
      </c>
      <c r="CY89" s="12">
        <f t="shared" si="116"/>
        <v>0</v>
      </c>
      <c r="CZ89" s="12">
        <f t="shared" si="116"/>
        <v>0</v>
      </c>
      <c r="DA89" s="12">
        <f t="shared" si="116"/>
        <v>0</v>
      </c>
      <c r="DB89" s="12">
        <f t="shared" si="116"/>
        <v>0</v>
      </c>
      <c r="DC89" s="12">
        <f t="shared" si="116"/>
        <v>0</v>
      </c>
      <c r="DD89" s="12">
        <f t="shared" si="116"/>
        <v>0</v>
      </c>
      <c r="DE89" s="12">
        <f t="shared" si="116"/>
        <v>0</v>
      </c>
      <c r="DF89" s="12">
        <f t="shared" ref="DF89:DO102" si="117">IFERROR(IF(DF$38&gt;=$X$10, 0, IF(MOD($AD89+DF$38, $K89)=0, (($M89-$N89)*$Z$11^DF$38), 0)), 0)</f>
        <v>0</v>
      </c>
      <c r="DG89" s="12">
        <f t="shared" si="117"/>
        <v>0</v>
      </c>
      <c r="DH89" s="12">
        <f t="shared" si="117"/>
        <v>0</v>
      </c>
      <c r="DI89" s="12">
        <f t="shared" si="117"/>
        <v>0</v>
      </c>
      <c r="DJ89" s="12">
        <f t="shared" si="117"/>
        <v>0</v>
      </c>
      <c r="DK89" s="12">
        <f t="shared" si="117"/>
        <v>0</v>
      </c>
      <c r="DL89" s="12">
        <f t="shared" si="117"/>
        <v>0</v>
      </c>
      <c r="DM89" s="12">
        <f t="shared" si="117"/>
        <v>0</v>
      </c>
      <c r="DN89" s="12">
        <f t="shared" si="117"/>
        <v>0</v>
      </c>
      <c r="DO89" s="12">
        <f t="shared" si="117"/>
        <v>0</v>
      </c>
      <c r="DP89" s="12">
        <f t="shared" ref="DP89:DY102" si="118">IFERROR(IF(DP$38&gt;=$X$10, 0, IF(MOD($AD89+DP$38, $K89)=0, (($M89-$N89)*$Z$11^DP$38), 0)), 0)</f>
        <v>0</v>
      </c>
      <c r="DQ89" s="12">
        <f t="shared" si="118"/>
        <v>0</v>
      </c>
      <c r="DR89" s="12">
        <f t="shared" si="118"/>
        <v>0</v>
      </c>
      <c r="DS89" s="12">
        <f t="shared" si="118"/>
        <v>0</v>
      </c>
      <c r="DT89" s="12">
        <f t="shared" si="118"/>
        <v>0</v>
      </c>
      <c r="DU89" s="12">
        <f t="shared" si="118"/>
        <v>0</v>
      </c>
      <c r="DV89" s="12">
        <f t="shared" si="118"/>
        <v>0</v>
      </c>
      <c r="DW89" s="12">
        <f t="shared" si="118"/>
        <v>0</v>
      </c>
      <c r="DX89" s="12">
        <f t="shared" si="118"/>
        <v>0</v>
      </c>
      <c r="DY89" s="12">
        <f t="shared" si="118"/>
        <v>0</v>
      </c>
      <c r="DZ89" s="12">
        <f t="shared" ref="DZ89:EJ102" si="119">IFERROR(IF(DZ$38&gt;=$X$10, 0, IF(MOD($AD89+DZ$38, $K89)=0, (($M89-$N89)*$Z$11^DZ$38), 0)), 0)</f>
        <v>0</v>
      </c>
      <c r="EA89" s="12">
        <f t="shared" si="119"/>
        <v>0</v>
      </c>
      <c r="EB89" s="12">
        <f t="shared" si="119"/>
        <v>0</v>
      </c>
      <c r="EC89" s="12">
        <f t="shared" si="119"/>
        <v>0</v>
      </c>
      <c r="ED89" s="12">
        <f t="shared" si="119"/>
        <v>0</v>
      </c>
      <c r="EE89" s="12">
        <f t="shared" si="119"/>
        <v>0</v>
      </c>
      <c r="EF89" s="12">
        <f t="shared" si="119"/>
        <v>0</v>
      </c>
      <c r="EG89" s="12">
        <f t="shared" si="119"/>
        <v>0</v>
      </c>
      <c r="EH89" s="12">
        <f t="shared" si="119"/>
        <v>0</v>
      </c>
      <c r="EI89" s="12">
        <f t="shared" si="119"/>
        <v>0</v>
      </c>
      <c r="EJ89" s="12">
        <f t="shared" si="119"/>
        <v>0</v>
      </c>
      <c r="EK89" s="20"/>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c r="HZ89" s="12"/>
      <c r="IA89" s="12"/>
      <c r="IB89" s="12"/>
      <c r="IC89" s="12"/>
      <c r="ID89" s="12"/>
      <c r="IE89" s="12"/>
      <c r="IF89" s="12"/>
      <c r="IG89" s="12"/>
      <c r="IH89" s="12"/>
      <c r="II89" s="16"/>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12"/>
      <c r="JN89" s="12"/>
      <c r="JO89" s="12"/>
      <c r="JP89" s="12"/>
      <c r="JQ89" s="12"/>
      <c r="JR89" s="12"/>
      <c r="JS89" s="12"/>
      <c r="JT89" s="12"/>
      <c r="JU89" s="12"/>
      <c r="JV89" s="12"/>
      <c r="JW89" s="12"/>
      <c r="JX89" s="12"/>
      <c r="JY89" s="12"/>
      <c r="JZ89" s="12"/>
      <c r="KA89" s="12"/>
      <c r="KB89" s="12"/>
      <c r="KC89" s="12"/>
      <c r="KD89" s="12"/>
      <c r="KE89" s="12"/>
      <c r="KF89" s="12"/>
      <c r="KG89" s="12"/>
      <c r="KH89" s="12"/>
      <c r="KI89" s="12"/>
      <c r="KJ89" s="12"/>
      <c r="KK89" s="12"/>
      <c r="KL89" s="12"/>
      <c r="KM89" s="12"/>
      <c r="KN89" s="12"/>
      <c r="KO89" s="12"/>
      <c r="KP89" s="12"/>
      <c r="KQ89" s="12"/>
      <c r="KR89" s="12"/>
      <c r="KS89" s="12"/>
      <c r="KT89" s="12"/>
      <c r="KU89" s="12"/>
      <c r="KV89" s="12"/>
      <c r="KW89" s="12"/>
      <c r="KX89" s="12"/>
      <c r="KY89" s="12"/>
      <c r="KZ89" s="12"/>
      <c r="LA89" s="12"/>
      <c r="LB89" s="12"/>
      <c r="LC89" s="12"/>
      <c r="LD89" s="12"/>
      <c r="LE89" s="12"/>
      <c r="LF89" s="12"/>
      <c r="LG89" s="12"/>
      <c r="LH89" s="12"/>
      <c r="LI89" s="12"/>
      <c r="LJ89" s="12"/>
      <c r="LK89" s="12"/>
      <c r="LL89" s="12"/>
      <c r="LM89" s="12"/>
      <c r="LN89" s="12"/>
      <c r="LO89" s="12"/>
      <c r="LP89" s="12"/>
      <c r="LQ89" s="12"/>
      <c r="LR89" s="12"/>
      <c r="LS89" s="12"/>
      <c r="LT89" s="12"/>
      <c r="LU89" s="12"/>
      <c r="LV89" s="12"/>
      <c r="LW89" s="12"/>
      <c r="LX89" s="12"/>
      <c r="LY89" s="12"/>
      <c r="LZ89" s="12"/>
      <c r="MA89" s="12"/>
      <c r="MB89" s="12"/>
      <c r="MC89" s="12"/>
      <c r="MD89" s="12"/>
      <c r="ME89" s="12"/>
      <c r="MF89" s="12"/>
      <c r="MG89" s="12"/>
    </row>
    <row r="90" spans="1:345" x14ac:dyDescent="0.25">
      <c r="A90" s="132"/>
      <c r="B90" s="27"/>
      <c r="C90" s="219"/>
      <c r="D90" s="219"/>
      <c r="E90" s="103"/>
      <c r="F90" s="105"/>
      <c r="G90" s="36" t="str">
        <f>IFERROR(VLOOKUP(E90, 'General Project Info'!$C$31:$I$41, 7, FALSE), "")</f>
        <v/>
      </c>
      <c r="H90" s="41">
        <f>IFERROR(X90*VLOOKUP(E90, 'General Project Info'!$R$31:$T$41, 3, FALSE), 0)</f>
        <v>0</v>
      </c>
      <c r="I90" s="42">
        <f>IFERROR(IF($T90="Yes", $X90*VLOOKUP($E90, 'General Project Info'!$R$31:$W$41, 5, FALSE), 0), 0)</f>
        <v>0</v>
      </c>
      <c r="J90" s="42">
        <f>IFERROR(IF($T90="No", $X90*VLOOKUP($E90, 'General Project Info'!$R$31:$W$41, 5, FALSE), 0), 0)</f>
        <v>0</v>
      </c>
      <c r="K90" s="108"/>
      <c r="L90" s="108"/>
      <c r="M90" s="109"/>
      <c r="N90" s="109"/>
      <c r="O90" s="109"/>
      <c r="P90" s="43">
        <f t="shared" ref="P90:P102" si="120">IFERROR(IF(K90=AC90, 0, (AC90/K90*M90)*$Z$11^IF(AB90&lt;=0,0,AA90)), 0)</f>
        <v>0</v>
      </c>
      <c r="Q90" s="27"/>
      <c r="R90" s="132"/>
      <c r="T90" s="18" t="e">
        <f>VLOOKUP($E90, 'Unit Conversions Array'!$B$4:$Z$16, 25, FALSE)</f>
        <v>#N/A</v>
      </c>
      <c r="U90">
        <f>VLOOKUP(E90, 'General Project Info'!$R$31:$W$41, 6, FALSE)</f>
        <v>1</v>
      </c>
      <c r="V90" s="18">
        <f t="shared" si="104"/>
        <v>0</v>
      </c>
      <c r="W90" s="18">
        <f>IFERROR(F90*INDEX('Unit Conversions Array'!$E$4:$Y$16, MATCH('Scenarios &amp; Measures'!E90, 'Unit Conversions Array'!$B$4:$B$16, 0), MATCH('Scenarios &amp; Measures'!G90, 'Unit Conversions Array'!$E$3:$Y$3, 0)), 0)</f>
        <v>0</v>
      </c>
      <c r="X90" s="19">
        <f t="shared" ref="X90:X102" si="121">W90/3.412</f>
        <v>0</v>
      </c>
      <c r="Y90" s="19">
        <f t="shared" ref="Y90:Y102" si="122">I90</f>
        <v>0</v>
      </c>
      <c r="Z90" s="19">
        <f t="shared" ref="Z90:Z102" si="123">J90</f>
        <v>0</v>
      </c>
      <c r="AA90" s="17">
        <f>IFERROR(ROUNDDOWN(($X$10-(K90-AD90))/K90, 0)*K90+(K90-AD90), 0)</f>
        <v>0</v>
      </c>
      <c r="AB90" s="17">
        <f t="shared" ref="AB90:AB102" si="124">$X$10-AA90</f>
        <v>40</v>
      </c>
      <c r="AC90" s="17">
        <f t="shared" ref="AC90:AC102" si="125">IF(AB90&lt;0, ABS(AB90), K90-AB90)</f>
        <v>-40</v>
      </c>
      <c r="AD90" s="17">
        <f t="shared" ref="AD90:AD102" si="126">IF(L90&lt;=K90, L90, 0)</f>
        <v>0</v>
      </c>
      <c r="AE90" s="18">
        <f t="shared" si="105"/>
        <v>0</v>
      </c>
      <c r="AF90" s="19">
        <f t="shared" si="106"/>
        <v>0</v>
      </c>
      <c r="AG90" s="12">
        <f t="shared" si="107"/>
        <v>0</v>
      </c>
      <c r="AH90" s="17">
        <f t="shared" ref="AH90:AH102" si="127">IFERROR(SUMPRODUCT($AN$12:$EJ$12, AN90:EJ90), 0)</f>
        <v>0</v>
      </c>
      <c r="AI90" s="23">
        <f>IF($V$10="RECs", -Y90/VLOOKUP("RECs", 'General Project Info'!$R$31:$W$41, 5, FALSE)*$V$11*IF($X$11=$Z$12, $X$10, (1/($Z$12-$X$11))*(1-($X$11/$Z$12)^$X$10)*$Z$12), 0)</f>
        <v>0</v>
      </c>
      <c r="AJ90" s="17">
        <f t="shared" si="108"/>
        <v>0</v>
      </c>
      <c r="AK90" s="17" t="e">
        <f t="shared" si="109"/>
        <v>#N/A</v>
      </c>
      <c r="AL90" s="17" t="e">
        <f t="shared" ref="AL90:AL102" si="128">V90+AG90+AH90+AE90+AF90+AI90+AJ90+AK90-P90</f>
        <v>#N/A</v>
      </c>
      <c r="AM90" s="16"/>
      <c r="AN90" s="12">
        <f t="shared" si="110"/>
        <v>0</v>
      </c>
      <c r="AO90" s="12">
        <f t="shared" si="110"/>
        <v>0</v>
      </c>
      <c r="AP90" s="12">
        <f t="shared" si="110"/>
        <v>0</v>
      </c>
      <c r="AQ90" s="12">
        <f t="shared" si="110"/>
        <v>0</v>
      </c>
      <c r="AR90" s="12">
        <f t="shared" si="110"/>
        <v>0</v>
      </c>
      <c r="AS90" s="12">
        <f t="shared" si="110"/>
        <v>0</v>
      </c>
      <c r="AT90" s="12">
        <f t="shared" si="110"/>
        <v>0</v>
      </c>
      <c r="AU90" s="12">
        <f t="shared" si="110"/>
        <v>0</v>
      </c>
      <c r="AV90" s="12">
        <f t="shared" si="110"/>
        <v>0</v>
      </c>
      <c r="AW90" s="12">
        <f t="shared" si="110"/>
        <v>0</v>
      </c>
      <c r="AX90" s="12">
        <f t="shared" si="111"/>
        <v>0</v>
      </c>
      <c r="AY90" s="12">
        <f t="shared" si="111"/>
        <v>0</v>
      </c>
      <c r="AZ90" s="12">
        <f t="shared" si="111"/>
        <v>0</v>
      </c>
      <c r="BA90" s="12">
        <f t="shared" si="111"/>
        <v>0</v>
      </c>
      <c r="BB90" s="12">
        <f t="shared" si="111"/>
        <v>0</v>
      </c>
      <c r="BC90" s="12">
        <f t="shared" si="111"/>
        <v>0</v>
      </c>
      <c r="BD90" s="12">
        <f t="shared" si="111"/>
        <v>0</v>
      </c>
      <c r="BE90" s="12">
        <f t="shared" si="111"/>
        <v>0</v>
      </c>
      <c r="BF90" s="12">
        <f t="shared" si="111"/>
        <v>0</v>
      </c>
      <c r="BG90" s="12">
        <f t="shared" si="111"/>
        <v>0</v>
      </c>
      <c r="BH90" s="12">
        <f t="shared" si="112"/>
        <v>0</v>
      </c>
      <c r="BI90" s="12">
        <f t="shared" si="112"/>
        <v>0</v>
      </c>
      <c r="BJ90" s="12">
        <f t="shared" si="112"/>
        <v>0</v>
      </c>
      <c r="BK90" s="12">
        <f t="shared" si="112"/>
        <v>0</v>
      </c>
      <c r="BL90" s="12">
        <f t="shared" si="112"/>
        <v>0</v>
      </c>
      <c r="BM90" s="12">
        <f t="shared" si="112"/>
        <v>0</v>
      </c>
      <c r="BN90" s="12">
        <f t="shared" si="112"/>
        <v>0</v>
      </c>
      <c r="BO90" s="12">
        <f t="shared" si="112"/>
        <v>0</v>
      </c>
      <c r="BP90" s="12">
        <f t="shared" si="112"/>
        <v>0</v>
      </c>
      <c r="BQ90" s="12">
        <f t="shared" si="112"/>
        <v>0</v>
      </c>
      <c r="BR90" s="12">
        <f t="shared" si="113"/>
        <v>0</v>
      </c>
      <c r="BS90" s="12">
        <f t="shared" si="113"/>
        <v>0</v>
      </c>
      <c r="BT90" s="12">
        <f t="shared" si="113"/>
        <v>0</v>
      </c>
      <c r="BU90" s="12">
        <f t="shared" si="113"/>
        <v>0</v>
      </c>
      <c r="BV90" s="12">
        <f t="shared" si="113"/>
        <v>0</v>
      </c>
      <c r="BW90" s="12">
        <f t="shared" si="113"/>
        <v>0</v>
      </c>
      <c r="BX90" s="12">
        <f t="shared" si="113"/>
        <v>0</v>
      </c>
      <c r="BY90" s="12">
        <f t="shared" si="113"/>
        <v>0</v>
      </c>
      <c r="BZ90" s="12">
        <f t="shared" si="113"/>
        <v>0</v>
      </c>
      <c r="CA90" s="12">
        <f t="shared" si="113"/>
        <v>0</v>
      </c>
      <c r="CB90" s="12">
        <f t="shared" si="114"/>
        <v>0</v>
      </c>
      <c r="CC90" s="12">
        <f t="shared" si="114"/>
        <v>0</v>
      </c>
      <c r="CD90" s="12">
        <f t="shared" si="114"/>
        <v>0</v>
      </c>
      <c r="CE90" s="12">
        <f t="shared" si="114"/>
        <v>0</v>
      </c>
      <c r="CF90" s="12">
        <f t="shared" si="114"/>
        <v>0</v>
      </c>
      <c r="CG90" s="12">
        <f t="shared" si="114"/>
        <v>0</v>
      </c>
      <c r="CH90" s="12">
        <f t="shared" si="114"/>
        <v>0</v>
      </c>
      <c r="CI90" s="12">
        <f t="shared" si="114"/>
        <v>0</v>
      </c>
      <c r="CJ90" s="12">
        <f t="shared" si="114"/>
        <v>0</v>
      </c>
      <c r="CK90" s="12">
        <f t="shared" si="114"/>
        <v>0</v>
      </c>
      <c r="CL90" s="12">
        <f t="shared" si="115"/>
        <v>0</v>
      </c>
      <c r="CM90" s="12">
        <f t="shared" si="115"/>
        <v>0</v>
      </c>
      <c r="CN90" s="12">
        <f t="shared" si="115"/>
        <v>0</v>
      </c>
      <c r="CO90" s="12">
        <f t="shared" si="115"/>
        <v>0</v>
      </c>
      <c r="CP90" s="12">
        <f t="shared" si="115"/>
        <v>0</v>
      </c>
      <c r="CQ90" s="12">
        <f t="shared" si="115"/>
        <v>0</v>
      </c>
      <c r="CR90" s="12">
        <f t="shared" si="115"/>
        <v>0</v>
      </c>
      <c r="CS90" s="12">
        <f t="shared" si="115"/>
        <v>0</v>
      </c>
      <c r="CT90" s="12">
        <f t="shared" si="115"/>
        <v>0</v>
      </c>
      <c r="CU90" s="12">
        <f t="shared" si="115"/>
        <v>0</v>
      </c>
      <c r="CV90" s="12">
        <f t="shared" si="116"/>
        <v>0</v>
      </c>
      <c r="CW90" s="12">
        <f t="shared" si="116"/>
        <v>0</v>
      </c>
      <c r="CX90" s="12">
        <f t="shared" si="116"/>
        <v>0</v>
      </c>
      <c r="CY90" s="12">
        <f t="shared" si="116"/>
        <v>0</v>
      </c>
      <c r="CZ90" s="12">
        <f t="shared" si="116"/>
        <v>0</v>
      </c>
      <c r="DA90" s="12">
        <f t="shared" si="116"/>
        <v>0</v>
      </c>
      <c r="DB90" s="12">
        <f t="shared" si="116"/>
        <v>0</v>
      </c>
      <c r="DC90" s="12">
        <f t="shared" si="116"/>
        <v>0</v>
      </c>
      <c r="DD90" s="12">
        <f t="shared" si="116"/>
        <v>0</v>
      </c>
      <c r="DE90" s="12">
        <f t="shared" si="116"/>
        <v>0</v>
      </c>
      <c r="DF90" s="12">
        <f t="shared" si="117"/>
        <v>0</v>
      </c>
      <c r="DG90" s="12">
        <f t="shared" si="117"/>
        <v>0</v>
      </c>
      <c r="DH90" s="12">
        <f t="shared" si="117"/>
        <v>0</v>
      </c>
      <c r="DI90" s="12">
        <f t="shared" si="117"/>
        <v>0</v>
      </c>
      <c r="DJ90" s="12">
        <f t="shared" si="117"/>
        <v>0</v>
      </c>
      <c r="DK90" s="12">
        <f t="shared" si="117"/>
        <v>0</v>
      </c>
      <c r="DL90" s="12">
        <f t="shared" si="117"/>
        <v>0</v>
      </c>
      <c r="DM90" s="12">
        <f t="shared" si="117"/>
        <v>0</v>
      </c>
      <c r="DN90" s="12">
        <f t="shared" si="117"/>
        <v>0</v>
      </c>
      <c r="DO90" s="12">
        <f t="shared" si="117"/>
        <v>0</v>
      </c>
      <c r="DP90" s="12">
        <f t="shared" si="118"/>
        <v>0</v>
      </c>
      <c r="DQ90" s="12">
        <f t="shared" si="118"/>
        <v>0</v>
      </c>
      <c r="DR90" s="12">
        <f t="shared" si="118"/>
        <v>0</v>
      </c>
      <c r="DS90" s="12">
        <f t="shared" si="118"/>
        <v>0</v>
      </c>
      <c r="DT90" s="12">
        <f t="shared" si="118"/>
        <v>0</v>
      </c>
      <c r="DU90" s="12">
        <f t="shared" si="118"/>
        <v>0</v>
      </c>
      <c r="DV90" s="12">
        <f t="shared" si="118"/>
        <v>0</v>
      </c>
      <c r="DW90" s="12">
        <f t="shared" si="118"/>
        <v>0</v>
      </c>
      <c r="DX90" s="12">
        <f t="shared" si="118"/>
        <v>0</v>
      </c>
      <c r="DY90" s="12">
        <f t="shared" si="118"/>
        <v>0</v>
      </c>
      <c r="DZ90" s="12">
        <f t="shared" si="119"/>
        <v>0</v>
      </c>
      <c r="EA90" s="12">
        <f t="shared" si="119"/>
        <v>0</v>
      </c>
      <c r="EB90" s="12">
        <f t="shared" si="119"/>
        <v>0</v>
      </c>
      <c r="EC90" s="12">
        <f t="shared" si="119"/>
        <v>0</v>
      </c>
      <c r="ED90" s="12">
        <f t="shared" si="119"/>
        <v>0</v>
      </c>
      <c r="EE90" s="12">
        <f t="shared" si="119"/>
        <v>0</v>
      </c>
      <c r="EF90" s="12">
        <f t="shared" si="119"/>
        <v>0</v>
      </c>
      <c r="EG90" s="12">
        <f t="shared" si="119"/>
        <v>0</v>
      </c>
      <c r="EH90" s="12">
        <f t="shared" si="119"/>
        <v>0</v>
      </c>
      <c r="EI90" s="12">
        <f t="shared" si="119"/>
        <v>0</v>
      </c>
      <c r="EJ90" s="12">
        <f t="shared" si="119"/>
        <v>0</v>
      </c>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2"/>
      <c r="HM90" s="12"/>
      <c r="HN90" s="12"/>
      <c r="HO90" s="12"/>
      <c r="HP90" s="12"/>
      <c r="HQ90" s="12"/>
      <c r="HR90" s="12"/>
      <c r="HS90" s="12"/>
      <c r="HT90" s="12"/>
      <c r="HU90" s="12"/>
      <c r="HV90" s="12"/>
      <c r="HW90" s="12"/>
      <c r="HX90" s="12"/>
      <c r="HY90" s="12"/>
      <c r="HZ90" s="12"/>
      <c r="IA90" s="12"/>
      <c r="IB90" s="12"/>
      <c r="IC90" s="12"/>
      <c r="ID90" s="12"/>
      <c r="IE90" s="12"/>
      <c r="IF90" s="12"/>
      <c r="IG90" s="12"/>
      <c r="IH90" s="12"/>
      <c r="IJ90" s="12"/>
      <c r="IK90" s="12"/>
      <c r="IL90" s="12"/>
      <c r="IM90" s="12"/>
      <c r="IN90" s="12"/>
      <c r="IO90" s="12"/>
      <c r="IP90" s="12"/>
      <c r="IQ90" s="12"/>
      <c r="IR90" s="12"/>
      <c r="IS90" s="12"/>
      <c r="IT90" s="12"/>
      <c r="IU90" s="12"/>
      <c r="IV90" s="12"/>
      <c r="IW90" s="12"/>
      <c r="IX90" s="12"/>
      <c r="IY90" s="12"/>
      <c r="IZ90" s="12"/>
      <c r="JA90" s="12"/>
      <c r="JB90" s="12"/>
      <c r="JC90" s="12"/>
      <c r="JD90" s="12"/>
      <c r="JE90" s="12"/>
      <c r="JF90" s="12"/>
      <c r="JG90" s="12"/>
      <c r="JH90" s="12"/>
      <c r="JI90" s="12"/>
      <c r="JJ90" s="12"/>
      <c r="JK90" s="12"/>
      <c r="JL90" s="12"/>
      <c r="JM90" s="12"/>
      <c r="JN90" s="12"/>
      <c r="JO90" s="12"/>
      <c r="JP90" s="12"/>
      <c r="JQ90" s="12"/>
      <c r="JR90" s="12"/>
      <c r="JS90" s="12"/>
      <c r="JT90" s="12"/>
      <c r="JU90" s="12"/>
      <c r="JV90" s="12"/>
      <c r="JW90" s="12"/>
      <c r="JX90" s="12"/>
      <c r="JY90" s="12"/>
      <c r="JZ90" s="12"/>
      <c r="KA90" s="12"/>
      <c r="KB90" s="12"/>
      <c r="KC90" s="12"/>
      <c r="KD90" s="12"/>
      <c r="KE90" s="12"/>
      <c r="KF90" s="12"/>
      <c r="KG90" s="12"/>
      <c r="KH90" s="12"/>
      <c r="KI90" s="12"/>
      <c r="KJ90" s="12"/>
      <c r="KK90" s="12"/>
      <c r="KL90" s="12"/>
      <c r="KM90" s="12"/>
      <c r="KN90" s="12"/>
      <c r="KO90" s="12"/>
      <c r="KP90" s="12"/>
      <c r="KQ90" s="12"/>
      <c r="KR90" s="12"/>
      <c r="KS90" s="12"/>
      <c r="KT90" s="12"/>
      <c r="KU90" s="12"/>
      <c r="KV90" s="12"/>
      <c r="KW90" s="12"/>
      <c r="KX90" s="12"/>
      <c r="KY90" s="12"/>
      <c r="KZ90" s="12"/>
      <c r="LA90" s="12"/>
      <c r="LB90" s="12"/>
      <c r="LC90" s="12"/>
      <c r="LD90" s="12"/>
      <c r="LE90" s="12"/>
      <c r="LF90" s="12"/>
      <c r="LG90" s="12"/>
      <c r="LH90" s="12"/>
      <c r="LI90" s="12"/>
      <c r="LJ90" s="12"/>
      <c r="LK90" s="12"/>
      <c r="LL90" s="12"/>
      <c r="LM90" s="12"/>
      <c r="LN90" s="12"/>
      <c r="LO90" s="12"/>
      <c r="LP90" s="12"/>
      <c r="LQ90" s="12"/>
      <c r="LR90" s="12"/>
      <c r="LS90" s="12"/>
      <c r="LT90" s="12"/>
      <c r="LU90" s="12"/>
      <c r="LV90" s="12"/>
      <c r="LW90" s="12"/>
      <c r="LX90" s="12"/>
      <c r="LY90" s="12"/>
      <c r="LZ90" s="12"/>
      <c r="MA90" s="12"/>
      <c r="MB90" s="12"/>
      <c r="MC90" s="12"/>
      <c r="MD90" s="12"/>
      <c r="ME90" s="12"/>
      <c r="MF90" s="12"/>
      <c r="MG90" s="12"/>
    </row>
    <row r="91" spans="1:345" x14ac:dyDescent="0.25">
      <c r="A91" s="132"/>
      <c r="B91" s="27"/>
      <c r="C91" s="219"/>
      <c r="D91" s="219"/>
      <c r="E91" s="103"/>
      <c r="F91" s="105"/>
      <c r="G91" s="36" t="str">
        <f>IFERROR(VLOOKUP(E91, 'General Project Info'!$C$31:$I$41, 7, FALSE), "")</f>
        <v/>
      </c>
      <c r="H91" s="41">
        <f>IFERROR(X91*VLOOKUP(E91, 'General Project Info'!$R$31:$T$41, 3, FALSE), 0)</f>
        <v>0</v>
      </c>
      <c r="I91" s="42">
        <f>IFERROR(IF($T91="Yes", $X91*VLOOKUP($E91, 'General Project Info'!$R$31:$W$41, 5, FALSE), 0), 0)</f>
        <v>0</v>
      </c>
      <c r="J91" s="42">
        <f>IFERROR(IF($T91="No", $X91*VLOOKUP($E91, 'General Project Info'!$R$31:$W$41, 5, FALSE), 0), 0)</f>
        <v>0</v>
      </c>
      <c r="K91" s="108"/>
      <c r="L91" s="108"/>
      <c r="M91" s="109"/>
      <c r="N91" s="109"/>
      <c r="O91" s="109"/>
      <c r="P91" s="43">
        <f t="shared" si="120"/>
        <v>0</v>
      </c>
      <c r="Q91" s="27"/>
      <c r="R91" s="132"/>
      <c r="T91" s="18" t="e">
        <f>VLOOKUP($E91, 'Unit Conversions Array'!$B$4:$Z$16, 25, FALSE)</f>
        <v>#N/A</v>
      </c>
      <c r="U91">
        <f>VLOOKUP(E91, 'General Project Info'!$R$31:$W$41, 6, FALSE)</f>
        <v>1</v>
      </c>
      <c r="V91" s="18">
        <f t="shared" si="104"/>
        <v>0</v>
      </c>
      <c r="W91" s="18">
        <f>IFERROR(F91*INDEX('Unit Conversions Array'!$E$4:$Y$16, MATCH('Scenarios &amp; Measures'!E91, 'Unit Conversions Array'!$B$4:$B$16, 0), MATCH('Scenarios &amp; Measures'!G91, 'Unit Conversions Array'!$E$3:$Y$3, 0)), 0)</f>
        <v>0</v>
      </c>
      <c r="X91" s="19">
        <f t="shared" si="121"/>
        <v>0</v>
      </c>
      <c r="Y91" s="19">
        <f t="shared" si="122"/>
        <v>0</v>
      </c>
      <c r="Z91" s="19">
        <f t="shared" si="123"/>
        <v>0</v>
      </c>
      <c r="AA91" s="17">
        <f>IFERROR(ROUNDDOWN(($X$10-(K91-AD91))/K91, 0)*K91+(K91-AD91), 0)</f>
        <v>0</v>
      </c>
      <c r="AB91" s="17">
        <f t="shared" si="124"/>
        <v>40</v>
      </c>
      <c r="AC91" s="17">
        <f t="shared" si="125"/>
        <v>-40</v>
      </c>
      <c r="AD91" s="17">
        <f t="shared" si="126"/>
        <v>0</v>
      </c>
      <c r="AE91" s="18">
        <f t="shared" si="105"/>
        <v>0</v>
      </c>
      <c r="AF91" s="19">
        <f t="shared" si="106"/>
        <v>0</v>
      </c>
      <c r="AG91" s="12">
        <f t="shared" si="107"/>
        <v>0</v>
      </c>
      <c r="AH91" s="17">
        <f t="shared" si="127"/>
        <v>0</v>
      </c>
      <c r="AI91" s="23">
        <f>IF($V$10="RECs", -Y91/VLOOKUP("RECs", 'General Project Info'!$R$31:$W$41, 5, FALSE)*$V$11*IF($X$11=$Z$12, $X$10, (1/($Z$12-$X$11))*(1-($X$11/$Z$12)^$X$10)*$Z$12), 0)</f>
        <v>0</v>
      </c>
      <c r="AJ91" s="17">
        <f t="shared" si="108"/>
        <v>0</v>
      </c>
      <c r="AK91" s="17" t="e">
        <f t="shared" si="109"/>
        <v>#N/A</v>
      </c>
      <c r="AL91" s="17" t="e">
        <f t="shared" si="128"/>
        <v>#N/A</v>
      </c>
      <c r="AN91" s="12">
        <f t="shared" si="110"/>
        <v>0</v>
      </c>
      <c r="AO91" s="12">
        <f t="shared" si="110"/>
        <v>0</v>
      </c>
      <c r="AP91" s="12">
        <f t="shared" si="110"/>
        <v>0</v>
      </c>
      <c r="AQ91" s="12">
        <f t="shared" si="110"/>
        <v>0</v>
      </c>
      <c r="AR91" s="12">
        <f t="shared" si="110"/>
        <v>0</v>
      </c>
      <c r="AS91" s="12">
        <f t="shared" si="110"/>
        <v>0</v>
      </c>
      <c r="AT91" s="12">
        <f t="shared" si="110"/>
        <v>0</v>
      </c>
      <c r="AU91" s="12">
        <f t="shared" si="110"/>
        <v>0</v>
      </c>
      <c r="AV91" s="12">
        <f t="shared" si="110"/>
        <v>0</v>
      </c>
      <c r="AW91" s="12">
        <f t="shared" si="110"/>
        <v>0</v>
      </c>
      <c r="AX91" s="12">
        <f t="shared" si="111"/>
        <v>0</v>
      </c>
      <c r="AY91" s="12">
        <f t="shared" si="111"/>
        <v>0</v>
      </c>
      <c r="AZ91" s="12">
        <f t="shared" si="111"/>
        <v>0</v>
      </c>
      <c r="BA91" s="12">
        <f t="shared" si="111"/>
        <v>0</v>
      </c>
      <c r="BB91" s="12">
        <f t="shared" si="111"/>
        <v>0</v>
      </c>
      <c r="BC91" s="12">
        <f t="shared" si="111"/>
        <v>0</v>
      </c>
      <c r="BD91" s="12">
        <f t="shared" si="111"/>
        <v>0</v>
      </c>
      <c r="BE91" s="12">
        <f t="shared" si="111"/>
        <v>0</v>
      </c>
      <c r="BF91" s="12">
        <f t="shared" si="111"/>
        <v>0</v>
      </c>
      <c r="BG91" s="12">
        <f t="shared" si="111"/>
        <v>0</v>
      </c>
      <c r="BH91" s="12">
        <f t="shared" si="112"/>
        <v>0</v>
      </c>
      <c r="BI91" s="12">
        <f t="shared" si="112"/>
        <v>0</v>
      </c>
      <c r="BJ91" s="12">
        <f t="shared" si="112"/>
        <v>0</v>
      </c>
      <c r="BK91" s="12">
        <f t="shared" si="112"/>
        <v>0</v>
      </c>
      <c r="BL91" s="12">
        <f t="shared" si="112"/>
        <v>0</v>
      </c>
      <c r="BM91" s="12">
        <f t="shared" si="112"/>
        <v>0</v>
      </c>
      <c r="BN91" s="12">
        <f t="shared" si="112"/>
        <v>0</v>
      </c>
      <c r="BO91" s="12">
        <f t="shared" si="112"/>
        <v>0</v>
      </c>
      <c r="BP91" s="12">
        <f t="shared" si="112"/>
        <v>0</v>
      </c>
      <c r="BQ91" s="12">
        <f t="shared" si="112"/>
        <v>0</v>
      </c>
      <c r="BR91" s="12">
        <f t="shared" si="113"/>
        <v>0</v>
      </c>
      <c r="BS91" s="12">
        <f t="shared" si="113"/>
        <v>0</v>
      </c>
      <c r="BT91" s="12">
        <f t="shared" si="113"/>
        <v>0</v>
      </c>
      <c r="BU91" s="12">
        <f t="shared" si="113"/>
        <v>0</v>
      </c>
      <c r="BV91" s="12">
        <f t="shared" si="113"/>
        <v>0</v>
      </c>
      <c r="BW91" s="12">
        <f t="shared" si="113"/>
        <v>0</v>
      </c>
      <c r="BX91" s="12">
        <f t="shared" si="113"/>
        <v>0</v>
      </c>
      <c r="BY91" s="12">
        <f t="shared" si="113"/>
        <v>0</v>
      </c>
      <c r="BZ91" s="12">
        <f t="shared" si="113"/>
        <v>0</v>
      </c>
      <c r="CA91" s="12">
        <f t="shared" si="113"/>
        <v>0</v>
      </c>
      <c r="CB91" s="12">
        <f t="shared" si="114"/>
        <v>0</v>
      </c>
      <c r="CC91" s="12">
        <f t="shared" si="114"/>
        <v>0</v>
      </c>
      <c r="CD91" s="12">
        <f t="shared" si="114"/>
        <v>0</v>
      </c>
      <c r="CE91" s="12">
        <f t="shared" si="114"/>
        <v>0</v>
      </c>
      <c r="CF91" s="12">
        <f t="shared" si="114"/>
        <v>0</v>
      </c>
      <c r="CG91" s="12">
        <f t="shared" si="114"/>
        <v>0</v>
      </c>
      <c r="CH91" s="12">
        <f t="shared" si="114"/>
        <v>0</v>
      </c>
      <c r="CI91" s="12">
        <f t="shared" si="114"/>
        <v>0</v>
      </c>
      <c r="CJ91" s="12">
        <f t="shared" si="114"/>
        <v>0</v>
      </c>
      <c r="CK91" s="12">
        <f t="shared" si="114"/>
        <v>0</v>
      </c>
      <c r="CL91" s="12">
        <f t="shared" si="115"/>
        <v>0</v>
      </c>
      <c r="CM91" s="12">
        <f t="shared" si="115"/>
        <v>0</v>
      </c>
      <c r="CN91" s="12">
        <f t="shared" si="115"/>
        <v>0</v>
      </c>
      <c r="CO91" s="12">
        <f t="shared" si="115"/>
        <v>0</v>
      </c>
      <c r="CP91" s="12">
        <f t="shared" si="115"/>
        <v>0</v>
      </c>
      <c r="CQ91" s="12">
        <f t="shared" si="115"/>
        <v>0</v>
      </c>
      <c r="CR91" s="12">
        <f t="shared" si="115"/>
        <v>0</v>
      </c>
      <c r="CS91" s="12">
        <f t="shared" si="115"/>
        <v>0</v>
      </c>
      <c r="CT91" s="12">
        <f t="shared" si="115"/>
        <v>0</v>
      </c>
      <c r="CU91" s="12">
        <f t="shared" si="115"/>
        <v>0</v>
      </c>
      <c r="CV91" s="12">
        <f t="shared" si="116"/>
        <v>0</v>
      </c>
      <c r="CW91" s="12">
        <f t="shared" si="116"/>
        <v>0</v>
      </c>
      <c r="CX91" s="12">
        <f t="shared" si="116"/>
        <v>0</v>
      </c>
      <c r="CY91" s="12">
        <f t="shared" si="116"/>
        <v>0</v>
      </c>
      <c r="CZ91" s="12">
        <f t="shared" si="116"/>
        <v>0</v>
      </c>
      <c r="DA91" s="12">
        <f t="shared" si="116"/>
        <v>0</v>
      </c>
      <c r="DB91" s="12">
        <f t="shared" si="116"/>
        <v>0</v>
      </c>
      <c r="DC91" s="12">
        <f t="shared" si="116"/>
        <v>0</v>
      </c>
      <c r="DD91" s="12">
        <f t="shared" si="116"/>
        <v>0</v>
      </c>
      <c r="DE91" s="12">
        <f t="shared" si="116"/>
        <v>0</v>
      </c>
      <c r="DF91" s="12">
        <f t="shared" si="117"/>
        <v>0</v>
      </c>
      <c r="DG91" s="12">
        <f t="shared" si="117"/>
        <v>0</v>
      </c>
      <c r="DH91" s="12">
        <f t="shared" si="117"/>
        <v>0</v>
      </c>
      <c r="DI91" s="12">
        <f t="shared" si="117"/>
        <v>0</v>
      </c>
      <c r="DJ91" s="12">
        <f t="shared" si="117"/>
        <v>0</v>
      </c>
      <c r="DK91" s="12">
        <f t="shared" si="117"/>
        <v>0</v>
      </c>
      <c r="DL91" s="12">
        <f t="shared" si="117"/>
        <v>0</v>
      </c>
      <c r="DM91" s="12">
        <f t="shared" si="117"/>
        <v>0</v>
      </c>
      <c r="DN91" s="12">
        <f t="shared" si="117"/>
        <v>0</v>
      </c>
      <c r="DO91" s="12">
        <f t="shared" si="117"/>
        <v>0</v>
      </c>
      <c r="DP91" s="12">
        <f t="shared" si="118"/>
        <v>0</v>
      </c>
      <c r="DQ91" s="12">
        <f t="shared" si="118"/>
        <v>0</v>
      </c>
      <c r="DR91" s="12">
        <f t="shared" si="118"/>
        <v>0</v>
      </c>
      <c r="DS91" s="12">
        <f t="shared" si="118"/>
        <v>0</v>
      </c>
      <c r="DT91" s="12">
        <f t="shared" si="118"/>
        <v>0</v>
      </c>
      <c r="DU91" s="12">
        <f t="shared" si="118"/>
        <v>0</v>
      </c>
      <c r="DV91" s="12">
        <f t="shared" si="118"/>
        <v>0</v>
      </c>
      <c r="DW91" s="12">
        <f t="shared" si="118"/>
        <v>0</v>
      </c>
      <c r="DX91" s="12">
        <f t="shared" si="118"/>
        <v>0</v>
      </c>
      <c r="DY91" s="12">
        <f t="shared" si="118"/>
        <v>0</v>
      </c>
      <c r="DZ91" s="12">
        <f t="shared" si="119"/>
        <v>0</v>
      </c>
      <c r="EA91" s="12">
        <f t="shared" si="119"/>
        <v>0</v>
      </c>
      <c r="EB91" s="12">
        <f t="shared" si="119"/>
        <v>0</v>
      </c>
      <c r="EC91" s="12">
        <f t="shared" si="119"/>
        <v>0</v>
      </c>
      <c r="ED91" s="12">
        <f t="shared" si="119"/>
        <v>0</v>
      </c>
      <c r="EE91" s="12">
        <f t="shared" si="119"/>
        <v>0</v>
      </c>
      <c r="EF91" s="12">
        <f t="shared" si="119"/>
        <v>0</v>
      </c>
      <c r="EG91" s="12">
        <f t="shared" si="119"/>
        <v>0</v>
      </c>
      <c r="EH91" s="12">
        <f t="shared" si="119"/>
        <v>0</v>
      </c>
      <c r="EI91" s="12">
        <f t="shared" si="119"/>
        <v>0</v>
      </c>
      <c r="EJ91" s="12">
        <f t="shared" si="119"/>
        <v>0</v>
      </c>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row>
    <row r="92" spans="1:345" x14ac:dyDescent="0.25">
      <c r="A92" s="132"/>
      <c r="B92" s="27"/>
      <c r="C92" s="219"/>
      <c r="D92" s="219"/>
      <c r="E92" s="103"/>
      <c r="F92" s="105"/>
      <c r="G92" s="36" t="str">
        <f>IFERROR(VLOOKUP(E92, 'General Project Info'!$C$31:$I$41, 7, FALSE), "")</f>
        <v/>
      </c>
      <c r="H92" s="41">
        <f>IFERROR(X92*VLOOKUP(E92, 'General Project Info'!$R$31:$T$41, 3, FALSE), 0)</f>
        <v>0</v>
      </c>
      <c r="I92" s="42">
        <f>IFERROR(IF($T92="Yes", $X92*VLOOKUP($E92, 'General Project Info'!$R$31:$W$41, 5, FALSE), 0), 0)</f>
        <v>0</v>
      </c>
      <c r="J92" s="42">
        <f>IFERROR(IF($T92="No", $X92*VLOOKUP($E92, 'General Project Info'!$R$31:$W$41, 5, FALSE), 0), 0)</f>
        <v>0</v>
      </c>
      <c r="K92" s="108"/>
      <c r="L92" s="108"/>
      <c r="M92" s="109"/>
      <c r="N92" s="109"/>
      <c r="O92" s="109"/>
      <c r="P92" s="43">
        <f t="shared" si="120"/>
        <v>0</v>
      </c>
      <c r="Q92" s="27"/>
      <c r="R92" s="132"/>
      <c r="T92" s="18" t="e">
        <f>VLOOKUP($E92, 'Unit Conversions Array'!$B$4:$Z$16, 25, FALSE)</f>
        <v>#N/A</v>
      </c>
      <c r="U92">
        <f>VLOOKUP(E92, 'General Project Info'!$R$31:$W$41, 6, FALSE)</f>
        <v>1</v>
      </c>
      <c r="V92" s="18">
        <f t="shared" si="104"/>
        <v>0</v>
      </c>
      <c r="W92" s="18">
        <f>IFERROR(F92*INDEX('Unit Conversions Array'!$E$4:$Y$16, MATCH('Scenarios &amp; Measures'!E92, 'Unit Conversions Array'!$B$4:$B$16, 0), MATCH('Scenarios &amp; Measures'!G92, 'Unit Conversions Array'!$E$3:$Y$3, 0)), 0)</f>
        <v>0</v>
      </c>
      <c r="X92" s="19">
        <f t="shared" si="121"/>
        <v>0</v>
      </c>
      <c r="Y92" s="19">
        <f t="shared" si="122"/>
        <v>0</v>
      </c>
      <c r="Z92" s="19">
        <f t="shared" si="123"/>
        <v>0</v>
      </c>
      <c r="AA92" s="17">
        <f t="shared" ref="AA92:AA102" si="129">IFERROR(ROUNDDOWN(($X$10-(K92-L92))/K92, 0)*K92+(K92-L92), 0)</f>
        <v>0</v>
      </c>
      <c r="AB92" s="17">
        <f t="shared" si="124"/>
        <v>40</v>
      </c>
      <c r="AC92" s="17">
        <f t="shared" si="125"/>
        <v>-40</v>
      </c>
      <c r="AD92" s="17">
        <f t="shared" si="126"/>
        <v>0</v>
      </c>
      <c r="AE92" s="18">
        <f t="shared" si="105"/>
        <v>0</v>
      </c>
      <c r="AF92" s="19">
        <f t="shared" si="106"/>
        <v>0</v>
      </c>
      <c r="AG92" s="12">
        <f t="shared" si="107"/>
        <v>0</v>
      </c>
      <c r="AH92" s="17">
        <f t="shared" si="127"/>
        <v>0</v>
      </c>
      <c r="AI92" s="23">
        <f>IF($V$10="RECs", -Y92/VLOOKUP("RECs", 'General Project Info'!$R$31:$W$41, 5, FALSE)*$V$11*IF($X$11=$Z$12, $X$10, (1/($Z$12-$X$11))*(1-($X$11/$Z$12)^$X$10)*$Z$12), 0)</f>
        <v>0</v>
      </c>
      <c r="AJ92" s="17">
        <f t="shared" si="108"/>
        <v>0</v>
      </c>
      <c r="AK92" s="17" t="e">
        <f t="shared" si="109"/>
        <v>#N/A</v>
      </c>
      <c r="AL92" s="17" t="e">
        <f t="shared" si="128"/>
        <v>#N/A</v>
      </c>
      <c r="AN92" s="12">
        <f t="shared" si="110"/>
        <v>0</v>
      </c>
      <c r="AO92" s="12">
        <f t="shared" si="110"/>
        <v>0</v>
      </c>
      <c r="AP92" s="12">
        <f t="shared" si="110"/>
        <v>0</v>
      </c>
      <c r="AQ92" s="12">
        <f t="shared" si="110"/>
        <v>0</v>
      </c>
      <c r="AR92" s="12">
        <f t="shared" si="110"/>
        <v>0</v>
      </c>
      <c r="AS92" s="12">
        <f t="shared" si="110"/>
        <v>0</v>
      </c>
      <c r="AT92" s="12">
        <f t="shared" si="110"/>
        <v>0</v>
      </c>
      <c r="AU92" s="12">
        <f t="shared" si="110"/>
        <v>0</v>
      </c>
      <c r="AV92" s="12">
        <f t="shared" si="110"/>
        <v>0</v>
      </c>
      <c r="AW92" s="12">
        <f t="shared" si="110"/>
        <v>0</v>
      </c>
      <c r="AX92" s="12">
        <f t="shared" si="111"/>
        <v>0</v>
      </c>
      <c r="AY92" s="12">
        <f t="shared" si="111"/>
        <v>0</v>
      </c>
      <c r="AZ92" s="12">
        <f t="shared" si="111"/>
        <v>0</v>
      </c>
      <c r="BA92" s="12">
        <f t="shared" si="111"/>
        <v>0</v>
      </c>
      <c r="BB92" s="12">
        <f t="shared" si="111"/>
        <v>0</v>
      </c>
      <c r="BC92" s="12">
        <f t="shared" si="111"/>
        <v>0</v>
      </c>
      <c r="BD92" s="12">
        <f t="shared" si="111"/>
        <v>0</v>
      </c>
      <c r="BE92" s="12">
        <f t="shared" si="111"/>
        <v>0</v>
      </c>
      <c r="BF92" s="12">
        <f t="shared" si="111"/>
        <v>0</v>
      </c>
      <c r="BG92" s="12">
        <f t="shared" si="111"/>
        <v>0</v>
      </c>
      <c r="BH92" s="12">
        <f t="shared" si="112"/>
        <v>0</v>
      </c>
      <c r="BI92" s="12">
        <f t="shared" si="112"/>
        <v>0</v>
      </c>
      <c r="BJ92" s="12">
        <f t="shared" si="112"/>
        <v>0</v>
      </c>
      <c r="BK92" s="12">
        <f t="shared" si="112"/>
        <v>0</v>
      </c>
      <c r="BL92" s="12">
        <f t="shared" si="112"/>
        <v>0</v>
      </c>
      <c r="BM92" s="12">
        <f t="shared" si="112"/>
        <v>0</v>
      </c>
      <c r="BN92" s="12">
        <f t="shared" si="112"/>
        <v>0</v>
      </c>
      <c r="BO92" s="12">
        <f t="shared" si="112"/>
        <v>0</v>
      </c>
      <c r="BP92" s="12">
        <f t="shared" si="112"/>
        <v>0</v>
      </c>
      <c r="BQ92" s="12">
        <f t="shared" si="112"/>
        <v>0</v>
      </c>
      <c r="BR92" s="12">
        <f t="shared" si="113"/>
        <v>0</v>
      </c>
      <c r="BS92" s="12">
        <f t="shared" si="113"/>
        <v>0</v>
      </c>
      <c r="BT92" s="12">
        <f t="shared" si="113"/>
        <v>0</v>
      </c>
      <c r="BU92" s="12">
        <f t="shared" si="113"/>
        <v>0</v>
      </c>
      <c r="BV92" s="12">
        <f t="shared" si="113"/>
        <v>0</v>
      </c>
      <c r="BW92" s="12">
        <f t="shared" si="113"/>
        <v>0</v>
      </c>
      <c r="BX92" s="12">
        <f t="shared" si="113"/>
        <v>0</v>
      </c>
      <c r="BY92" s="12">
        <f t="shared" si="113"/>
        <v>0</v>
      </c>
      <c r="BZ92" s="12">
        <f t="shared" si="113"/>
        <v>0</v>
      </c>
      <c r="CA92" s="12">
        <f t="shared" si="113"/>
        <v>0</v>
      </c>
      <c r="CB92" s="12">
        <f t="shared" si="114"/>
        <v>0</v>
      </c>
      <c r="CC92" s="12">
        <f t="shared" si="114"/>
        <v>0</v>
      </c>
      <c r="CD92" s="12">
        <f t="shared" si="114"/>
        <v>0</v>
      </c>
      <c r="CE92" s="12">
        <f t="shared" si="114"/>
        <v>0</v>
      </c>
      <c r="CF92" s="12">
        <f t="shared" si="114"/>
        <v>0</v>
      </c>
      <c r="CG92" s="12">
        <f t="shared" si="114"/>
        <v>0</v>
      </c>
      <c r="CH92" s="12">
        <f t="shared" si="114"/>
        <v>0</v>
      </c>
      <c r="CI92" s="12">
        <f t="shared" si="114"/>
        <v>0</v>
      </c>
      <c r="CJ92" s="12">
        <f t="shared" si="114"/>
        <v>0</v>
      </c>
      <c r="CK92" s="12">
        <f t="shared" si="114"/>
        <v>0</v>
      </c>
      <c r="CL92" s="12">
        <f t="shared" si="115"/>
        <v>0</v>
      </c>
      <c r="CM92" s="12">
        <f t="shared" si="115"/>
        <v>0</v>
      </c>
      <c r="CN92" s="12">
        <f t="shared" si="115"/>
        <v>0</v>
      </c>
      <c r="CO92" s="12">
        <f t="shared" si="115"/>
        <v>0</v>
      </c>
      <c r="CP92" s="12">
        <f t="shared" si="115"/>
        <v>0</v>
      </c>
      <c r="CQ92" s="12">
        <f t="shared" si="115"/>
        <v>0</v>
      </c>
      <c r="CR92" s="12">
        <f t="shared" si="115"/>
        <v>0</v>
      </c>
      <c r="CS92" s="12">
        <f t="shared" si="115"/>
        <v>0</v>
      </c>
      <c r="CT92" s="12">
        <f t="shared" si="115"/>
        <v>0</v>
      </c>
      <c r="CU92" s="12">
        <f t="shared" si="115"/>
        <v>0</v>
      </c>
      <c r="CV92" s="12">
        <f t="shared" si="116"/>
        <v>0</v>
      </c>
      <c r="CW92" s="12">
        <f t="shared" si="116"/>
        <v>0</v>
      </c>
      <c r="CX92" s="12">
        <f t="shared" si="116"/>
        <v>0</v>
      </c>
      <c r="CY92" s="12">
        <f t="shared" si="116"/>
        <v>0</v>
      </c>
      <c r="CZ92" s="12">
        <f t="shared" si="116"/>
        <v>0</v>
      </c>
      <c r="DA92" s="12">
        <f t="shared" si="116"/>
        <v>0</v>
      </c>
      <c r="DB92" s="12">
        <f t="shared" si="116"/>
        <v>0</v>
      </c>
      <c r="DC92" s="12">
        <f t="shared" si="116"/>
        <v>0</v>
      </c>
      <c r="DD92" s="12">
        <f t="shared" si="116"/>
        <v>0</v>
      </c>
      <c r="DE92" s="12">
        <f t="shared" si="116"/>
        <v>0</v>
      </c>
      <c r="DF92" s="12">
        <f t="shared" si="117"/>
        <v>0</v>
      </c>
      <c r="DG92" s="12">
        <f t="shared" si="117"/>
        <v>0</v>
      </c>
      <c r="DH92" s="12">
        <f t="shared" si="117"/>
        <v>0</v>
      </c>
      <c r="DI92" s="12">
        <f t="shared" si="117"/>
        <v>0</v>
      </c>
      <c r="DJ92" s="12">
        <f t="shared" si="117"/>
        <v>0</v>
      </c>
      <c r="DK92" s="12">
        <f t="shared" si="117"/>
        <v>0</v>
      </c>
      <c r="DL92" s="12">
        <f t="shared" si="117"/>
        <v>0</v>
      </c>
      <c r="DM92" s="12">
        <f t="shared" si="117"/>
        <v>0</v>
      </c>
      <c r="DN92" s="12">
        <f t="shared" si="117"/>
        <v>0</v>
      </c>
      <c r="DO92" s="12">
        <f t="shared" si="117"/>
        <v>0</v>
      </c>
      <c r="DP92" s="12">
        <f t="shared" si="118"/>
        <v>0</v>
      </c>
      <c r="DQ92" s="12">
        <f t="shared" si="118"/>
        <v>0</v>
      </c>
      <c r="DR92" s="12">
        <f t="shared" si="118"/>
        <v>0</v>
      </c>
      <c r="DS92" s="12">
        <f t="shared" si="118"/>
        <v>0</v>
      </c>
      <c r="DT92" s="12">
        <f t="shared" si="118"/>
        <v>0</v>
      </c>
      <c r="DU92" s="12">
        <f t="shared" si="118"/>
        <v>0</v>
      </c>
      <c r="DV92" s="12">
        <f t="shared" si="118"/>
        <v>0</v>
      </c>
      <c r="DW92" s="12">
        <f t="shared" si="118"/>
        <v>0</v>
      </c>
      <c r="DX92" s="12">
        <f t="shared" si="118"/>
        <v>0</v>
      </c>
      <c r="DY92" s="12">
        <f t="shared" si="118"/>
        <v>0</v>
      </c>
      <c r="DZ92" s="12">
        <f t="shared" si="119"/>
        <v>0</v>
      </c>
      <c r="EA92" s="12">
        <f t="shared" si="119"/>
        <v>0</v>
      </c>
      <c r="EB92" s="12">
        <f t="shared" si="119"/>
        <v>0</v>
      </c>
      <c r="EC92" s="12">
        <f t="shared" si="119"/>
        <v>0</v>
      </c>
      <c r="ED92" s="12">
        <f t="shared" si="119"/>
        <v>0</v>
      </c>
      <c r="EE92" s="12">
        <f t="shared" si="119"/>
        <v>0</v>
      </c>
      <c r="EF92" s="12">
        <f t="shared" si="119"/>
        <v>0</v>
      </c>
      <c r="EG92" s="12">
        <f t="shared" si="119"/>
        <v>0</v>
      </c>
      <c r="EH92" s="12">
        <f t="shared" si="119"/>
        <v>0</v>
      </c>
      <c r="EI92" s="12">
        <f t="shared" si="119"/>
        <v>0</v>
      </c>
      <c r="EJ92" s="12">
        <f t="shared" si="119"/>
        <v>0</v>
      </c>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J92" s="12"/>
      <c r="IK92" s="12"/>
      <c r="IL92" s="12"/>
      <c r="IM92" s="12"/>
      <c r="IN92" s="12"/>
      <c r="IO92" s="12"/>
      <c r="IP92" s="12"/>
      <c r="IQ92" s="12"/>
      <c r="IR92" s="12"/>
      <c r="IS92" s="12"/>
      <c r="IT92" s="12"/>
      <c r="IU92" s="12"/>
      <c r="IV92" s="12"/>
      <c r="IW92" s="12"/>
      <c r="IX92" s="12"/>
      <c r="IY92" s="12"/>
      <c r="IZ92" s="12"/>
      <c r="JA92" s="12"/>
      <c r="JB92" s="12"/>
      <c r="JC92" s="12"/>
      <c r="JD92" s="12"/>
      <c r="JE92" s="12"/>
      <c r="JF92" s="12"/>
      <c r="JG92" s="12"/>
      <c r="JH92" s="12"/>
      <c r="JI92" s="12"/>
      <c r="JJ92" s="12"/>
      <c r="JK92" s="12"/>
      <c r="JL92" s="12"/>
      <c r="JM92" s="12"/>
      <c r="JN92" s="12"/>
      <c r="JO92" s="12"/>
      <c r="JP92" s="12"/>
      <c r="JQ92" s="12"/>
      <c r="JR92" s="12"/>
      <c r="JS92" s="12"/>
      <c r="JT92" s="12"/>
      <c r="JU92" s="12"/>
      <c r="JV92" s="12"/>
      <c r="JW92" s="12"/>
      <c r="JX92" s="12"/>
      <c r="JY92" s="12"/>
      <c r="JZ92" s="12"/>
      <c r="KA92" s="12"/>
      <c r="KB92" s="12"/>
      <c r="KC92" s="12"/>
      <c r="KD92" s="12"/>
      <c r="KE92" s="12"/>
      <c r="KF92" s="12"/>
      <c r="KG92" s="12"/>
      <c r="KH92" s="12"/>
      <c r="KI92" s="12"/>
      <c r="KJ92" s="12"/>
      <c r="KK92" s="12"/>
      <c r="KL92" s="12"/>
      <c r="KM92" s="12"/>
      <c r="KN92" s="12"/>
      <c r="KO92" s="12"/>
      <c r="KP92" s="12"/>
      <c r="KQ92" s="12"/>
      <c r="KR92" s="12"/>
      <c r="KS92" s="12"/>
      <c r="KT92" s="12"/>
      <c r="KU92" s="12"/>
      <c r="KV92" s="12"/>
      <c r="KW92" s="12"/>
      <c r="KX92" s="12"/>
      <c r="KY92" s="12"/>
      <c r="KZ92" s="12"/>
      <c r="LA92" s="12"/>
      <c r="LB92" s="12"/>
      <c r="LC92" s="12"/>
      <c r="LD92" s="12"/>
      <c r="LE92" s="12"/>
      <c r="LF92" s="12"/>
      <c r="LG92" s="12"/>
      <c r="LH92" s="12"/>
      <c r="LI92" s="12"/>
      <c r="LJ92" s="12"/>
      <c r="LK92" s="12"/>
      <c r="LL92" s="12"/>
      <c r="LM92" s="12"/>
      <c r="LN92" s="12"/>
      <c r="LO92" s="12"/>
      <c r="LP92" s="12"/>
      <c r="LQ92" s="12"/>
      <c r="LR92" s="12"/>
      <c r="LS92" s="12"/>
      <c r="LT92" s="12"/>
      <c r="LU92" s="12"/>
      <c r="LV92" s="12"/>
      <c r="LW92" s="12"/>
      <c r="LX92" s="12"/>
      <c r="LY92" s="12"/>
      <c r="LZ92" s="12"/>
      <c r="MA92" s="12"/>
      <c r="MB92" s="12"/>
      <c r="MC92" s="12"/>
      <c r="MD92" s="12"/>
      <c r="ME92" s="12"/>
      <c r="MF92" s="12"/>
      <c r="MG92" s="12"/>
    </row>
    <row r="93" spans="1:345" x14ac:dyDescent="0.25">
      <c r="A93" s="132"/>
      <c r="B93" s="27"/>
      <c r="C93" s="219"/>
      <c r="D93" s="219"/>
      <c r="E93" s="103"/>
      <c r="F93" s="105"/>
      <c r="G93" s="36" t="str">
        <f>IFERROR(VLOOKUP(E93, 'General Project Info'!$C$31:$I$41, 7, FALSE), "")</f>
        <v/>
      </c>
      <c r="H93" s="41">
        <f>IFERROR(X93*VLOOKUP(E93, 'General Project Info'!$R$31:$T$41, 3, FALSE), 0)</f>
        <v>0</v>
      </c>
      <c r="I93" s="42">
        <f>IFERROR(IF($T93="Yes", $X93*VLOOKUP($E93, 'General Project Info'!$R$31:$W$41, 5, FALSE), 0), 0)</f>
        <v>0</v>
      </c>
      <c r="J93" s="42">
        <f>IFERROR(IF($T93="No", $X93*VLOOKUP($E93, 'General Project Info'!$R$31:$W$41, 5, FALSE), 0), 0)</f>
        <v>0</v>
      </c>
      <c r="K93" s="108"/>
      <c r="L93" s="108"/>
      <c r="M93" s="109"/>
      <c r="N93" s="109"/>
      <c r="O93" s="109"/>
      <c r="P93" s="43">
        <f t="shared" si="120"/>
        <v>0</v>
      </c>
      <c r="Q93" s="27"/>
      <c r="R93" s="132"/>
      <c r="T93" s="18" t="e">
        <f>VLOOKUP($E93, 'Unit Conversions Array'!$B$4:$Z$16, 25, FALSE)</f>
        <v>#N/A</v>
      </c>
      <c r="U93">
        <f>VLOOKUP(E93, 'General Project Info'!$R$31:$W$41, 6, FALSE)</f>
        <v>1</v>
      </c>
      <c r="V93" s="18">
        <f t="shared" si="104"/>
        <v>0</v>
      </c>
      <c r="W93" s="18">
        <f>IFERROR(F93*INDEX('Unit Conversions Array'!$E$4:$Y$16, MATCH('Scenarios &amp; Measures'!E93, 'Unit Conversions Array'!$B$4:$B$16, 0), MATCH('Scenarios &amp; Measures'!G93, 'Unit Conversions Array'!$E$3:$Y$3, 0)), 0)</f>
        <v>0</v>
      </c>
      <c r="X93" s="19">
        <f t="shared" si="121"/>
        <v>0</v>
      </c>
      <c r="Y93" s="19">
        <f t="shared" si="122"/>
        <v>0</v>
      </c>
      <c r="Z93" s="19">
        <f t="shared" si="123"/>
        <v>0</v>
      </c>
      <c r="AA93" s="17">
        <f t="shared" si="129"/>
        <v>0</v>
      </c>
      <c r="AB93" s="17">
        <f t="shared" si="124"/>
        <v>40</v>
      </c>
      <c r="AC93" s="17">
        <f t="shared" si="125"/>
        <v>-40</v>
      </c>
      <c r="AD93" s="17">
        <f t="shared" si="126"/>
        <v>0</v>
      </c>
      <c r="AE93" s="18">
        <f t="shared" si="105"/>
        <v>0</v>
      </c>
      <c r="AF93" s="19">
        <f t="shared" si="106"/>
        <v>0</v>
      </c>
      <c r="AG93" s="12">
        <f t="shared" si="107"/>
        <v>0</v>
      </c>
      <c r="AH93" s="17">
        <f t="shared" si="127"/>
        <v>0</v>
      </c>
      <c r="AI93" s="23">
        <f>IF($V$10="RECs", -Y93/VLOOKUP("RECs", 'General Project Info'!$R$31:$W$41, 5, FALSE)*$V$11*IF($X$11=$Z$12, $X$10, (1/($Z$12-$X$11))*(1-($X$11/$Z$12)^$X$10)*$Z$12), 0)</f>
        <v>0</v>
      </c>
      <c r="AJ93" s="17">
        <f t="shared" si="108"/>
        <v>0</v>
      </c>
      <c r="AK93" s="17" t="e">
        <f t="shared" si="109"/>
        <v>#N/A</v>
      </c>
      <c r="AL93" s="17" t="e">
        <f t="shared" si="128"/>
        <v>#N/A</v>
      </c>
      <c r="AN93" s="12">
        <f t="shared" si="110"/>
        <v>0</v>
      </c>
      <c r="AO93" s="12">
        <f t="shared" si="110"/>
        <v>0</v>
      </c>
      <c r="AP93" s="12">
        <f t="shared" si="110"/>
        <v>0</v>
      </c>
      <c r="AQ93" s="12">
        <f t="shared" si="110"/>
        <v>0</v>
      </c>
      <c r="AR93" s="12">
        <f t="shared" si="110"/>
        <v>0</v>
      </c>
      <c r="AS93" s="12">
        <f t="shared" si="110"/>
        <v>0</v>
      </c>
      <c r="AT93" s="12">
        <f t="shared" si="110"/>
        <v>0</v>
      </c>
      <c r="AU93" s="12">
        <f t="shared" si="110"/>
        <v>0</v>
      </c>
      <c r="AV93" s="12">
        <f t="shared" si="110"/>
        <v>0</v>
      </c>
      <c r="AW93" s="12">
        <f t="shared" si="110"/>
        <v>0</v>
      </c>
      <c r="AX93" s="12">
        <f t="shared" si="111"/>
        <v>0</v>
      </c>
      <c r="AY93" s="12">
        <f t="shared" si="111"/>
        <v>0</v>
      </c>
      <c r="AZ93" s="12">
        <f t="shared" si="111"/>
        <v>0</v>
      </c>
      <c r="BA93" s="12">
        <f t="shared" si="111"/>
        <v>0</v>
      </c>
      <c r="BB93" s="12">
        <f t="shared" si="111"/>
        <v>0</v>
      </c>
      <c r="BC93" s="12">
        <f t="shared" si="111"/>
        <v>0</v>
      </c>
      <c r="BD93" s="12">
        <f t="shared" si="111"/>
        <v>0</v>
      </c>
      <c r="BE93" s="12">
        <f t="shared" si="111"/>
        <v>0</v>
      </c>
      <c r="BF93" s="12">
        <f t="shared" si="111"/>
        <v>0</v>
      </c>
      <c r="BG93" s="12">
        <f t="shared" si="111"/>
        <v>0</v>
      </c>
      <c r="BH93" s="12">
        <f t="shared" si="112"/>
        <v>0</v>
      </c>
      <c r="BI93" s="12">
        <f t="shared" si="112"/>
        <v>0</v>
      </c>
      <c r="BJ93" s="12">
        <f t="shared" si="112"/>
        <v>0</v>
      </c>
      <c r="BK93" s="12">
        <f t="shared" si="112"/>
        <v>0</v>
      </c>
      <c r="BL93" s="12">
        <f t="shared" si="112"/>
        <v>0</v>
      </c>
      <c r="BM93" s="12">
        <f t="shared" si="112"/>
        <v>0</v>
      </c>
      <c r="BN93" s="12">
        <f t="shared" si="112"/>
        <v>0</v>
      </c>
      <c r="BO93" s="12">
        <f t="shared" si="112"/>
        <v>0</v>
      </c>
      <c r="BP93" s="12">
        <f t="shared" si="112"/>
        <v>0</v>
      </c>
      <c r="BQ93" s="12">
        <f t="shared" si="112"/>
        <v>0</v>
      </c>
      <c r="BR93" s="12">
        <f t="shared" si="113"/>
        <v>0</v>
      </c>
      <c r="BS93" s="12">
        <f t="shared" si="113"/>
        <v>0</v>
      </c>
      <c r="BT93" s="12">
        <f t="shared" si="113"/>
        <v>0</v>
      </c>
      <c r="BU93" s="12">
        <f t="shared" si="113"/>
        <v>0</v>
      </c>
      <c r="BV93" s="12">
        <f t="shared" si="113"/>
        <v>0</v>
      </c>
      <c r="BW93" s="12">
        <f t="shared" si="113"/>
        <v>0</v>
      </c>
      <c r="BX93" s="12">
        <f t="shared" si="113"/>
        <v>0</v>
      </c>
      <c r="BY93" s="12">
        <f t="shared" si="113"/>
        <v>0</v>
      </c>
      <c r="BZ93" s="12">
        <f t="shared" si="113"/>
        <v>0</v>
      </c>
      <c r="CA93" s="12">
        <f t="shared" si="113"/>
        <v>0</v>
      </c>
      <c r="CB93" s="12">
        <f t="shared" si="114"/>
        <v>0</v>
      </c>
      <c r="CC93" s="12">
        <f t="shared" si="114"/>
        <v>0</v>
      </c>
      <c r="CD93" s="12">
        <f t="shared" si="114"/>
        <v>0</v>
      </c>
      <c r="CE93" s="12">
        <f t="shared" si="114"/>
        <v>0</v>
      </c>
      <c r="CF93" s="12">
        <f t="shared" si="114"/>
        <v>0</v>
      </c>
      <c r="CG93" s="12">
        <f t="shared" si="114"/>
        <v>0</v>
      </c>
      <c r="CH93" s="12">
        <f t="shared" si="114"/>
        <v>0</v>
      </c>
      <c r="CI93" s="12">
        <f t="shared" si="114"/>
        <v>0</v>
      </c>
      <c r="CJ93" s="12">
        <f t="shared" si="114"/>
        <v>0</v>
      </c>
      <c r="CK93" s="12">
        <f t="shared" si="114"/>
        <v>0</v>
      </c>
      <c r="CL93" s="12">
        <f t="shared" si="115"/>
        <v>0</v>
      </c>
      <c r="CM93" s="12">
        <f t="shared" si="115"/>
        <v>0</v>
      </c>
      <c r="CN93" s="12">
        <f t="shared" si="115"/>
        <v>0</v>
      </c>
      <c r="CO93" s="12">
        <f t="shared" si="115"/>
        <v>0</v>
      </c>
      <c r="CP93" s="12">
        <f t="shared" si="115"/>
        <v>0</v>
      </c>
      <c r="CQ93" s="12">
        <f t="shared" si="115"/>
        <v>0</v>
      </c>
      <c r="CR93" s="12">
        <f t="shared" si="115"/>
        <v>0</v>
      </c>
      <c r="CS93" s="12">
        <f t="shared" si="115"/>
        <v>0</v>
      </c>
      <c r="CT93" s="12">
        <f t="shared" si="115"/>
        <v>0</v>
      </c>
      <c r="CU93" s="12">
        <f t="shared" si="115"/>
        <v>0</v>
      </c>
      <c r="CV93" s="12">
        <f t="shared" si="116"/>
        <v>0</v>
      </c>
      <c r="CW93" s="12">
        <f t="shared" si="116"/>
        <v>0</v>
      </c>
      <c r="CX93" s="12">
        <f t="shared" si="116"/>
        <v>0</v>
      </c>
      <c r="CY93" s="12">
        <f t="shared" si="116"/>
        <v>0</v>
      </c>
      <c r="CZ93" s="12">
        <f t="shared" si="116"/>
        <v>0</v>
      </c>
      <c r="DA93" s="12">
        <f t="shared" si="116"/>
        <v>0</v>
      </c>
      <c r="DB93" s="12">
        <f t="shared" si="116"/>
        <v>0</v>
      </c>
      <c r="DC93" s="12">
        <f t="shared" si="116"/>
        <v>0</v>
      </c>
      <c r="DD93" s="12">
        <f t="shared" si="116"/>
        <v>0</v>
      </c>
      <c r="DE93" s="12">
        <f t="shared" si="116"/>
        <v>0</v>
      </c>
      <c r="DF93" s="12">
        <f t="shared" si="117"/>
        <v>0</v>
      </c>
      <c r="DG93" s="12">
        <f t="shared" si="117"/>
        <v>0</v>
      </c>
      <c r="DH93" s="12">
        <f t="shared" si="117"/>
        <v>0</v>
      </c>
      <c r="DI93" s="12">
        <f t="shared" si="117"/>
        <v>0</v>
      </c>
      <c r="DJ93" s="12">
        <f t="shared" si="117"/>
        <v>0</v>
      </c>
      <c r="DK93" s="12">
        <f t="shared" si="117"/>
        <v>0</v>
      </c>
      <c r="DL93" s="12">
        <f t="shared" si="117"/>
        <v>0</v>
      </c>
      <c r="DM93" s="12">
        <f t="shared" si="117"/>
        <v>0</v>
      </c>
      <c r="DN93" s="12">
        <f t="shared" si="117"/>
        <v>0</v>
      </c>
      <c r="DO93" s="12">
        <f t="shared" si="117"/>
        <v>0</v>
      </c>
      <c r="DP93" s="12">
        <f t="shared" si="118"/>
        <v>0</v>
      </c>
      <c r="DQ93" s="12">
        <f t="shared" si="118"/>
        <v>0</v>
      </c>
      <c r="DR93" s="12">
        <f t="shared" si="118"/>
        <v>0</v>
      </c>
      <c r="DS93" s="12">
        <f t="shared" si="118"/>
        <v>0</v>
      </c>
      <c r="DT93" s="12">
        <f t="shared" si="118"/>
        <v>0</v>
      </c>
      <c r="DU93" s="12">
        <f t="shared" si="118"/>
        <v>0</v>
      </c>
      <c r="DV93" s="12">
        <f t="shared" si="118"/>
        <v>0</v>
      </c>
      <c r="DW93" s="12">
        <f t="shared" si="118"/>
        <v>0</v>
      </c>
      <c r="DX93" s="12">
        <f t="shared" si="118"/>
        <v>0</v>
      </c>
      <c r="DY93" s="12">
        <f t="shared" si="118"/>
        <v>0</v>
      </c>
      <c r="DZ93" s="12">
        <f t="shared" si="119"/>
        <v>0</v>
      </c>
      <c r="EA93" s="12">
        <f t="shared" si="119"/>
        <v>0</v>
      </c>
      <c r="EB93" s="12">
        <f t="shared" si="119"/>
        <v>0</v>
      </c>
      <c r="EC93" s="12">
        <f t="shared" si="119"/>
        <v>0</v>
      </c>
      <c r="ED93" s="12">
        <f t="shared" si="119"/>
        <v>0</v>
      </c>
      <c r="EE93" s="12">
        <f t="shared" si="119"/>
        <v>0</v>
      </c>
      <c r="EF93" s="12">
        <f t="shared" si="119"/>
        <v>0</v>
      </c>
      <c r="EG93" s="12">
        <f t="shared" si="119"/>
        <v>0</v>
      </c>
      <c r="EH93" s="12">
        <f t="shared" si="119"/>
        <v>0</v>
      </c>
      <c r="EI93" s="12">
        <f t="shared" si="119"/>
        <v>0</v>
      </c>
      <c r="EJ93" s="12">
        <f t="shared" si="119"/>
        <v>0</v>
      </c>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J93" s="12"/>
      <c r="IK93" s="12"/>
      <c r="IL93" s="12"/>
      <c r="IM93" s="12"/>
      <c r="IN93" s="12"/>
      <c r="IO93" s="12"/>
      <c r="IP93" s="12"/>
      <c r="IQ93" s="12"/>
      <c r="IR93" s="12"/>
      <c r="IS93" s="12"/>
      <c r="IT93" s="12"/>
      <c r="IU93" s="12"/>
      <c r="IV93" s="12"/>
      <c r="IW93" s="12"/>
      <c r="IX93" s="12"/>
      <c r="IY93" s="12"/>
      <c r="IZ93" s="12"/>
      <c r="JA93" s="12"/>
      <c r="JB93" s="12"/>
      <c r="JC93" s="12"/>
      <c r="JD93" s="12"/>
      <c r="JE93" s="12"/>
      <c r="JF93" s="12"/>
      <c r="JG93" s="12"/>
      <c r="JH93" s="12"/>
      <c r="JI93" s="12"/>
      <c r="JJ93" s="12"/>
      <c r="JK93" s="12"/>
      <c r="JL93" s="12"/>
      <c r="JM93" s="12"/>
      <c r="JN93" s="12"/>
      <c r="JO93" s="12"/>
      <c r="JP93" s="12"/>
      <c r="JQ93" s="12"/>
      <c r="JR93" s="12"/>
      <c r="JS93" s="12"/>
      <c r="JT93" s="12"/>
      <c r="JU93" s="12"/>
      <c r="JV93" s="12"/>
      <c r="JW93" s="12"/>
      <c r="JX93" s="12"/>
      <c r="JY93" s="12"/>
      <c r="JZ93" s="12"/>
      <c r="KA93" s="12"/>
      <c r="KB93" s="12"/>
      <c r="KC93" s="12"/>
      <c r="KD93" s="12"/>
      <c r="KE93" s="12"/>
      <c r="KF93" s="12"/>
      <c r="KG93" s="12"/>
      <c r="KH93" s="12"/>
      <c r="KI93" s="12"/>
      <c r="KJ93" s="12"/>
      <c r="KK93" s="12"/>
      <c r="KL93" s="12"/>
      <c r="KM93" s="12"/>
      <c r="KN93" s="12"/>
      <c r="KO93" s="12"/>
      <c r="KP93" s="12"/>
      <c r="KQ93" s="12"/>
      <c r="KR93" s="12"/>
      <c r="KS93" s="12"/>
      <c r="KT93" s="12"/>
      <c r="KU93" s="12"/>
      <c r="KV93" s="12"/>
      <c r="KW93" s="12"/>
      <c r="KX93" s="12"/>
      <c r="KY93" s="12"/>
      <c r="KZ93" s="12"/>
      <c r="LA93" s="12"/>
      <c r="LB93" s="12"/>
      <c r="LC93" s="12"/>
      <c r="LD93" s="12"/>
      <c r="LE93" s="12"/>
      <c r="LF93" s="12"/>
      <c r="LG93" s="12"/>
      <c r="LH93" s="12"/>
      <c r="LI93" s="12"/>
      <c r="LJ93" s="12"/>
      <c r="LK93" s="12"/>
      <c r="LL93" s="12"/>
      <c r="LM93" s="12"/>
      <c r="LN93" s="12"/>
      <c r="LO93" s="12"/>
      <c r="LP93" s="12"/>
      <c r="LQ93" s="12"/>
      <c r="LR93" s="12"/>
      <c r="LS93" s="12"/>
      <c r="LT93" s="12"/>
      <c r="LU93" s="12"/>
      <c r="LV93" s="12"/>
      <c r="LW93" s="12"/>
      <c r="LX93" s="12"/>
      <c r="LY93" s="12"/>
      <c r="LZ93" s="12"/>
      <c r="MA93" s="12"/>
      <c r="MB93" s="12"/>
      <c r="MC93" s="12"/>
      <c r="MD93" s="12"/>
      <c r="ME93" s="12"/>
      <c r="MF93" s="12"/>
      <c r="MG93" s="12"/>
    </row>
    <row r="94" spans="1:345" x14ac:dyDescent="0.25">
      <c r="A94" s="132"/>
      <c r="B94" s="27"/>
      <c r="C94" s="219"/>
      <c r="D94" s="219"/>
      <c r="E94" s="103"/>
      <c r="F94" s="105"/>
      <c r="G94" s="36" t="str">
        <f>IFERROR(VLOOKUP(E94, 'General Project Info'!$C$31:$I$41, 7, FALSE), "")</f>
        <v/>
      </c>
      <c r="H94" s="41">
        <f>IFERROR(X94*VLOOKUP(E94, 'General Project Info'!$R$31:$T$41, 3, FALSE), 0)</f>
        <v>0</v>
      </c>
      <c r="I94" s="42">
        <f>IFERROR(IF($T94="Yes", $X94*VLOOKUP($E94, 'General Project Info'!$R$31:$W$41, 5, FALSE), 0), 0)</f>
        <v>0</v>
      </c>
      <c r="J94" s="42">
        <f>IFERROR(IF($T94="No", $X94*VLOOKUP($E94, 'General Project Info'!$R$31:$W$41, 5, FALSE), 0), 0)</f>
        <v>0</v>
      </c>
      <c r="K94" s="108"/>
      <c r="L94" s="108"/>
      <c r="M94" s="109"/>
      <c r="N94" s="109"/>
      <c r="O94" s="109"/>
      <c r="P94" s="43">
        <f t="shared" si="120"/>
        <v>0</v>
      </c>
      <c r="Q94" s="27"/>
      <c r="R94" s="132"/>
      <c r="T94" s="18" t="e">
        <f>VLOOKUP($E94, 'Unit Conversions Array'!$B$4:$Z$16, 25, FALSE)</f>
        <v>#N/A</v>
      </c>
      <c r="U94">
        <f>VLOOKUP(E94, 'General Project Info'!$R$31:$W$41, 6, FALSE)</f>
        <v>1</v>
      </c>
      <c r="V94" s="18">
        <f t="shared" si="104"/>
        <v>0</v>
      </c>
      <c r="W94" s="18">
        <f>IFERROR(F94*INDEX('Unit Conversions Array'!$E$4:$Y$16, MATCH('Scenarios &amp; Measures'!E94, 'Unit Conversions Array'!$B$4:$B$16, 0), MATCH('Scenarios &amp; Measures'!G94, 'Unit Conversions Array'!$E$3:$Y$3, 0)), 0)</f>
        <v>0</v>
      </c>
      <c r="X94" s="19">
        <f t="shared" si="121"/>
        <v>0</v>
      </c>
      <c r="Y94" s="19">
        <f t="shared" si="122"/>
        <v>0</v>
      </c>
      <c r="Z94" s="19">
        <f t="shared" si="123"/>
        <v>0</v>
      </c>
      <c r="AA94" s="17">
        <f t="shared" si="129"/>
        <v>0</v>
      </c>
      <c r="AB94" s="17">
        <f t="shared" si="124"/>
        <v>40</v>
      </c>
      <c r="AC94" s="17">
        <f t="shared" si="125"/>
        <v>-40</v>
      </c>
      <c r="AD94" s="17">
        <f t="shared" si="126"/>
        <v>0</v>
      </c>
      <c r="AE94" s="18">
        <f t="shared" si="105"/>
        <v>0</v>
      </c>
      <c r="AF94" s="19">
        <f t="shared" si="106"/>
        <v>0</v>
      </c>
      <c r="AG94" s="12">
        <f t="shared" si="107"/>
        <v>0</v>
      </c>
      <c r="AH94" s="17">
        <f t="shared" si="127"/>
        <v>0</v>
      </c>
      <c r="AI94" s="23">
        <f>IF($V$10="RECs", -Y94/VLOOKUP("RECs", 'General Project Info'!$R$31:$W$41, 5, FALSE)*$V$11*IF($X$11=$Z$12, $X$10, (1/($Z$12-$X$11))*(1-($X$11/$Z$12)^$X$10)*$Z$12), 0)</f>
        <v>0</v>
      </c>
      <c r="AJ94" s="17">
        <f t="shared" si="108"/>
        <v>0</v>
      </c>
      <c r="AK94" s="17" t="e">
        <f t="shared" si="109"/>
        <v>#N/A</v>
      </c>
      <c r="AL94" s="17" t="e">
        <f t="shared" si="128"/>
        <v>#N/A</v>
      </c>
      <c r="AN94" s="12">
        <f t="shared" si="110"/>
        <v>0</v>
      </c>
      <c r="AO94" s="12">
        <f t="shared" si="110"/>
        <v>0</v>
      </c>
      <c r="AP94" s="12">
        <f t="shared" si="110"/>
        <v>0</v>
      </c>
      <c r="AQ94" s="12">
        <f t="shared" si="110"/>
        <v>0</v>
      </c>
      <c r="AR94" s="12">
        <f t="shared" si="110"/>
        <v>0</v>
      </c>
      <c r="AS94" s="12">
        <f t="shared" si="110"/>
        <v>0</v>
      </c>
      <c r="AT94" s="12">
        <f t="shared" si="110"/>
        <v>0</v>
      </c>
      <c r="AU94" s="12">
        <f t="shared" si="110"/>
        <v>0</v>
      </c>
      <c r="AV94" s="12">
        <f t="shared" si="110"/>
        <v>0</v>
      </c>
      <c r="AW94" s="12">
        <f t="shared" si="110"/>
        <v>0</v>
      </c>
      <c r="AX94" s="12">
        <f t="shared" si="111"/>
        <v>0</v>
      </c>
      <c r="AY94" s="12">
        <f t="shared" si="111"/>
        <v>0</v>
      </c>
      <c r="AZ94" s="12">
        <f t="shared" si="111"/>
        <v>0</v>
      </c>
      <c r="BA94" s="12">
        <f t="shared" si="111"/>
        <v>0</v>
      </c>
      <c r="BB94" s="12">
        <f t="shared" si="111"/>
        <v>0</v>
      </c>
      <c r="BC94" s="12">
        <f t="shared" si="111"/>
        <v>0</v>
      </c>
      <c r="BD94" s="12">
        <f t="shared" si="111"/>
        <v>0</v>
      </c>
      <c r="BE94" s="12">
        <f t="shared" si="111"/>
        <v>0</v>
      </c>
      <c r="BF94" s="12">
        <f t="shared" si="111"/>
        <v>0</v>
      </c>
      <c r="BG94" s="12">
        <f t="shared" si="111"/>
        <v>0</v>
      </c>
      <c r="BH94" s="12">
        <f t="shared" si="112"/>
        <v>0</v>
      </c>
      <c r="BI94" s="12">
        <f t="shared" si="112"/>
        <v>0</v>
      </c>
      <c r="BJ94" s="12">
        <f t="shared" si="112"/>
        <v>0</v>
      </c>
      <c r="BK94" s="12">
        <f t="shared" si="112"/>
        <v>0</v>
      </c>
      <c r="BL94" s="12">
        <f t="shared" si="112"/>
        <v>0</v>
      </c>
      <c r="BM94" s="12">
        <f t="shared" si="112"/>
        <v>0</v>
      </c>
      <c r="BN94" s="12">
        <f t="shared" si="112"/>
        <v>0</v>
      </c>
      <c r="BO94" s="12">
        <f t="shared" si="112"/>
        <v>0</v>
      </c>
      <c r="BP94" s="12">
        <f t="shared" si="112"/>
        <v>0</v>
      </c>
      <c r="BQ94" s="12">
        <f t="shared" si="112"/>
        <v>0</v>
      </c>
      <c r="BR94" s="12">
        <f t="shared" si="113"/>
        <v>0</v>
      </c>
      <c r="BS94" s="12">
        <f t="shared" si="113"/>
        <v>0</v>
      </c>
      <c r="BT94" s="12">
        <f t="shared" si="113"/>
        <v>0</v>
      </c>
      <c r="BU94" s="12">
        <f t="shared" si="113"/>
        <v>0</v>
      </c>
      <c r="BV94" s="12">
        <f t="shared" si="113"/>
        <v>0</v>
      </c>
      <c r="BW94" s="12">
        <f t="shared" si="113"/>
        <v>0</v>
      </c>
      <c r="BX94" s="12">
        <f t="shared" si="113"/>
        <v>0</v>
      </c>
      <c r="BY94" s="12">
        <f t="shared" si="113"/>
        <v>0</v>
      </c>
      <c r="BZ94" s="12">
        <f t="shared" si="113"/>
        <v>0</v>
      </c>
      <c r="CA94" s="12">
        <f t="shared" si="113"/>
        <v>0</v>
      </c>
      <c r="CB94" s="12">
        <f t="shared" si="114"/>
        <v>0</v>
      </c>
      <c r="CC94" s="12">
        <f t="shared" si="114"/>
        <v>0</v>
      </c>
      <c r="CD94" s="12">
        <f t="shared" si="114"/>
        <v>0</v>
      </c>
      <c r="CE94" s="12">
        <f t="shared" si="114"/>
        <v>0</v>
      </c>
      <c r="CF94" s="12">
        <f t="shared" si="114"/>
        <v>0</v>
      </c>
      <c r="CG94" s="12">
        <f t="shared" si="114"/>
        <v>0</v>
      </c>
      <c r="CH94" s="12">
        <f t="shared" si="114"/>
        <v>0</v>
      </c>
      <c r="CI94" s="12">
        <f t="shared" si="114"/>
        <v>0</v>
      </c>
      <c r="CJ94" s="12">
        <f t="shared" si="114"/>
        <v>0</v>
      </c>
      <c r="CK94" s="12">
        <f t="shared" si="114"/>
        <v>0</v>
      </c>
      <c r="CL94" s="12">
        <f t="shared" si="115"/>
        <v>0</v>
      </c>
      <c r="CM94" s="12">
        <f t="shared" si="115"/>
        <v>0</v>
      </c>
      <c r="CN94" s="12">
        <f t="shared" si="115"/>
        <v>0</v>
      </c>
      <c r="CO94" s="12">
        <f t="shared" si="115"/>
        <v>0</v>
      </c>
      <c r="CP94" s="12">
        <f t="shared" si="115"/>
        <v>0</v>
      </c>
      <c r="CQ94" s="12">
        <f t="shared" si="115"/>
        <v>0</v>
      </c>
      <c r="CR94" s="12">
        <f t="shared" si="115"/>
        <v>0</v>
      </c>
      <c r="CS94" s="12">
        <f t="shared" si="115"/>
        <v>0</v>
      </c>
      <c r="CT94" s="12">
        <f t="shared" si="115"/>
        <v>0</v>
      </c>
      <c r="CU94" s="12">
        <f t="shared" si="115"/>
        <v>0</v>
      </c>
      <c r="CV94" s="12">
        <f t="shared" si="116"/>
        <v>0</v>
      </c>
      <c r="CW94" s="12">
        <f t="shared" si="116"/>
        <v>0</v>
      </c>
      <c r="CX94" s="12">
        <f t="shared" si="116"/>
        <v>0</v>
      </c>
      <c r="CY94" s="12">
        <f t="shared" si="116"/>
        <v>0</v>
      </c>
      <c r="CZ94" s="12">
        <f t="shared" si="116"/>
        <v>0</v>
      </c>
      <c r="DA94" s="12">
        <f t="shared" si="116"/>
        <v>0</v>
      </c>
      <c r="DB94" s="12">
        <f t="shared" si="116"/>
        <v>0</v>
      </c>
      <c r="DC94" s="12">
        <f t="shared" si="116"/>
        <v>0</v>
      </c>
      <c r="DD94" s="12">
        <f t="shared" si="116"/>
        <v>0</v>
      </c>
      <c r="DE94" s="12">
        <f t="shared" si="116"/>
        <v>0</v>
      </c>
      <c r="DF94" s="12">
        <f t="shared" si="117"/>
        <v>0</v>
      </c>
      <c r="DG94" s="12">
        <f t="shared" si="117"/>
        <v>0</v>
      </c>
      <c r="DH94" s="12">
        <f t="shared" si="117"/>
        <v>0</v>
      </c>
      <c r="DI94" s="12">
        <f t="shared" si="117"/>
        <v>0</v>
      </c>
      <c r="DJ94" s="12">
        <f t="shared" si="117"/>
        <v>0</v>
      </c>
      <c r="DK94" s="12">
        <f t="shared" si="117"/>
        <v>0</v>
      </c>
      <c r="DL94" s="12">
        <f t="shared" si="117"/>
        <v>0</v>
      </c>
      <c r="DM94" s="12">
        <f t="shared" si="117"/>
        <v>0</v>
      </c>
      <c r="DN94" s="12">
        <f t="shared" si="117"/>
        <v>0</v>
      </c>
      <c r="DO94" s="12">
        <f t="shared" si="117"/>
        <v>0</v>
      </c>
      <c r="DP94" s="12">
        <f t="shared" si="118"/>
        <v>0</v>
      </c>
      <c r="DQ94" s="12">
        <f t="shared" si="118"/>
        <v>0</v>
      </c>
      <c r="DR94" s="12">
        <f t="shared" si="118"/>
        <v>0</v>
      </c>
      <c r="DS94" s="12">
        <f t="shared" si="118"/>
        <v>0</v>
      </c>
      <c r="DT94" s="12">
        <f t="shared" si="118"/>
        <v>0</v>
      </c>
      <c r="DU94" s="12">
        <f t="shared" si="118"/>
        <v>0</v>
      </c>
      <c r="DV94" s="12">
        <f t="shared" si="118"/>
        <v>0</v>
      </c>
      <c r="DW94" s="12">
        <f t="shared" si="118"/>
        <v>0</v>
      </c>
      <c r="DX94" s="12">
        <f t="shared" si="118"/>
        <v>0</v>
      </c>
      <c r="DY94" s="12">
        <f t="shared" si="118"/>
        <v>0</v>
      </c>
      <c r="DZ94" s="12">
        <f t="shared" si="119"/>
        <v>0</v>
      </c>
      <c r="EA94" s="12">
        <f t="shared" si="119"/>
        <v>0</v>
      </c>
      <c r="EB94" s="12">
        <f t="shared" si="119"/>
        <v>0</v>
      </c>
      <c r="EC94" s="12">
        <f t="shared" si="119"/>
        <v>0</v>
      </c>
      <c r="ED94" s="12">
        <f t="shared" si="119"/>
        <v>0</v>
      </c>
      <c r="EE94" s="12">
        <f t="shared" si="119"/>
        <v>0</v>
      </c>
      <c r="EF94" s="12">
        <f t="shared" si="119"/>
        <v>0</v>
      </c>
      <c r="EG94" s="12">
        <f t="shared" si="119"/>
        <v>0</v>
      </c>
      <c r="EH94" s="12">
        <f t="shared" si="119"/>
        <v>0</v>
      </c>
      <c r="EI94" s="12">
        <f t="shared" si="119"/>
        <v>0</v>
      </c>
      <c r="EJ94" s="12">
        <f t="shared" si="119"/>
        <v>0</v>
      </c>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row>
    <row r="95" spans="1:345" x14ac:dyDescent="0.25">
      <c r="A95" s="132"/>
      <c r="B95" s="27"/>
      <c r="C95" s="219"/>
      <c r="D95" s="219"/>
      <c r="E95" s="103"/>
      <c r="F95" s="105"/>
      <c r="G95" s="36" t="str">
        <f>IFERROR(VLOOKUP(E95, 'General Project Info'!$C$31:$I$41, 7, FALSE), "")</f>
        <v/>
      </c>
      <c r="H95" s="41">
        <f>IFERROR(X95*VLOOKUP(E95, 'General Project Info'!$R$31:$T$41, 3, FALSE), 0)</f>
        <v>0</v>
      </c>
      <c r="I95" s="42">
        <f>IFERROR(IF($T95="Yes", $X95*VLOOKUP($E95, 'General Project Info'!$R$31:$W$41, 5, FALSE), 0), 0)</f>
        <v>0</v>
      </c>
      <c r="J95" s="42">
        <f>IFERROR(IF($T95="No", $X95*VLOOKUP($E95, 'General Project Info'!$R$31:$W$41, 5, FALSE), 0), 0)</f>
        <v>0</v>
      </c>
      <c r="K95" s="108"/>
      <c r="L95" s="108"/>
      <c r="M95" s="109"/>
      <c r="N95" s="109"/>
      <c r="O95" s="109"/>
      <c r="P95" s="43">
        <f t="shared" si="120"/>
        <v>0</v>
      </c>
      <c r="Q95" s="27"/>
      <c r="R95" s="132"/>
      <c r="T95" s="18" t="e">
        <f>VLOOKUP($E95, 'Unit Conversions Array'!$B$4:$Z$16, 25, FALSE)</f>
        <v>#N/A</v>
      </c>
      <c r="U95">
        <f>VLOOKUP(E95, 'General Project Info'!$R$31:$W$41, 6, FALSE)</f>
        <v>1</v>
      </c>
      <c r="V95" s="18">
        <f t="shared" si="104"/>
        <v>0</v>
      </c>
      <c r="W95" s="18">
        <f>IFERROR(F95*INDEX('Unit Conversions Array'!$E$4:$Y$16, MATCH('Scenarios &amp; Measures'!E95, 'Unit Conversions Array'!$B$4:$B$16, 0), MATCH('Scenarios &amp; Measures'!G95, 'Unit Conversions Array'!$E$3:$Y$3, 0)), 0)</f>
        <v>0</v>
      </c>
      <c r="X95" s="19">
        <f t="shared" si="121"/>
        <v>0</v>
      </c>
      <c r="Y95" s="19">
        <f t="shared" si="122"/>
        <v>0</v>
      </c>
      <c r="Z95" s="19">
        <f t="shared" si="123"/>
        <v>0</v>
      </c>
      <c r="AA95" s="17">
        <f t="shared" si="129"/>
        <v>0</v>
      </c>
      <c r="AB95" s="17">
        <f t="shared" si="124"/>
        <v>40</v>
      </c>
      <c r="AC95" s="17">
        <f t="shared" si="125"/>
        <v>-40</v>
      </c>
      <c r="AD95" s="17">
        <f t="shared" si="126"/>
        <v>0</v>
      </c>
      <c r="AE95" s="18">
        <f t="shared" si="105"/>
        <v>0</v>
      </c>
      <c r="AF95" s="19">
        <f t="shared" si="106"/>
        <v>0</v>
      </c>
      <c r="AG95" s="12">
        <f t="shared" si="107"/>
        <v>0</v>
      </c>
      <c r="AH95" s="17">
        <f t="shared" si="127"/>
        <v>0</v>
      </c>
      <c r="AI95" s="23">
        <f>IF($V$10="RECs", -Y95/VLOOKUP("RECs", 'General Project Info'!$R$31:$W$41, 5, FALSE)*$V$11*IF($X$11=$Z$12, $X$10, (1/($Z$12-$X$11))*(1-($X$11/$Z$12)^$X$10)*$Z$12), 0)</f>
        <v>0</v>
      </c>
      <c r="AJ95" s="17">
        <f t="shared" si="108"/>
        <v>0</v>
      </c>
      <c r="AK95" s="17" t="e">
        <f t="shared" si="109"/>
        <v>#N/A</v>
      </c>
      <c r="AL95" s="17" t="e">
        <f t="shared" si="128"/>
        <v>#N/A</v>
      </c>
      <c r="AN95" s="12">
        <f t="shared" si="110"/>
        <v>0</v>
      </c>
      <c r="AO95" s="12">
        <f t="shared" si="110"/>
        <v>0</v>
      </c>
      <c r="AP95" s="12">
        <f t="shared" si="110"/>
        <v>0</v>
      </c>
      <c r="AQ95" s="12">
        <f t="shared" si="110"/>
        <v>0</v>
      </c>
      <c r="AR95" s="12">
        <f t="shared" si="110"/>
        <v>0</v>
      </c>
      <c r="AS95" s="12">
        <f t="shared" si="110"/>
        <v>0</v>
      </c>
      <c r="AT95" s="12">
        <f t="shared" si="110"/>
        <v>0</v>
      </c>
      <c r="AU95" s="12">
        <f t="shared" si="110"/>
        <v>0</v>
      </c>
      <c r="AV95" s="12">
        <f t="shared" si="110"/>
        <v>0</v>
      </c>
      <c r="AW95" s="12">
        <f t="shared" si="110"/>
        <v>0</v>
      </c>
      <c r="AX95" s="12">
        <f t="shared" si="111"/>
        <v>0</v>
      </c>
      <c r="AY95" s="12">
        <f t="shared" si="111"/>
        <v>0</v>
      </c>
      <c r="AZ95" s="12">
        <f t="shared" si="111"/>
        <v>0</v>
      </c>
      <c r="BA95" s="12">
        <f t="shared" si="111"/>
        <v>0</v>
      </c>
      <c r="BB95" s="12">
        <f t="shared" si="111"/>
        <v>0</v>
      </c>
      <c r="BC95" s="12">
        <f t="shared" si="111"/>
        <v>0</v>
      </c>
      <c r="BD95" s="12">
        <f t="shared" si="111"/>
        <v>0</v>
      </c>
      <c r="BE95" s="12">
        <f t="shared" si="111"/>
        <v>0</v>
      </c>
      <c r="BF95" s="12">
        <f t="shared" si="111"/>
        <v>0</v>
      </c>
      <c r="BG95" s="12">
        <f t="shared" si="111"/>
        <v>0</v>
      </c>
      <c r="BH95" s="12">
        <f t="shared" si="112"/>
        <v>0</v>
      </c>
      <c r="BI95" s="12">
        <f t="shared" si="112"/>
        <v>0</v>
      </c>
      <c r="BJ95" s="12">
        <f t="shared" si="112"/>
        <v>0</v>
      </c>
      <c r="BK95" s="12">
        <f t="shared" si="112"/>
        <v>0</v>
      </c>
      <c r="BL95" s="12">
        <f t="shared" si="112"/>
        <v>0</v>
      </c>
      <c r="BM95" s="12">
        <f t="shared" si="112"/>
        <v>0</v>
      </c>
      <c r="BN95" s="12">
        <f t="shared" si="112"/>
        <v>0</v>
      </c>
      <c r="BO95" s="12">
        <f t="shared" si="112"/>
        <v>0</v>
      </c>
      <c r="BP95" s="12">
        <f t="shared" si="112"/>
        <v>0</v>
      </c>
      <c r="BQ95" s="12">
        <f t="shared" si="112"/>
        <v>0</v>
      </c>
      <c r="BR95" s="12">
        <f t="shared" si="113"/>
        <v>0</v>
      </c>
      <c r="BS95" s="12">
        <f t="shared" si="113"/>
        <v>0</v>
      </c>
      <c r="BT95" s="12">
        <f t="shared" si="113"/>
        <v>0</v>
      </c>
      <c r="BU95" s="12">
        <f t="shared" si="113"/>
        <v>0</v>
      </c>
      <c r="BV95" s="12">
        <f t="shared" si="113"/>
        <v>0</v>
      </c>
      <c r="BW95" s="12">
        <f t="shared" si="113"/>
        <v>0</v>
      </c>
      <c r="BX95" s="12">
        <f t="shared" si="113"/>
        <v>0</v>
      </c>
      <c r="BY95" s="12">
        <f t="shared" si="113"/>
        <v>0</v>
      </c>
      <c r="BZ95" s="12">
        <f t="shared" si="113"/>
        <v>0</v>
      </c>
      <c r="CA95" s="12">
        <f t="shared" si="113"/>
        <v>0</v>
      </c>
      <c r="CB95" s="12">
        <f t="shared" si="114"/>
        <v>0</v>
      </c>
      <c r="CC95" s="12">
        <f t="shared" si="114"/>
        <v>0</v>
      </c>
      <c r="CD95" s="12">
        <f t="shared" si="114"/>
        <v>0</v>
      </c>
      <c r="CE95" s="12">
        <f t="shared" si="114"/>
        <v>0</v>
      </c>
      <c r="CF95" s="12">
        <f t="shared" si="114"/>
        <v>0</v>
      </c>
      <c r="CG95" s="12">
        <f t="shared" si="114"/>
        <v>0</v>
      </c>
      <c r="CH95" s="12">
        <f t="shared" si="114"/>
        <v>0</v>
      </c>
      <c r="CI95" s="12">
        <f t="shared" si="114"/>
        <v>0</v>
      </c>
      <c r="CJ95" s="12">
        <f t="shared" si="114"/>
        <v>0</v>
      </c>
      <c r="CK95" s="12">
        <f t="shared" si="114"/>
        <v>0</v>
      </c>
      <c r="CL95" s="12">
        <f t="shared" si="115"/>
        <v>0</v>
      </c>
      <c r="CM95" s="12">
        <f t="shared" si="115"/>
        <v>0</v>
      </c>
      <c r="CN95" s="12">
        <f t="shared" si="115"/>
        <v>0</v>
      </c>
      <c r="CO95" s="12">
        <f t="shared" si="115"/>
        <v>0</v>
      </c>
      <c r="CP95" s="12">
        <f t="shared" si="115"/>
        <v>0</v>
      </c>
      <c r="CQ95" s="12">
        <f t="shared" si="115"/>
        <v>0</v>
      </c>
      <c r="CR95" s="12">
        <f t="shared" si="115"/>
        <v>0</v>
      </c>
      <c r="CS95" s="12">
        <f t="shared" si="115"/>
        <v>0</v>
      </c>
      <c r="CT95" s="12">
        <f t="shared" si="115"/>
        <v>0</v>
      </c>
      <c r="CU95" s="12">
        <f t="shared" si="115"/>
        <v>0</v>
      </c>
      <c r="CV95" s="12">
        <f t="shared" si="116"/>
        <v>0</v>
      </c>
      <c r="CW95" s="12">
        <f t="shared" si="116"/>
        <v>0</v>
      </c>
      <c r="CX95" s="12">
        <f t="shared" si="116"/>
        <v>0</v>
      </c>
      <c r="CY95" s="12">
        <f t="shared" si="116"/>
        <v>0</v>
      </c>
      <c r="CZ95" s="12">
        <f t="shared" si="116"/>
        <v>0</v>
      </c>
      <c r="DA95" s="12">
        <f t="shared" si="116"/>
        <v>0</v>
      </c>
      <c r="DB95" s="12">
        <f t="shared" si="116"/>
        <v>0</v>
      </c>
      <c r="DC95" s="12">
        <f t="shared" si="116"/>
        <v>0</v>
      </c>
      <c r="DD95" s="12">
        <f t="shared" si="116"/>
        <v>0</v>
      </c>
      <c r="DE95" s="12">
        <f t="shared" si="116"/>
        <v>0</v>
      </c>
      <c r="DF95" s="12">
        <f t="shared" si="117"/>
        <v>0</v>
      </c>
      <c r="DG95" s="12">
        <f t="shared" si="117"/>
        <v>0</v>
      </c>
      <c r="DH95" s="12">
        <f t="shared" si="117"/>
        <v>0</v>
      </c>
      <c r="DI95" s="12">
        <f t="shared" si="117"/>
        <v>0</v>
      </c>
      <c r="DJ95" s="12">
        <f t="shared" si="117"/>
        <v>0</v>
      </c>
      <c r="DK95" s="12">
        <f t="shared" si="117"/>
        <v>0</v>
      </c>
      <c r="DL95" s="12">
        <f t="shared" si="117"/>
        <v>0</v>
      </c>
      <c r="DM95" s="12">
        <f t="shared" si="117"/>
        <v>0</v>
      </c>
      <c r="DN95" s="12">
        <f t="shared" si="117"/>
        <v>0</v>
      </c>
      <c r="DO95" s="12">
        <f t="shared" si="117"/>
        <v>0</v>
      </c>
      <c r="DP95" s="12">
        <f t="shared" si="118"/>
        <v>0</v>
      </c>
      <c r="DQ95" s="12">
        <f t="shared" si="118"/>
        <v>0</v>
      </c>
      <c r="DR95" s="12">
        <f t="shared" si="118"/>
        <v>0</v>
      </c>
      <c r="DS95" s="12">
        <f t="shared" si="118"/>
        <v>0</v>
      </c>
      <c r="DT95" s="12">
        <f t="shared" si="118"/>
        <v>0</v>
      </c>
      <c r="DU95" s="12">
        <f t="shared" si="118"/>
        <v>0</v>
      </c>
      <c r="DV95" s="12">
        <f t="shared" si="118"/>
        <v>0</v>
      </c>
      <c r="DW95" s="12">
        <f t="shared" si="118"/>
        <v>0</v>
      </c>
      <c r="DX95" s="12">
        <f t="shared" si="118"/>
        <v>0</v>
      </c>
      <c r="DY95" s="12">
        <f t="shared" si="118"/>
        <v>0</v>
      </c>
      <c r="DZ95" s="12">
        <f t="shared" si="119"/>
        <v>0</v>
      </c>
      <c r="EA95" s="12">
        <f t="shared" si="119"/>
        <v>0</v>
      </c>
      <c r="EB95" s="12">
        <f t="shared" si="119"/>
        <v>0</v>
      </c>
      <c r="EC95" s="12">
        <f t="shared" si="119"/>
        <v>0</v>
      </c>
      <c r="ED95" s="12">
        <f t="shared" si="119"/>
        <v>0</v>
      </c>
      <c r="EE95" s="12">
        <f t="shared" si="119"/>
        <v>0</v>
      </c>
      <c r="EF95" s="12">
        <f t="shared" si="119"/>
        <v>0</v>
      </c>
      <c r="EG95" s="12">
        <f t="shared" si="119"/>
        <v>0</v>
      </c>
      <c r="EH95" s="12">
        <f t="shared" si="119"/>
        <v>0</v>
      </c>
      <c r="EI95" s="12">
        <f t="shared" si="119"/>
        <v>0</v>
      </c>
      <c r="EJ95" s="12">
        <f t="shared" si="119"/>
        <v>0</v>
      </c>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J95" s="12"/>
      <c r="IK95" s="12"/>
      <c r="IL95" s="12"/>
      <c r="IM95" s="12"/>
      <c r="IN95" s="12"/>
      <c r="IO95" s="12"/>
      <c r="IP95" s="12"/>
      <c r="IQ95" s="12"/>
      <c r="IR95" s="12"/>
      <c r="IS95" s="12"/>
      <c r="IT95" s="12"/>
      <c r="IU95" s="12"/>
      <c r="IV95" s="12"/>
      <c r="IW95" s="12"/>
      <c r="IX95" s="12"/>
      <c r="IY95" s="12"/>
      <c r="IZ95" s="12"/>
      <c r="JA95" s="12"/>
      <c r="JB95" s="12"/>
      <c r="JC95" s="12"/>
      <c r="JD95" s="12"/>
      <c r="JE95" s="12"/>
      <c r="JF95" s="12"/>
      <c r="JG95" s="12"/>
      <c r="JH95" s="12"/>
      <c r="JI95" s="12"/>
      <c r="JJ95" s="12"/>
      <c r="JK95" s="12"/>
      <c r="JL95" s="12"/>
      <c r="JM95" s="12"/>
      <c r="JN95" s="12"/>
      <c r="JO95" s="12"/>
      <c r="JP95" s="12"/>
      <c r="JQ95" s="12"/>
      <c r="JR95" s="12"/>
      <c r="JS95" s="12"/>
      <c r="JT95" s="12"/>
      <c r="JU95" s="12"/>
      <c r="JV95" s="12"/>
      <c r="JW95" s="12"/>
      <c r="JX95" s="12"/>
      <c r="JY95" s="12"/>
      <c r="JZ95" s="12"/>
      <c r="KA95" s="12"/>
      <c r="KB95" s="12"/>
      <c r="KC95" s="12"/>
      <c r="KD95" s="12"/>
      <c r="KE95" s="12"/>
      <c r="KF95" s="12"/>
      <c r="KG95" s="12"/>
      <c r="KH95" s="12"/>
      <c r="KI95" s="12"/>
      <c r="KJ95" s="12"/>
      <c r="KK95" s="12"/>
      <c r="KL95" s="12"/>
      <c r="KM95" s="12"/>
      <c r="KN95" s="12"/>
      <c r="KO95" s="12"/>
      <c r="KP95" s="12"/>
      <c r="KQ95" s="12"/>
      <c r="KR95" s="12"/>
      <c r="KS95" s="12"/>
      <c r="KT95" s="12"/>
      <c r="KU95" s="12"/>
      <c r="KV95" s="12"/>
      <c r="KW95" s="12"/>
      <c r="KX95" s="12"/>
      <c r="KY95" s="12"/>
      <c r="KZ95" s="12"/>
      <c r="LA95" s="12"/>
      <c r="LB95" s="12"/>
      <c r="LC95" s="12"/>
      <c r="LD95" s="12"/>
      <c r="LE95" s="12"/>
      <c r="LF95" s="12"/>
      <c r="LG95" s="12"/>
      <c r="LH95" s="12"/>
      <c r="LI95" s="12"/>
      <c r="LJ95" s="12"/>
      <c r="LK95" s="12"/>
      <c r="LL95" s="12"/>
      <c r="LM95" s="12"/>
      <c r="LN95" s="12"/>
      <c r="LO95" s="12"/>
      <c r="LP95" s="12"/>
      <c r="LQ95" s="12"/>
      <c r="LR95" s="12"/>
      <c r="LS95" s="12"/>
      <c r="LT95" s="12"/>
      <c r="LU95" s="12"/>
      <c r="LV95" s="12"/>
      <c r="LW95" s="12"/>
      <c r="LX95" s="12"/>
      <c r="LY95" s="12"/>
      <c r="LZ95" s="12"/>
      <c r="MA95" s="12"/>
      <c r="MB95" s="12"/>
      <c r="MC95" s="12"/>
      <c r="MD95" s="12"/>
      <c r="ME95" s="12"/>
      <c r="MF95" s="12"/>
      <c r="MG95" s="12"/>
    </row>
    <row r="96" spans="1:345" x14ac:dyDescent="0.25">
      <c r="A96" s="132"/>
      <c r="B96" s="27"/>
      <c r="C96" s="219"/>
      <c r="D96" s="219"/>
      <c r="E96" s="103"/>
      <c r="F96" s="105"/>
      <c r="G96" s="36" t="str">
        <f>IFERROR(VLOOKUP(E96, 'General Project Info'!$C$31:$I$41, 7, FALSE), "")</f>
        <v/>
      </c>
      <c r="H96" s="41">
        <f>IFERROR(X96*VLOOKUP(E96, 'General Project Info'!$R$31:$T$41, 3, FALSE), 0)</f>
        <v>0</v>
      </c>
      <c r="I96" s="42">
        <f>IFERROR(IF($T96="Yes", $X96*VLOOKUP($E96, 'General Project Info'!$R$31:$W$41, 5, FALSE), 0), 0)</f>
        <v>0</v>
      </c>
      <c r="J96" s="42">
        <f>IFERROR(IF($T96="No", $X96*VLOOKUP($E96, 'General Project Info'!$R$31:$W$41, 5, FALSE), 0), 0)</f>
        <v>0</v>
      </c>
      <c r="K96" s="108"/>
      <c r="L96" s="108"/>
      <c r="M96" s="109"/>
      <c r="N96" s="109"/>
      <c r="O96" s="109"/>
      <c r="P96" s="43">
        <f t="shared" si="120"/>
        <v>0</v>
      </c>
      <c r="Q96" s="27"/>
      <c r="R96" s="132"/>
      <c r="T96" s="18" t="e">
        <f>VLOOKUP($E96, 'Unit Conversions Array'!$B$4:$Z$16, 25, FALSE)</f>
        <v>#N/A</v>
      </c>
      <c r="U96">
        <f>VLOOKUP(E96, 'General Project Info'!$R$31:$W$41, 6, FALSE)</f>
        <v>1</v>
      </c>
      <c r="V96" s="18">
        <f t="shared" si="104"/>
        <v>0</v>
      </c>
      <c r="W96" s="18">
        <f>IFERROR(F96*INDEX('Unit Conversions Array'!$E$4:$Y$16, MATCH('Scenarios &amp; Measures'!E96, 'Unit Conversions Array'!$B$4:$B$16, 0), MATCH('Scenarios &amp; Measures'!G96, 'Unit Conversions Array'!$E$3:$Y$3, 0)), 0)</f>
        <v>0</v>
      </c>
      <c r="X96" s="19">
        <f t="shared" si="121"/>
        <v>0</v>
      </c>
      <c r="Y96" s="19">
        <f t="shared" si="122"/>
        <v>0</v>
      </c>
      <c r="Z96" s="19">
        <f t="shared" si="123"/>
        <v>0</v>
      </c>
      <c r="AA96" s="17">
        <f t="shared" si="129"/>
        <v>0</v>
      </c>
      <c r="AB96" s="17">
        <f t="shared" si="124"/>
        <v>40</v>
      </c>
      <c r="AC96" s="17">
        <f t="shared" si="125"/>
        <v>-40</v>
      </c>
      <c r="AD96" s="17">
        <f t="shared" si="126"/>
        <v>0</v>
      </c>
      <c r="AE96" s="18">
        <f t="shared" si="105"/>
        <v>0</v>
      </c>
      <c r="AF96" s="19">
        <f t="shared" si="106"/>
        <v>0</v>
      </c>
      <c r="AG96" s="12">
        <f t="shared" si="107"/>
        <v>0</v>
      </c>
      <c r="AH96" s="17">
        <f t="shared" si="127"/>
        <v>0</v>
      </c>
      <c r="AI96" s="23">
        <f>IF($V$10="RECs", -Y96/VLOOKUP("RECs", 'General Project Info'!$R$31:$W$41, 5, FALSE)*$V$11*IF($X$11=$Z$12, $X$10, (1/($Z$12-$X$11))*(1-($X$11/$Z$12)^$X$10)*$Z$12), 0)</f>
        <v>0</v>
      </c>
      <c r="AJ96" s="17">
        <f t="shared" si="108"/>
        <v>0</v>
      </c>
      <c r="AK96" s="17" t="e">
        <f t="shared" si="109"/>
        <v>#N/A</v>
      </c>
      <c r="AL96" s="17" t="e">
        <f t="shared" si="128"/>
        <v>#N/A</v>
      </c>
      <c r="AN96" s="12">
        <f t="shared" si="110"/>
        <v>0</v>
      </c>
      <c r="AO96" s="12">
        <f t="shared" si="110"/>
        <v>0</v>
      </c>
      <c r="AP96" s="12">
        <f t="shared" si="110"/>
        <v>0</v>
      </c>
      <c r="AQ96" s="12">
        <f t="shared" si="110"/>
        <v>0</v>
      </c>
      <c r="AR96" s="12">
        <f t="shared" si="110"/>
        <v>0</v>
      </c>
      <c r="AS96" s="12">
        <f t="shared" si="110"/>
        <v>0</v>
      </c>
      <c r="AT96" s="12">
        <f t="shared" si="110"/>
        <v>0</v>
      </c>
      <c r="AU96" s="12">
        <f t="shared" si="110"/>
        <v>0</v>
      </c>
      <c r="AV96" s="12">
        <f t="shared" si="110"/>
        <v>0</v>
      </c>
      <c r="AW96" s="12">
        <f t="shared" si="110"/>
        <v>0</v>
      </c>
      <c r="AX96" s="12">
        <f t="shared" si="111"/>
        <v>0</v>
      </c>
      <c r="AY96" s="12">
        <f t="shared" si="111"/>
        <v>0</v>
      </c>
      <c r="AZ96" s="12">
        <f t="shared" si="111"/>
        <v>0</v>
      </c>
      <c r="BA96" s="12">
        <f t="shared" si="111"/>
        <v>0</v>
      </c>
      <c r="BB96" s="12">
        <f t="shared" si="111"/>
        <v>0</v>
      </c>
      <c r="BC96" s="12">
        <f t="shared" si="111"/>
        <v>0</v>
      </c>
      <c r="BD96" s="12">
        <f t="shared" si="111"/>
        <v>0</v>
      </c>
      <c r="BE96" s="12">
        <f t="shared" si="111"/>
        <v>0</v>
      </c>
      <c r="BF96" s="12">
        <f t="shared" si="111"/>
        <v>0</v>
      </c>
      <c r="BG96" s="12">
        <f t="shared" si="111"/>
        <v>0</v>
      </c>
      <c r="BH96" s="12">
        <f t="shared" si="112"/>
        <v>0</v>
      </c>
      <c r="BI96" s="12">
        <f t="shared" si="112"/>
        <v>0</v>
      </c>
      <c r="BJ96" s="12">
        <f t="shared" si="112"/>
        <v>0</v>
      </c>
      <c r="BK96" s="12">
        <f t="shared" si="112"/>
        <v>0</v>
      </c>
      <c r="BL96" s="12">
        <f t="shared" si="112"/>
        <v>0</v>
      </c>
      <c r="BM96" s="12">
        <f t="shared" si="112"/>
        <v>0</v>
      </c>
      <c r="BN96" s="12">
        <f t="shared" si="112"/>
        <v>0</v>
      </c>
      <c r="BO96" s="12">
        <f t="shared" si="112"/>
        <v>0</v>
      </c>
      <c r="BP96" s="12">
        <f t="shared" si="112"/>
        <v>0</v>
      </c>
      <c r="BQ96" s="12">
        <f t="shared" si="112"/>
        <v>0</v>
      </c>
      <c r="BR96" s="12">
        <f t="shared" si="113"/>
        <v>0</v>
      </c>
      <c r="BS96" s="12">
        <f t="shared" si="113"/>
        <v>0</v>
      </c>
      <c r="BT96" s="12">
        <f t="shared" si="113"/>
        <v>0</v>
      </c>
      <c r="BU96" s="12">
        <f t="shared" si="113"/>
        <v>0</v>
      </c>
      <c r="BV96" s="12">
        <f t="shared" si="113"/>
        <v>0</v>
      </c>
      <c r="BW96" s="12">
        <f t="shared" si="113"/>
        <v>0</v>
      </c>
      <c r="BX96" s="12">
        <f t="shared" si="113"/>
        <v>0</v>
      </c>
      <c r="BY96" s="12">
        <f t="shared" si="113"/>
        <v>0</v>
      </c>
      <c r="BZ96" s="12">
        <f t="shared" si="113"/>
        <v>0</v>
      </c>
      <c r="CA96" s="12">
        <f t="shared" si="113"/>
        <v>0</v>
      </c>
      <c r="CB96" s="12">
        <f t="shared" si="114"/>
        <v>0</v>
      </c>
      <c r="CC96" s="12">
        <f t="shared" si="114"/>
        <v>0</v>
      </c>
      <c r="CD96" s="12">
        <f t="shared" si="114"/>
        <v>0</v>
      </c>
      <c r="CE96" s="12">
        <f t="shared" si="114"/>
        <v>0</v>
      </c>
      <c r="CF96" s="12">
        <f t="shared" si="114"/>
        <v>0</v>
      </c>
      <c r="CG96" s="12">
        <f t="shared" si="114"/>
        <v>0</v>
      </c>
      <c r="CH96" s="12">
        <f t="shared" si="114"/>
        <v>0</v>
      </c>
      <c r="CI96" s="12">
        <f t="shared" si="114"/>
        <v>0</v>
      </c>
      <c r="CJ96" s="12">
        <f t="shared" si="114"/>
        <v>0</v>
      </c>
      <c r="CK96" s="12">
        <f t="shared" si="114"/>
        <v>0</v>
      </c>
      <c r="CL96" s="12">
        <f t="shared" si="115"/>
        <v>0</v>
      </c>
      <c r="CM96" s="12">
        <f t="shared" si="115"/>
        <v>0</v>
      </c>
      <c r="CN96" s="12">
        <f t="shared" si="115"/>
        <v>0</v>
      </c>
      <c r="CO96" s="12">
        <f t="shared" si="115"/>
        <v>0</v>
      </c>
      <c r="CP96" s="12">
        <f t="shared" si="115"/>
        <v>0</v>
      </c>
      <c r="CQ96" s="12">
        <f t="shared" si="115"/>
        <v>0</v>
      </c>
      <c r="CR96" s="12">
        <f t="shared" si="115"/>
        <v>0</v>
      </c>
      <c r="CS96" s="12">
        <f t="shared" si="115"/>
        <v>0</v>
      </c>
      <c r="CT96" s="12">
        <f t="shared" si="115"/>
        <v>0</v>
      </c>
      <c r="CU96" s="12">
        <f t="shared" si="115"/>
        <v>0</v>
      </c>
      <c r="CV96" s="12">
        <f t="shared" si="116"/>
        <v>0</v>
      </c>
      <c r="CW96" s="12">
        <f t="shared" si="116"/>
        <v>0</v>
      </c>
      <c r="CX96" s="12">
        <f t="shared" si="116"/>
        <v>0</v>
      </c>
      <c r="CY96" s="12">
        <f t="shared" si="116"/>
        <v>0</v>
      </c>
      <c r="CZ96" s="12">
        <f t="shared" si="116"/>
        <v>0</v>
      </c>
      <c r="DA96" s="12">
        <f t="shared" si="116"/>
        <v>0</v>
      </c>
      <c r="DB96" s="12">
        <f t="shared" si="116"/>
        <v>0</v>
      </c>
      <c r="DC96" s="12">
        <f t="shared" si="116"/>
        <v>0</v>
      </c>
      <c r="DD96" s="12">
        <f t="shared" si="116"/>
        <v>0</v>
      </c>
      <c r="DE96" s="12">
        <f t="shared" si="116"/>
        <v>0</v>
      </c>
      <c r="DF96" s="12">
        <f t="shared" si="117"/>
        <v>0</v>
      </c>
      <c r="DG96" s="12">
        <f t="shared" si="117"/>
        <v>0</v>
      </c>
      <c r="DH96" s="12">
        <f t="shared" si="117"/>
        <v>0</v>
      </c>
      <c r="DI96" s="12">
        <f t="shared" si="117"/>
        <v>0</v>
      </c>
      <c r="DJ96" s="12">
        <f t="shared" si="117"/>
        <v>0</v>
      </c>
      <c r="DK96" s="12">
        <f t="shared" si="117"/>
        <v>0</v>
      </c>
      <c r="DL96" s="12">
        <f t="shared" si="117"/>
        <v>0</v>
      </c>
      <c r="DM96" s="12">
        <f t="shared" si="117"/>
        <v>0</v>
      </c>
      <c r="DN96" s="12">
        <f t="shared" si="117"/>
        <v>0</v>
      </c>
      <c r="DO96" s="12">
        <f t="shared" si="117"/>
        <v>0</v>
      </c>
      <c r="DP96" s="12">
        <f t="shared" si="118"/>
        <v>0</v>
      </c>
      <c r="DQ96" s="12">
        <f t="shared" si="118"/>
        <v>0</v>
      </c>
      <c r="DR96" s="12">
        <f t="shared" si="118"/>
        <v>0</v>
      </c>
      <c r="DS96" s="12">
        <f t="shared" si="118"/>
        <v>0</v>
      </c>
      <c r="DT96" s="12">
        <f t="shared" si="118"/>
        <v>0</v>
      </c>
      <c r="DU96" s="12">
        <f t="shared" si="118"/>
        <v>0</v>
      </c>
      <c r="DV96" s="12">
        <f t="shared" si="118"/>
        <v>0</v>
      </c>
      <c r="DW96" s="12">
        <f t="shared" si="118"/>
        <v>0</v>
      </c>
      <c r="DX96" s="12">
        <f t="shared" si="118"/>
        <v>0</v>
      </c>
      <c r="DY96" s="12">
        <f t="shared" si="118"/>
        <v>0</v>
      </c>
      <c r="DZ96" s="12">
        <f t="shared" si="119"/>
        <v>0</v>
      </c>
      <c r="EA96" s="12">
        <f t="shared" si="119"/>
        <v>0</v>
      </c>
      <c r="EB96" s="12">
        <f t="shared" si="119"/>
        <v>0</v>
      </c>
      <c r="EC96" s="12">
        <f t="shared" si="119"/>
        <v>0</v>
      </c>
      <c r="ED96" s="12">
        <f t="shared" si="119"/>
        <v>0</v>
      </c>
      <c r="EE96" s="12">
        <f t="shared" si="119"/>
        <v>0</v>
      </c>
      <c r="EF96" s="12">
        <f t="shared" si="119"/>
        <v>0</v>
      </c>
      <c r="EG96" s="12">
        <f t="shared" si="119"/>
        <v>0</v>
      </c>
      <c r="EH96" s="12">
        <f t="shared" si="119"/>
        <v>0</v>
      </c>
      <c r="EI96" s="12">
        <f t="shared" si="119"/>
        <v>0</v>
      </c>
      <c r="EJ96" s="12">
        <f t="shared" si="119"/>
        <v>0</v>
      </c>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J96" s="12"/>
      <c r="IK96" s="12"/>
      <c r="IL96" s="12"/>
      <c r="IM96" s="12"/>
      <c r="IN96" s="12"/>
      <c r="IO96" s="12"/>
      <c r="IP96" s="12"/>
      <c r="IQ96" s="12"/>
      <c r="IR96" s="12"/>
      <c r="IS96" s="12"/>
      <c r="IT96" s="12"/>
      <c r="IU96" s="12"/>
      <c r="IV96" s="12"/>
      <c r="IW96" s="12"/>
      <c r="IX96" s="12"/>
      <c r="IY96" s="12"/>
      <c r="IZ96" s="12"/>
      <c r="JA96" s="12"/>
      <c r="JB96" s="12"/>
      <c r="JC96" s="12"/>
      <c r="JD96" s="12"/>
      <c r="JE96" s="12"/>
      <c r="JF96" s="12"/>
      <c r="JG96" s="12"/>
      <c r="JH96" s="12"/>
      <c r="JI96" s="12"/>
      <c r="JJ96" s="12"/>
      <c r="JK96" s="12"/>
      <c r="JL96" s="12"/>
      <c r="JM96" s="12"/>
      <c r="JN96" s="12"/>
      <c r="JO96" s="12"/>
      <c r="JP96" s="12"/>
      <c r="JQ96" s="12"/>
      <c r="JR96" s="12"/>
      <c r="JS96" s="12"/>
      <c r="JT96" s="12"/>
      <c r="JU96" s="12"/>
      <c r="JV96" s="12"/>
      <c r="JW96" s="12"/>
      <c r="JX96" s="12"/>
      <c r="JY96" s="12"/>
      <c r="JZ96" s="12"/>
      <c r="KA96" s="12"/>
      <c r="KB96" s="12"/>
      <c r="KC96" s="12"/>
      <c r="KD96" s="12"/>
      <c r="KE96" s="12"/>
      <c r="KF96" s="12"/>
      <c r="KG96" s="12"/>
      <c r="KH96" s="12"/>
      <c r="KI96" s="12"/>
      <c r="KJ96" s="12"/>
      <c r="KK96" s="12"/>
      <c r="KL96" s="12"/>
      <c r="KM96" s="12"/>
      <c r="KN96" s="12"/>
      <c r="KO96" s="12"/>
      <c r="KP96" s="12"/>
      <c r="KQ96" s="12"/>
      <c r="KR96" s="12"/>
      <c r="KS96" s="12"/>
      <c r="KT96" s="12"/>
      <c r="KU96" s="12"/>
      <c r="KV96" s="12"/>
      <c r="KW96" s="12"/>
      <c r="KX96" s="12"/>
      <c r="KY96" s="12"/>
      <c r="KZ96" s="12"/>
      <c r="LA96" s="12"/>
      <c r="LB96" s="12"/>
      <c r="LC96" s="12"/>
      <c r="LD96" s="12"/>
      <c r="LE96" s="12"/>
      <c r="LF96" s="12"/>
      <c r="LG96" s="12"/>
      <c r="LH96" s="12"/>
      <c r="LI96" s="12"/>
      <c r="LJ96" s="12"/>
      <c r="LK96" s="12"/>
      <c r="LL96" s="12"/>
      <c r="LM96" s="12"/>
      <c r="LN96" s="12"/>
      <c r="LO96" s="12"/>
      <c r="LP96" s="12"/>
      <c r="LQ96" s="12"/>
      <c r="LR96" s="12"/>
      <c r="LS96" s="12"/>
      <c r="LT96" s="12"/>
      <c r="LU96" s="12"/>
      <c r="LV96" s="12"/>
      <c r="LW96" s="12"/>
      <c r="LX96" s="12"/>
      <c r="LY96" s="12"/>
      <c r="LZ96" s="12"/>
      <c r="MA96" s="12"/>
      <c r="MB96" s="12"/>
      <c r="MC96" s="12"/>
      <c r="MD96" s="12"/>
      <c r="ME96" s="12"/>
      <c r="MF96" s="12"/>
      <c r="MG96" s="12"/>
    </row>
    <row r="97" spans="1:345" x14ac:dyDescent="0.25">
      <c r="A97" s="132"/>
      <c r="B97" s="27"/>
      <c r="C97" s="219"/>
      <c r="D97" s="219"/>
      <c r="E97" s="103"/>
      <c r="F97" s="105"/>
      <c r="G97" s="36" t="str">
        <f>IFERROR(VLOOKUP(E97, 'General Project Info'!$C$31:$I$41, 7, FALSE), "")</f>
        <v/>
      </c>
      <c r="H97" s="41">
        <f>IFERROR(X97*VLOOKUP(E97, 'General Project Info'!$R$31:$T$41, 3, FALSE), 0)</f>
        <v>0</v>
      </c>
      <c r="I97" s="42">
        <f>IFERROR(IF($T97="Yes", $X97*VLOOKUP($E97, 'General Project Info'!$R$31:$W$41, 5, FALSE), 0), 0)</f>
        <v>0</v>
      </c>
      <c r="J97" s="42">
        <f>IFERROR(IF($T97="No", $X97*VLOOKUP($E97, 'General Project Info'!$R$31:$W$41, 5, FALSE), 0), 0)</f>
        <v>0</v>
      </c>
      <c r="K97" s="108"/>
      <c r="L97" s="108"/>
      <c r="M97" s="109"/>
      <c r="N97" s="109"/>
      <c r="O97" s="109"/>
      <c r="P97" s="43">
        <f t="shared" si="120"/>
        <v>0</v>
      </c>
      <c r="Q97" s="27"/>
      <c r="R97" s="132"/>
      <c r="T97" s="18" t="e">
        <f>VLOOKUP($E97, 'Unit Conversions Array'!$B$4:$Z$16, 25, FALSE)</f>
        <v>#N/A</v>
      </c>
      <c r="U97">
        <f>VLOOKUP(E97, 'General Project Info'!$R$31:$W$41, 6, FALSE)</f>
        <v>1</v>
      </c>
      <c r="V97" s="18">
        <f t="shared" si="104"/>
        <v>0</v>
      </c>
      <c r="W97" s="18">
        <f>IFERROR(F97*INDEX('Unit Conversions Array'!$E$4:$Y$16, MATCH('Scenarios &amp; Measures'!E97, 'Unit Conversions Array'!$B$4:$B$16, 0), MATCH('Scenarios &amp; Measures'!G97, 'Unit Conversions Array'!$E$3:$Y$3, 0)), 0)</f>
        <v>0</v>
      </c>
      <c r="X97" s="19">
        <f t="shared" si="121"/>
        <v>0</v>
      </c>
      <c r="Y97" s="19">
        <f t="shared" si="122"/>
        <v>0</v>
      </c>
      <c r="Z97" s="19">
        <f t="shared" si="123"/>
        <v>0</v>
      </c>
      <c r="AA97" s="17">
        <f t="shared" si="129"/>
        <v>0</v>
      </c>
      <c r="AB97" s="17">
        <f t="shared" si="124"/>
        <v>40</v>
      </c>
      <c r="AC97" s="17">
        <f t="shared" si="125"/>
        <v>-40</v>
      </c>
      <c r="AD97" s="17">
        <f t="shared" si="126"/>
        <v>0</v>
      </c>
      <c r="AE97" s="18">
        <f t="shared" si="105"/>
        <v>0</v>
      </c>
      <c r="AF97" s="19">
        <f t="shared" si="106"/>
        <v>0</v>
      </c>
      <c r="AG97" s="12">
        <f t="shared" si="107"/>
        <v>0</v>
      </c>
      <c r="AH97" s="17">
        <f t="shared" si="127"/>
        <v>0</v>
      </c>
      <c r="AI97" s="23">
        <f>IF($V$10="RECs", -Y97/VLOOKUP("RECs", 'General Project Info'!$R$31:$W$41, 5, FALSE)*$V$11*IF($X$11=$Z$12, $X$10, (1/($Z$12-$X$11))*(1-($X$11/$Z$12)^$X$10)*$Z$12), 0)</f>
        <v>0</v>
      </c>
      <c r="AJ97" s="17">
        <f t="shared" si="108"/>
        <v>0</v>
      </c>
      <c r="AK97" s="17" t="e">
        <f t="shared" si="109"/>
        <v>#N/A</v>
      </c>
      <c r="AL97" s="17" t="e">
        <f t="shared" si="128"/>
        <v>#N/A</v>
      </c>
      <c r="AN97" s="12">
        <f t="shared" si="110"/>
        <v>0</v>
      </c>
      <c r="AO97" s="12">
        <f t="shared" si="110"/>
        <v>0</v>
      </c>
      <c r="AP97" s="12">
        <f t="shared" si="110"/>
        <v>0</v>
      </c>
      <c r="AQ97" s="12">
        <f t="shared" si="110"/>
        <v>0</v>
      </c>
      <c r="AR97" s="12">
        <f t="shared" si="110"/>
        <v>0</v>
      </c>
      <c r="AS97" s="12">
        <f t="shared" si="110"/>
        <v>0</v>
      </c>
      <c r="AT97" s="12">
        <f t="shared" si="110"/>
        <v>0</v>
      </c>
      <c r="AU97" s="12">
        <f t="shared" si="110"/>
        <v>0</v>
      </c>
      <c r="AV97" s="12">
        <f t="shared" si="110"/>
        <v>0</v>
      </c>
      <c r="AW97" s="12">
        <f t="shared" si="110"/>
        <v>0</v>
      </c>
      <c r="AX97" s="12">
        <f t="shared" si="111"/>
        <v>0</v>
      </c>
      <c r="AY97" s="12">
        <f t="shared" si="111"/>
        <v>0</v>
      </c>
      <c r="AZ97" s="12">
        <f t="shared" si="111"/>
        <v>0</v>
      </c>
      <c r="BA97" s="12">
        <f t="shared" si="111"/>
        <v>0</v>
      </c>
      <c r="BB97" s="12">
        <f t="shared" si="111"/>
        <v>0</v>
      </c>
      <c r="BC97" s="12">
        <f t="shared" si="111"/>
        <v>0</v>
      </c>
      <c r="BD97" s="12">
        <f t="shared" si="111"/>
        <v>0</v>
      </c>
      <c r="BE97" s="12">
        <f t="shared" si="111"/>
        <v>0</v>
      </c>
      <c r="BF97" s="12">
        <f t="shared" si="111"/>
        <v>0</v>
      </c>
      <c r="BG97" s="12">
        <f t="shared" si="111"/>
        <v>0</v>
      </c>
      <c r="BH97" s="12">
        <f t="shared" si="112"/>
        <v>0</v>
      </c>
      <c r="BI97" s="12">
        <f t="shared" si="112"/>
        <v>0</v>
      </c>
      <c r="BJ97" s="12">
        <f t="shared" si="112"/>
        <v>0</v>
      </c>
      <c r="BK97" s="12">
        <f t="shared" si="112"/>
        <v>0</v>
      </c>
      <c r="BL97" s="12">
        <f t="shared" si="112"/>
        <v>0</v>
      </c>
      <c r="BM97" s="12">
        <f t="shared" si="112"/>
        <v>0</v>
      </c>
      <c r="BN97" s="12">
        <f t="shared" si="112"/>
        <v>0</v>
      </c>
      <c r="BO97" s="12">
        <f t="shared" si="112"/>
        <v>0</v>
      </c>
      <c r="BP97" s="12">
        <f t="shared" si="112"/>
        <v>0</v>
      </c>
      <c r="BQ97" s="12">
        <f t="shared" si="112"/>
        <v>0</v>
      </c>
      <c r="BR97" s="12">
        <f t="shared" si="113"/>
        <v>0</v>
      </c>
      <c r="BS97" s="12">
        <f t="shared" si="113"/>
        <v>0</v>
      </c>
      <c r="BT97" s="12">
        <f t="shared" si="113"/>
        <v>0</v>
      </c>
      <c r="BU97" s="12">
        <f t="shared" si="113"/>
        <v>0</v>
      </c>
      <c r="BV97" s="12">
        <f t="shared" si="113"/>
        <v>0</v>
      </c>
      <c r="BW97" s="12">
        <f t="shared" si="113"/>
        <v>0</v>
      </c>
      <c r="BX97" s="12">
        <f t="shared" si="113"/>
        <v>0</v>
      </c>
      <c r="BY97" s="12">
        <f t="shared" si="113"/>
        <v>0</v>
      </c>
      <c r="BZ97" s="12">
        <f t="shared" si="113"/>
        <v>0</v>
      </c>
      <c r="CA97" s="12">
        <f t="shared" si="113"/>
        <v>0</v>
      </c>
      <c r="CB97" s="12">
        <f t="shared" si="114"/>
        <v>0</v>
      </c>
      <c r="CC97" s="12">
        <f t="shared" si="114"/>
        <v>0</v>
      </c>
      <c r="CD97" s="12">
        <f t="shared" si="114"/>
        <v>0</v>
      </c>
      <c r="CE97" s="12">
        <f t="shared" si="114"/>
        <v>0</v>
      </c>
      <c r="CF97" s="12">
        <f t="shared" si="114"/>
        <v>0</v>
      </c>
      <c r="CG97" s="12">
        <f t="shared" si="114"/>
        <v>0</v>
      </c>
      <c r="CH97" s="12">
        <f t="shared" si="114"/>
        <v>0</v>
      </c>
      <c r="CI97" s="12">
        <f t="shared" si="114"/>
        <v>0</v>
      </c>
      <c r="CJ97" s="12">
        <f t="shared" si="114"/>
        <v>0</v>
      </c>
      <c r="CK97" s="12">
        <f t="shared" si="114"/>
        <v>0</v>
      </c>
      <c r="CL97" s="12">
        <f t="shared" si="115"/>
        <v>0</v>
      </c>
      <c r="CM97" s="12">
        <f t="shared" si="115"/>
        <v>0</v>
      </c>
      <c r="CN97" s="12">
        <f t="shared" si="115"/>
        <v>0</v>
      </c>
      <c r="CO97" s="12">
        <f t="shared" si="115"/>
        <v>0</v>
      </c>
      <c r="CP97" s="12">
        <f t="shared" si="115"/>
        <v>0</v>
      </c>
      <c r="CQ97" s="12">
        <f t="shared" si="115"/>
        <v>0</v>
      </c>
      <c r="CR97" s="12">
        <f t="shared" si="115"/>
        <v>0</v>
      </c>
      <c r="CS97" s="12">
        <f t="shared" si="115"/>
        <v>0</v>
      </c>
      <c r="CT97" s="12">
        <f t="shared" si="115"/>
        <v>0</v>
      </c>
      <c r="CU97" s="12">
        <f t="shared" si="115"/>
        <v>0</v>
      </c>
      <c r="CV97" s="12">
        <f t="shared" si="116"/>
        <v>0</v>
      </c>
      <c r="CW97" s="12">
        <f t="shared" si="116"/>
        <v>0</v>
      </c>
      <c r="CX97" s="12">
        <f t="shared" si="116"/>
        <v>0</v>
      </c>
      <c r="CY97" s="12">
        <f t="shared" si="116"/>
        <v>0</v>
      </c>
      <c r="CZ97" s="12">
        <f t="shared" si="116"/>
        <v>0</v>
      </c>
      <c r="DA97" s="12">
        <f t="shared" si="116"/>
        <v>0</v>
      </c>
      <c r="DB97" s="12">
        <f t="shared" si="116"/>
        <v>0</v>
      </c>
      <c r="DC97" s="12">
        <f t="shared" si="116"/>
        <v>0</v>
      </c>
      <c r="DD97" s="12">
        <f t="shared" si="116"/>
        <v>0</v>
      </c>
      <c r="DE97" s="12">
        <f t="shared" si="116"/>
        <v>0</v>
      </c>
      <c r="DF97" s="12">
        <f t="shared" si="117"/>
        <v>0</v>
      </c>
      <c r="DG97" s="12">
        <f t="shared" si="117"/>
        <v>0</v>
      </c>
      <c r="DH97" s="12">
        <f t="shared" si="117"/>
        <v>0</v>
      </c>
      <c r="DI97" s="12">
        <f t="shared" si="117"/>
        <v>0</v>
      </c>
      <c r="DJ97" s="12">
        <f t="shared" si="117"/>
        <v>0</v>
      </c>
      <c r="DK97" s="12">
        <f t="shared" si="117"/>
        <v>0</v>
      </c>
      <c r="DL97" s="12">
        <f t="shared" si="117"/>
        <v>0</v>
      </c>
      <c r="DM97" s="12">
        <f t="shared" si="117"/>
        <v>0</v>
      </c>
      <c r="DN97" s="12">
        <f t="shared" si="117"/>
        <v>0</v>
      </c>
      <c r="DO97" s="12">
        <f t="shared" si="117"/>
        <v>0</v>
      </c>
      <c r="DP97" s="12">
        <f t="shared" si="118"/>
        <v>0</v>
      </c>
      <c r="DQ97" s="12">
        <f t="shared" si="118"/>
        <v>0</v>
      </c>
      <c r="DR97" s="12">
        <f t="shared" si="118"/>
        <v>0</v>
      </c>
      <c r="DS97" s="12">
        <f t="shared" si="118"/>
        <v>0</v>
      </c>
      <c r="DT97" s="12">
        <f t="shared" si="118"/>
        <v>0</v>
      </c>
      <c r="DU97" s="12">
        <f t="shared" si="118"/>
        <v>0</v>
      </c>
      <c r="DV97" s="12">
        <f t="shared" si="118"/>
        <v>0</v>
      </c>
      <c r="DW97" s="12">
        <f t="shared" si="118"/>
        <v>0</v>
      </c>
      <c r="DX97" s="12">
        <f t="shared" si="118"/>
        <v>0</v>
      </c>
      <c r="DY97" s="12">
        <f t="shared" si="118"/>
        <v>0</v>
      </c>
      <c r="DZ97" s="12">
        <f t="shared" si="119"/>
        <v>0</v>
      </c>
      <c r="EA97" s="12">
        <f t="shared" si="119"/>
        <v>0</v>
      </c>
      <c r="EB97" s="12">
        <f t="shared" si="119"/>
        <v>0</v>
      </c>
      <c r="EC97" s="12">
        <f t="shared" si="119"/>
        <v>0</v>
      </c>
      <c r="ED97" s="12">
        <f t="shared" si="119"/>
        <v>0</v>
      </c>
      <c r="EE97" s="12">
        <f t="shared" si="119"/>
        <v>0</v>
      </c>
      <c r="EF97" s="12">
        <f t="shared" si="119"/>
        <v>0</v>
      </c>
      <c r="EG97" s="12">
        <f t="shared" si="119"/>
        <v>0</v>
      </c>
      <c r="EH97" s="12">
        <f t="shared" si="119"/>
        <v>0</v>
      </c>
      <c r="EI97" s="12">
        <f t="shared" si="119"/>
        <v>0</v>
      </c>
      <c r="EJ97" s="12">
        <f t="shared" si="119"/>
        <v>0</v>
      </c>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row>
    <row r="98" spans="1:345" x14ac:dyDescent="0.25">
      <c r="A98" s="132"/>
      <c r="B98" s="27"/>
      <c r="C98" s="219"/>
      <c r="D98" s="219"/>
      <c r="E98" s="103"/>
      <c r="F98" s="105"/>
      <c r="G98" s="36" t="str">
        <f>IFERROR(VLOOKUP(E98, 'General Project Info'!$C$31:$I$41, 7, FALSE), "")</f>
        <v/>
      </c>
      <c r="H98" s="41">
        <f>IFERROR(X98*VLOOKUP(E98, 'General Project Info'!$R$31:$T$41, 3, FALSE), 0)</f>
        <v>0</v>
      </c>
      <c r="I98" s="42">
        <f>IFERROR(IF($T98="Yes", $X98*VLOOKUP($E98, 'General Project Info'!$R$31:$W$41, 5, FALSE), 0), 0)</f>
        <v>0</v>
      </c>
      <c r="J98" s="42">
        <f>IFERROR(IF($T98="No", $X98*VLOOKUP($E98, 'General Project Info'!$R$31:$W$41, 5, FALSE), 0), 0)</f>
        <v>0</v>
      </c>
      <c r="K98" s="108"/>
      <c r="L98" s="108"/>
      <c r="M98" s="109"/>
      <c r="N98" s="109"/>
      <c r="O98" s="109"/>
      <c r="P98" s="43">
        <f t="shared" si="120"/>
        <v>0</v>
      </c>
      <c r="Q98" s="27"/>
      <c r="R98" s="132"/>
      <c r="T98" s="18" t="e">
        <f>VLOOKUP($E98, 'Unit Conversions Array'!$B$4:$Z$16, 25, FALSE)</f>
        <v>#N/A</v>
      </c>
      <c r="U98">
        <f>VLOOKUP(E98, 'General Project Info'!$R$31:$W$41, 6, FALSE)</f>
        <v>1</v>
      </c>
      <c r="V98" s="18">
        <f t="shared" si="104"/>
        <v>0</v>
      </c>
      <c r="W98" s="18">
        <f>IFERROR(F98*INDEX('Unit Conversions Array'!$E$4:$Y$16, MATCH('Scenarios &amp; Measures'!E98, 'Unit Conversions Array'!$B$4:$B$16, 0), MATCH('Scenarios &amp; Measures'!G98, 'Unit Conversions Array'!$E$3:$Y$3, 0)), 0)</f>
        <v>0</v>
      </c>
      <c r="X98" s="19">
        <f t="shared" si="121"/>
        <v>0</v>
      </c>
      <c r="Y98" s="19">
        <f t="shared" si="122"/>
        <v>0</v>
      </c>
      <c r="Z98" s="19">
        <f t="shared" si="123"/>
        <v>0</v>
      </c>
      <c r="AA98" s="17">
        <f t="shared" si="129"/>
        <v>0</v>
      </c>
      <c r="AB98" s="17">
        <f t="shared" si="124"/>
        <v>40</v>
      </c>
      <c r="AC98" s="17">
        <f t="shared" si="125"/>
        <v>-40</v>
      </c>
      <c r="AD98" s="17">
        <f t="shared" si="126"/>
        <v>0</v>
      </c>
      <c r="AE98" s="18">
        <f t="shared" si="105"/>
        <v>0</v>
      </c>
      <c r="AF98" s="19">
        <f t="shared" si="106"/>
        <v>0</v>
      </c>
      <c r="AG98" s="12">
        <f t="shared" si="107"/>
        <v>0</v>
      </c>
      <c r="AH98" s="17">
        <f t="shared" si="127"/>
        <v>0</v>
      </c>
      <c r="AI98" s="23">
        <f>IF($V$10="RECs", -Y98/VLOOKUP("RECs", 'General Project Info'!$R$31:$W$41, 5, FALSE)*$V$11*IF($X$11=$Z$12, $X$10, (1/($Z$12-$X$11))*(1-($X$11/$Z$12)^$X$10)*$Z$12), 0)</f>
        <v>0</v>
      </c>
      <c r="AJ98" s="17">
        <f t="shared" si="108"/>
        <v>0</v>
      </c>
      <c r="AK98" s="17" t="e">
        <f t="shared" si="109"/>
        <v>#N/A</v>
      </c>
      <c r="AL98" s="17" t="e">
        <f t="shared" si="128"/>
        <v>#N/A</v>
      </c>
      <c r="AN98" s="12">
        <f t="shared" si="110"/>
        <v>0</v>
      </c>
      <c r="AO98" s="12">
        <f t="shared" si="110"/>
        <v>0</v>
      </c>
      <c r="AP98" s="12">
        <f t="shared" si="110"/>
        <v>0</v>
      </c>
      <c r="AQ98" s="12">
        <f t="shared" si="110"/>
        <v>0</v>
      </c>
      <c r="AR98" s="12">
        <f t="shared" si="110"/>
        <v>0</v>
      </c>
      <c r="AS98" s="12">
        <f t="shared" si="110"/>
        <v>0</v>
      </c>
      <c r="AT98" s="12">
        <f t="shared" si="110"/>
        <v>0</v>
      </c>
      <c r="AU98" s="12">
        <f t="shared" si="110"/>
        <v>0</v>
      </c>
      <c r="AV98" s="12">
        <f t="shared" si="110"/>
        <v>0</v>
      </c>
      <c r="AW98" s="12">
        <f t="shared" si="110"/>
        <v>0</v>
      </c>
      <c r="AX98" s="12">
        <f t="shared" si="111"/>
        <v>0</v>
      </c>
      <c r="AY98" s="12">
        <f t="shared" si="111"/>
        <v>0</v>
      </c>
      <c r="AZ98" s="12">
        <f t="shared" si="111"/>
        <v>0</v>
      </c>
      <c r="BA98" s="12">
        <f t="shared" si="111"/>
        <v>0</v>
      </c>
      <c r="BB98" s="12">
        <f t="shared" si="111"/>
        <v>0</v>
      </c>
      <c r="BC98" s="12">
        <f t="shared" si="111"/>
        <v>0</v>
      </c>
      <c r="BD98" s="12">
        <f t="shared" si="111"/>
        <v>0</v>
      </c>
      <c r="BE98" s="12">
        <f t="shared" si="111"/>
        <v>0</v>
      </c>
      <c r="BF98" s="12">
        <f t="shared" si="111"/>
        <v>0</v>
      </c>
      <c r="BG98" s="12">
        <f t="shared" si="111"/>
        <v>0</v>
      </c>
      <c r="BH98" s="12">
        <f t="shared" si="112"/>
        <v>0</v>
      </c>
      <c r="BI98" s="12">
        <f t="shared" si="112"/>
        <v>0</v>
      </c>
      <c r="BJ98" s="12">
        <f t="shared" si="112"/>
        <v>0</v>
      </c>
      <c r="BK98" s="12">
        <f t="shared" si="112"/>
        <v>0</v>
      </c>
      <c r="BL98" s="12">
        <f t="shared" si="112"/>
        <v>0</v>
      </c>
      <c r="BM98" s="12">
        <f t="shared" si="112"/>
        <v>0</v>
      </c>
      <c r="BN98" s="12">
        <f t="shared" si="112"/>
        <v>0</v>
      </c>
      <c r="BO98" s="12">
        <f t="shared" si="112"/>
        <v>0</v>
      </c>
      <c r="BP98" s="12">
        <f t="shared" si="112"/>
        <v>0</v>
      </c>
      <c r="BQ98" s="12">
        <f t="shared" si="112"/>
        <v>0</v>
      </c>
      <c r="BR98" s="12">
        <f t="shared" si="113"/>
        <v>0</v>
      </c>
      <c r="BS98" s="12">
        <f t="shared" si="113"/>
        <v>0</v>
      </c>
      <c r="BT98" s="12">
        <f t="shared" si="113"/>
        <v>0</v>
      </c>
      <c r="BU98" s="12">
        <f t="shared" si="113"/>
        <v>0</v>
      </c>
      <c r="BV98" s="12">
        <f t="shared" si="113"/>
        <v>0</v>
      </c>
      <c r="BW98" s="12">
        <f t="shared" si="113"/>
        <v>0</v>
      </c>
      <c r="BX98" s="12">
        <f t="shared" si="113"/>
        <v>0</v>
      </c>
      <c r="BY98" s="12">
        <f t="shared" si="113"/>
        <v>0</v>
      </c>
      <c r="BZ98" s="12">
        <f t="shared" si="113"/>
        <v>0</v>
      </c>
      <c r="CA98" s="12">
        <f t="shared" si="113"/>
        <v>0</v>
      </c>
      <c r="CB98" s="12">
        <f t="shared" si="114"/>
        <v>0</v>
      </c>
      <c r="CC98" s="12">
        <f t="shared" si="114"/>
        <v>0</v>
      </c>
      <c r="CD98" s="12">
        <f t="shared" si="114"/>
        <v>0</v>
      </c>
      <c r="CE98" s="12">
        <f t="shared" si="114"/>
        <v>0</v>
      </c>
      <c r="CF98" s="12">
        <f t="shared" si="114"/>
        <v>0</v>
      </c>
      <c r="CG98" s="12">
        <f t="shared" si="114"/>
        <v>0</v>
      </c>
      <c r="CH98" s="12">
        <f t="shared" si="114"/>
        <v>0</v>
      </c>
      <c r="CI98" s="12">
        <f t="shared" si="114"/>
        <v>0</v>
      </c>
      <c r="CJ98" s="12">
        <f t="shared" si="114"/>
        <v>0</v>
      </c>
      <c r="CK98" s="12">
        <f t="shared" si="114"/>
        <v>0</v>
      </c>
      <c r="CL98" s="12">
        <f t="shared" si="115"/>
        <v>0</v>
      </c>
      <c r="CM98" s="12">
        <f t="shared" si="115"/>
        <v>0</v>
      </c>
      <c r="CN98" s="12">
        <f t="shared" si="115"/>
        <v>0</v>
      </c>
      <c r="CO98" s="12">
        <f t="shared" si="115"/>
        <v>0</v>
      </c>
      <c r="CP98" s="12">
        <f t="shared" si="115"/>
        <v>0</v>
      </c>
      <c r="CQ98" s="12">
        <f t="shared" si="115"/>
        <v>0</v>
      </c>
      <c r="CR98" s="12">
        <f t="shared" si="115"/>
        <v>0</v>
      </c>
      <c r="CS98" s="12">
        <f t="shared" si="115"/>
        <v>0</v>
      </c>
      <c r="CT98" s="12">
        <f t="shared" si="115"/>
        <v>0</v>
      </c>
      <c r="CU98" s="12">
        <f t="shared" si="115"/>
        <v>0</v>
      </c>
      <c r="CV98" s="12">
        <f t="shared" si="116"/>
        <v>0</v>
      </c>
      <c r="CW98" s="12">
        <f t="shared" si="116"/>
        <v>0</v>
      </c>
      <c r="CX98" s="12">
        <f t="shared" si="116"/>
        <v>0</v>
      </c>
      <c r="CY98" s="12">
        <f t="shared" si="116"/>
        <v>0</v>
      </c>
      <c r="CZ98" s="12">
        <f t="shared" si="116"/>
        <v>0</v>
      </c>
      <c r="DA98" s="12">
        <f t="shared" si="116"/>
        <v>0</v>
      </c>
      <c r="DB98" s="12">
        <f t="shared" si="116"/>
        <v>0</v>
      </c>
      <c r="DC98" s="12">
        <f t="shared" si="116"/>
        <v>0</v>
      </c>
      <c r="DD98" s="12">
        <f t="shared" si="116"/>
        <v>0</v>
      </c>
      <c r="DE98" s="12">
        <f t="shared" si="116"/>
        <v>0</v>
      </c>
      <c r="DF98" s="12">
        <f t="shared" si="117"/>
        <v>0</v>
      </c>
      <c r="DG98" s="12">
        <f t="shared" si="117"/>
        <v>0</v>
      </c>
      <c r="DH98" s="12">
        <f t="shared" si="117"/>
        <v>0</v>
      </c>
      <c r="DI98" s="12">
        <f t="shared" si="117"/>
        <v>0</v>
      </c>
      <c r="DJ98" s="12">
        <f t="shared" si="117"/>
        <v>0</v>
      </c>
      <c r="DK98" s="12">
        <f t="shared" si="117"/>
        <v>0</v>
      </c>
      <c r="DL98" s="12">
        <f t="shared" si="117"/>
        <v>0</v>
      </c>
      <c r="DM98" s="12">
        <f t="shared" si="117"/>
        <v>0</v>
      </c>
      <c r="DN98" s="12">
        <f t="shared" si="117"/>
        <v>0</v>
      </c>
      <c r="DO98" s="12">
        <f t="shared" si="117"/>
        <v>0</v>
      </c>
      <c r="DP98" s="12">
        <f t="shared" si="118"/>
        <v>0</v>
      </c>
      <c r="DQ98" s="12">
        <f t="shared" si="118"/>
        <v>0</v>
      </c>
      <c r="DR98" s="12">
        <f t="shared" si="118"/>
        <v>0</v>
      </c>
      <c r="DS98" s="12">
        <f t="shared" si="118"/>
        <v>0</v>
      </c>
      <c r="DT98" s="12">
        <f t="shared" si="118"/>
        <v>0</v>
      </c>
      <c r="DU98" s="12">
        <f t="shared" si="118"/>
        <v>0</v>
      </c>
      <c r="DV98" s="12">
        <f t="shared" si="118"/>
        <v>0</v>
      </c>
      <c r="DW98" s="12">
        <f t="shared" si="118"/>
        <v>0</v>
      </c>
      <c r="DX98" s="12">
        <f t="shared" si="118"/>
        <v>0</v>
      </c>
      <c r="DY98" s="12">
        <f t="shared" si="118"/>
        <v>0</v>
      </c>
      <c r="DZ98" s="12">
        <f t="shared" si="119"/>
        <v>0</v>
      </c>
      <c r="EA98" s="12">
        <f t="shared" si="119"/>
        <v>0</v>
      </c>
      <c r="EB98" s="12">
        <f t="shared" si="119"/>
        <v>0</v>
      </c>
      <c r="EC98" s="12">
        <f t="shared" si="119"/>
        <v>0</v>
      </c>
      <c r="ED98" s="12">
        <f t="shared" si="119"/>
        <v>0</v>
      </c>
      <c r="EE98" s="12">
        <f t="shared" si="119"/>
        <v>0</v>
      </c>
      <c r="EF98" s="12">
        <f t="shared" si="119"/>
        <v>0</v>
      </c>
      <c r="EG98" s="12">
        <f t="shared" si="119"/>
        <v>0</v>
      </c>
      <c r="EH98" s="12">
        <f t="shared" si="119"/>
        <v>0</v>
      </c>
      <c r="EI98" s="12">
        <f t="shared" si="119"/>
        <v>0</v>
      </c>
      <c r="EJ98" s="12">
        <f t="shared" si="119"/>
        <v>0</v>
      </c>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2"/>
      <c r="HM98" s="12"/>
      <c r="HN98" s="12"/>
      <c r="HO98" s="12"/>
      <c r="HP98" s="12"/>
      <c r="HQ98" s="12"/>
      <c r="HR98" s="12"/>
      <c r="HS98" s="12"/>
      <c r="HT98" s="12"/>
      <c r="HU98" s="12"/>
      <c r="HV98" s="12"/>
      <c r="HW98" s="12"/>
      <c r="HX98" s="12"/>
      <c r="HY98" s="12"/>
      <c r="HZ98" s="12"/>
      <c r="IA98" s="12"/>
      <c r="IB98" s="12"/>
      <c r="IC98" s="12"/>
      <c r="ID98" s="12"/>
      <c r="IE98" s="12"/>
      <c r="IF98" s="12"/>
      <c r="IG98" s="12"/>
      <c r="IH98" s="12"/>
      <c r="IJ98" s="12"/>
      <c r="IK98" s="12"/>
      <c r="IL98" s="12"/>
      <c r="IM98" s="12"/>
      <c r="IN98" s="12"/>
      <c r="IO98" s="12"/>
      <c r="IP98" s="12"/>
      <c r="IQ98" s="12"/>
      <c r="IR98" s="12"/>
      <c r="IS98" s="12"/>
      <c r="IT98" s="12"/>
      <c r="IU98" s="12"/>
      <c r="IV98" s="12"/>
      <c r="IW98" s="12"/>
      <c r="IX98" s="12"/>
      <c r="IY98" s="12"/>
      <c r="IZ98" s="12"/>
      <c r="JA98" s="12"/>
      <c r="JB98" s="12"/>
      <c r="JC98" s="12"/>
      <c r="JD98" s="12"/>
      <c r="JE98" s="12"/>
      <c r="JF98" s="12"/>
      <c r="JG98" s="12"/>
      <c r="JH98" s="12"/>
      <c r="JI98" s="12"/>
      <c r="JJ98" s="12"/>
      <c r="JK98" s="12"/>
      <c r="JL98" s="12"/>
      <c r="JM98" s="12"/>
      <c r="JN98" s="12"/>
      <c r="JO98" s="12"/>
      <c r="JP98" s="12"/>
      <c r="JQ98" s="12"/>
      <c r="JR98" s="12"/>
      <c r="JS98" s="12"/>
      <c r="JT98" s="12"/>
      <c r="JU98" s="12"/>
      <c r="JV98" s="12"/>
      <c r="JW98" s="12"/>
      <c r="JX98" s="12"/>
      <c r="JY98" s="12"/>
      <c r="JZ98" s="12"/>
      <c r="KA98" s="12"/>
      <c r="KB98" s="12"/>
      <c r="KC98" s="12"/>
      <c r="KD98" s="12"/>
      <c r="KE98" s="12"/>
      <c r="KF98" s="12"/>
      <c r="KG98" s="12"/>
      <c r="KH98" s="12"/>
      <c r="KI98" s="12"/>
      <c r="KJ98" s="12"/>
      <c r="KK98" s="12"/>
      <c r="KL98" s="12"/>
      <c r="KM98" s="12"/>
      <c r="KN98" s="12"/>
      <c r="KO98" s="12"/>
      <c r="KP98" s="12"/>
      <c r="KQ98" s="12"/>
      <c r="KR98" s="12"/>
      <c r="KS98" s="12"/>
      <c r="KT98" s="12"/>
      <c r="KU98" s="12"/>
      <c r="KV98" s="12"/>
      <c r="KW98" s="12"/>
      <c r="KX98" s="12"/>
      <c r="KY98" s="12"/>
      <c r="KZ98" s="12"/>
      <c r="LA98" s="12"/>
      <c r="LB98" s="12"/>
      <c r="LC98" s="12"/>
      <c r="LD98" s="12"/>
      <c r="LE98" s="12"/>
      <c r="LF98" s="12"/>
      <c r="LG98" s="12"/>
      <c r="LH98" s="12"/>
      <c r="LI98" s="12"/>
      <c r="LJ98" s="12"/>
      <c r="LK98" s="12"/>
      <c r="LL98" s="12"/>
      <c r="LM98" s="12"/>
      <c r="LN98" s="12"/>
      <c r="LO98" s="12"/>
      <c r="LP98" s="12"/>
      <c r="LQ98" s="12"/>
      <c r="LR98" s="12"/>
      <c r="LS98" s="12"/>
      <c r="LT98" s="12"/>
      <c r="LU98" s="12"/>
      <c r="LV98" s="12"/>
      <c r="LW98" s="12"/>
      <c r="LX98" s="12"/>
      <c r="LY98" s="12"/>
      <c r="LZ98" s="12"/>
      <c r="MA98" s="12"/>
      <c r="MB98" s="12"/>
      <c r="MC98" s="12"/>
      <c r="MD98" s="12"/>
      <c r="ME98" s="12"/>
      <c r="MF98" s="12"/>
      <c r="MG98" s="12"/>
    </row>
    <row r="99" spans="1:345" x14ac:dyDescent="0.25">
      <c r="A99" s="132"/>
      <c r="B99" s="27"/>
      <c r="C99" s="219"/>
      <c r="D99" s="219"/>
      <c r="E99" s="103"/>
      <c r="F99" s="105"/>
      <c r="G99" s="36" t="str">
        <f>IFERROR(VLOOKUP(E99, 'General Project Info'!$C$31:$I$41, 7, FALSE), "")</f>
        <v/>
      </c>
      <c r="H99" s="41">
        <f>IFERROR(X99*VLOOKUP(E99, 'General Project Info'!$R$31:$T$41, 3, FALSE), 0)</f>
        <v>0</v>
      </c>
      <c r="I99" s="42">
        <f>IFERROR(IF($T99="Yes", $X99*VLOOKUP($E99, 'General Project Info'!$R$31:$W$41, 5, FALSE), 0), 0)</f>
        <v>0</v>
      </c>
      <c r="J99" s="42">
        <f>IFERROR(IF($T99="No", $X99*VLOOKUP($E99, 'General Project Info'!$R$31:$W$41, 5, FALSE), 0), 0)</f>
        <v>0</v>
      </c>
      <c r="K99" s="108"/>
      <c r="L99" s="108"/>
      <c r="M99" s="109"/>
      <c r="N99" s="109"/>
      <c r="O99" s="109"/>
      <c r="P99" s="43">
        <f t="shared" si="120"/>
        <v>0</v>
      </c>
      <c r="Q99" s="27"/>
      <c r="R99" s="132"/>
      <c r="T99" s="18" t="e">
        <f>VLOOKUP($E99, 'Unit Conversions Array'!$B$4:$Z$16, 25, FALSE)</f>
        <v>#N/A</v>
      </c>
      <c r="U99">
        <f>VLOOKUP(E99, 'General Project Info'!$R$31:$W$41, 6, FALSE)</f>
        <v>1</v>
      </c>
      <c r="V99" s="18">
        <f t="shared" si="104"/>
        <v>0</v>
      </c>
      <c r="W99" s="18">
        <f>IFERROR(F99*INDEX('Unit Conversions Array'!$E$4:$Y$16, MATCH('Scenarios &amp; Measures'!E99, 'Unit Conversions Array'!$B$4:$B$16, 0), MATCH('Scenarios &amp; Measures'!G99, 'Unit Conversions Array'!$E$3:$Y$3, 0)), 0)</f>
        <v>0</v>
      </c>
      <c r="X99" s="19">
        <f t="shared" si="121"/>
        <v>0</v>
      </c>
      <c r="Y99" s="19">
        <f t="shared" si="122"/>
        <v>0</v>
      </c>
      <c r="Z99" s="19">
        <f t="shared" si="123"/>
        <v>0</v>
      </c>
      <c r="AA99" s="17">
        <f t="shared" si="129"/>
        <v>0</v>
      </c>
      <c r="AB99" s="17">
        <f t="shared" si="124"/>
        <v>40</v>
      </c>
      <c r="AC99" s="17">
        <f t="shared" si="125"/>
        <v>-40</v>
      </c>
      <c r="AD99" s="17">
        <f t="shared" si="126"/>
        <v>0</v>
      </c>
      <c r="AE99" s="18">
        <f t="shared" si="105"/>
        <v>0</v>
      </c>
      <c r="AF99" s="19">
        <f t="shared" si="106"/>
        <v>0</v>
      </c>
      <c r="AG99" s="12">
        <f t="shared" si="107"/>
        <v>0</v>
      </c>
      <c r="AH99" s="17">
        <f t="shared" si="127"/>
        <v>0</v>
      </c>
      <c r="AI99" s="23">
        <f>IF($V$10="RECs", -Y99/VLOOKUP("RECs", 'General Project Info'!$R$31:$W$41, 5, FALSE)*$V$11*IF($X$11=$Z$12, $X$10, (1/($Z$12-$X$11))*(1-($X$11/$Z$12)^$X$10)*$Z$12), 0)</f>
        <v>0</v>
      </c>
      <c r="AJ99" s="17">
        <f t="shared" si="108"/>
        <v>0</v>
      </c>
      <c r="AK99" s="17" t="e">
        <f t="shared" si="109"/>
        <v>#N/A</v>
      </c>
      <c r="AL99" s="17" t="e">
        <f t="shared" si="128"/>
        <v>#N/A</v>
      </c>
      <c r="AN99" s="12">
        <f t="shared" si="110"/>
        <v>0</v>
      </c>
      <c r="AO99" s="12">
        <f t="shared" si="110"/>
        <v>0</v>
      </c>
      <c r="AP99" s="12">
        <f t="shared" si="110"/>
        <v>0</v>
      </c>
      <c r="AQ99" s="12">
        <f t="shared" si="110"/>
        <v>0</v>
      </c>
      <c r="AR99" s="12">
        <f t="shared" si="110"/>
        <v>0</v>
      </c>
      <c r="AS99" s="12">
        <f t="shared" si="110"/>
        <v>0</v>
      </c>
      <c r="AT99" s="12">
        <f t="shared" si="110"/>
        <v>0</v>
      </c>
      <c r="AU99" s="12">
        <f t="shared" si="110"/>
        <v>0</v>
      </c>
      <c r="AV99" s="12">
        <f t="shared" si="110"/>
        <v>0</v>
      </c>
      <c r="AW99" s="12">
        <f t="shared" si="110"/>
        <v>0</v>
      </c>
      <c r="AX99" s="12">
        <f t="shared" si="111"/>
        <v>0</v>
      </c>
      <c r="AY99" s="12">
        <f t="shared" si="111"/>
        <v>0</v>
      </c>
      <c r="AZ99" s="12">
        <f t="shared" si="111"/>
        <v>0</v>
      </c>
      <c r="BA99" s="12">
        <f t="shared" si="111"/>
        <v>0</v>
      </c>
      <c r="BB99" s="12">
        <f t="shared" si="111"/>
        <v>0</v>
      </c>
      <c r="BC99" s="12">
        <f t="shared" si="111"/>
        <v>0</v>
      </c>
      <c r="BD99" s="12">
        <f t="shared" si="111"/>
        <v>0</v>
      </c>
      <c r="BE99" s="12">
        <f t="shared" si="111"/>
        <v>0</v>
      </c>
      <c r="BF99" s="12">
        <f t="shared" si="111"/>
        <v>0</v>
      </c>
      <c r="BG99" s="12">
        <f t="shared" si="111"/>
        <v>0</v>
      </c>
      <c r="BH99" s="12">
        <f t="shared" si="112"/>
        <v>0</v>
      </c>
      <c r="BI99" s="12">
        <f t="shared" si="112"/>
        <v>0</v>
      </c>
      <c r="BJ99" s="12">
        <f t="shared" si="112"/>
        <v>0</v>
      </c>
      <c r="BK99" s="12">
        <f t="shared" si="112"/>
        <v>0</v>
      </c>
      <c r="BL99" s="12">
        <f t="shared" si="112"/>
        <v>0</v>
      </c>
      <c r="BM99" s="12">
        <f t="shared" si="112"/>
        <v>0</v>
      </c>
      <c r="BN99" s="12">
        <f t="shared" si="112"/>
        <v>0</v>
      </c>
      <c r="BO99" s="12">
        <f t="shared" si="112"/>
        <v>0</v>
      </c>
      <c r="BP99" s="12">
        <f t="shared" si="112"/>
        <v>0</v>
      </c>
      <c r="BQ99" s="12">
        <f t="shared" si="112"/>
        <v>0</v>
      </c>
      <c r="BR99" s="12">
        <f t="shared" si="113"/>
        <v>0</v>
      </c>
      <c r="BS99" s="12">
        <f t="shared" si="113"/>
        <v>0</v>
      </c>
      <c r="BT99" s="12">
        <f t="shared" si="113"/>
        <v>0</v>
      </c>
      <c r="BU99" s="12">
        <f t="shared" si="113"/>
        <v>0</v>
      </c>
      <c r="BV99" s="12">
        <f t="shared" si="113"/>
        <v>0</v>
      </c>
      <c r="BW99" s="12">
        <f t="shared" si="113"/>
        <v>0</v>
      </c>
      <c r="BX99" s="12">
        <f t="shared" si="113"/>
        <v>0</v>
      </c>
      <c r="BY99" s="12">
        <f t="shared" si="113"/>
        <v>0</v>
      </c>
      <c r="BZ99" s="12">
        <f t="shared" si="113"/>
        <v>0</v>
      </c>
      <c r="CA99" s="12">
        <f t="shared" si="113"/>
        <v>0</v>
      </c>
      <c r="CB99" s="12">
        <f t="shared" si="114"/>
        <v>0</v>
      </c>
      <c r="CC99" s="12">
        <f t="shared" si="114"/>
        <v>0</v>
      </c>
      <c r="CD99" s="12">
        <f t="shared" si="114"/>
        <v>0</v>
      </c>
      <c r="CE99" s="12">
        <f t="shared" si="114"/>
        <v>0</v>
      </c>
      <c r="CF99" s="12">
        <f t="shared" si="114"/>
        <v>0</v>
      </c>
      <c r="CG99" s="12">
        <f t="shared" si="114"/>
        <v>0</v>
      </c>
      <c r="CH99" s="12">
        <f t="shared" si="114"/>
        <v>0</v>
      </c>
      <c r="CI99" s="12">
        <f t="shared" si="114"/>
        <v>0</v>
      </c>
      <c r="CJ99" s="12">
        <f t="shared" si="114"/>
        <v>0</v>
      </c>
      <c r="CK99" s="12">
        <f t="shared" si="114"/>
        <v>0</v>
      </c>
      <c r="CL99" s="12">
        <f t="shared" si="115"/>
        <v>0</v>
      </c>
      <c r="CM99" s="12">
        <f t="shared" si="115"/>
        <v>0</v>
      </c>
      <c r="CN99" s="12">
        <f t="shared" si="115"/>
        <v>0</v>
      </c>
      <c r="CO99" s="12">
        <f t="shared" si="115"/>
        <v>0</v>
      </c>
      <c r="CP99" s="12">
        <f t="shared" si="115"/>
        <v>0</v>
      </c>
      <c r="CQ99" s="12">
        <f t="shared" si="115"/>
        <v>0</v>
      </c>
      <c r="CR99" s="12">
        <f t="shared" si="115"/>
        <v>0</v>
      </c>
      <c r="CS99" s="12">
        <f t="shared" si="115"/>
        <v>0</v>
      </c>
      <c r="CT99" s="12">
        <f t="shared" si="115"/>
        <v>0</v>
      </c>
      <c r="CU99" s="12">
        <f t="shared" si="115"/>
        <v>0</v>
      </c>
      <c r="CV99" s="12">
        <f t="shared" si="116"/>
        <v>0</v>
      </c>
      <c r="CW99" s="12">
        <f t="shared" si="116"/>
        <v>0</v>
      </c>
      <c r="CX99" s="12">
        <f t="shared" si="116"/>
        <v>0</v>
      </c>
      <c r="CY99" s="12">
        <f t="shared" si="116"/>
        <v>0</v>
      </c>
      <c r="CZ99" s="12">
        <f t="shared" si="116"/>
        <v>0</v>
      </c>
      <c r="DA99" s="12">
        <f t="shared" si="116"/>
        <v>0</v>
      </c>
      <c r="DB99" s="12">
        <f t="shared" si="116"/>
        <v>0</v>
      </c>
      <c r="DC99" s="12">
        <f t="shared" si="116"/>
        <v>0</v>
      </c>
      <c r="DD99" s="12">
        <f t="shared" si="116"/>
        <v>0</v>
      </c>
      <c r="DE99" s="12">
        <f t="shared" si="116"/>
        <v>0</v>
      </c>
      <c r="DF99" s="12">
        <f t="shared" si="117"/>
        <v>0</v>
      </c>
      <c r="DG99" s="12">
        <f t="shared" si="117"/>
        <v>0</v>
      </c>
      <c r="DH99" s="12">
        <f t="shared" si="117"/>
        <v>0</v>
      </c>
      <c r="DI99" s="12">
        <f t="shared" si="117"/>
        <v>0</v>
      </c>
      <c r="DJ99" s="12">
        <f t="shared" si="117"/>
        <v>0</v>
      </c>
      <c r="DK99" s="12">
        <f t="shared" si="117"/>
        <v>0</v>
      </c>
      <c r="DL99" s="12">
        <f t="shared" si="117"/>
        <v>0</v>
      </c>
      <c r="DM99" s="12">
        <f t="shared" si="117"/>
        <v>0</v>
      </c>
      <c r="DN99" s="12">
        <f t="shared" si="117"/>
        <v>0</v>
      </c>
      <c r="DO99" s="12">
        <f t="shared" si="117"/>
        <v>0</v>
      </c>
      <c r="DP99" s="12">
        <f t="shared" si="118"/>
        <v>0</v>
      </c>
      <c r="DQ99" s="12">
        <f t="shared" si="118"/>
        <v>0</v>
      </c>
      <c r="DR99" s="12">
        <f t="shared" si="118"/>
        <v>0</v>
      </c>
      <c r="DS99" s="12">
        <f t="shared" si="118"/>
        <v>0</v>
      </c>
      <c r="DT99" s="12">
        <f t="shared" si="118"/>
        <v>0</v>
      </c>
      <c r="DU99" s="12">
        <f t="shared" si="118"/>
        <v>0</v>
      </c>
      <c r="DV99" s="12">
        <f t="shared" si="118"/>
        <v>0</v>
      </c>
      <c r="DW99" s="12">
        <f t="shared" si="118"/>
        <v>0</v>
      </c>
      <c r="DX99" s="12">
        <f t="shared" si="118"/>
        <v>0</v>
      </c>
      <c r="DY99" s="12">
        <f t="shared" si="118"/>
        <v>0</v>
      </c>
      <c r="DZ99" s="12">
        <f t="shared" si="119"/>
        <v>0</v>
      </c>
      <c r="EA99" s="12">
        <f t="shared" si="119"/>
        <v>0</v>
      </c>
      <c r="EB99" s="12">
        <f t="shared" si="119"/>
        <v>0</v>
      </c>
      <c r="EC99" s="12">
        <f t="shared" si="119"/>
        <v>0</v>
      </c>
      <c r="ED99" s="12">
        <f t="shared" si="119"/>
        <v>0</v>
      </c>
      <c r="EE99" s="12">
        <f t="shared" si="119"/>
        <v>0</v>
      </c>
      <c r="EF99" s="12">
        <f t="shared" si="119"/>
        <v>0</v>
      </c>
      <c r="EG99" s="12">
        <f t="shared" si="119"/>
        <v>0</v>
      </c>
      <c r="EH99" s="12">
        <f t="shared" si="119"/>
        <v>0</v>
      </c>
      <c r="EI99" s="12">
        <f t="shared" si="119"/>
        <v>0</v>
      </c>
      <c r="EJ99" s="12">
        <f t="shared" si="119"/>
        <v>0</v>
      </c>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2"/>
      <c r="HM99" s="12"/>
      <c r="HN99" s="12"/>
      <c r="HO99" s="12"/>
      <c r="HP99" s="12"/>
      <c r="HQ99" s="12"/>
      <c r="HR99" s="12"/>
      <c r="HS99" s="12"/>
      <c r="HT99" s="12"/>
      <c r="HU99" s="12"/>
      <c r="HV99" s="12"/>
      <c r="HW99" s="12"/>
      <c r="HX99" s="12"/>
      <c r="HY99" s="12"/>
      <c r="HZ99" s="12"/>
      <c r="IA99" s="12"/>
      <c r="IB99" s="12"/>
      <c r="IC99" s="12"/>
      <c r="ID99" s="12"/>
      <c r="IE99" s="12"/>
      <c r="IF99" s="12"/>
      <c r="IG99" s="12"/>
      <c r="IH99" s="12"/>
      <c r="IJ99" s="12"/>
      <c r="IK99" s="12"/>
      <c r="IL99" s="12"/>
      <c r="IM99" s="12"/>
      <c r="IN99" s="12"/>
      <c r="IO99" s="12"/>
      <c r="IP99" s="12"/>
      <c r="IQ99" s="12"/>
      <c r="IR99" s="12"/>
      <c r="IS99" s="12"/>
      <c r="IT99" s="12"/>
      <c r="IU99" s="12"/>
      <c r="IV99" s="12"/>
      <c r="IW99" s="12"/>
      <c r="IX99" s="12"/>
      <c r="IY99" s="12"/>
      <c r="IZ99" s="12"/>
      <c r="JA99" s="12"/>
      <c r="JB99" s="12"/>
      <c r="JC99" s="12"/>
      <c r="JD99" s="12"/>
      <c r="JE99" s="12"/>
      <c r="JF99" s="12"/>
      <c r="JG99" s="12"/>
      <c r="JH99" s="12"/>
      <c r="JI99" s="12"/>
      <c r="JJ99" s="12"/>
      <c r="JK99" s="12"/>
      <c r="JL99" s="12"/>
      <c r="JM99" s="12"/>
      <c r="JN99" s="12"/>
      <c r="JO99" s="12"/>
      <c r="JP99" s="12"/>
      <c r="JQ99" s="12"/>
      <c r="JR99" s="12"/>
      <c r="JS99" s="12"/>
      <c r="JT99" s="12"/>
      <c r="JU99" s="12"/>
      <c r="JV99" s="12"/>
      <c r="JW99" s="12"/>
      <c r="JX99" s="12"/>
      <c r="JY99" s="12"/>
      <c r="JZ99" s="12"/>
      <c r="KA99" s="12"/>
      <c r="KB99" s="12"/>
      <c r="KC99" s="12"/>
      <c r="KD99" s="12"/>
      <c r="KE99" s="12"/>
      <c r="KF99" s="12"/>
      <c r="KG99" s="12"/>
      <c r="KH99" s="12"/>
      <c r="KI99" s="12"/>
      <c r="KJ99" s="12"/>
      <c r="KK99" s="12"/>
      <c r="KL99" s="12"/>
      <c r="KM99" s="12"/>
      <c r="KN99" s="12"/>
      <c r="KO99" s="12"/>
      <c r="KP99" s="12"/>
      <c r="KQ99" s="12"/>
      <c r="KR99" s="12"/>
      <c r="KS99" s="12"/>
      <c r="KT99" s="12"/>
      <c r="KU99" s="12"/>
      <c r="KV99" s="12"/>
      <c r="KW99" s="12"/>
      <c r="KX99" s="12"/>
      <c r="KY99" s="12"/>
      <c r="KZ99" s="12"/>
      <c r="LA99" s="12"/>
      <c r="LB99" s="12"/>
      <c r="LC99" s="12"/>
      <c r="LD99" s="12"/>
      <c r="LE99" s="12"/>
      <c r="LF99" s="12"/>
      <c r="LG99" s="12"/>
      <c r="LH99" s="12"/>
      <c r="LI99" s="12"/>
      <c r="LJ99" s="12"/>
      <c r="LK99" s="12"/>
      <c r="LL99" s="12"/>
      <c r="LM99" s="12"/>
      <c r="LN99" s="12"/>
      <c r="LO99" s="12"/>
      <c r="LP99" s="12"/>
      <c r="LQ99" s="12"/>
      <c r="LR99" s="12"/>
      <c r="LS99" s="12"/>
      <c r="LT99" s="12"/>
      <c r="LU99" s="12"/>
      <c r="LV99" s="12"/>
      <c r="LW99" s="12"/>
      <c r="LX99" s="12"/>
      <c r="LY99" s="12"/>
      <c r="LZ99" s="12"/>
      <c r="MA99" s="12"/>
      <c r="MB99" s="12"/>
      <c r="MC99" s="12"/>
      <c r="MD99" s="12"/>
      <c r="ME99" s="12"/>
      <c r="MF99" s="12"/>
      <c r="MG99" s="12"/>
    </row>
    <row r="100" spans="1:345" x14ac:dyDescent="0.25">
      <c r="A100" s="132"/>
      <c r="B100" s="27"/>
      <c r="C100" s="219"/>
      <c r="D100" s="219"/>
      <c r="E100" s="103"/>
      <c r="F100" s="105"/>
      <c r="G100" s="36" t="str">
        <f>IFERROR(VLOOKUP(E100, 'General Project Info'!$C$31:$I$41, 7, FALSE), "")</f>
        <v/>
      </c>
      <c r="H100" s="41">
        <f>IFERROR(X100*VLOOKUP(E100, 'General Project Info'!$R$31:$T$41, 3, FALSE), 0)</f>
        <v>0</v>
      </c>
      <c r="I100" s="42">
        <f>IFERROR(IF($T100="Yes", $X100*VLOOKUP($E100, 'General Project Info'!$R$31:$W$41, 5, FALSE), 0), 0)</f>
        <v>0</v>
      </c>
      <c r="J100" s="42">
        <f>IFERROR(IF($T100="No", $X100*VLOOKUP($E100, 'General Project Info'!$R$31:$W$41, 5, FALSE), 0), 0)</f>
        <v>0</v>
      </c>
      <c r="K100" s="108"/>
      <c r="L100" s="108"/>
      <c r="M100" s="109"/>
      <c r="N100" s="109"/>
      <c r="O100" s="109"/>
      <c r="P100" s="43">
        <f t="shared" si="120"/>
        <v>0</v>
      </c>
      <c r="Q100" s="27"/>
      <c r="R100" s="132"/>
      <c r="T100" s="18" t="e">
        <f>VLOOKUP($E100, 'Unit Conversions Array'!$B$4:$Z$16, 25, FALSE)</f>
        <v>#N/A</v>
      </c>
      <c r="U100">
        <f>VLOOKUP(E100, 'General Project Info'!$R$31:$W$41, 6, FALSE)</f>
        <v>1</v>
      </c>
      <c r="V100" s="18">
        <f t="shared" si="104"/>
        <v>0</v>
      </c>
      <c r="W100" s="18">
        <f>IFERROR(F100*INDEX('Unit Conversions Array'!$E$4:$Y$16, MATCH('Scenarios &amp; Measures'!E100, 'Unit Conversions Array'!$B$4:$B$16, 0), MATCH('Scenarios &amp; Measures'!G100, 'Unit Conversions Array'!$E$3:$Y$3, 0)), 0)</f>
        <v>0</v>
      </c>
      <c r="X100" s="19">
        <f t="shared" si="121"/>
        <v>0</v>
      </c>
      <c r="Y100" s="19">
        <f t="shared" si="122"/>
        <v>0</v>
      </c>
      <c r="Z100" s="19">
        <f t="shared" si="123"/>
        <v>0</v>
      </c>
      <c r="AA100" s="17">
        <f t="shared" si="129"/>
        <v>0</v>
      </c>
      <c r="AB100" s="17">
        <f t="shared" si="124"/>
        <v>40</v>
      </c>
      <c r="AC100" s="17">
        <f t="shared" si="125"/>
        <v>-40</v>
      </c>
      <c r="AD100" s="17">
        <f t="shared" si="126"/>
        <v>0</v>
      </c>
      <c r="AE100" s="18">
        <f t="shared" si="105"/>
        <v>0</v>
      </c>
      <c r="AF100" s="19">
        <f t="shared" si="106"/>
        <v>0</v>
      </c>
      <c r="AG100" s="12">
        <f t="shared" si="107"/>
        <v>0</v>
      </c>
      <c r="AH100" s="17">
        <f t="shared" si="127"/>
        <v>0</v>
      </c>
      <c r="AI100" s="23">
        <f>IF($V$10="RECs", -Y100/VLOOKUP("RECs", 'General Project Info'!$R$31:$W$41, 5, FALSE)*$V$11*IF($X$11=$Z$12, $X$10, (1/($Z$12-$X$11))*(1-($X$11/$Z$12)^$X$10)*$Z$12), 0)</f>
        <v>0</v>
      </c>
      <c r="AJ100" s="17">
        <f t="shared" si="108"/>
        <v>0</v>
      </c>
      <c r="AK100" s="17" t="e">
        <f t="shared" si="109"/>
        <v>#N/A</v>
      </c>
      <c r="AL100" s="17" t="e">
        <f t="shared" si="128"/>
        <v>#N/A</v>
      </c>
      <c r="AN100" s="12">
        <f t="shared" si="110"/>
        <v>0</v>
      </c>
      <c r="AO100" s="12">
        <f t="shared" si="110"/>
        <v>0</v>
      </c>
      <c r="AP100" s="12">
        <f t="shared" si="110"/>
        <v>0</v>
      </c>
      <c r="AQ100" s="12">
        <f t="shared" si="110"/>
        <v>0</v>
      </c>
      <c r="AR100" s="12">
        <f t="shared" si="110"/>
        <v>0</v>
      </c>
      <c r="AS100" s="12">
        <f t="shared" si="110"/>
        <v>0</v>
      </c>
      <c r="AT100" s="12">
        <f t="shared" si="110"/>
        <v>0</v>
      </c>
      <c r="AU100" s="12">
        <f t="shared" si="110"/>
        <v>0</v>
      </c>
      <c r="AV100" s="12">
        <f t="shared" si="110"/>
        <v>0</v>
      </c>
      <c r="AW100" s="12">
        <f t="shared" si="110"/>
        <v>0</v>
      </c>
      <c r="AX100" s="12">
        <f t="shared" si="111"/>
        <v>0</v>
      </c>
      <c r="AY100" s="12">
        <f t="shared" si="111"/>
        <v>0</v>
      </c>
      <c r="AZ100" s="12">
        <f t="shared" si="111"/>
        <v>0</v>
      </c>
      <c r="BA100" s="12">
        <f t="shared" si="111"/>
        <v>0</v>
      </c>
      <c r="BB100" s="12">
        <f t="shared" si="111"/>
        <v>0</v>
      </c>
      <c r="BC100" s="12">
        <f t="shared" si="111"/>
        <v>0</v>
      </c>
      <c r="BD100" s="12">
        <f t="shared" si="111"/>
        <v>0</v>
      </c>
      <c r="BE100" s="12">
        <f t="shared" si="111"/>
        <v>0</v>
      </c>
      <c r="BF100" s="12">
        <f t="shared" si="111"/>
        <v>0</v>
      </c>
      <c r="BG100" s="12">
        <f t="shared" si="111"/>
        <v>0</v>
      </c>
      <c r="BH100" s="12">
        <f t="shared" si="112"/>
        <v>0</v>
      </c>
      <c r="BI100" s="12">
        <f t="shared" si="112"/>
        <v>0</v>
      </c>
      <c r="BJ100" s="12">
        <f t="shared" si="112"/>
        <v>0</v>
      </c>
      <c r="BK100" s="12">
        <f t="shared" si="112"/>
        <v>0</v>
      </c>
      <c r="BL100" s="12">
        <f t="shared" si="112"/>
        <v>0</v>
      </c>
      <c r="BM100" s="12">
        <f t="shared" si="112"/>
        <v>0</v>
      </c>
      <c r="BN100" s="12">
        <f t="shared" si="112"/>
        <v>0</v>
      </c>
      <c r="BO100" s="12">
        <f t="shared" si="112"/>
        <v>0</v>
      </c>
      <c r="BP100" s="12">
        <f t="shared" si="112"/>
        <v>0</v>
      </c>
      <c r="BQ100" s="12">
        <f t="shared" si="112"/>
        <v>0</v>
      </c>
      <c r="BR100" s="12">
        <f t="shared" si="113"/>
        <v>0</v>
      </c>
      <c r="BS100" s="12">
        <f t="shared" si="113"/>
        <v>0</v>
      </c>
      <c r="BT100" s="12">
        <f t="shared" si="113"/>
        <v>0</v>
      </c>
      <c r="BU100" s="12">
        <f t="shared" si="113"/>
        <v>0</v>
      </c>
      <c r="BV100" s="12">
        <f t="shared" si="113"/>
        <v>0</v>
      </c>
      <c r="BW100" s="12">
        <f t="shared" si="113"/>
        <v>0</v>
      </c>
      <c r="BX100" s="12">
        <f t="shared" si="113"/>
        <v>0</v>
      </c>
      <c r="BY100" s="12">
        <f t="shared" si="113"/>
        <v>0</v>
      </c>
      <c r="BZ100" s="12">
        <f t="shared" si="113"/>
        <v>0</v>
      </c>
      <c r="CA100" s="12">
        <f t="shared" si="113"/>
        <v>0</v>
      </c>
      <c r="CB100" s="12">
        <f t="shared" si="114"/>
        <v>0</v>
      </c>
      <c r="CC100" s="12">
        <f t="shared" si="114"/>
        <v>0</v>
      </c>
      <c r="CD100" s="12">
        <f t="shared" si="114"/>
        <v>0</v>
      </c>
      <c r="CE100" s="12">
        <f t="shared" si="114"/>
        <v>0</v>
      </c>
      <c r="CF100" s="12">
        <f t="shared" si="114"/>
        <v>0</v>
      </c>
      <c r="CG100" s="12">
        <f t="shared" si="114"/>
        <v>0</v>
      </c>
      <c r="CH100" s="12">
        <f t="shared" si="114"/>
        <v>0</v>
      </c>
      <c r="CI100" s="12">
        <f t="shared" si="114"/>
        <v>0</v>
      </c>
      <c r="CJ100" s="12">
        <f t="shared" si="114"/>
        <v>0</v>
      </c>
      <c r="CK100" s="12">
        <f t="shared" si="114"/>
        <v>0</v>
      </c>
      <c r="CL100" s="12">
        <f t="shared" si="115"/>
        <v>0</v>
      </c>
      <c r="CM100" s="12">
        <f t="shared" si="115"/>
        <v>0</v>
      </c>
      <c r="CN100" s="12">
        <f t="shared" si="115"/>
        <v>0</v>
      </c>
      <c r="CO100" s="12">
        <f t="shared" si="115"/>
        <v>0</v>
      </c>
      <c r="CP100" s="12">
        <f t="shared" si="115"/>
        <v>0</v>
      </c>
      <c r="CQ100" s="12">
        <f t="shared" si="115"/>
        <v>0</v>
      </c>
      <c r="CR100" s="12">
        <f t="shared" si="115"/>
        <v>0</v>
      </c>
      <c r="CS100" s="12">
        <f t="shared" si="115"/>
        <v>0</v>
      </c>
      <c r="CT100" s="12">
        <f t="shared" si="115"/>
        <v>0</v>
      </c>
      <c r="CU100" s="12">
        <f t="shared" si="115"/>
        <v>0</v>
      </c>
      <c r="CV100" s="12">
        <f t="shared" si="116"/>
        <v>0</v>
      </c>
      <c r="CW100" s="12">
        <f t="shared" si="116"/>
        <v>0</v>
      </c>
      <c r="CX100" s="12">
        <f t="shared" si="116"/>
        <v>0</v>
      </c>
      <c r="CY100" s="12">
        <f t="shared" si="116"/>
        <v>0</v>
      </c>
      <c r="CZ100" s="12">
        <f t="shared" si="116"/>
        <v>0</v>
      </c>
      <c r="DA100" s="12">
        <f t="shared" si="116"/>
        <v>0</v>
      </c>
      <c r="DB100" s="12">
        <f t="shared" si="116"/>
        <v>0</v>
      </c>
      <c r="DC100" s="12">
        <f t="shared" si="116"/>
        <v>0</v>
      </c>
      <c r="DD100" s="12">
        <f t="shared" si="116"/>
        <v>0</v>
      </c>
      <c r="DE100" s="12">
        <f t="shared" si="116"/>
        <v>0</v>
      </c>
      <c r="DF100" s="12">
        <f t="shared" si="117"/>
        <v>0</v>
      </c>
      <c r="DG100" s="12">
        <f t="shared" si="117"/>
        <v>0</v>
      </c>
      <c r="DH100" s="12">
        <f t="shared" si="117"/>
        <v>0</v>
      </c>
      <c r="DI100" s="12">
        <f t="shared" si="117"/>
        <v>0</v>
      </c>
      <c r="DJ100" s="12">
        <f t="shared" si="117"/>
        <v>0</v>
      </c>
      <c r="DK100" s="12">
        <f t="shared" si="117"/>
        <v>0</v>
      </c>
      <c r="DL100" s="12">
        <f t="shared" si="117"/>
        <v>0</v>
      </c>
      <c r="DM100" s="12">
        <f t="shared" si="117"/>
        <v>0</v>
      </c>
      <c r="DN100" s="12">
        <f t="shared" si="117"/>
        <v>0</v>
      </c>
      <c r="DO100" s="12">
        <f t="shared" si="117"/>
        <v>0</v>
      </c>
      <c r="DP100" s="12">
        <f t="shared" si="118"/>
        <v>0</v>
      </c>
      <c r="DQ100" s="12">
        <f t="shared" si="118"/>
        <v>0</v>
      </c>
      <c r="DR100" s="12">
        <f t="shared" si="118"/>
        <v>0</v>
      </c>
      <c r="DS100" s="12">
        <f t="shared" si="118"/>
        <v>0</v>
      </c>
      <c r="DT100" s="12">
        <f t="shared" si="118"/>
        <v>0</v>
      </c>
      <c r="DU100" s="12">
        <f t="shared" si="118"/>
        <v>0</v>
      </c>
      <c r="DV100" s="12">
        <f t="shared" si="118"/>
        <v>0</v>
      </c>
      <c r="DW100" s="12">
        <f t="shared" si="118"/>
        <v>0</v>
      </c>
      <c r="DX100" s="12">
        <f t="shared" si="118"/>
        <v>0</v>
      </c>
      <c r="DY100" s="12">
        <f t="shared" si="118"/>
        <v>0</v>
      </c>
      <c r="DZ100" s="12">
        <f t="shared" si="119"/>
        <v>0</v>
      </c>
      <c r="EA100" s="12">
        <f t="shared" si="119"/>
        <v>0</v>
      </c>
      <c r="EB100" s="12">
        <f t="shared" si="119"/>
        <v>0</v>
      </c>
      <c r="EC100" s="12">
        <f t="shared" si="119"/>
        <v>0</v>
      </c>
      <c r="ED100" s="12">
        <f t="shared" si="119"/>
        <v>0</v>
      </c>
      <c r="EE100" s="12">
        <f t="shared" si="119"/>
        <v>0</v>
      </c>
      <c r="EF100" s="12">
        <f t="shared" si="119"/>
        <v>0</v>
      </c>
      <c r="EG100" s="12">
        <f t="shared" si="119"/>
        <v>0</v>
      </c>
      <c r="EH100" s="12">
        <f t="shared" si="119"/>
        <v>0</v>
      </c>
      <c r="EI100" s="12">
        <f t="shared" si="119"/>
        <v>0</v>
      </c>
      <c r="EJ100" s="12">
        <f t="shared" si="119"/>
        <v>0</v>
      </c>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c r="JL100" s="12"/>
      <c r="JM100" s="12"/>
      <c r="JN100" s="12"/>
      <c r="JO100" s="12"/>
      <c r="JP100" s="12"/>
      <c r="JQ100" s="12"/>
      <c r="JR100" s="12"/>
      <c r="JS100" s="12"/>
      <c r="JT100" s="12"/>
      <c r="JU100" s="12"/>
      <c r="JV100" s="12"/>
      <c r="JW100" s="12"/>
      <c r="JX100" s="12"/>
      <c r="JY100" s="12"/>
      <c r="JZ100" s="12"/>
      <c r="KA100" s="12"/>
      <c r="KB100" s="12"/>
      <c r="KC100" s="12"/>
      <c r="KD100" s="12"/>
      <c r="KE100" s="12"/>
      <c r="KF100" s="12"/>
      <c r="KG100" s="12"/>
      <c r="KH100" s="12"/>
      <c r="KI100" s="12"/>
      <c r="KJ100" s="12"/>
      <c r="KK100" s="12"/>
      <c r="KL100" s="12"/>
      <c r="KM100" s="12"/>
      <c r="KN100" s="12"/>
      <c r="KO100" s="12"/>
      <c r="KP100" s="12"/>
      <c r="KQ100" s="12"/>
      <c r="KR100" s="12"/>
      <c r="KS100" s="12"/>
      <c r="KT100" s="12"/>
      <c r="KU100" s="12"/>
      <c r="KV100" s="12"/>
      <c r="KW100" s="12"/>
      <c r="KX100" s="12"/>
      <c r="KY100" s="12"/>
      <c r="KZ100" s="12"/>
      <c r="LA100" s="12"/>
      <c r="LB100" s="12"/>
      <c r="LC100" s="12"/>
      <c r="LD100" s="12"/>
      <c r="LE100" s="12"/>
      <c r="LF100" s="12"/>
      <c r="LG100" s="12"/>
      <c r="LH100" s="12"/>
      <c r="LI100" s="12"/>
      <c r="LJ100" s="12"/>
      <c r="LK100" s="12"/>
      <c r="LL100" s="12"/>
      <c r="LM100" s="12"/>
      <c r="LN100" s="12"/>
      <c r="LO100" s="12"/>
      <c r="LP100" s="12"/>
      <c r="LQ100" s="12"/>
      <c r="LR100" s="12"/>
      <c r="LS100" s="12"/>
      <c r="LT100" s="12"/>
      <c r="LU100" s="12"/>
      <c r="LV100" s="12"/>
      <c r="LW100" s="12"/>
      <c r="LX100" s="12"/>
      <c r="LY100" s="12"/>
      <c r="LZ100" s="12"/>
      <c r="MA100" s="12"/>
      <c r="MB100" s="12"/>
      <c r="MC100" s="12"/>
      <c r="MD100" s="12"/>
      <c r="ME100" s="12"/>
      <c r="MF100" s="12"/>
      <c r="MG100" s="12"/>
    </row>
    <row r="101" spans="1:345" x14ac:dyDescent="0.25">
      <c r="A101" s="132"/>
      <c r="B101" s="27"/>
      <c r="C101" s="219"/>
      <c r="D101" s="219"/>
      <c r="E101" s="103"/>
      <c r="F101" s="105"/>
      <c r="G101" s="36" t="str">
        <f>IFERROR(VLOOKUP(E101, 'General Project Info'!$C$31:$I$41, 7, FALSE), "")</f>
        <v/>
      </c>
      <c r="H101" s="41">
        <f>IFERROR(X101*VLOOKUP(E101, 'General Project Info'!$R$31:$T$41, 3, FALSE), 0)</f>
        <v>0</v>
      </c>
      <c r="I101" s="42">
        <f>IFERROR(IF($T101="Yes", $X101*VLOOKUP($E101, 'General Project Info'!$R$31:$W$41, 5, FALSE), 0), 0)</f>
        <v>0</v>
      </c>
      <c r="J101" s="42">
        <f>IFERROR(IF($T101="No", $X101*VLOOKUP($E101, 'General Project Info'!$R$31:$W$41, 5, FALSE), 0), 0)</f>
        <v>0</v>
      </c>
      <c r="K101" s="108"/>
      <c r="L101" s="108"/>
      <c r="M101" s="109"/>
      <c r="N101" s="109"/>
      <c r="O101" s="109"/>
      <c r="P101" s="43">
        <f t="shared" si="120"/>
        <v>0</v>
      </c>
      <c r="Q101" s="27"/>
      <c r="R101" s="132"/>
      <c r="T101" s="18" t="e">
        <f>VLOOKUP($E101, 'Unit Conversions Array'!$B$4:$Z$16, 25, FALSE)</f>
        <v>#N/A</v>
      </c>
      <c r="U101">
        <f>VLOOKUP(E101, 'General Project Info'!$R$31:$W$41, 6, FALSE)</f>
        <v>1</v>
      </c>
      <c r="V101" s="18">
        <f t="shared" si="104"/>
        <v>0</v>
      </c>
      <c r="W101" s="18">
        <f>IFERROR(F101*INDEX('Unit Conversions Array'!$E$4:$Y$16, MATCH('Scenarios &amp; Measures'!E101, 'Unit Conversions Array'!$B$4:$B$16, 0), MATCH('Scenarios &amp; Measures'!G101, 'Unit Conversions Array'!$E$3:$Y$3, 0)), 0)</f>
        <v>0</v>
      </c>
      <c r="X101" s="19">
        <f t="shared" si="121"/>
        <v>0</v>
      </c>
      <c r="Y101" s="19">
        <f t="shared" si="122"/>
        <v>0</v>
      </c>
      <c r="Z101" s="19">
        <f t="shared" si="123"/>
        <v>0</v>
      </c>
      <c r="AA101" s="17">
        <f t="shared" si="129"/>
        <v>0</v>
      </c>
      <c r="AB101" s="17">
        <f t="shared" si="124"/>
        <v>40</v>
      </c>
      <c r="AC101" s="17">
        <f t="shared" si="125"/>
        <v>-40</v>
      </c>
      <c r="AD101" s="17">
        <f t="shared" si="126"/>
        <v>0</v>
      </c>
      <c r="AE101" s="18">
        <f t="shared" si="105"/>
        <v>0</v>
      </c>
      <c r="AF101" s="19">
        <f t="shared" si="106"/>
        <v>0</v>
      </c>
      <c r="AG101" s="12">
        <f t="shared" si="107"/>
        <v>0</v>
      </c>
      <c r="AH101" s="17">
        <f t="shared" si="127"/>
        <v>0</v>
      </c>
      <c r="AI101" s="23">
        <f>IF($V$10="RECs", -Y101/VLOOKUP("RECs", 'General Project Info'!$R$31:$W$41, 5, FALSE)*$V$11*IF($X$11=$Z$12, $X$10, (1/($Z$12-$X$11))*(1-($X$11/$Z$12)^$X$10)*$Z$12), 0)</f>
        <v>0</v>
      </c>
      <c r="AJ101" s="17">
        <f t="shared" si="108"/>
        <v>0</v>
      </c>
      <c r="AK101" s="17" t="e">
        <f t="shared" si="109"/>
        <v>#N/A</v>
      </c>
      <c r="AL101" s="17" t="e">
        <f t="shared" si="128"/>
        <v>#N/A</v>
      </c>
      <c r="AN101" s="12">
        <f t="shared" si="110"/>
        <v>0</v>
      </c>
      <c r="AO101" s="12">
        <f t="shared" si="110"/>
        <v>0</v>
      </c>
      <c r="AP101" s="12">
        <f t="shared" si="110"/>
        <v>0</v>
      </c>
      <c r="AQ101" s="12">
        <f t="shared" si="110"/>
        <v>0</v>
      </c>
      <c r="AR101" s="12">
        <f t="shared" si="110"/>
        <v>0</v>
      </c>
      <c r="AS101" s="12">
        <f t="shared" si="110"/>
        <v>0</v>
      </c>
      <c r="AT101" s="12">
        <f t="shared" si="110"/>
        <v>0</v>
      </c>
      <c r="AU101" s="12">
        <f t="shared" si="110"/>
        <v>0</v>
      </c>
      <c r="AV101" s="12">
        <f t="shared" si="110"/>
        <v>0</v>
      </c>
      <c r="AW101" s="12">
        <f t="shared" si="110"/>
        <v>0</v>
      </c>
      <c r="AX101" s="12">
        <f t="shared" si="111"/>
        <v>0</v>
      </c>
      <c r="AY101" s="12">
        <f t="shared" si="111"/>
        <v>0</v>
      </c>
      <c r="AZ101" s="12">
        <f t="shared" si="111"/>
        <v>0</v>
      </c>
      <c r="BA101" s="12">
        <f t="shared" si="111"/>
        <v>0</v>
      </c>
      <c r="BB101" s="12">
        <f t="shared" si="111"/>
        <v>0</v>
      </c>
      <c r="BC101" s="12">
        <f t="shared" si="111"/>
        <v>0</v>
      </c>
      <c r="BD101" s="12">
        <f t="shared" si="111"/>
        <v>0</v>
      </c>
      <c r="BE101" s="12">
        <f t="shared" si="111"/>
        <v>0</v>
      </c>
      <c r="BF101" s="12">
        <f t="shared" si="111"/>
        <v>0</v>
      </c>
      <c r="BG101" s="12">
        <f t="shared" si="111"/>
        <v>0</v>
      </c>
      <c r="BH101" s="12">
        <f t="shared" si="112"/>
        <v>0</v>
      </c>
      <c r="BI101" s="12">
        <f t="shared" si="112"/>
        <v>0</v>
      </c>
      <c r="BJ101" s="12">
        <f t="shared" si="112"/>
        <v>0</v>
      </c>
      <c r="BK101" s="12">
        <f t="shared" si="112"/>
        <v>0</v>
      </c>
      <c r="BL101" s="12">
        <f t="shared" si="112"/>
        <v>0</v>
      </c>
      <c r="BM101" s="12">
        <f t="shared" si="112"/>
        <v>0</v>
      </c>
      <c r="BN101" s="12">
        <f t="shared" si="112"/>
        <v>0</v>
      </c>
      <c r="BO101" s="12">
        <f t="shared" si="112"/>
        <v>0</v>
      </c>
      <c r="BP101" s="12">
        <f t="shared" si="112"/>
        <v>0</v>
      </c>
      <c r="BQ101" s="12">
        <f t="shared" si="112"/>
        <v>0</v>
      </c>
      <c r="BR101" s="12">
        <f t="shared" si="113"/>
        <v>0</v>
      </c>
      <c r="BS101" s="12">
        <f t="shared" si="113"/>
        <v>0</v>
      </c>
      <c r="BT101" s="12">
        <f t="shared" si="113"/>
        <v>0</v>
      </c>
      <c r="BU101" s="12">
        <f t="shared" si="113"/>
        <v>0</v>
      </c>
      <c r="BV101" s="12">
        <f t="shared" si="113"/>
        <v>0</v>
      </c>
      <c r="BW101" s="12">
        <f t="shared" si="113"/>
        <v>0</v>
      </c>
      <c r="BX101" s="12">
        <f t="shared" si="113"/>
        <v>0</v>
      </c>
      <c r="BY101" s="12">
        <f t="shared" si="113"/>
        <v>0</v>
      </c>
      <c r="BZ101" s="12">
        <f t="shared" si="113"/>
        <v>0</v>
      </c>
      <c r="CA101" s="12">
        <f t="shared" si="113"/>
        <v>0</v>
      </c>
      <c r="CB101" s="12">
        <f t="shared" si="114"/>
        <v>0</v>
      </c>
      <c r="CC101" s="12">
        <f t="shared" si="114"/>
        <v>0</v>
      </c>
      <c r="CD101" s="12">
        <f t="shared" si="114"/>
        <v>0</v>
      </c>
      <c r="CE101" s="12">
        <f t="shared" si="114"/>
        <v>0</v>
      </c>
      <c r="CF101" s="12">
        <f t="shared" si="114"/>
        <v>0</v>
      </c>
      <c r="CG101" s="12">
        <f t="shared" si="114"/>
        <v>0</v>
      </c>
      <c r="CH101" s="12">
        <f t="shared" si="114"/>
        <v>0</v>
      </c>
      <c r="CI101" s="12">
        <f t="shared" si="114"/>
        <v>0</v>
      </c>
      <c r="CJ101" s="12">
        <f t="shared" si="114"/>
        <v>0</v>
      </c>
      <c r="CK101" s="12">
        <f t="shared" si="114"/>
        <v>0</v>
      </c>
      <c r="CL101" s="12">
        <f t="shared" si="115"/>
        <v>0</v>
      </c>
      <c r="CM101" s="12">
        <f t="shared" si="115"/>
        <v>0</v>
      </c>
      <c r="CN101" s="12">
        <f t="shared" si="115"/>
        <v>0</v>
      </c>
      <c r="CO101" s="12">
        <f t="shared" si="115"/>
        <v>0</v>
      </c>
      <c r="CP101" s="12">
        <f t="shared" si="115"/>
        <v>0</v>
      </c>
      <c r="CQ101" s="12">
        <f t="shared" si="115"/>
        <v>0</v>
      </c>
      <c r="CR101" s="12">
        <f t="shared" si="115"/>
        <v>0</v>
      </c>
      <c r="CS101" s="12">
        <f t="shared" si="115"/>
        <v>0</v>
      </c>
      <c r="CT101" s="12">
        <f t="shared" si="115"/>
        <v>0</v>
      </c>
      <c r="CU101" s="12">
        <f t="shared" si="115"/>
        <v>0</v>
      </c>
      <c r="CV101" s="12">
        <f t="shared" si="116"/>
        <v>0</v>
      </c>
      <c r="CW101" s="12">
        <f t="shared" si="116"/>
        <v>0</v>
      </c>
      <c r="CX101" s="12">
        <f t="shared" si="116"/>
        <v>0</v>
      </c>
      <c r="CY101" s="12">
        <f t="shared" si="116"/>
        <v>0</v>
      </c>
      <c r="CZ101" s="12">
        <f t="shared" si="116"/>
        <v>0</v>
      </c>
      <c r="DA101" s="12">
        <f t="shared" si="116"/>
        <v>0</v>
      </c>
      <c r="DB101" s="12">
        <f t="shared" si="116"/>
        <v>0</v>
      </c>
      <c r="DC101" s="12">
        <f t="shared" si="116"/>
        <v>0</v>
      </c>
      <c r="DD101" s="12">
        <f t="shared" si="116"/>
        <v>0</v>
      </c>
      <c r="DE101" s="12">
        <f t="shared" si="116"/>
        <v>0</v>
      </c>
      <c r="DF101" s="12">
        <f t="shared" si="117"/>
        <v>0</v>
      </c>
      <c r="DG101" s="12">
        <f t="shared" si="117"/>
        <v>0</v>
      </c>
      <c r="DH101" s="12">
        <f t="shared" si="117"/>
        <v>0</v>
      </c>
      <c r="DI101" s="12">
        <f t="shared" si="117"/>
        <v>0</v>
      </c>
      <c r="DJ101" s="12">
        <f t="shared" si="117"/>
        <v>0</v>
      </c>
      <c r="DK101" s="12">
        <f t="shared" si="117"/>
        <v>0</v>
      </c>
      <c r="DL101" s="12">
        <f t="shared" si="117"/>
        <v>0</v>
      </c>
      <c r="DM101" s="12">
        <f t="shared" si="117"/>
        <v>0</v>
      </c>
      <c r="DN101" s="12">
        <f t="shared" si="117"/>
        <v>0</v>
      </c>
      <c r="DO101" s="12">
        <f t="shared" si="117"/>
        <v>0</v>
      </c>
      <c r="DP101" s="12">
        <f t="shared" si="118"/>
        <v>0</v>
      </c>
      <c r="DQ101" s="12">
        <f t="shared" si="118"/>
        <v>0</v>
      </c>
      <c r="DR101" s="12">
        <f t="shared" si="118"/>
        <v>0</v>
      </c>
      <c r="DS101" s="12">
        <f t="shared" si="118"/>
        <v>0</v>
      </c>
      <c r="DT101" s="12">
        <f t="shared" si="118"/>
        <v>0</v>
      </c>
      <c r="DU101" s="12">
        <f t="shared" si="118"/>
        <v>0</v>
      </c>
      <c r="DV101" s="12">
        <f t="shared" si="118"/>
        <v>0</v>
      </c>
      <c r="DW101" s="12">
        <f t="shared" si="118"/>
        <v>0</v>
      </c>
      <c r="DX101" s="12">
        <f t="shared" si="118"/>
        <v>0</v>
      </c>
      <c r="DY101" s="12">
        <f t="shared" si="118"/>
        <v>0</v>
      </c>
      <c r="DZ101" s="12">
        <f t="shared" si="119"/>
        <v>0</v>
      </c>
      <c r="EA101" s="12">
        <f t="shared" si="119"/>
        <v>0</v>
      </c>
      <c r="EB101" s="12">
        <f t="shared" si="119"/>
        <v>0</v>
      </c>
      <c r="EC101" s="12">
        <f t="shared" si="119"/>
        <v>0</v>
      </c>
      <c r="ED101" s="12">
        <f t="shared" si="119"/>
        <v>0</v>
      </c>
      <c r="EE101" s="12">
        <f t="shared" si="119"/>
        <v>0</v>
      </c>
      <c r="EF101" s="12">
        <f t="shared" si="119"/>
        <v>0</v>
      </c>
      <c r="EG101" s="12">
        <f t="shared" si="119"/>
        <v>0</v>
      </c>
      <c r="EH101" s="12">
        <f t="shared" si="119"/>
        <v>0</v>
      </c>
      <c r="EI101" s="12">
        <f t="shared" si="119"/>
        <v>0</v>
      </c>
      <c r="EJ101" s="12">
        <f t="shared" si="119"/>
        <v>0</v>
      </c>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2"/>
      <c r="HM101" s="12"/>
      <c r="HN101" s="12"/>
      <c r="HO101" s="12"/>
      <c r="HP101" s="12"/>
      <c r="HQ101" s="12"/>
      <c r="HR101" s="12"/>
      <c r="HS101" s="12"/>
      <c r="HT101" s="12"/>
      <c r="HU101" s="12"/>
      <c r="HV101" s="12"/>
      <c r="HW101" s="12"/>
      <c r="HX101" s="12"/>
      <c r="HY101" s="12"/>
      <c r="HZ101" s="12"/>
      <c r="IA101" s="12"/>
      <c r="IB101" s="12"/>
      <c r="IC101" s="12"/>
      <c r="ID101" s="12"/>
      <c r="IE101" s="12"/>
      <c r="IF101" s="12"/>
      <c r="IG101" s="12"/>
      <c r="IH101" s="12"/>
      <c r="IJ101" s="12"/>
      <c r="IK101" s="12"/>
      <c r="IL101" s="12"/>
      <c r="IM101" s="12"/>
      <c r="IN101" s="12"/>
      <c r="IO101" s="12"/>
      <c r="IP101" s="12"/>
      <c r="IQ101" s="12"/>
      <c r="IR101" s="12"/>
      <c r="IS101" s="12"/>
      <c r="IT101" s="12"/>
      <c r="IU101" s="12"/>
      <c r="IV101" s="12"/>
      <c r="IW101" s="12"/>
      <c r="IX101" s="12"/>
      <c r="IY101" s="12"/>
      <c r="IZ101" s="12"/>
      <c r="JA101" s="12"/>
      <c r="JB101" s="12"/>
      <c r="JC101" s="12"/>
      <c r="JD101" s="12"/>
      <c r="JE101" s="12"/>
      <c r="JF101" s="12"/>
      <c r="JG101" s="12"/>
      <c r="JH101" s="12"/>
      <c r="JI101" s="12"/>
      <c r="JJ101" s="12"/>
      <c r="JK101" s="12"/>
      <c r="JL101" s="12"/>
      <c r="JM101" s="12"/>
      <c r="JN101" s="12"/>
      <c r="JO101" s="12"/>
      <c r="JP101" s="12"/>
      <c r="JQ101" s="12"/>
      <c r="JR101" s="12"/>
      <c r="JS101" s="12"/>
      <c r="JT101" s="12"/>
      <c r="JU101" s="12"/>
      <c r="JV101" s="12"/>
      <c r="JW101" s="12"/>
      <c r="JX101" s="12"/>
      <c r="JY101" s="12"/>
      <c r="JZ101" s="12"/>
      <c r="KA101" s="12"/>
      <c r="KB101" s="12"/>
      <c r="KC101" s="12"/>
      <c r="KD101" s="12"/>
      <c r="KE101" s="12"/>
      <c r="KF101" s="12"/>
      <c r="KG101" s="12"/>
      <c r="KH101" s="12"/>
      <c r="KI101" s="12"/>
      <c r="KJ101" s="12"/>
      <c r="KK101" s="12"/>
      <c r="KL101" s="12"/>
      <c r="KM101" s="12"/>
      <c r="KN101" s="12"/>
      <c r="KO101" s="12"/>
      <c r="KP101" s="12"/>
      <c r="KQ101" s="12"/>
      <c r="KR101" s="12"/>
      <c r="KS101" s="12"/>
      <c r="KT101" s="12"/>
      <c r="KU101" s="12"/>
      <c r="KV101" s="12"/>
      <c r="KW101" s="12"/>
      <c r="KX101" s="12"/>
      <c r="KY101" s="12"/>
      <c r="KZ101" s="12"/>
      <c r="LA101" s="12"/>
      <c r="LB101" s="12"/>
      <c r="LC101" s="12"/>
      <c r="LD101" s="12"/>
      <c r="LE101" s="12"/>
      <c r="LF101" s="12"/>
      <c r="LG101" s="12"/>
      <c r="LH101" s="12"/>
      <c r="LI101" s="12"/>
      <c r="LJ101" s="12"/>
      <c r="LK101" s="12"/>
      <c r="LL101" s="12"/>
      <c r="LM101" s="12"/>
      <c r="LN101" s="12"/>
      <c r="LO101" s="12"/>
      <c r="LP101" s="12"/>
      <c r="LQ101" s="12"/>
      <c r="LR101" s="12"/>
      <c r="LS101" s="12"/>
      <c r="LT101" s="12"/>
      <c r="LU101" s="12"/>
      <c r="LV101" s="12"/>
      <c r="LW101" s="12"/>
      <c r="LX101" s="12"/>
      <c r="LY101" s="12"/>
      <c r="LZ101" s="12"/>
      <c r="MA101" s="12"/>
      <c r="MB101" s="12"/>
      <c r="MC101" s="12"/>
      <c r="MD101" s="12"/>
      <c r="ME101" s="12"/>
      <c r="MF101" s="12"/>
      <c r="MG101" s="12"/>
    </row>
    <row r="102" spans="1:345" x14ac:dyDescent="0.25">
      <c r="A102" s="132"/>
      <c r="B102" s="27"/>
      <c r="C102" s="219"/>
      <c r="D102" s="219"/>
      <c r="E102" s="103"/>
      <c r="F102" s="105"/>
      <c r="G102" s="36" t="str">
        <f>IFERROR(VLOOKUP(E102, 'General Project Info'!$C$31:$I$41, 7, FALSE), "")</f>
        <v/>
      </c>
      <c r="H102" s="41">
        <f>IFERROR(X102*VLOOKUP(E102, 'General Project Info'!$R$31:$T$41, 3, FALSE), 0)</f>
        <v>0</v>
      </c>
      <c r="I102" s="42">
        <f>IFERROR(IF($T102="Yes", $X102*VLOOKUP($E102, 'General Project Info'!$R$31:$W$41, 5, FALSE), 0), 0)</f>
        <v>0</v>
      </c>
      <c r="J102" s="42">
        <f>IFERROR(IF($T102="No", $X102*VLOOKUP($E102, 'General Project Info'!$R$31:$W$41, 5, FALSE), 0), 0)</f>
        <v>0</v>
      </c>
      <c r="K102" s="108"/>
      <c r="L102" s="108"/>
      <c r="M102" s="109"/>
      <c r="N102" s="109"/>
      <c r="O102" s="109"/>
      <c r="P102" s="43">
        <f t="shared" si="120"/>
        <v>0</v>
      </c>
      <c r="Q102" s="27"/>
      <c r="R102" s="132"/>
      <c r="T102" s="18" t="e">
        <f>VLOOKUP($E102, 'Unit Conversions Array'!$B$4:$Z$16, 25, FALSE)</f>
        <v>#N/A</v>
      </c>
      <c r="U102">
        <f>VLOOKUP(E102, 'General Project Info'!$R$31:$W$41, 6, FALSE)</f>
        <v>1</v>
      </c>
      <c r="V102" s="18">
        <f t="shared" si="104"/>
        <v>0</v>
      </c>
      <c r="W102" s="18">
        <f>IFERROR(F102*INDEX('Unit Conversions Array'!$E$4:$Y$16, MATCH('Scenarios &amp; Measures'!E102, 'Unit Conversions Array'!$B$4:$B$16, 0), MATCH('Scenarios &amp; Measures'!G102, 'Unit Conversions Array'!$E$3:$Y$3, 0)), 0)</f>
        <v>0</v>
      </c>
      <c r="X102" s="19">
        <f t="shared" si="121"/>
        <v>0</v>
      </c>
      <c r="Y102" s="19">
        <f t="shared" si="122"/>
        <v>0</v>
      </c>
      <c r="Z102" s="19">
        <f t="shared" si="123"/>
        <v>0</v>
      </c>
      <c r="AA102" s="17">
        <f t="shared" si="129"/>
        <v>0</v>
      </c>
      <c r="AB102" s="17">
        <f t="shared" si="124"/>
        <v>40</v>
      </c>
      <c r="AC102" s="17">
        <f t="shared" si="125"/>
        <v>-40</v>
      </c>
      <c r="AD102" s="17">
        <f t="shared" si="126"/>
        <v>0</v>
      </c>
      <c r="AE102" s="18">
        <f t="shared" si="105"/>
        <v>0</v>
      </c>
      <c r="AF102" s="19">
        <f t="shared" si="106"/>
        <v>0</v>
      </c>
      <c r="AG102" s="12">
        <f t="shared" si="107"/>
        <v>0</v>
      </c>
      <c r="AH102" s="17">
        <f t="shared" si="127"/>
        <v>0</v>
      </c>
      <c r="AI102" s="23">
        <f>IF($V$10="RECs", -Y102/VLOOKUP("RECs", 'General Project Info'!$R$31:$W$41, 5, FALSE)*$V$11*IF($X$11=$Z$12, $X$10, (1/($Z$12-$X$11))*(1-($X$11/$Z$12)^$X$10)*$Z$12), 0)</f>
        <v>0</v>
      </c>
      <c r="AJ102" s="17">
        <f t="shared" si="108"/>
        <v>0</v>
      </c>
      <c r="AK102" s="17" t="e">
        <f t="shared" si="109"/>
        <v>#N/A</v>
      </c>
      <c r="AL102" s="17" t="e">
        <f t="shared" si="128"/>
        <v>#N/A</v>
      </c>
      <c r="AN102" s="12">
        <f t="shared" si="110"/>
        <v>0</v>
      </c>
      <c r="AO102" s="12">
        <f t="shared" si="110"/>
        <v>0</v>
      </c>
      <c r="AP102" s="12">
        <f t="shared" si="110"/>
        <v>0</v>
      </c>
      <c r="AQ102" s="12">
        <f t="shared" si="110"/>
        <v>0</v>
      </c>
      <c r="AR102" s="12">
        <f t="shared" si="110"/>
        <v>0</v>
      </c>
      <c r="AS102" s="12">
        <f t="shared" si="110"/>
        <v>0</v>
      </c>
      <c r="AT102" s="12">
        <f t="shared" si="110"/>
        <v>0</v>
      </c>
      <c r="AU102" s="12">
        <f t="shared" si="110"/>
        <v>0</v>
      </c>
      <c r="AV102" s="12">
        <f t="shared" si="110"/>
        <v>0</v>
      </c>
      <c r="AW102" s="12">
        <f t="shared" si="110"/>
        <v>0</v>
      </c>
      <c r="AX102" s="12">
        <f t="shared" si="111"/>
        <v>0</v>
      </c>
      <c r="AY102" s="12">
        <f t="shared" si="111"/>
        <v>0</v>
      </c>
      <c r="AZ102" s="12">
        <f t="shared" si="111"/>
        <v>0</v>
      </c>
      <c r="BA102" s="12">
        <f t="shared" si="111"/>
        <v>0</v>
      </c>
      <c r="BB102" s="12">
        <f t="shared" si="111"/>
        <v>0</v>
      </c>
      <c r="BC102" s="12">
        <f t="shared" si="111"/>
        <v>0</v>
      </c>
      <c r="BD102" s="12">
        <f t="shared" si="111"/>
        <v>0</v>
      </c>
      <c r="BE102" s="12">
        <f t="shared" si="111"/>
        <v>0</v>
      </c>
      <c r="BF102" s="12">
        <f t="shared" si="111"/>
        <v>0</v>
      </c>
      <c r="BG102" s="12">
        <f t="shared" si="111"/>
        <v>0</v>
      </c>
      <c r="BH102" s="12">
        <f t="shared" si="112"/>
        <v>0</v>
      </c>
      <c r="BI102" s="12">
        <f t="shared" si="112"/>
        <v>0</v>
      </c>
      <c r="BJ102" s="12">
        <f t="shared" si="112"/>
        <v>0</v>
      </c>
      <c r="BK102" s="12">
        <f t="shared" si="112"/>
        <v>0</v>
      </c>
      <c r="BL102" s="12">
        <f t="shared" si="112"/>
        <v>0</v>
      </c>
      <c r="BM102" s="12">
        <f t="shared" si="112"/>
        <v>0</v>
      </c>
      <c r="BN102" s="12">
        <f t="shared" si="112"/>
        <v>0</v>
      </c>
      <c r="BO102" s="12">
        <f t="shared" si="112"/>
        <v>0</v>
      </c>
      <c r="BP102" s="12">
        <f t="shared" si="112"/>
        <v>0</v>
      </c>
      <c r="BQ102" s="12">
        <f t="shared" si="112"/>
        <v>0</v>
      </c>
      <c r="BR102" s="12">
        <f t="shared" si="113"/>
        <v>0</v>
      </c>
      <c r="BS102" s="12">
        <f t="shared" si="113"/>
        <v>0</v>
      </c>
      <c r="BT102" s="12">
        <f t="shared" si="113"/>
        <v>0</v>
      </c>
      <c r="BU102" s="12">
        <f t="shared" si="113"/>
        <v>0</v>
      </c>
      <c r="BV102" s="12">
        <f t="shared" si="113"/>
        <v>0</v>
      </c>
      <c r="BW102" s="12">
        <f t="shared" si="113"/>
        <v>0</v>
      </c>
      <c r="BX102" s="12">
        <f t="shared" si="113"/>
        <v>0</v>
      </c>
      <c r="BY102" s="12">
        <f t="shared" si="113"/>
        <v>0</v>
      </c>
      <c r="BZ102" s="12">
        <f t="shared" si="113"/>
        <v>0</v>
      </c>
      <c r="CA102" s="12">
        <f t="shared" si="113"/>
        <v>0</v>
      </c>
      <c r="CB102" s="12">
        <f t="shared" si="114"/>
        <v>0</v>
      </c>
      <c r="CC102" s="12">
        <f t="shared" si="114"/>
        <v>0</v>
      </c>
      <c r="CD102" s="12">
        <f t="shared" si="114"/>
        <v>0</v>
      </c>
      <c r="CE102" s="12">
        <f t="shared" si="114"/>
        <v>0</v>
      </c>
      <c r="CF102" s="12">
        <f t="shared" si="114"/>
        <v>0</v>
      </c>
      <c r="CG102" s="12">
        <f t="shared" si="114"/>
        <v>0</v>
      </c>
      <c r="CH102" s="12">
        <f t="shared" si="114"/>
        <v>0</v>
      </c>
      <c r="CI102" s="12">
        <f t="shared" si="114"/>
        <v>0</v>
      </c>
      <c r="CJ102" s="12">
        <f t="shared" si="114"/>
        <v>0</v>
      </c>
      <c r="CK102" s="12">
        <f t="shared" si="114"/>
        <v>0</v>
      </c>
      <c r="CL102" s="12">
        <f t="shared" si="115"/>
        <v>0</v>
      </c>
      <c r="CM102" s="12">
        <f t="shared" si="115"/>
        <v>0</v>
      </c>
      <c r="CN102" s="12">
        <f t="shared" si="115"/>
        <v>0</v>
      </c>
      <c r="CO102" s="12">
        <f t="shared" si="115"/>
        <v>0</v>
      </c>
      <c r="CP102" s="12">
        <f t="shared" si="115"/>
        <v>0</v>
      </c>
      <c r="CQ102" s="12">
        <f t="shared" si="115"/>
        <v>0</v>
      </c>
      <c r="CR102" s="12">
        <f t="shared" si="115"/>
        <v>0</v>
      </c>
      <c r="CS102" s="12">
        <f t="shared" si="115"/>
        <v>0</v>
      </c>
      <c r="CT102" s="12">
        <f t="shared" si="115"/>
        <v>0</v>
      </c>
      <c r="CU102" s="12">
        <f t="shared" si="115"/>
        <v>0</v>
      </c>
      <c r="CV102" s="12">
        <f t="shared" si="116"/>
        <v>0</v>
      </c>
      <c r="CW102" s="12">
        <f t="shared" si="116"/>
        <v>0</v>
      </c>
      <c r="CX102" s="12">
        <f t="shared" si="116"/>
        <v>0</v>
      </c>
      <c r="CY102" s="12">
        <f t="shared" si="116"/>
        <v>0</v>
      </c>
      <c r="CZ102" s="12">
        <f t="shared" si="116"/>
        <v>0</v>
      </c>
      <c r="DA102" s="12">
        <f t="shared" si="116"/>
        <v>0</v>
      </c>
      <c r="DB102" s="12">
        <f t="shared" si="116"/>
        <v>0</v>
      </c>
      <c r="DC102" s="12">
        <f t="shared" si="116"/>
        <v>0</v>
      </c>
      <c r="DD102" s="12">
        <f t="shared" si="116"/>
        <v>0</v>
      </c>
      <c r="DE102" s="12">
        <f t="shared" si="116"/>
        <v>0</v>
      </c>
      <c r="DF102" s="12">
        <f t="shared" si="117"/>
        <v>0</v>
      </c>
      <c r="DG102" s="12">
        <f t="shared" si="117"/>
        <v>0</v>
      </c>
      <c r="DH102" s="12">
        <f t="shared" si="117"/>
        <v>0</v>
      </c>
      <c r="DI102" s="12">
        <f t="shared" si="117"/>
        <v>0</v>
      </c>
      <c r="DJ102" s="12">
        <f t="shared" si="117"/>
        <v>0</v>
      </c>
      <c r="DK102" s="12">
        <f t="shared" si="117"/>
        <v>0</v>
      </c>
      <c r="DL102" s="12">
        <f t="shared" si="117"/>
        <v>0</v>
      </c>
      <c r="DM102" s="12">
        <f t="shared" si="117"/>
        <v>0</v>
      </c>
      <c r="DN102" s="12">
        <f t="shared" si="117"/>
        <v>0</v>
      </c>
      <c r="DO102" s="12">
        <f t="shared" si="117"/>
        <v>0</v>
      </c>
      <c r="DP102" s="12">
        <f t="shared" si="118"/>
        <v>0</v>
      </c>
      <c r="DQ102" s="12">
        <f t="shared" si="118"/>
        <v>0</v>
      </c>
      <c r="DR102" s="12">
        <f t="shared" si="118"/>
        <v>0</v>
      </c>
      <c r="DS102" s="12">
        <f t="shared" si="118"/>
        <v>0</v>
      </c>
      <c r="DT102" s="12">
        <f t="shared" si="118"/>
        <v>0</v>
      </c>
      <c r="DU102" s="12">
        <f t="shared" si="118"/>
        <v>0</v>
      </c>
      <c r="DV102" s="12">
        <f t="shared" si="118"/>
        <v>0</v>
      </c>
      <c r="DW102" s="12">
        <f t="shared" si="118"/>
        <v>0</v>
      </c>
      <c r="DX102" s="12">
        <f t="shared" si="118"/>
        <v>0</v>
      </c>
      <c r="DY102" s="12">
        <f t="shared" si="118"/>
        <v>0</v>
      </c>
      <c r="DZ102" s="12">
        <f t="shared" si="119"/>
        <v>0</v>
      </c>
      <c r="EA102" s="12">
        <f t="shared" si="119"/>
        <v>0</v>
      </c>
      <c r="EB102" s="12">
        <f t="shared" si="119"/>
        <v>0</v>
      </c>
      <c r="EC102" s="12">
        <f t="shared" si="119"/>
        <v>0</v>
      </c>
      <c r="ED102" s="12">
        <f t="shared" si="119"/>
        <v>0</v>
      </c>
      <c r="EE102" s="12">
        <f t="shared" si="119"/>
        <v>0</v>
      </c>
      <c r="EF102" s="12">
        <f t="shared" si="119"/>
        <v>0</v>
      </c>
      <c r="EG102" s="12">
        <f t="shared" si="119"/>
        <v>0</v>
      </c>
      <c r="EH102" s="12">
        <f t="shared" si="119"/>
        <v>0</v>
      </c>
      <c r="EI102" s="12">
        <f t="shared" si="119"/>
        <v>0</v>
      </c>
      <c r="EJ102" s="12">
        <f t="shared" si="119"/>
        <v>0</v>
      </c>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2"/>
      <c r="HM102" s="12"/>
      <c r="HN102" s="12"/>
      <c r="HO102" s="12"/>
      <c r="HP102" s="12"/>
      <c r="HQ102" s="12"/>
      <c r="HR102" s="12"/>
      <c r="HS102" s="12"/>
      <c r="HT102" s="12"/>
      <c r="HU102" s="12"/>
      <c r="HV102" s="12"/>
      <c r="HW102" s="12"/>
      <c r="HX102" s="12"/>
      <c r="HY102" s="12"/>
      <c r="HZ102" s="12"/>
      <c r="IA102" s="12"/>
      <c r="IB102" s="12"/>
      <c r="IC102" s="12"/>
      <c r="ID102" s="12"/>
      <c r="IE102" s="12"/>
      <c r="IF102" s="12"/>
      <c r="IG102" s="12"/>
      <c r="IH102" s="12"/>
      <c r="IJ102" s="12"/>
      <c r="IK102" s="12"/>
      <c r="IL102" s="12"/>
      <c r="IM102" s="12"/>
      <c r="IN102" s="12"/>
      <c r="IO102" s="12"/>
      <c r="IP102" s="12"/>
      <c r="IQ102" s="12"/>
      <c r="IR102" s="12"/>
      <c r="IS102" s="12"/>
      <c r="IT102" s="12"/>
      <c r="IU102" s="12"/>
      <c r="IV102" s="12"/>
      <c r="IW102" s="12"/>
      <c r="IX102" s="12"/>
      <c r="IY102" s="12"/>
      <c r="IZ102" s="12"/>
      <c r="JA102" s="12"/>
      <c r="JB102" s="12"/>
      <c r="JC102" s="12"/>
      <c r="JD102" s="12"/>
      <c r="JE102" s="12"/>
      <c r="JF102" s="12"/>
      <c r="JG102" s="12"/>
      <c r="JH102" s="12"/>
      <c r="JI102" s="12"/>
      <c r="JJ102" s="12"/>
      <c r="JK102" s="12"/>
      <c r="JL102" s="12"/>
      <c r="JM102" s="12"/>
      <c r="JN102" s="12"/>
      <c r="JO102" s="12"/>
      <c r="JP102" s="12"/>
      <c r="JQ102" s="12"/>
      <c r="JR102" s="12"/>
      <c r="JS102" s="12"/>
      <c r="JT102" s="12"/>
      <c r="JU102" s="12"/>
      <c r="JV102" s="12"/>
      <c r="JW102" s="12"/>
      <c r="JX102" s="12"/>
      <c r="JY102" s="12"/>
      <c r="JZ102" s="12"/>
      <c r="KA102" s="12"/>
      <c r="KB102" s="12"/>
      <c r="KC102" s="12"/>
      <c r="KD102" s="12"/>
      <c r="KE102" s="12"/>
      <c r="KF102" s="12"/>
      <c r="KG102" s="12"/>
      <c r="KH102" s="12"/>
      <c r="KI102" s="12"/>
      <c r="KJ102" s="12"/>
      <c r="KK102" s="12"/>
      <c r="KL102" s="12"/>
      <c r="KM102" s="12"/>
      <c r="KN102" s="12"/>
      <c r="KO102" s="12"/>
      <c r="KP102" s="12"/>
      <c r="KQ102" s="12"/>
      <c r="KR102" s="12"/>
      <c r="KS102" s="12"/>
      <c r="KT102" s="12"/>
      <c r="KU102" s="12"/>
      <c r="KV102" s="12"/>
      <c r="KW102" s="12"/>
      <c r="KX102" s="12"/>
      <c r="KY102" s="12"/>
      <c r="KZ102" s="12"/>
      <c r="LA102" s="12"/>
      <c r="LB102" s="12"/>
      <c r="LC102" s="12"/>
      <c r="LD102" s="12"/>
      <c r="LE102" s="12"/>
      <c r="LF102" s="12"/>
      <c r="LG102" s="12"/>
      <c r="LH102" s="12"/>
      <c r="LI102" s="12"/>
      <c r="LJ102" s="12"/>
      <c r="LK102" s="12"/>
      <c r="LL102" s="12"/>
      <c r="LM102" s="12"/>
      <c r="LN102" s="12"/>
      <c r="LO102" s="12"/>
      <c r="LP102" s="12"/>
      <c r="LQ102" s="12"/>
      <c r="LR102" s="12"/>
      <c r="LS102" s="12"/>
      <c r="LT102" s="12"/>
      <c r="LU102" s="12"/>
      <c r="LV102" s="12"/>
      <c r="LW102" s="12"/>
      <c r="LX102" s="12"/>
      <c r="LY102" s="12"/>
      <c r="LZ102" s="12"/>
      <c r="MA102" s="12"/>
      <c r="MB102" s="12"/>
      <c r="MC102" s="12"/>
      <c r="MD102" s="12"/>
      <c r="ME102" s="12"/>
      <c r="MF102" s="12"/>
      <c r="MG102" s="12"/>
    </row>
    <row r="103" spans="1:345" x14ac:dyDescent="0.25">
      <c r="A103" s="132"/>
      <c r="B103" s="27"/>
      <c r="C103" s="38"/>
      <c r="D103" s="27"/>
      <c r="E103" s="38"/>
      <c r="F103" s="38"/>
      <c r="G103" s="38"/>
      <c r="H103" s="38"/>
      <c r="I103" s="38"/>
      <c r="J103" s="38"/>
      <c r="K103" s="38"/>
      <c r="L103" s="38"/>
      <c r="M103" s="38"/>
      <c r="N103" s="38"/>
      <c r="O103" s="38"/>
      <c r="P103" s="38"/>
      <c r="Q103" s="27"/>
      <c r="R103" s="132"/>
      <c r="AA103" t="s">
        <v>210</v>
      </c>
      <c r="AE103" t="s">
        <v>216</v>
      </c>
      <c r="AF103" t="s">
        <v>217</v>
      </c>
      <c r="AG103" t="s">
        <v>218</v>
      </c>
      <c r="AH103" t="s">
        <v>219</v>
      </c>
      <c r="AI103" t="s">
        <v>231</v>
      </c>
      <c r="IJ103" s="12"/>
      <c r="IK103" s="12"/>
      <c r="IL103" s="12"/>
      <c r="IM103" s="12"/>
      <c r="IN103" s="12"/>
      <c r="IO103" s="12"/>
    </row>
    <row r="104" spans="1:345" x14ac:dyDescent="0.25">
      <c r="A104" s="132"/>
      <c r="B104" s="27"/>
      <c r="C104" s="38"/>
      <c r="D104" s="27"/>
      <c r="E104" s="38" t="s">
        <v>33</v>
      </c>
      <c r="F104" s="44">
        <f>SUM(X89:X102)</f>
        <v>0</v>
      </c>
      <c r="G104" s="45" t="s">
        <v>34</v>
      </c>
      <c r="H104" s="46">
        <f>SUM(H89:H102)</f>
        <v>0</v>
      </c>
      <c r="I104" s="44">
        <f>SUM(I89:I102)</f>
        <v>0</v>
      </c>
      <c r="J104" s="44">
        <f>SUM(J89:J102)</f>
        <v>0</v>
      </c>
      <c r="K104" s="45" t="s">
        <v>13</v>
      </c>
      <c r="L104" s="45" t="s">
        <v>13</v>
      </c>
      <c r="M104" s="47">
        <f>SUM(M89:M102)</f>
        <v>0</v>
      </c>
      <c r="N104" s="47">
        <f>SUM(N89:N102)</f>
        <v>0</v>
      </c>
      <c r="O104" s="47">
        <f>SUM(O89:O102)</f>
        <v>0</v>
      </c>
      <c r="P104" s="47">
        <f>SUM(P89:P102)</f>
        <v>0</v>
      </c>
      <c r="Q104" s="27"/>
      <c r="R104" s="132"/>
      <c r="V104" s="12"/>
      <c r="W104" t="s">
        <v>210</v>
      </c>
      <c r="X104" t="s">
        <v>213</v>
      </c>
      <c r="Y104" s="12" t="s">
        <v>214</v>
      </c>
      <c r="AA104" s="12" t="s">
        <v>211</v>
      </c>
      <c r="AB104" s="12"/>
      <c r="AC104" s="12"/>
      <c r="AD104" s="12"/>
      <c r="AE104">
        <f>IF($V$10="Carbon Offset", $I105*$V$12, 0)</f>
        <v>0</v>
      </c>
      <c r="AF104">
        <f>IF($X$11=$Z$12, $AE104*$X$10, ($AE104/($Z$12-$X$11))*(1-($X$11/$Z$12)^$X$10)*$Z$12)</f>
        <v>0</v>
      </c>
      <c r="AG104">
        <f>IF($V$10="RECs", (-$I105/(VLOOKUP("RECs", 'General Project Info'!$R$31:$W$41, 5, FALSE)))*$V$11, 0)</f>
        <v>0</v>
      </c>
      <c r="AH104">
        <f>IF($X$11=$Z$12, $AG104*$X$10, ($AG104/($Z$12-$X$11))*(1-($X$11/$Z$12)^$X$10)*$Z$12)</f>
        <v>0</v>
      </c>
      <c r="AL104" t="s">
        <v>222</v>
      </c>
      <c r="AM104" t="s">
        <v>223</v>
      </c>
      <c r="AN104" s="12" t="e">
        <f t="shared" ref="AN104:BS104" si="130">IF(AN88&gt;=$X$10, 0, -SUM(AN89:AN102)-($X107*$AE87^AN88)-($V107+$V108)*AN$11/1000-SUM($AE104:$AE107)*$X$12^AN88-($AG104+$AG106)*$X$11^AN88-($X108*$Z$11^AN88)-IF($X$10-1=AN88, $P$29, 0))</f>
        <v>#DIV/0!</v>
      </c>
      <c r="AO104" s="12" t="e">
        <f t="shared" si="130"/>
        <v>#DIV/0!</v>
      </c>
      <c r="AP104" s="12" t="e">
        <f t="shared" si="130"/>
        <v>#DIV/0!</v>
      </c>
      <c r="AQ104" s="12" t="e">
        <f t="shared" si="130"/>
        <v>#DIV/0!</v>
      </c>
      <c r="AR104" s="12" t="e">
        <f t="shared" si="130"/>
        <v>#DIV/0!</v>
      </c>
      <c r="AS104" s="12" t="e">
        <f t="shared" si="130"/>
        <v>#DIV/0!</v>
      </c>
      <c r="AT104" s="12" t="e">
        <f t="shared" si="130"/>
        <v>#DIV/0!</v>
      </c>
      <c r="AU104" s="12" t="e">
        <f t="shared" si="130"/>
        <v>#DIV/0!</v>
      </c>
      <c r="AV104" s="12" t="e">
        <f t="shared" si="130"/>
        <v>#DIV/0!</v>
      </c>
      <c r="AW104" s="12" t="e">
        <f t="shared" si="130"/>
        <v>#DIV/0!</v>
      </c>
      <c r="AX104" s="12" t="e">
        <f t="shared" si="130"/>
        <v>#DIV/0!</v>
      </c>
      <c r="AY104" s="12" t="e">
        <f t="shared" si="130"/>
        <v>#DIV/0!</v>
      </c>
      <c r="AZ104" s="12" t="e">
        <f t="shared" si="130"/>
        <v>#DIV/0!</v>
      </c>
      <c r="BA104" s="12" t="e">
        <f t="shared" si="130"/>
        <v>#DIV/0!</v>
      </c>
      <c r="BB104" s="12" t="e">
        <f t="shared" si="130"/>
        <v>#DIV/0!</v>
      </c>
      <c r="BC104" s="12" t="e">
        <f t="shared" si="130"/>
        <v>#DIV/0!</v>
      </c>
      <c r="BD104" s="12" t="e">
        <f t="shared" si="130"/>
        <v>#DIV/0!</v>
      </c>
      <c r="BE104" s="12" t="e">
        <f t="shared" si="130"/>
        <v>#DIV/0!</v>
      </c>
      <c r="BF104" s="12" t="e">
        <f t="shared" si="130"/>
        <v>#DIV/0!</v>
      </c>
      <c r="BG104" s="12" t="e">
        <f t="shared" si="130"/>
        <v>#DIV/0!</v>
      </c>
      <c r="BH104" s="12" t="e">
        <f t="shared" si="130"/>
        <v>#DIV/0!</v>
      </c>
      <c r="BI104" s="12" t="e">
        <f t="shared" si="130"/>
        <v>#DIV/0!</v>
      </c>
      <c r="BJ104" s="12" t="e">
        <f t="shared" si="130"/>
        <v>#DIV/0!</v>
      </c>
      <c r="BK104" s="12" t="e">
        <f t="shared" si="130"/>
        <v>#DIV/0!</v>
      </c>
      <c r="BL104" s="12" t="e">
        <f t="shared" si="130"/>
        <v>#DIV/0!</v>
      </c>
      <c r="BM104" s="12" t="e">
        <f t="shared" si="130"/>
        <v>#DIV/0!</v>
      </c>
      <c r="BN104" s="12" t="e">
        <f t="shared" si="130"/>
        <v>#DIV/0!</v>
      </c>
      <c r="BO104" s="12" t="e">
        <f t="shared" si="130"/>
        <v>#DIV/0!</v>
      </c>
      <c r="BP104" s="12" t="e">
        <f t="shared" si="130"/>
        <v>#DIV/0!</v>
      </c>
      <c r="BQ104" s="12" t="e">
        <f t="shared" si="130"/>
        <v>#DIV/0!</v>
      </c>
      <c r="BR104" s="12" t="e">
        <f t="shared" si="130"/>
        <v>#DIV/0!</v>
      </c>
      <c r="BS104" s="12" t="e">
        <f t="shared" si="130"/>
        <v>#DIV/0!</v>
      </c>
      <c r="BT104" s="12" t="e">
        <f t="shared" ref="BT104:CY104" si="131">IF(BT88&gt;=$X$10, 0, -SUM(BT89:BT102)-($X107*$AE87^BT88)-($V107+$V108)*BT$11/1000-SUM($AE104:$AE107)*$X$12^BT88-($AG104+$AG106)*$X$11^BT88-($X108*$Z$11^BT88)-IF($X$10-1=BT88, $P$29, 0))</f>
        <v>#DIV/0!</v>
      </c>
      <c r="BU104" s="12" t="e">
        <f t="shared" si="131"/>
        <v>#DIV/0!</v>
      </c>
      <c r="BV104" s="12" t="e">
        <f t="shared" si="131"/>
        <v>#DIV/0!</v>
      </c>
      <c r="BW104" s="12" t="e">
        <f t="shared" si="131"/>
        <v>#DIV/0!</v>
      </c>
      <c r="BX104" s="12" t="e">
        <f t="shared" si="131"/>
        <v>#DIV/0!</v>
      </c>
      <c r="BY104" s="12" t="e">
        <f t="shared" si="131"/>
        <v>#DIV/0!</v>
      </c>
      <c r="BZ104" s="12" t="e">
        <f t="shared" si="131"/>
        <v>#DIV/0!</v>
      </c>
      <c r="CA104" s="12" t="e">
        <f t="shared" si="131"/>
        <v>#DIV/0!</v>
      </c>
      <c r="CB104" s="12">
        <f t="shared" si="131"/>
        <v>0</v>
      </c>
      <c r="CC104" s="12">
        <f t="shared" si="131"/>
        <v>0</v>
      </c>
      <c r="CD104" s="12">
        <f t="shared" si="131"/>
        <v>0</v>
      </c>
      <c r="CE104" s="12">
        <f t="shared" si="131"/>
        <v>0</v>
      </c>
      <c r="CF104" s="12">
        <f t="shared" si="131"/>
        <v>0</v>
      </c>
      <c r="CG104" s="12">
        <f t="shared" si="131"/>
        <v>0</v>
      </c>
      <c r="CH104" s="12">
        <f t="shared" si="131"/>
        <v>0</v>
      </c>
      <c r="CI104" s="12">
        <f t="shared" si="131"/>
        <v>0</v>
      </c>
      <c r="CJ104" s="12">
        <f t="shared" si="131"/>
        <v>0</v>
      </c>
      <c r="CK104" s="12">
        <f t="shared" si="131"/>
        <v>0</v>
      </c>
      <c r="CL104" s="12">
        <f t="shared" si="131"/>
        <v>0</v>
      </c>
      <c r="CM104" s="12">
        <f t="shared" si="131"/>
        <v>0</v>
      </c>
      <c r="CN104" s="12">
        <f t="shared" si="131"/>
        <v>0</v>
      </c>
      <c r="CO104" s="12">
        <f t="shared" si="131"/>
        <v>0</v>
      </c>
      <c r="CP104" s="12">
        <f t="shared" si="131"/>
        <v>0</v>
      </c>
      <c r="CQ104" s="12">
        <f t="shared" si="131"/>
        <v>0</v>
      </c>
      <c r="CR104" s="12">
        <f t="shared" si="131"/>
        <v>0</v>
      </c>
      <c r="CS104" s="12">
        <f t="shared" si="131"/>
        <v>0</v>
      </c>
      <c r="CT104" s="12">
        <f t="shared" si="131"/>
        <v>0</v>
      </c>
      <c r="CU104" s="12">
        <f t="shared" si="131"/>
        <v>0</v>
      </c>
      <c r="CV104" s="12">
        <f t="shared" si="131"/>
        <v>0</v>
      </c>
      <c r="CW104" s="12">
        <f t="shared" si="131"/>
        <v>0</v>
      </c>
      <c r="CX104" s="12">
        <f t="shared" si="131"/>
        <v>0</v>
      </c>
      <c r="CY104" s="12">
        <f t="shared" si="131"/>
        <v>0</v>
      </c>
      <c r="CZ104" s="12">
        <f t="shared" ref="CZ104:EJ104" si="132">IF(CZ88&gt;=$X$10, 0, -SUM(CZ89:CZ102)-($X107*$AE87^CZ88)-($V107+$V108)*CZ$11/1000-SUM($AE104:$AE107)*$X$12^CZ88-($AG104+$AG106)*$X$11^CZ88-($X108*$Z$11^CZ88)-IF($X$10-1=CZ88, $P$29, 0))</f>
        <v>0</v>
      </c>
      <c r="DA104" s="12">
        <f t="shared" si="132"/>
        <v>0</v>
      </c>
      <c r="DB104" s="12">
        <f t="shared" si="132"/>
        <v>0</v>
      </c>
      <c r="DC104" s="12">
        <f t="shared" si="132"/>
        <v>0</v>
      </c>
      <c r="DD104" s="12">
        <f t="shared" si="132"/>
        <v>0</v>
      </c>
      <c r="DE104" s="12">
        <f t="shared" si="132"/>
        <v>0</v>
      </c>
      <c r="DF104" s="12">
        <f t="shared" si="132"/>
        <v>0</v>
      </c>
      <c r="DG104" s="12">
        <f t="shared" si="132"/>
        <v>0</v>
      </c>
      <c r="DH104" s="12">
        <f t="shared" si="132"/>
        <v>0</v>
      </c>
      <c r="DI104" s="12">
        <f t="shared" si="132"/>
        <v>0</v>
      </c>
      <c r="DJ104" s="12">
        <f t="shared" si="132"/>
        <v>0</v>
      </c>
      <c r="DK104" s="12">
        <f t="shared" si="132"/>
        <v>0</v>
      </c>
      <c r="DL104" s="12">
        <f t="shared" si="132"/>
        <v>0</v>
      </c>
      <c r="DM104" s="12">
        <f t="shared" si="132"/>
        <v>0</v>
      </c>
      <c r="DN104" s="12">
        <f t="shared" si="132"/>
        <v>0</v>
      </c>
      <c r="DO104" s="12">
        <f t="shared" si="132"/>
        <v>0</v>
      </c>
      <c r="DP104" s="12">
        <f t="shared" si="132"/>
        <v>0</v>
      </c>
      <c r="DQ104" s="12">
        <f t="shared" si="132"/>
        <v>0</v>
      </c>
      <c r="DR104" s="12">
        <f t="shared" si="132"/>
        <v>0</v>
      </c>
      <c r="DS104" s="12">
        <f t="shared" si="132"/>
        <v>0</v>
      </c>
      <c r="DT104" s="12">
        <f t="shared" si="132"/>
        <v>0</v>
      </c>
      <c r="DU104" s="12">
        <f t="shared" si="132"/>
        <v>0</v>
      </c>
      <c r="DV104" s="12">
        <f t="shared" si="132"/>
        <v>0</v>
      </c>
      <c r="DW104" s="12">
        <f t="shared" si="132"/>
        <v>0</v>
      </c>
      <c r="DX104" s="12">
        <f t="shared" si="132"/>
        <v>0</v>
      </c>
      <c r="DY104" s="12">
        <f t="shared" si="132"/>
        <v>0</v>
      </c>
      <c r="DZ104" s="12">
        <f t="shared" si="132"/>
        <v>0</v>
      </c>
      <c r="EA104" s="12">
        <f t="shared" si="132"/>
        <v>0</v>
      </c>
      <c r="EB104" s="12">
        <f t="shared" si="132"/>
        <v>0</v>
      </c>
      <c r="EC104" s="12">
        <f t="shared" si="132"/>
        <v>0</v>
      </c>
      <c r="ED104" s="12">
        <f t="shared" si="132"/>
        <v>0</v>
      </c>
      <c r="EE104" s="12">
        <f t="shared" si="132"/>
        <v>0</v>
      </c>
      <c r="EF104" s="12">
        <f t="shared" si="132"/>
        <v>0</v>
      </c>
      <c r="EG104" s="12">
        <f t="shared" si="132"/>
        <v>0</v>
      </c>
      <c r="EH104" s="12">
        <f t="shared" si="132"/>
        <v>0</v>
      </c>
      <c r="EI104" s="12">
        <f t="shared" si="132"/>
        <v>0</v>
      </c>
      <c r="EJ104" s="12">
        <f t="shared" si="132"/>
        <v>0</v>
      </c>
      <c r="IJ104" s="12"/>
      <c r="IK104" s="12"/>
      <c r="IL104" s="12"/>
      <c r="IM104" s="12"/>
      <c r="IN104" s="12"/>
      <c r="IO104" s="12"/>
    </row>
    <row r="105" spans="1:345" x14ac:dyDescent="0.25">
      <c r="A105" s="132"/>
      <c r="B105" s="27"/>
      <c r="C105" s="38"/>
      <c r="D105" s="27"/>
      <c r="E105" s="38" t="s">
        <v>376</v>
      </c>
      <c r="F105" s="105"/>
      <c r="G105" s="37" t="s">
        <v>34</v>
      </c>
      <c r="H105" s="110"/>
      <c r="I105" s="105"/>
      <c r="J105" s="105"/>
      <c r="K105" s="37" t="s">
        <v>13</v>
      </c>
      <c r="L105" s="37" t="s">
        <v>13</v>
      </c>
      <c r="M105" s="37" t="s">
        <v>13</v>
      </c>
      <c r="N105" s="37" t="s">
        <v>13</v>
      </c>
      <c r="O105" s="111"/>
      <c r="P105" s="37" t="s">
        <v>13</v>
      </c>
      <c r="Q105" s="27"/>
      <c r="R105" s="132"/>
      <c r="T105" t="s">
        <v>190</v>
      </c>
      <c r="U105" s="10" t="e">
        <f>IF(H105&gt;0, X105, SUM(V89:V102))+IF(I105&gt;0, SUM(AF89:AF102)/I104*I105+AF104+AH104, SUM(AF89:AF102)+SUM(AI89:AJ102))+IF(J105&gt;0, SUM(AG89:AG102)/J104*J105+AF105, SUM(AG89:AG102)+SUM(AK89:AK102))+SUM(AH89:AH102)+IF(O105&gt;0, Y105, SUM(AE89:AE102))-P104</f>
        <v>#N/A</v>
      </c>
      <c r="W105" t="s">
        <v>215</v>
      </c>
      <c r="X105" s="12" t="e">
        <f>IF(AE87=$Z$12, H105*$X$10, (H105/($Z$12-AE87))*(1-(AE87/$Z$12)^$X$10)*$Z$12)</f>
        <v>#DIV/0!</v>
      </c>
      <c r="Y105">
        <f>IF($Z$11=$Z$12, $O$30*$X$10, ($O$30/($Z$12-$Z$11))*(1-($Z$11/$Z$12)^$X$10)*$Z$12)</f>
        <v>0</v>
      </c>
      <c r="AA105" t="s">
        <v>212</v>
      </c>
      <c r="AE105" t="e">
        <f>$J105*$V$12</f>
        <v>#N/A</v>
      </c>
      <c r="AF105" t="e">
        <f>IF($X$11=$Z$12, $AE105*$X$10, ($AE105/($Z$12-$X$11))*(1-($X$11/$Z$12)^$X$10)*$Z$12)</f>
        <v>#N/A</v>
      </c>
      <c r="AL105" s="12"/>
      <c r="AM105" t="s">
        <v>224</v>
      </c>
      <c r="AN105" s="12" t="e">
        <f t="shared" ref="AN105:BS105" si="133">IF(AN88&gt;=$X$10, 0, SUM(AN$14:AN$27)+($X$32*$AE$12^AN88)+($V$32+$V$33)*AN$11/1000+SUM($AE$29:$AE$32)*$X$12^AN88+($AG$29+$AG$31)*$X$11^AN88+($X$33*$Z$11^AN88)+IF($X$10-1=AN88, $P104, 0))</f>
        <v>#N/A</v>
      </c>
      <c r="AO105" s="12" t="e">
        <f t="shared" si="133"/>
        <v>#N/A</v>
      </c>
      <c r="AP105" s="12" t="e">
        <f t="shared" si="133"/>
        <v>#N/A</v>
      </c>
      <c r="AQ105" s="12" t="e">
        <f t="shared" si="133"/>
        <v>#N/A</v>
      </c>
      <c r="AR105" s="12" t="e">
        <f t="shared" si="133"/>
        <v>#N/A</v>
      </c>
      <c r="AS105" s="12" t="e">
        <f t="shared" si="133"/>
        <v>#N/A</v>
      </c>
      <c r="AT105" s="12" t="e">
        <f t="shared" si="133"/>
        <v>#N/A</v>
      </c>
      <c r="AU105" s="12" t="e">
        <f t="shared" si="133"/>
        <v>#N/A</v>
      </c>
      <c r="AV105" s="12" t="e">
        <f t="shared" si="133"/>
        <v>#N/A</v>
      </c>
      <c r="AW105" s="12" t="e">
        <f t="shared" si="133"/>
        <v>#N/A</v>
      </c>
      <c r="AX105" s="12" t="e">
        <f t="shared" si="133"/>
        <v>#N/A</v>
      </c>
      <c r="AY105" s="12" t="e">
        <f t="shared" si="133"/>
        <v>#N/A</v>
      </c>
      <c r="AZ105" s="12" t="e">
        <f t="shared" si="133"/>
        <v>#N/A</v>
      </c>
      <c r="BA105" s="12" t="e">
        <f t="shared" si="133"/>
        <v>#N/A</v>
      </c>
      <c r="BB105" s="12" t="e">
        <f t="shared" si="133"/>
        <v>#N/A</v>
      </c>
      <c r="BC105" s="12" t="e">
        <f t="shared" si="133"/>
        <v>#N/A</v>
      </c>
      <c r="BD105" s="12" t="e">
        <f t="shared" si="133"/>
        <v>#N/A</v>
      </c>
      <c r="BE105" s="12" t="e">
        <f t="shared" si="133"/>
        <v>#N/A</v>
      </c>
      <c r="BF105" s="12" t="e">
        <f t="shared" si="133"/>
        <v>#N/A</v>
      </c>
      <c r="BG105" s="12" t="e">
        <f t="shared" si="133"/>
        <v>#N/A</v>
      </c>
      <c r="BH105" s="12" t="e">
        <f t="shared" si="133"/>
        <v>#N/A</v>
      </c>
      <c r="BI105" s="12" t="e">
        <f t="shared" si="133"/>
        <v>#N/A</v>
      </c>
      <c r="BJ105" s="12" t="e">
        <f t="shared" si="133"/>
        <v>#N/A</v>
      </c>
      <c r="BK105" s="12" t="e">
        <f t="shared" si="133"/>
        <v>#N/A</v>
      </c>
      <c r="BL105" s="12" t="e">
        <f t="shared" si="133"/>
        <v>#N/A</v>
      </c>
      <c r="BM105" s="12" t="e">
        <f t="shared" si="133"/>
        <v>#N/A</v>
      </c>
      <c r="BN105" s="12" t="e">
        <f t="shared" si="133"/>
        <v>#N/A</v>
      </c>
      <c r="BO105" s="12" t="e">
        <f t="shared" si="133"/>
        <v>#N/A</v>
      </c>
      <c r="BP105" s="12" t="e">
        <f t="shared" si="133"/>
        <v>#N/A</v>
      </c>
      <c r="BQ105" s="12" t="e">
        <f t="shared" si="133"/>
        <v>#N/A</v>
      </c>
      <c r="BR105" s="12" t="e">
        <f t="shared" si="133"/>
        <v>#N/A</v>
      </c>
      <c r="BS105" s="12" t="e">
        <f t="shared" si="133"/>
        <v>#N/A</v>
      </c>
      <c r="BT105" s="12" t="e">
        <f t="shared" ref="BT105:CY105" si="134">IF(BT88&gt;=$X$10, 0, SUM(BT$14:BT$27)+($X$32*$AE$12^BT88)+($V$32+$V$33)*BT$11/1000+SUM($AE$29:$AE$32)*$X$12^BT88+($AG$29+$AG$31)*$X$11^BT88+($X$33*$Z$11^BT88)+IF($X$10-1=BT88, $P104, 0))</f>
        <v>#N/A</v>
      </c>
      <c r="BU105" s="12" t="e">
        <f t="shared" si="134"/>
        <v>#N/A</v>
      </c>
      <c r="BV105" s="12" t="e">
        <f t="shared" si="134"/>
        <v>#N/A</v>
      </c>
      <c r="BW105" s="12" t="e">
        <f t="shared" si="134"/>
        <v>#N/A</v>
      </c>
      <c r="BX105" s="12" t="e">
        <f t="shared" si="134"/>
        <v>#N/A</v>
      </c>
      <c r="BY105" s="12" t="e">
        <f t="shared" si="134"/>
        <v>#N/A</v>
      </c>
      <c r="BZ105" s="12" t="e">
        <f t="shared" si="134"/>
        <v>#N/A</v>
      </c>
      <c r="CA105" s="12" t="e">
        <f t="shared" si="134"/>
        <v>#N/A</v>
      </c>
      <c r="CB105" s="12">
        <f t="shared" si="134"/>
        <v>0</v>
      </c>
      <c r="CC105" s="12">
        <f t="shared" si="134"/>
        <v>0</v>
      </c>
      <c r="CD105" s="12">
        <f t="shared" si="134"/>
        <v>0</v>
      </c>
      <c r="CE105" s="12">
        <f t="shared" si="134"/>
        <v>0</v>
      </c>
      <c r="CF105" s="12">
        <f t="shared" si="134"/>
        <v>0</v>
      </c>
      <c r="CG105" s="12">
        <f t="shared" si="134"/>
        <v>0</v>
      </c>
      <c r="CH105" s="12">
        <f t="shared" si="134"/>
        <v>0</v>
      </c>
      <c r="CI105" s="12">
        <f t="shared" si="134"/>
        <v>0</v>
      </c>
      <c r="CJ105" s="12">
        <f t="shared" si="134"/>
        <v>0</v>
      </c>
      <c r="CK105" s="12">
        <f t="shared" si="134"/>
        <v>0</v>
      </c>
      <c r="CL105" s="12">
        <f t="shared" si="134"/>
        <v>0</v>
      </c>
      <c r="CM105" s="12">
        <f t="shared" si="134"/>
        <v>0</v>
      </c>
      <c r="CN105" s="12">
        <f t="shared" si="134"/>
        <v>0</v>
      </c>
      <c r="CO105" s="12">
        <f t="shared" si="134"/>
        <v>0</v>
      </c>
      <c r="CP105" s="12">
        <f t="shared" si="134"/>
        <v>0</v>
      </c>
      <c r="CQ105" s="12">
        <f t="shared" si="134"/>
        <v>0</v>
      </c>
      <c r="CR105" s="12">
        <f t="shared" si="134"/>
        <v>0</v>
      </c>
      <c r="CS105" s="12">
        <f t="shared" si="134"/>
        <v>0</v>
      </c>
      <c r="CT105" s="12">
        <f t="shared" si="134"/>
        <v>0</v>
      </c>
      <c r="CU105" s="12">
        <f t="shared" si="134"/>
        <v>0</v>
      </c>
      <c r="CV105" s="12">
        <f t="shared" si="134"/>
        <v>0</v>
      </c>
      <c r="CW105" s="12">
        <f t="shared" si="134"/>
        <v>0</v>
      </c>
      <c r="CX105" s="12">
        <f t="shared" si="134"/>
        <v>0</v>
      </c>
      <c r="CY105" s="12">
        <f t="shared" si="134"/>
        <v>0</v>
      </c>
      <c r="CZ105" s="12">
        <f t="shared" ref="CZ105:EE105" si="135">IF(CZ88&gt;=$X$10, 0, SUM(CZ$14:CZ$27)+($X$32*$AE$12^CZ88)+($V$32+$V$33)*CZ$11/1000+SUM($AE$29:$AE$32)*$X$12^CZ88+($AG$29+$AG$31)*$X$11^CZ88+($X$33*$Z$11^CZ88)+IF($X$10-1=CZ88, $P104, 0))</f>
        <v>0</v>
      </c>
      <c r="DA105" s="12">
        <f t="shared" si="135"/>
        <v>0</v>
      </c>
      <c r="DB105" s="12">
        <f t="shared" si="135"/>
        <v>0</v>
      </c>
      <c r="DC105" s="12">
        <f t="shared" si="135"/>
        <v>0</v>
      </c>
      <c r="DD105" s="12">
        <f t="shared" si="135"/>
        <v>0</v>
      </c>
      <c r="DE105" s="12">
        <f t="shared" si="135"/>
        <v>0</v>
      </c>
      <c r="DF105" s="12">
        <f t="shared" si="135"/>
        <v>0</v>
      </c>
      <c r="DG105" s="12">
        <f t="shared" si="135"/>
        <v>0</v>
      </c>
      <c r="DH105" s="12">
        <f t="shared" si="135"/>
        <v>0</v>
      </c>
      <c r="DI105" s="12">
        <f t="shared" si="135"/>
        <v>0</v>
      </c>
      <c r="DJ105" s="12">
        <f t="shared" si="135"/>
        <v>0</v>
      </c>
      <c r="DK105" s="12">
        <f t="shared" si="135"/>
        <v>0</v>
      </c>
      <c r="DL105" s="12">
        <f t="shared" si="135"/>
        <v>0</v>
      </c>
      <c r="DM105" s="12">
        <f t="shared" si="135"/>
        <v>0</v>
      </c>
      <c r="DN105" s="12">
        <f t="shared" si="135"/>
        <v>0</v>
      </c>
      <c r="DO105" s="12">
        <f t="shared" si="135"/>
        <v>0</v>
      </c>
      <c r="DP105" s="12">
        <f t="shared" si="135"/>
        <v>0</v>
      </c>
      <c r="DQ105" s="12">
        <f t="shared" si="135"/>
        <v>0</v>
      </c>
      <c r="DR105" s="12">
        <f t="shared" si="135"/>
        <v>0</v>
      </c>
      <c r="DS105" s="12">
        <f t="shared" si="135"/>
        <v>0</v>
      </c>
      <c r="DT105" s="12">
        <f t="shared" si="135"/>
        <v>0</v>
      </c>
      <c r="DU105" s="12">
        <f t="shared" si="135"/>
        <v>0</v>
      </c>
      <c r="DV105" s="12">
        <f t="shared" si="135"/>
        <v>0</v>
      </c>
      <c r="DW105" s="12">
        <f t="shared" si="135"/>
        <v>0</v>
      </c>
      <c r="DX105" s="12">
        <f t="shared" si="135"/>
        <v>0</v>
      </c>
      <c r="DY105" s="12">
        <f t="shared" si="135"/>
        <v>0</v>
      </c>
      <c r="DZ105" s="12">
        <f t="shared" si="135"/>
        <v>0</v>
      </c>
      <c r="EA105" s="12">
        <f t="shared" si="135"/>
        <v>0</v>
      </c>
      <c r="EB105" s="12">
        <f t="shared" si="135"/>
        <v>0</v>
      </c>
      <c r="EC105" s="12">
        <f t="shared" si="135"/>
        <v>0</v>
      </c>
      <c r="ED105" s="12">
        <f t="shared" si="135"/>
        <v>0</v>
      </c>
      <c r="EE105" s="12">
        <f t="shared" si="135"/>
        <v>0</v>
      </c>
      <c r="EF105" s="12">
        <f t="shared" ref="EF105:FK105" si="136">IF(EF88&gt;=$X$10, 0, SUM(EF$14:EF$27)+($X$32*$AE$12^EF88)+($V$32+$V$33)*EF$11/1000+SUM($AE$29:$AE$32)*$X$12^EF88+($AG$29+$AG$31)*$X$11^EF88+($X$33*$Z$11^EF88)+IF($X$10-1=EF88, $P104, 0))</f>
        <v>0</v>
      </c>
      <c r="EG105" s="12">
        <f t="shared" si="136"/>
        <v>0</v>
      </c>
      <c r="EH105" s="12">
        <f t="shared" si="136"/>
        <v>0</v>
      </c>
      <c r="EI105" s="12">
        <f t="shared" si="136"/>
        <v>0</v>
      </c>
      <c r="EJ105" s="12">
        <f t="shared" si="136"/>
        <v>0</v>
      </c>
    </row>
    <row r="106" spans="1:345" x14ac:dyDescent="0.25">
      <c r="A106" s="132"/>
      <c r="B106" s="27"/>
      <c r="C106" s="27"/>
      <c r="D106" s="27"/>
      <c r="E106" s="27"/>
      <c r="F106" s="27"/>
      <c r="G106" s="27"/>
      <c r="H106" s="34"/>
      <c r="I106" s="39"/>
      <c r="J106" s="27"/>
      <c r="K106" s="27"/>
      <c r="L106" s="27"/>
      <c r="M106" s="27"/>
      <c r="N106" s="27"/>
      <c r="O106" s="34"/>
      <c r="P106" s="27"/>
      <c r="Q106" s="27"/>
      <c r="R106" s="132"/>
      <c r="T106" t="s">
        <v>227</v>
      </c>
      <c r="U106" t="e">
        <f>$X107+SUM($AE104:$AE107)+$AG104+$AG106+'General Project Info'!$K$21/1000*($V107+$V108)+$X108</f>
        <v>#N/A</v>
      </c>
      <c r="Z106" t="s">
        <v>226</v>
      </c>
      <c r="AA106" t="s">
        <v>211</v>
      </c>
      <c r="AE106">
        <f>IF(I105&lt;&gt;0, 0, IF($V$10="Carbon Offset", $I104*$V$12, 0))</f>
        <v>0</v>
      </c>
      <c r="AG106">
        <f>IF(I105&lt;&gt;0, 0, IF($V$10="RECs", (-$I104/(VLOOKUP("RECs", 'General Project Info'!$R$31:$W$41, 5, FALSE)))*$V$11, 0))</f>
        <v>0</v>
      </c>
      <c r="AM106" t="s">
        <v>225</v>
      </c>
      <c r="AN106" s="12" t="e">
        <f>AN104+AN105</f>
        <v>#DIV/0!</v>
      </c>
      <c r="AO106" s="12" t="e">
        <f>AO104+AO105</f>
        <v>#DIV/0!</v>
      </c>
      <c r="AP106" s="12" t="e">
        <f>AP104+AP105</f>
        <v>#DIV/0!</v>
      </c>
      <c r="AQ106" s="12" t="e">
        <f>AQ104+AQ105</f>
        <v>#DIV/0!</v>
      </c>
      <c r="AR106" s="12" t="e">
        <f>AR104+AR105</f>
        <v>#DIV/0!</v>
      </c>
      <c r="AS106" s="12" t="e">
        <f t="shared" ref="AS106:DD106" si="137">AS104+AS105</f>
        <v>#DIV/0!</v>
      </c>
      <c r="AT106" s="12" t="e">
        <f t="shared" si="137"/>
        <v>#DIV/0!</v>
      </c>
      <c r="AU106" s="12" t="e">
        <f t="shared" si="137"/>
        <v>#DIV/0!</v>
      </c>
      <c r="AV106" s="12" t="e">
        <f t="shared" si="137"/>
        <v>#DIV/0!</v>
      </c>
      <c r="AW106" s="12" t="e">
        <f t="shared" si="137"/>
        <v>#DIV/0!</v>
      </c>
      <c r="AX106" s="12" t="e">
        <f t="shared" si="137"/>
        <v>#DIV/0!</v>
      </c>
      <c r="AY106" s="12" t="e">
        <f t="shared" si="137"/>
        <v>#DIV/0!</v>
      </c>
      <c r="AZ106" s="12" t="e">
        <f t="shared" si="137"/>
        <v>#DIV/0!</v>
      </c>
      <c r="BA106" s="12" t="e">
        <f t="shared" si="137"/>
        <v>#DIV/0!</v>
      </c>
      <c r="BB106" s="12" t="e">
        <f t="shared" si="137"/>
        <v>#DIV/0!</v>
      </c>
      <c r="BC106" s="12" t="e">
        <f t="shared" si="137"/>
        <v>#DIV/0!</v>
      </c>
      <c r="BD106" s="12" t="e">
        <f t="shared" si="137"/>
        <v>#DIV/0!</v>
      </c>
      <c r="BE106" s="12" t="e">
        <f t="shared" si="137"/>
        <v>#DIV/0!</v>
      </c>
      <c r="BF106" s="12" t="e">
        <f t="shared" si="137"/>
        <v>#DIV/0!</v>
      </c>
      <c r="BG106" s="12" t="e">
        <f t="shared" si="137"/>
        <v>#DIV/0!</v>
      </c>
      <c r="BH106" s="12" t="e">
        <f t="shared" si="137"/>
        <v>#DIV/0!</v>
      </c>
      <c r="BI106" s="12" t="e">
        <f t="shared" si="137"/>
        <v>#DIV/0!</v>
      </c>
      <c r="BJ106" s="12" t="e">
        <f t="shared" si="137"/>
        <v>#DIV/0!</v>
      </c>
      <c r="BK106" s="12" t="e">
        <f t="shared" si="137"/>
        <v>#DIV/0!</v>
      </c>
      <c r="BL106" s="12" t="e">
        <f t="shared" si="137"/>
        <v>#DIV/0!</v>
      </c>
      <c r="BM106" s="12" t="e">
        <f t="shared" si="137"/>
        <v>#DIV/0!</v>
      </c>
      <c r="BN106" s="12" t="e">
        <f t="shared" si="137"/>
        <v>#DIV/0!</v>
      </c>
      <c r="BO106" s="12" t="e">
        <f t="shared" si="137"/>
        <v>#DIV/0!</v>
      </c>
      <c r="BP106" s="12" t="e">
        <f t="shared" si="137"/>
        <v>#DIV/0!</v>
      </c>
      <c r="BQ106" s="12" t="e">
        <f t="shared" si="137"/>
        <v>#DIV/0!</v>
      </c>
      <c r="BR106" s="12" t="e">
        <f t="shared" si="137"/>
        <v>#DIV/0!</v>
      </c>
      <c r="BS106" s="12" t="e">
        <f t="shared" si="137"/>
        <v>#DIV/0!</v>
      </c>
      <c r="BT106" s="12" t="e">
        <f t="shared" si="137"/>
        <v>#DIV/0!</v>
      </c>
      <c r="BU106" s="12" t="e">
        <f t="shared" si="137"/>
        <v>#DIV/0!</v>
      </c>
      <c r="BV106" s="12" t="e">
        <f t="shared" si="137"/>
        <v>#DIV/0!</v>
      </c>
      <c r="BW106" s="12" t="e">
        <f t="shared" si="137"/>
        <v>#DIV/0!</v>
      </c>
      <c r="BX106" s="12" t="e">
        <f t="shared" si="137"/>
        <v>#DIV/0!</v>
      </c>
      <c r="BY106" s="12" t="e">
        <f t="shared" si="137"/>
        <v>#DIV/0!</v>
      </c>
      <c r="BZ106" s="12" t="e">
        <f t="shared" si="137"/>
        <v>#DIV/0!</v>
      </c>
      <c r="CA106" s="12" t="e">
        <f t="shared" si="137"/>
        <v>#DIV/0!</v>
      </c>
      <c r="CB106" s="12">
        <f t="shared" si="137"/>
        <v>0</v>
      </c>
      <c r="CC106" s="12">
        <f t="shared" si="137"/>
        <v>0</v>
      </c>
      <c r="CD106" s="12">
        <f t="shared" si="137"/>
        <v>0</v>
      </c>
      <c r="CE106" s="12">
        <f t="shared" si="137"/>
        <v>0</v>
      </c>
      <c r="CF106" s="12">
        <f t="shared" si="137"/>
        <v>0</v>
      </c>
      <c r="CG106" s="12">
        <f t="shared" si="137"/>
        <v>0</v>
      </c>
      <c r="CH106" s="12">
        <f t="shared" si="137"/>
        <v>0</v>
      </c>
      <c r="CI106" s="12">
        <f t="shared" si="137"/>
        <v>0</v>
      </c>
      <c r="CJ106" s="12">
        <f t="shared" si="137"/>
        <v>0</v>
      </c>
      <c r="CK106" s="12">
        <f t="shared" si="137"/>
        <v>0</v>
      </c>
      <c r="CL106" s="12">
        <f t="shared" si="137"/>
        <v>0</v>
      </c>
      <c r="CM106" s="12">
        <f t="shared" si="137"/>
        <v>0</v>
      </c>
      <c r="CN106" s="12">
        <f t="shared" si="137"/>
        <v>0</v>
      </c>
      <c r="CO106" s="12">
        <f t="shared" si="137"/>
        <v>0</v>
      </c>
      <c r="CP106" s="12">
        <f t="shared" si="137"/>
        <v>0</v>
      </c>
      <c r="CQ106" s="12">
        <f t="shared" si="137"/>
        <v>0</v>
      </c>
      <c r="CR106" s="12">
        <f t="shared" si="137"/>
        <v>0</v>
      </c>
      <c r="CS106" s="12">
        <f t="shared" si="137"/>
        <v>0</v>
      </c>
      <c r="CT106" s="12">
        <f t="shared" si="137"/>
        <v>0</v>
      </c>
      <c r="CU106" s="12">
        <f t="shared" si="137"/>
        <v>0</v>
      </c>
      <c r="CV106" s="12">
        <f t="shared" si="137"/>
        <v>0</v>
      </c>
      <c r="CW106" s="12">
        <f t="shared" si="137"/>
        <v>0</v>
      </c>
      <c r="CX106" s="12">
        <f t="shared" si="137"/>
        <v>0</v>
      </c>
      <c r="CY106" s="12">
        <f t="shared" si="137"/>
        <v>0</v>
      </c>
      <c r="CZ106" s="12">
        <f t="shared" si="137"/>
        <v>0</v>
      </c>
      <c r="DA106" s="12">
        <f t="shared" si="137"/>
        <v>0</v>
      </c>
      <c r="DB106" s="12">
        <f t="shared" si="137"/>
        <v>0</v>
      </c>
      <c r="DC106" s="12">
        <f t="shared" si="137"/>
        <v>0</v>
      </c>
      <c r="DD106" s="12">
        <f t="shared" si="137"/>
        <v>0</v>
      </c>
      <c r="DE106" s="12">
        <f t="shared" ref="DE106:EJ106" si="138">DE104+DE105</f>
        <v>0</v>
      </c>
      <c r="DF106" s="12">
        <f t="shared" si="138"/>
        <v>0</v>
      </c>
      <c r="DG106" s="12">
        <f t="shared" si="138"/>
        <v>0</v>
      </c>
      <c r="DH106" s="12">
        <f t="shared" si="138"/>
        <v>0</v>
      </c>
      <c r="DI106" s="12">
        <f t="shared" si="138"/>
        <v>0</v>
      </c>
      <c r="DJ106" s="12">
        <f t="shared" si="138"/>
        <v>0</v>
      </c>
      <c r="DK106" s="12">
        <f t="shared" si="138"/>
        <v>0</v>
      </c>
      <c r="DL106" s="12">
        <f t="shared" si="138"/>
        <v>0</v>
      </c>
      <c r="DM106" s="12">
        <f t="shared" si="138"/>
        <v>0</v>
      </c>
      <c r="DN106" s="12">
        <f t="shared" si="138"/>
        <v>0</v>
      </c>
      <c r="DO106" s="12">
        <f t="shared" si="138"/>
        <v>0</v>
      </c>
      <c r="DP106" s="12">
        <f t="shared" si="138"/>
        <v>0</v>
      </c>
      <c r="DQ106" s="12">
        <f t="shared" si="138"/>
        <v>0</v>
      </c>
      <c r="DR106" s="12">
        <f t="shared" si="138"/>
        <v>0</v>
      </c>
      <c r="DS106" s="12">
        <f t="shared" si="138"/>
        <v>0</v>
      </c>
      <c r="DT106" s="12">
        <f t="shared" si="138"/>
        <v>0</v>
      </c>
      <c r="DU106" s="12">
        <f t="shared" si="138"/>
        <v>0</v>
      </c>
      <c r="DV106" s="12">
        <f t="shared" si="138"/>
        <v>0</v>
      </c>
      <c r="DW106" s="12">
        <f t="shared" si="138"/>
        <v>0</v>
      </c>
      <c r="DX106" s="12">
        <f t="shared" si="138"/>
        <v>0</v>
      </c>
      <c r="DY106" s="12">
        <f t="shared" si="138"/>
        <v>0</v>
      </c>
      <c r="DZ106" s="12">
        <f t="shared" si="138"/>
        <v>0</v>
      </c>
      <c r="EA106" s="12">
        <f t="shared" si="138"/>
        <v>0</v>
      </c>
      <c r="EB106" s="12">
        <f t="shared" si="138"/>
        <v>0</v>
      </c>
      <c r="EC106" s="12">
        <f t="shared" si="138"/>
        <v>0</v>
      </c>
      <c r="ED106" s="12">
        <f t="shared" si="138"/>
        <v>0</v>
      </c>
      <c r="EE106" s="12">
        <f t="shared" si="138"/>
        <v>0</v>
      </c>
      <c r="EF106" s="12">
        <f t="shared" si="138"/>
        <v>0</v>
      </c>
      <c r="EG106" s="12">
        <f t="shared" si="138"/>
        <v>0</v>
      </c>
      <c r="EH106" s="12">
        <f t="shared" si="138"/>
        <v>0</v>
      </c>
      <c r="EI106" s="12">
        <f t="shared" si="138"/>
        <v>0</v>
      </c>
      <c r="EJ106" s="12">
        <f t="shared" si="138"/>
        <v>0</v>
      </c>
    </row>
    <row r="107" spans="1:345" x14ac:dyDescent="0.25">
      <c r="A107" s="132"/>
      <c r="B107" s="27"/>
      <c r="C107" s="27"/>
      <c r="D107" s="27"/>
      <c r="E107" s="27"/>
      <c r="F107" s="27"/>
      <c r="G107" s="27"/>
      <c r="H107" s="27"/>
      <c r="I107" s="34"/>
      <c r="J107" s="34"/>
      <c r="K107" s="27"/>
      <c r="L107" s="27"/>
      <c r="M107" s="27"/>
      <c r="N107" s="27"/>
      <c r="O107" s="27"/>
      <c r="P107" s="27"/>
      <c r="Q107" s="27"/>
      <c r="R107" s="132"/>
      <c r="T107" t="s">
        <v>367</v>
      </c>
      <c r="V107" s="12">
        <f>IF(I105&gt;0, I105, I104)</f>
        <v>0</v>
      </c>
      <c r="W107" s="25" t="s">
        <v>230</v>
      </c>
      <c r="X107" s="25">
        <f>IF(H105&gt;0, H105, H104)</f>
        <v>0</v>
      </c>
      <c r="AA107" s="12" t="s">
        <v>212</v>
      </c>
      <c r="AB107" s="12"/>
      <c r="AC107" s="12"/>
      <c r="AD107" s="12"/>
      <c r="AE107" t="e">
        <f>IF(J105&lt;&gt;0, 0, $J104*$V$12)</f>
        <v>#N/A</v>
      </c>
      <c r="AL107" s="12"/>
      <c r="AM107" t="s">
        <v>233</v>
      </c>
      <c r="AN107" s="22" t="e">
        <f>IRR(AN106:EJ106)</f>
        <v>#VALUE!</v>
      </c>
      <c r="AO107" t="e">
        <f t="array" ref="AO107">SUM(IF(AN106:EI106*AO106:EJ106&lt;0,1,0))</f>
        <v>#DIV/0!</v>
      </c>
    </row>
    <row r="108" spans="1:345" x14ac:dyDescent="0.25">
      <c r="A108" s="132"/>
      <c r="B108" s="27"/>
      <c r="C108" s="27"/>
      <c r="D108" s="27"/>
      <c r="E108" s="27"/>
      <c r="F108" s="27"/>
      <c r="G108" s="27"/>
      <c r="H108" s="27"/>
      <c r="I108" s="34"/>
      <c r="J108" s="27"/>
      <c r="K108" s="27"/>
      <c r="L108" s="27"/>
      <c r="M108" s="27"/>
      <c r="N108" s="27"/>
      <c r="O108" s="27"/>
      <c r="P108" s="27"/>
      <c r="Q108" s="27"/>
      <c r="R108" s="132"/>
      <c r="T108" t="s">
        <v>368</v>
      </c>
      <c r="V108">
        <f>IF(J105&gt;0, J105, J104)</f>
        <v>0</v>
      </c>
      <c r="W108" s="25" t="s">
        <v>232</v>
      </c>
      <c r="X108" s="25">
        <f>IF(O105&gt;0, O105, O104)</f>
        <v>0</v>
      </c>
      <c r="AM108" t="s">
        <v>379</v>
      </c>
      <c r="AN108" s="12" t="e">
        <f>SUM(AN106:EJ106)</f>
        <v>#DIV/0!</v>
      </c>
    </row>
    <row r="109" spans="1:345" ht="30" customHeight="1" x14ac:dyDescent="0.25">
      <c r="A109" s="132"/>
      <c r="B109" s="27"/>
      <c r="C109" s="27"/>
      <c r="D109" s="27"/>
      <c r="E109" s="27"/>
      <c r="F109" s="27"/>
      <c r="G109" s="27"/>
      <c r="H109" s="27"/>
      <c r="I109" s="27"/>
      <c r="J109" s="27"/>
      <c r="K109" s="27"/>
      <c r="L109" s="27"/>
      <c r="M109" s="127"/>
      <c r="N109" s="27"/>
      <c r="O109" s="27"/>
      <c r="P109" s="27"/>
      <c r="Q109" s="27"/>
      <c r="R109" s="132"/>
      <c r="U109" s="12"/>
      <c r="V109" s="12"/>
      <c r="W109" s="12"/>
      <c r="X109" s="12"/>
      <c r="AG109" s="12"/>
      <c r="AH109" s="12"/>
      <c r="AI109" s="12"/>
      <c r="AJ109" s="12"/>
      <c r="AK109" s="12"/>
      <c r="AL109" s="12"/>
      <c r="AM109" s="12" t="s">
        <v>380</v>
      </c>
      <c r="AN109" t="str">
        <f>IFERROR(IF(OR(AN108&lt;0, AO107&gt;1, AO107=0), "NA - see note", "NO"),"NA - see note")</f>
        <v>NA - see note</v>
      </c>
    </row>
    <row r="110" spans="1:345" x14ac:dyDescent="0.25">
      <c r="A110" s="132"/>
      <c r="B110" s="132"/>
      <c r="C110" s="132"/>
      <c r="D110" s="132"/>
      <c r="E110" s="132"/>
      <c r="F110" s="132"/>
      <c r="G110" s="132"/>
      <c r="H110" s="132"/>
      <c r="I110" s="132"/>
      <c r="J110" s="132"/>
      <c r="K110" s="132"/>
      <c r="L110" s="132"/>
      <c r="M110" s="132"/>
      <c r="N110" s="132"/>
      <c r="O110" s="132"/>
      <c r="P110" s="132"/>
      <c r="Q110" s="132"/>
      <c r="R110" s="132"/>
    </row>
    <row r="112" spans="1:345" x14ac:dyDescent="0.25">
      <c r="AE112" s="12"/>
    </row>
  </sheetData>
  <sortState xmlns:xlrd2="http://schemas.microsoft.com/office/spreadsheetml/2017/richdata2" ref="AO14:AO125">
    <sortCondition ref="AO14"/>
  </sortState>
  <mergeCells count="65">
    <mergeCell ref="I2:Q8"/>
    <mergeCell ref="C101:D101"/>
    <mergeCell ref="C102:D102"/>
    <mergeCell ref="C95:D95"/>
    <mergeCell ref="C96:D96"/>
    <mergeCell ref="C97:D97"/>
    <mergeCell ref="C98:D98"/>
    <mergeCell ref="C99:D99"/>
    <mergeCell ref="C91:D91"/>
    <mergeCell ref="C92:D92"/>
    <mergeCell ref="C93:D93"/>
    <mergeCell ref="C94:D94"/>
    <mergeCell ref="C100:D100"/>
    <mergeCell ref="C77:D77"/>
    <mergeCell ref="C89:D89"/>
    <mergeCell ref="E86:G86"/>
    <mergeCell ref="C88:D88"/>
    <mergeCell ref="C90:D90"/>
    <mergeCell ref="C72:D72"/>
    <mergeCell ref="C73:D73"/>
    <mergeCell ref="C74:D74"/>
    <mergeCell ref="C75:D75"/>
    <mergeCell ref="C76:D76"/>
    <mergeCell ref="C67:D67"/>
    <mergeCell ref="C68:D68"/>
    <mergeCell ref="C69:D69"/>
    <mergeCell ref="C70:D70"/>
    <mergeCell ref="C71:D71"/>
    <mergeCell ref="C42:D42"/>
    <mergeCell ref="C43:D43"/>
    <mergeCell ref="C64:D64"/>
    <mergeCell ref="C65:D65"/>
    <mergeCell ref="C66:D66"/>
    <mergeCell ref="C25:D25"/>
    <mergeCell ref="C49:D49"/>
    <mergeCell ref="C50:D50"/>
    <mergeCell ref="C51:D51"/>
    <mergeCell ref="C52:D52"/>
    <mergeCell ref="C26:D26"/>
    <mergeCell ref="C27:D27"/>
    <mergeCell ref="C38:D38"/>
    <mergeCell ref="C44:D44"/>
    <mergeCell ref="C45:D45"/>
    <mergeCell ref="C46:D46"/>
    <mergeCell ref="C47:D47"/>
    <mergeCell ref="C48:D48"/>
    <mergeCell ref="C39:D39"/>
    <mergeCell ref="C40:D40"/>
    <mergeCell ref="C41:D41"/>
    <mergeCell ref="C13:D13"/>
    <mergeCell ref="C63:D63"/>
    <mergeCell ref="E11:G11"/>
    <mergeCell ref="E36:G36"/>
    <mergeCell ref="E61:G61"/>
    <mergeCell ref="C14:D14"/>
    <mergeCell ref="C15:D15"/>
    <mergeCell ref="C16:D16"/>
    <mergeCell ref="C17:D17"/>
    <mergeCell ref="C18:D18"/>
    <mergeCell ref="C19:D19"/>
    <mergeCell ref="C20:D20"/>
    <mergeCell ref="C21:D21"/>
    <mergeCell ref="C22:D22"/>
    <mergeCell ref="C23:D23"/>
    <mergeCell ref="C24:D24"/>
  </mergeCells>
  <pageMargins left="0.7" right="0.7" top="0.75" bottom="0.75" header="0.3" footer="0.3"/>
  <pageSetup orientation="portrait" r:id="rId1"/>
  <headerFooter>
    <oddHeader>&amp;R&amp;"Arial"&amp;12&amp;K000000UNCLASSIFIED / NON CLASSIFIÉ&amp;1#</oddHeader>
  </headerFooter>
  <drawing r:id="rId2"/>
  <legacyDrawing r:id="rId3"/>
  <extLst>
    <ext xmlns:x14="http://schemas.microsoft.com/office/spreadsheetml/2009/9/main" uri="{78C0D931-6437-407d-A8EE-F0AAD7539E65}">
      <x14:conditionalFormattings>
        <x14:conditionalFormatting xmlns:xm="http://schemas.microsoft.com/office/excel/2006/main">
          <x14:cfRule type="cellIs" priority="4" operator="equal" id="{B50AD2B8-C4A7-470C-B84A-6F7E922C870E}">
            <xm:f>Results!$R$13</xm:f>
            <x14:dxf>
              <fill>
                <patternFill>
                  <bgColor theme="8" tint="-0.499984740745262"/>
                </patternFill>
              </fill>
            </x14:dxf>
          </x14:cfRule>
          <xm:sqref>J11</xm:sqref>
        </x14:conditionalFormatting>
        <x14:conditionalFormatting xmlns:xm="http://schemas.microsoft.com/office/excel/2006/main">
          <x14:cfRule type="cellIs" priority="3" operator="equal" id="{7B349A79-B56F-4795-94F8-FEA30BCC93FE}">
            <xm:f>Results!$R$13</xm:f>
            <x14:dxf>
              <fill>
                <patternFill>
                  <bgColor theme="8" tint="-0.499984740745262"/>
                </patternFill>
              </fill>
            </x14:dxf>
          </x14:cfRule>
          <xm:sqref>J36</xm:sqref>
        </x14:conditionalFormatting>
        <x14:conditionalFormatting xmlns:xm="http://schemas.microsoft.com/office/excel/2006/main">
          <x14:cfRule type="cellIs" priority="2" operator="equal" id="{A8AB14EE-8815-4D39-A070-99552496C9BD}">
            <xm:f>Results!$R$13</xm:f>
            <x14:dxf>
              <fill>
                <patternFill>
                  <bgColor theme="8" tint="-0.499984740745262"/>
                </patternFill>
              </fill>
            </x14:dxf>
          </x14:cfRule>
          <xm:sqref>J61</xm:sqref>
        </x14:conditionalFormatting>
        <x14:conditionalFormatting xmlns:xm="http://schemas.microsoft.com/office/excel/2006/main">
          <x14:cfRule type="cellIs" priority="1" operator="equal" id="{9287F587-9DC8-43C5-9E33-D5BD69ADCE0E}">
            <xm:f>Results!$R$13</xm:f>
            <x14:dxf>
              <fill>
                <patternFill>
                  <bgColor theme="8" tint="-0.499984740745262"/>
                </patternFill>
              </fill>
            </x14:dxf>
          </x14:cfRule>
          <xm:sqref>J86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AF54D01-8EA4-4717-8694-71DB268B8CB7}">
          <x14:formula1>
            <xm:f>'General Project Info'!$Y$31:$Y$39</xm:f>
          </x14:formula1>
          <xm:sqref>E89:E102 E14:E27 E39:E52 E64:E77</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C6546-B974-4C59-B9D1-4FDD8F9E7DCE}">
  <sheetPr>
    <pageSetUpPr fitToPage="1"/>
  </sheetPr>
  <dimension ref="A1:AO85"/>
  <sheetViews>
    <sheetView showGridLines="0" showRowColHeaders="0" zoomScaleNormal="100" workbookViewId="0">
      <selection activeCell="D20" sqref="D20"/>
    </sheetView>
  </sheetViews>
  <sheetFormatPr defaultRowHeight="15" x14ac:dyDescent="0.25"/>
  <cols>
    <col min="1" max="1" width="3.140625" customWidth="1"/>
    <col min="2" max="2" width="1.42578125" customWidth="1"/>
    <col min="3" max="3" width="33.42578125" customWidth="1"/>
    <col min="4" max="4" width="18.7109375" customWidth="1"/>
    <col min="5" max="5" width="1.28515625" customWidth="1"/>
    <col min="6" max="7" width="18.7109375" customWidth="1"/>
    <col min="8" max="8" width="1.28515625" customWidth="1"/>
    <col min="9" max="10" width="18.7109375" customWidth="1"/>
    <col min="11" max="11" width="1.28515625" customWidth="1"/>
    <col min="12" max="13" width="18.7109375" customWidth="1"/>
    <col min="14" max="14" width="9.85546875" customWidth="1"/>
    <col min="15" max="15" width="0.5703125" customWidth="1"/>
    <col min="16" max="16" width="3.140625" customWidth="1"/>
    <col min="18" max="18" width="4" hidden="1" customWidth="1"/>
  </cols>
  <sheetData>
    <row r="1" spans="1:41" x14ac:dyDescent="0.25">
      <c r="A1" s="132"/>
      <c r="B1" s="132"/>
      <c r="C1" s="132"/>
      <c r="D1" s="132"/>
      <c r="E1" s="132"/>
      <c r="F1" s="132"/>
      <c r="G1" s="132"/>
      <c r="H1" s="132"/>
      <c r="I1" s="132"/>
      <c r="J1" s="132"/>
      <c r="K1" s="132"/>
      <c r="L1" s="132"/>
      <c r="M1" s="132"/>
      <c r="N1" s="132"/>
      <c r="O1" s="132"/>
      <c r="P1" s="132"/>
    </row>
    <row r="2" spans="1:41" ht="14.65" customHeight="1" x14ac:dyDescent="0.25">
      <c r="A2" s="132"/>
      <c r="B2" s="62"/>
      <c r="C2" s="62"/>
      <c r="D2" s="62"/>
      <c r="E2" s="62"/>
      <c r="F2" s="62"/>
      <c r="G2" s="62"/>
      <c r="H2" s="197" t="s">
        <v>416</v>
      </c>
      <c r="I2" s="197"/>
      <c r="J2" s="197"/>
      <c r="K2" s="197"/>
      <c r="L2" s="197"/>
      <c r="M2" s="197"/>
      <c r="N2" s="197"/>
      <c r="O2" s="197"/>
      <c r="P2" s="132"/>
    </row>
    <row r="3" spans="1:41" ht="15" customHeight="1" x14ac:dyDescent="0.25">
      <c r="A3" s="132"/>
      <c r="B3" s="62"/>
      <c r="C3" s="62"/>
      <c r="D3" s="62"/>
      <c r="E3" s="62"/>
      <c r="F3" s="62"/>
      <c r="G3" s="62"/>
      <c r="H3" s="197"/>
      <c r="I3" s="197"/>
      <c r="J3" s="197"/>
      <c r="K3" s="197"/>
      <c r="L3" s="197"/>
      <c r="M3" s="197"/>
      <c r="N3" s="197"/>
      <c r="O3" s="197"/>
      <c r="P3" s="132"/>
      <c r="AB3" s="220" t="s">
        <v>382</v>
      </c>
      <c r="AC3" s="220"/>
      <c r="AD3" s="220"/>
      <c r="AE3" s="220"/>
      <c r="AF3" s="220"/>
      <c r="AG3" s="220"/>
      <c r="AH3" s="220"/>
      <c r="AI3" s="220"/>
      <c r="AJ3" s="220"/>
      <c r="AK3" s="220"/>
      <c r="AL3" s="220"/>
      <c r="AM3" s="220"/>
      <c r="AN3" s="220"/>
      <c r="AO3" s="220"/>
    </row>
    <row r="4" spans="1:41" ht="15" customHeight="1" x14ac:dyDescent="0.25">
      <c r="A4" s="132"/>
      <c r="B4" s="62"/>
      <c r="C4" s="62"/>
      <c r="D4" s="62"/>
      <c r="E4" s="62"/>
      <c r="F4" s="62"/>
      <c r="G4" s="62"/>
      <c r="H4" s="197"/>
      <c r="I4" s="197"/>
      <c r="J4" s="197"/>
      <c r="K4" s="197"/>
      <c r="L4" s="197"/>
      <c r="M4" s="197"/>
      <c r="N4" s="197"/>
      <c r="O4" s="197"/>
      <c r="P4" s="132"/>
      <c r="AB4" s="220"/>
      <c r="AC4" s="220"/>
      <c r="AD4" s="220"/>
      <c r="AE4" s="220"/>
      <c r="AF4" s="220"/>
      <c r="AG4" s="220"/>
      <c r="AH4" s="220"/>
      <c r="AI4" s="220"/>
      <c r="AJ4" s="220"/>
      <c r="AK4" s="220"/>
      <c r="AL4" s="220"/>
      <c r="AM4" s="220"/>
      <c r="AN4" s="220"/>
      <c r="AO4" s="220"/>
    </row>
    <row r="5" spans="1:41" ht="15" customHeight="1" x14ac:dyDescent="0.25">
      <c r="A5" s="132"/>
      <c r="B5" s="62"/>
      <c r="C5" s="62"/>
      <c r="D5" s="62"/>
      <c r="E5" s="62"/>
      <c r="F5" s="62"/>
      <c r="G5" s="62"/>
      <c r="H5" s="197"/>
      <c r="I5" s="197"/>
      <c r="J5" s="197"/>
      <c r="K5" s="197"/>
      <c r="L5" s="197"/>
      <c r="M5" s="197"/>
      <c r="N5" s="197"/>
      <c r="O5" s="197"/>
      <c r="P5" s="132"/>
      <c r="AB5" s="220"/>
      <c r="AC5" s="220"/>
      <c r="AD5" s="220"/>
      <c r="AE5" s="220"/>
      <c r="AF5" s="220"/>
      <c r="AG5" s="220"/>
      <c r="AH5" s="220"/>
      <c r="AI5" s="220"/>
      <c r="AJ5" s="220"/>
      <c r="AK5" s="220"/>
      <c r="AL5" s="220"/>
      <c r="AM5" s="220"/>
      <c r="AN5" s="220"/>
      <c r="AO5" s="220"/>
    </row>
    <row r="6" spans="1:41" ht="15" customHeight="1" x14ac:dyDescent="0.25">
      <c r="A6" s="132"/>
      <c r="B6" s="62"/>
      <c r="C6" s="62"/>
      <c r="D6" s="62"/>
      <c r="E6" s="62"/>
      <c r="F6" s="62"/>
      <c r="G6" s="62"/>
      <c r="H6" s="197"/>
      <c r="I6" s="197"/>
      <c r="J6" s="197"/>
      <c r="K6" s="197"/>
      <c r="L6" s="197"/>
      <c r="M6" s="197"/>
      <c r="N6" s="197"/>
      <c r="O6" s="197"/>
      <c r="P6" s="132"/>
      <c r="AB6" s="220"/>
      <c r="AC6" s="220"/>
      <c r="AD6" s="220"/>
      <c r="AE6" s="220"/>
      <c r="AF6" s="220"/>
      <c r="AG6" s="220"/>
      <c r="AH6" s="220"/>
      <c r="AI6" s="220"/>
      <c r="AJ6" s="220"/>
      <c r="AK6" s="220"/>
      <c r="AL6" s="220"/>
      <c r="AM6" s="220"/>
      <c r="AN6" s="220"/>
      <c r="AO6" s="220"/>
    </row>
    <row r="7" spans="1:41" ht="15" customHeight="1" x14ac:dyDescent="0.25">
      <c r="A7" s="132"/>
      <c r="B7" s="62"/>
      <c r="C7" s="62"/>
      <c r="D7" s="62"/>
      <c r="E7" s="62"/>
      <c r="F7" s="62"/>
      <c r="G7" s="62"/>
      <c r="H7" s="197"/>
      <c r="I7" s="197"/>
      <c r="J7" s="197"/>
      <c r="K7" s="197"/>
      <c r="L7" s="197"/>
      <c r="M7" s="197"/>
      <c r="N7" s="197"/>
      <c r="O7" s="197"/>
      <c r="P7" s="132"/>
      <c r="AB7" s="220"/>
      <c r="AC7" s="220"/>
      <c r="AD7" s="220"/>
      <c r="AE7" s="220"/>
      <c r="AF7" s="220"/>
      <c r="AG7" s="220"/>
      <c r="AH7" s="220"/>
      <c r="AI7" s="220"/>
      <c r="AJ7" s="220"/>
      <c r="AK7" s="220"/>
      <c r="AL7" s="220"/>
      <c r="AM7" s="220"/>
      <c r="AN7" s="220"/>
      <c r="AO7" s="220"/>
    </row>
    <row r="8" spans="1:41" ht="15" customHeight="1" x14ac:dyDescent="0.25">
      <c r="A8" s="132"/>
      <c r="B8" s="62"/>
      <c r="C8" s="62"/>
      <c r="D8" s="62"/>
      <c r="E8" s="62"/>
      <c r="F8" s="62"/>
      <c r="G8" s="62"/>
      <c r="H8" s="197"/>
      <c r="I8" s="197"/>
      <c r="J8" s="197"/>
      <c r="K8" s="197"/>
      <c r="L8" s="197"/>
      <c r="M8" s="197"/>
      <c r="N8" s="197"/>
      <c r="O8" s="197"/>
      <c r="P8" s="132"/>
      <c r="AB8" s="220"/>
      <c r="AC8" s="220"/>
      <c r="AD8" s="220"/>
      <c r="AE8" s="220"/>
      <c r="AF8" s="220"/>
      <c r="AG8" s="220"/>
      <c r="AH8" s="220"/>
      <c r="AI8" s="220"/>
      <c r="AJ8" s="220"/>
      <c r="AK8" s="220"/>
      <c r="AL8" s="220"/>
      <c r="AM8" s="220"/>
      <c r="AN8" s="220"/>
      <c r="AO8" s="220"/>
    </row>
    <row r="9" spans="1:41" ht="14.65" customHeight="1" x14ac:dyDescent="0.25">
      <c r="A9" s="132"/>
      <c r="B9" s="27"/>
      <c r="C9" s="27"/>
      <c r="E9" s="27"/>
      <c r="F9" s="27"/>
      <c r="G9" s="27"/>
      <c r="H9" s="27"/>
      <c r="I9" s="27"/>
      <c r="J9" s="27"/>
      <c r="K9" s="27"/>
      <c r="L9" s="40" t="s">
        <v>18</v>
      </c>
      <c r="M9" s="59">
        <f>+'General Project Info'!$F$23</f>
        <v>0</v>
      </c>
      <c r="N9" s="27" t="s">
        <v>12</v>
      </c>
      <c r="O9" s="27"/>
      <c r="P9" s="132"/>
      <c r="AB9" s="220"/>
      <c r="AC9" s="220"/>
      <c r="AD9" s="220"/>
      <c r="AE9" s="220"/>
      <c r="AF9" s="220"/>
      <c r="AG9" s="220"/>
      <c r="AH9" s="220"/>
      <c r="AI9" s="220"/>
      <c r="AJ9" s="220"/>
      <c r="AK9" s="220"/>
      <c r="AL9" s="220"/>
      <c r="AM9" s="220"/>
      <c r="AN9" s="220"/>
      <c r="AO9" s="220"/>
    </row>
    <row r="10" spans="1:41" x14ac:dyDescent="0.25">
      <c r="A10" s="132"/>
      <c r="B10" s="27"/>
      <c r="C10" s="28" t="s">
        <v>311</v>
      </c>
      <c r="D10" s="223" t="str">
        <f>IF('General Project Info'!D12&lt;&gt;"",'General Project Info'!D12,"")</f>
        <v/>
      </c>
      <c r="E10" s="223"/>
      <c r="F10" s="223"/>
      <c r="G10" s="223"/>
      <c r="H10" s="27"/>
      <c r="I10" s="27"/>
      <c r="J10" s="27"/>
      <c r="K10" s="40"/>
      <c r="L10" s="40" t="s">
        <v>356</v>
      </c>
      <c r="M10" s="59">
        <f>'Scenarios &amp; Measures'!X10</f>
        <v>40</v>
      </c>
      <c r="N10" s="27" t="s">
        <v>20</v>
      </c>
      <c r="O10" s="27"/>
      <c r="P10" s="132"/>
    </row>
    <row r="11" spans="1:41" x14ac:dyDescent="0.25">
      <c r="A11" s="132"/>
      <c r="B11" s="27"/>
      <c r="D11" s="223"/>
      <c r="E11" s="223"/>
      <c r="F11" s="223"/>
      <c r="G11" s="223"/>
      <c r="H11" s="27"/>
      <c r="I11" s="27"/>
      <c r="J11" s="27"/>
      <c r="K11" s="40"/>
      <c r="L11" s="40" t="s">
        <v>198</v>
      </c>
      <c r="M11" s="60">
        <f>'General Project Info'!K16</f>
        <v>1000</v>
      </c>
      <c r="N11" s="27" t="s">
        <v>321</v>
      </c>
      <c r="O11" s="27"/>
      <c r="P11" s="132"/>
    </row>
    <row r="12" spans="1:41" ht="16.5" customHeight="1" x14ac:dyDescent="0.25">
      <c r="A12" s="132"/>
      <c r="B12" s="27"/>
      <c r="C12" s="27"/>
      <c r="D12" s="27"/>
      <c r="E12" s="27"/>
      <c r="F12" s="27"/>
      <c r="G12" s="27"/>
      <c r="H12" s="27"/>
      <c r="I12" s="27"/>
      <c r="J12" s="27"/>
      <c r="K12" s="27"/>
      <c r="L12" s="27"/>
      <c r="M12" s="70"/>
      <c r="N12" s="27"/>
      <c r="O12" s="27"/>
      <c r="P12" s="132"/>
      <c r="R12" t="s">
        <v>354</v>
      </c>
    </row>
    <row r="13" spans="1:41" ht="31.15" customHeight="1" x14ac:dyDescent="0.25">
      <c r="A13" s="132"/>
      <c r="B13" s="27"/>
      <c r="C13" s="27"/>
      <c r="D13" s="221" t="str">
        <f>IF('Scenarios &amp; Measures'!E11=0, "", 'Scenarios &amp; Measures'!E11)</f>
        <v/>
      </c>
      <c r="E13" s="27"/>
      <c r="F13" s="225" t="str">
        <f>IF('Scenarios &amp; Measures'!E36=0, "", 'Scenarios &amp; Measures'!E36)</f>
        <v/>
      </c>
      <c r="G13" s="226"/>
      <c r="H13" s="27"/>
      <c r="I13" s="225" t="str">
        <f>IF('Scenarios &amp; Measures'!E61=0, "", 'Scenarios &amp; Measures'!E61)</f>
        <v/>
      </c>
      <c r="J13" s="226"/>
      <c r="K13" s="27"/>
      <c r="L13" s="225" t="str">
        <f>IF('Scenarios &amp; Measures'!E86=0, "", 'Scenarios &amp; Measures'!E86)</f>
        <v/>
      </c>
      <c r="M13" s="226"/>
      <c r="N13" s="27"/>
      <c r="O13" s="27"/>
      <c r="P13" s="132"/>
      <c r="R13" t="s">
        <v>353</v>
      </c>
    </row>
    <row r="14" spans="1:41" x14ac:dyDescent="0.25">
      <c r="A14" s="132"/>
      <c r="B14" s="27"/>
      <c r="C14" s="49"/>
      <c r="D14" s="222"/>
      <c r="E14" s="27"/>
      <c r="F14" s="227"/>
      <c r="G14" s="228"/>
      <c r="H14" s="27"/>
      <c r="I14" s="227"/>
      <c r="J14" s="228"/>
      <c r="K14" s="27"/>
      <c r="L14" s="227"/>
      <c r="M14" s="228"/>
      <c r="N14" s="27"/>
      <c r="O14" s="27"/>
      <c r="P14" s="132"/>
    </row>
    <row r="15" spans="1:41" ht="14.85" customHeight="1" x14ac:dyDescent="0.25">
      <c r="A15" s="132"/>
      <c r="B15" s="27"/>
      <c r="C15" s="69" t="s">
        <v>383</v>
      </c>
      <c r="D15" s="58"/>
      <c r="E15" s="27"/>
      <c r="F15" s="58"/>
      <c r="G15" s="66" t="s">
        <v>357</v>
      </c>
      <c r="H15" s="27"/>
      <c r="I15" s="58"/>
      <c r="J15" s="66" t="s">
        <v>357</v>
      </c>
      <c r="K15" s="27"/>
      <c r="L15" s="58"/>
      <c r="M15" s="66" t="s">
        <v>357</v>
      </c>
      <c r="N15" s="27"/>
      <c r="O15" s="27"/>
      <c r="P15" s="132"/>
    </row>
    <row r="16" spans="1:41" ht="17.649999999999999" customHeight="1" x14ac:dyDescent="0.25">
      <c r="A16" s="132"/>
      <c r="B16" s="27"/>
      <c r="C16" s="56" t="s">
        <v>359</v>
      </c>
      <c r="D16" s="75">
        <f>IFERROR(IF('Scenarios &amp; Measures'!$F$30&lt;&gt;0, 'Scenarios &amp; Measures'!$F$30*'Scenarios &amp; Measures'!$AE$11, 'Scenarios &amp; Measures'!$F$29*'Scenarios &amp; Measures'!$AE$11), 0)</f>
        <v>0</v>
      </c>
      <c r="E16" s="76"/>
      <c r="F16" s="75">
        <f>IFERROR(IF('Scenarios &amp; Measures'!$F$55&lt;&gt;0, 'Scenarios &amp; Measures'!$F$55*'Scenarios &amp; Measures'!$AE$36, 'Scenarios &amp; Measures'!$F$54*'Scenarios &amp; Measures'!$AE$36), 0)</f>
        <v>0</v>
      </c>
      <c r="G16" s="120">
        <f t="shared" ref="G16:G22" si="0">F16-$D16</f>
        <v>0</v>
      </c>
      <c r="H16" s="76"/>
      <c r="I16" s="75">
        <f>IFERROR(IF('Scenarios &amp; Measures'!$F$80&lt;&gt;0, 'Scenarios &amp; Measures'!$F$80*'Scenarios &amp; Measures'!$AE$61, 'Scenarios &amp; Measures'!$F$79*'Scenarios &amp; Measures'!$AE$61), 0)</f>
        <v>0</v>
      </c>
      <c r="J16" s="120">
        <f t="shared" ref="J16:J22" si="1">I16-$D16</f>
        <v>0</v>
      </c>
      <c r="K16" s="76"/>
      <c r="L16" s="75">
        <f>IFERROR(IF('Scenarios &amp; Measures'!$F$105&lt;&gt;0, 'Scenarios &amp; Measures'!$F$105*'Scenarios &amp; Measures'!$AE$86, 'Scenarios &amp; Measures'!$F$104*'Scenarios &amp; Measures'!$AE$86), 0)</f>
        <v>0</v>
      </c>
      <c r="M16" s="120">
        <f t="shared" ref="M16:M22" si="2">L16-$D16</f>
        <v>0</v>
      </c>
      <c r="N16" s="27" t="s">
        <v>34</v>
      </c>
      <c r="O16" s="27"/>
      <c r="P16" s="132"/>
    </row>
    <row r="17" spans="1:16" ht="17.649999999999999" customHeight="1" x14ac:dyDescent="0.25">
      <c r="A17" s="132"/>
      <c r="B17" s="27"/>
      <c r="C17" s="56" t="s">
        <v>360</v>
      </c>
      <c r="D17" s="75">
        <f>IFERROR(IF('Scenarios &amp; Measures'!$F$30&lt;&gt;0, 'Scenarios &amp; Measures'!$F$30*(1-'Scenarios &amp; Measures'!$AE$11), 'Scenarios &amp; Measures'!$F$29*(1-'Scenarios &amp; Measures'!$AE$11)), 0)</f>
        <v>1067555.6858147713</v>
      </c>
      <c r="E17" s="76"/>
      <c r="F17" s="75">
        <f>IFERROR(IF('Scenarios &amp; Measures'!$F$55&lt;&gt;0, 'Scenarios &amp; Measures'!$F$55*(1-'Scenarios &amp; Measures'!$AE$36), 'Scenarios &amp; Measures'!$F$54*(1-'Scenarios &amp; Measures'!$AE$36)), 0)</f>
        <v>0</v>
      </c>
      <c r="G17" s="120">
        <f t="shared" si="0"/>
        <v>-1067555.6858147713</v>
      </c>
      <c r="H17" s="76"/>
      <c r="I17" s="75">
        <f>IFERROR(IF('Scenarios &amp; Measures'!$F$80&lt;&gt;0, 'Scenarios &amp; Measures'!$F$80*(1-'Scenarios &amp; Measures'!$AE$61), 'Scenarios &amp; Measures'!$F$79*(1-'Scenarios &amp; Measures'!$AE$61)), 0)</f>
        <v>0</v>
      </c>
      <c r="J17" s="120">
        <f t="shared" si="1"/>
        <v>-1067555.6858147713</v>
      </c>
      <c r="K17" s="76"/>
      <c r="L17" s="75">
        <f>IFERROR(IF('Scenarios &amp; Measures'!$F$105&lt;&gt;0, 'Scenarios &amp; Measures'!$F$105*(1-'Scenarios &amp; Measures'!$AE$86), 'Scenarios &amp; Measures'!$F$104*(1-'Scenarios &amp; Measures'!$AE$86)), 0)</f>
        <v>0</v>
      </c>
      <c r="M17" s="120">
        <f t="shared" si="2"/>
        <v>-1067555.6858147713</v>
      </c>
      <c r="N17" s="27" t="s">
        <v>34</v>
      </c>
      <c r="O17" s="27"/>
      <c r="P17" s="132"/>
    </row>
    <row r="18" spans="1:16" ht="17.649999999999999" customHeight="1" x14ac:dyDescent="0.25">
      <c r="A18" s="132"/>
      <c r="B18" s="27"/>
      <c r="C18" s="56" t="s">
        <v>361</v>
      </c>
      <c r="D18" s="75">
        <f>D16+D17</f>
        <v>1067555.6858147713</v>
      </c>
      <c r="E18" s="76"/>
      <c r="F18" s="75">
        <f>F16+F17</f>
        <v>0</v>
      </c>
      <c r="G18" s="120">
        <f t="shared" si="0"/>
        <v>-1067555.6858147713</v>
      </c>
      <c r="H18" s="76"/>
      <c r="I18" s="75">
        <f>I16+I17</f>
        <v>0</v>
      </c>
      <c r="J18" s="120">
        <f t="shared" si="1"/>
        <v>-1067555.6858147713</v>
      </c>
      <c r="K18" s="76"/>
      <c r="L18" s="75">
        <f>L16+L17</f>
        <v>0</v>
      </c>
      <c r="M18" s="120">
        <f t="shared" si="2"/>
        <v>-1067555.6858147713</v>
      </c>
      <c r="N18" s="27" t="s">
        <v>34</v>
      </c>
      <c r="O18" s="27"/>
      <c r="P18" s="132"/>
    </row>
    <row r="19" spans="1:16" ht="17.649999999999999" customHeight="1" x14ac:dyDescent="0.25">
      <c r="A19" s="132"/>
      <c r="B19" s="27"/>
      <c r="C19" s="68" t="s">
        <v>326</v>
      </c>
      <c r="D19" s="77">
        <f>IFERROR(D18/$M$11, 0)</f>
        <v>1067.5556858147713</v>
      </c>
      <c r="E19" s="78"/>
      <c r="F19" s="77">
        <f>IFERROR(F18/$M$11, 0)</f>
        <v>0</v>
      </c>
      <c r="G19" s="121">
        <f t="shared" si="0"/>
        <v>-1067.5556858147713</v>
      </c>
      <c r="H19" s="78"/>
      <c r="I19" s="77">
        <f>IFERROR(I18/$M$11, 0)</f>
        <v>0</v>
      </c>
      <c r="J19" s="121">
        <f t="shared" si="1"/>
        <v>-1067.5556858147713</v>
      </c>
      <c r="K19" s="78"/>
      <c r="L19" s="77">
        <f>IFERROR(L18/$M$11, 0)</f>
        <v>0</v>
      </c>
      <c r="M19" s="121">
        <f t="shared" si="2"/>
        <v>-1067.5556858147713</v>
      </c>
      <c r="N19" s="28" t="s">
        <v>371</v>
      </c>
      <c r="O19" s="27"/>
      <c r="P19" s="132"/>
    </row>
    <row r="20" spans="1:16" ht="17.649999999999999" customHeight="1" x14ac:dyDescent="0.35">
      <c r="A20" s="132"/>
      <c r="B20" s="27"/>
      <c r="C20" s="56" t="s">
        <v>362</v>
      </c>
      <c r="D20" s="75">
        <f>IF('Scenarios &amp; Measures'!$I$30&lt;&gt;0, 'Scenarios &amp; Measures'!$I$30/1000, 'Scenarios &amp; Measures'!$I$29/1000)</f>
        <v>0</v>
      </c>
      <c r="E20" s="76"/>
      <c r="F20" s="75">
        <f>IF('Scenarios &amp; Measures'!$I$55&lt;&gt;0, 'Scenarios &amp; Measures'!$I$55/1000, 'Scenarios &amp; Measures'!$I$54/1000)</f>
        <v>0</v>
      </c>
      <c r="G20" s="120">
        <f t="shared" si="0"/>
        <v>0</v>
      </c>
      <c r="H20" s="76"/>
      <c r="I20" s="75">
        <f>IF('Scenarios &amp; Measures'!$I$80&lt;&gt;0, 'Scenarios &amp; Measures'!$I$80/1000, 'Scenarios &amp; Measures'!$I$79/1000)</f>
        <v>0</v>
      </c>
      <c r="J20" s="120">
        <f t="shared" si="1"/>
        <v>0</v>
      </c>
      <c r="K20" s="76"/>
      <c r="L20" s="75">
        <f>IF('Scenarios &amp; Measures'!$I$105&lt;&gt;0, 'Scenarios &amp; Measures'!$I$105/1000, 'Scenarios &amp; Measures'!$I$104/1000)</f>
        <v>0</v>
      </c>
      <c r="M20" s="120">
        <f t="shared" si="2"/>
        <v>0</v>
      </c>
      <c r="N20" s="27" t="s">
        <v>322</v>
      </c>
      <c r="O20" s="27"/>
      <c r="P20" s="132"/>
    </row>
    <row r="21" spans="1:16" ht="17.649999999999999" customHeight="1" x14ac:dyDescent="0.35">
      <c r="A21" s="132"/>
      <c r="B21" s="27"/>
      <c r="C21" s="56" t="s">
        <v>363</v>
      </c>
      <c r="D21" s="75">
        <f>IF('Scenarios &amp; Measures'!$J$30&lt;&gt;0, 'Scenarios &amp; Measures'!$J$30/1000, 'Scenarios &amp; Measures'!$J$29/1000)</f>
        <v>194.75869055028173</v>
      </c>
      <c r="E21" s="76"/>
      <c r="F21" s="75">
        <f>IF('Scenarios &amp; Measures'!$J$55&lt;&gt;0, 'Scenarios &amp; Measures'!$J$55/1000, 'Scenarios &amp; Measures'!$J$54/1000)</f>
        <v>0</v>
      </c>
      <c r="G21" s="120">
        <f t="shared" si="0"/>
        <v>-194.75869055028173</v>
      </c>
      <c r="H21" s="76"/>
      <c r="I21" s="75">
        <f>IF('Scenarios &amp; Measures'!$J$80&lt;&gt;0, 'Scenarios &amp; Measures'!$J$80/1000, 'Scenarios &amp; Measures'!$J$79/1000)</f>
        <v>0</v>
      </c>
      <c r="J21" s="120">
        <f t="shared" si="1"/>
        <v>-194.75869055028173</v>
      </c>
      <c r="K21" s="76"/>
      <c r="L21" s="75">
        <f>IF('Scenarios &amp; Measures'!$J$105&lt;&gt;0, 'Scenarios &amp; Measures'!$J$105/1000, 'Scenarios &amp; Measures'!$J$104/1000)</f>
        <v>0</v>
      </c>
      <c r="M21" s="120">
        <f t="shared" si="2"/>
        <v>-194.75869055028173</v>
      </c>
      <c r="N21" s="27" t="s">
        <v>322</v>
      </c>
      <c r="O21" s="27"/>
      <c r="P21" s="132"/>
    </row>
    <row r="22" spans="1:16" ht="17.649999999999999" customHeight="1" x14ac:dyDescent="0.35">
      <c r="A22" s="132"/>
      <c r="B22" s="27"/>
      <c r="C22" s="56" t="s">
        <v>364</v>
      </c>
      <c r="D22" s="75">
        <f>D20+D21</f>
        <v>194.75869055028173</v>
      </c>
      <c r="E22" s="76"/>
      <c r="F22" s="75">
        <f>F20+F21</f>
        <v>0</v>
      </c>
      <c r="G22" s="120">
        <f t="shared" si="0"/>
        <v>-194.75869055028173</v>
      </c>
      <c r="H22" s="76"/>
      <c r="I22" s="75">
        <f>I20+I21</f>
        <v>0</v>
      </c>
      <c r="J22" s="120">
        <f t="shared" si="1"/>
        <v>-194.75869055028173</v>
      </c>
      <c r="K22" s="76"/>
      <c r="L22" s="75">
        <f>L20+L21</f>
        <v>0</v>
      </c>
      <c r="M22" s="120">
        <f t="shared" si="2"/>
        <v>-194.75869055028173</v>
      </c>
      <c r="N22" s="27" t="s">
        <v>322</v>
      </c>
      <c r="O22" s="27"/>
      <c r="P22" s="132"/>
    </row>
    <row r="23" spans="1:16" ht="17.649999999999999" customHeight="1" x14ac:dyDescent="0.35">
      <c r="A23" s="132"/>
      <c r="B23" s="27"/>
      <c r="C23" s="68" t="s">
        <v>329</v>
      </c>
      <c r="D23" s="77">
        <f>IFERROR(D22*1000/$M$11, "")</f>
        <v>194.75869055028173</v>
      </c>
      <c r="E23" s="78"/>
      <c r="F23" s="77">
        <f>IFERROR(F22*1000/$M$11, "")</f>
        <v>0</v>
      </c>
      <c r="G23" s="121">
        <f>IFERROR(F23-$D23, 0)</f>
        <v>-194.75869055028173</v>
      </c>
      <c r="H23" s="78"/>
      <c r="I23" s="77">
        <f>IFERROR(I22*1000/$M$11, "")</f>
        <v>0</v>
      </c>
      <c r="J23" s="121">
        <f>IFERROR(I23-$D23, 0)</f>
        <v>-194.75869055028173</v>
      </c>
      <c r="K23" s="78"/>
      <c r="L23" s="77">
        <f>IFERROR(L22*1000/$M$11, "")</f>
        <v>0</v>
      </c>
      <c r="M23" s="121">
        <f>IFERROR(L23-$D23, 0)</f>
        <v>-194.75869055028173</v>
      </c>
      <c r="N23" s="28" t="s">
        <v>377</v>
      </c>
      <c r="O23" s="27"/>
      <c r="P23" s="132"/>
    </row>
    <row r="24" spans="1:16" ht="17.649999999999999" hidden="1" customHeight="1" x14ac:dyDescent="0.25">
      <c r="A24" s="136" t="s">
        <v>351</v>
      </c>
      <c r="B24" s="27"/>
      <c r="C24" s="56" t="s">
        <v>327</v>
      </c>
      <c r="D24" s="75">
        <f>D16*$M$10</f>
        <v>0</v>
      </c>
      <c r="E24" s="76"/>
      <c r="F24" s="75">
        <f>F16*$M$10</f>
        <v>0</v>
      </c>
      <c r="G24" s="120">
        <f t="shared" ref="G24:G29" si="3">F24-$D24</f>
        <v>0</v>
      </c>
      <c r="H24" s="76"/>
      <c r="I24" s="75">
        <f>I16*$M$10</f>
        <v>0</v>
      </c>
      <c r="J24" s="120">
        <f t="shared" ref="J24:J29" si="4">I24-$D24</f>
        <v>0</v>
      </c>
      <c r="K24" s="76"/>
      <c r="L24" s="75">
        <f>L16*$M$10</f>
        <v>0</v>
      </c>
      <c r="M24" s="120">
        <f t="shared" ref="M24:M29" si="5">L24-$D24</f>
        <v>0</v>
      </c>
      <c r="N24" s="27" t="s">
        <v>34</v>
      </c>
      <c r="O24" s="27"/>
      <c r="P24" s="132"/>
    </row>
    <row r="25" spans="1:16" ht="17.649999999999999" hidden="1" customHeight="1" x14ac:dyDescent="0.25">
      <c r="A25" s="136" t="s">
        <v>351</v>
      </c>
      <c r="B25" s="27"/>
      <c r="C25" s="56" t="s">
        <v>328</v>
      </c>
      <c r="D25" s="75">
        <f>D17*$M$10</f>
        <v>42702227.432590857</v>
      </c>
      <c r="E25" s="76"/>
      <c r="F25" s="75">
        <f>F17*$M$10</f>
        <v>0</v>
      </c>
      <c r="G25" s="120">
        <f t="shared" si="3"/>
        <v>-42702227.432590857</v>
      </c>
      <c r="H25" s="76"/>
      <c r="I25" s="75">
        <f>I17*$M$10</f>
        <v>0</v>
      </c>
      <c r="J25" s="120">
        <f t="shared" si="4"/>
        <v>-42702227.432590857</v>
      </c>
      <c r="K25" s="76"/>
      <c r="L25" s="75">
        <f>L17*$M$10</f>
        <v>0</v>
      </c>
      <c r="M25" s="120">
        <f t="shared" si="5"/>
        <v>-42702227.432590857</v>
      </c>
      <c r="N25" s="27" t="s">
        <v>34</v>
      </c>
      <c r="O25" s="27"/>
      <c r="P25" s="132"/>
    </row>
    <row r="26" spans="1:16" ht="17.649999999999999" customHeight="1" x14ac:dyDescent="0.25">
      <c r="A26" s="132"/>
      <c r="B26" s="27"/>
      <c r="C26" s="56" t="s">
        <v>365</v>
      </c>
      <c r="D26" s="75">
        <f>D24+D25</f>
        <v>42702227.432590857</v>
      </c>
      <c r="E26" s="76"/>
      <c r="F26" s="75">
        <f>F24+F25</f>
        <v>0</v>
      </c>
      <c r="G26" s="120">
        <f t="shared" si="3"/>
        <v>-42702227.432590857</v>
      </c>
      <c r="H26" s="76"/>
      <c r="I26" s="75">
        <f>I24+I25</f>
        <v>0</v>
      </c>
      <c r="J26" s="120">
        <f t="shared" si="4"/>
        <v>-42702227.432590857</v>
      </c>
      <c r="K26" s="76"/>
      <c r="L26" s="75">
        <f>L24+L25</f>
        <v>0</v>
      </c>
      <c r="M26" s="120">
        <f t="shared" si="5"/>
        <v>-42702227.432590857</v>
      </c>
      <c r="N26" s="27" t="s">
        <v>34</v>
      </c>
      <c r="O26" s="27"/>
      <c r="P26" s="132"/>
    </row>
    <row r="27" spans="1:16" ht="17.649999999999999" hidden="1" customHeight="1" x14ac:dyDescent="0.35">
      <c r="A27" s="136" t="s">
        <v>351</v>
      </c>
      <c r="B27" s="27"/>
      <c r="C27" s="56" t="s">
        <v>330</v>
      </c>
      <c r="D27" s="79">
        <f>D20*$M$10</f>
        <v>0</v>
      </c>
      <c r="E27" s="80"/>
      <c r="F27" s="79">
        <f>F20*$M$10</f>
        <v>0</v>
      </c>
      <c r="G27" s="120">
        <f t="shared" si="3"/>
        <v>0</v>
      </c>
      <c r="H27" s="80"/>
      <c r="I27" s="79">
        <f>I20*$M$10</f>
        <v>0</v>
      </c>
      <c r="J27" s="120">
        <f t="shared" si="4"/>
        <v>0</v>
      </c>
      <c r="K27" s="80"/>
      <c r="L27" s="79">
        <f>L20*$M$10</f>
        <v>0</v>
      </c>
      <c r="M27" s="120">
        <f t="shared" si="5"/>
        <v>0</v>
      </c>
      <c r="N27" s="27" t="s">
        <v>322</v>
      </c>
      <c r="O27" s="27"/>
      <c r="P27" s="132"/>
    </row>
    <row r="28" spans="1:16" ht="17.649999999999999" hidden="1" customHeight="1" x14ac:dyDescent="0.35">
      <c r="A28" s="136" t="s">
        <v>351</v>
      </c>
      <c r="B28" s="27"/>
      <c r="C28" s="56" t="s">
        <v>331</v>
      </c>
      <c r="D28" s="79">
        <f>D21*$M$10</f>
        <v>7790.3476220112689</v>
      </c>
      <c r="E28" s="80"/>
      <c r="F28" s="79">
        <f>F21*$M$10</f>
        <v>0</v>
      </c>
      <c r="G28" s="120">
        <f t="shared" si="3"/>
        <v>-7790.3476220112689</v>
      </c>
      <c r="H28" s="80"/>
      <c r="I28" s="79">
        <f>I21*$M$10</f>
        <v>0</v>
      </c>
      <c r="J28" s="120">
        <f t="shared" si="4"/>
        <v>-7790.3476220112689</v>
      </c>
      <c r="K28" s="80"/>
      <c r="L28" s="79">
        <f>L21*$M$10</f>
        <v>0</v>
      </c>
      <c r="M28" s="120">
        <f t="shared" si="5"/>
        <v>-7790.3476220112689</v>
      </c>
      <c r="N28" s="27" t="s">
        <v>322</v>
      </c>
      <c r="O28" s="27"/>
      <c r="P28" s="132"/>
    </row>
    <row r="29" spans="1:16" ht="17.649999999999999" customHeight="1" x14ac:dyDescent="0.35">
      <c r="A29" s="132"/>
      <c r="B29" s="27"/>
      <c r="C29" s="56" t="s">
        <v>358</v>
      </c>
      <c r="D29" s="75">
        <f>D27+D28</f>
        <v>7790.3476220112689</v>
      </c>
      <c r="E29" s="76"/>
      <c r="F29" s="75">
        <f>F27+F28</f>
        <v>0</v>
      </c>
      <c r="G29" s="120">
        <f t="shared" si="3"/>
        <v>-7790.3476220112689</v>
      </c>
      <c r="H29" s="76"/>
      <c r="I29" s="75">
        <f>I27+I28</f>
        <v>0</v>
      </c>
      <c r="J29" s="120">
        <f t="shared" si="4"/>
        <v>-7790.3476220112689</v>
      </c>
      <c r="K29" s="76"/>
      <c r="L29" s="75">
        <f>L27+L28</f>
        <v>0</v>
      </c>
      <c r="M29" s="120">
        <f t="shared" si="5"/>
        <v>-7790.3476220112689</v>
      </c>
      <c r="N29" s="27" t="s">
        <v>322</v>
      </c>
      <c r="O29" s="27"/>
      <c r="P29" s="132"/>
    </row>
    <row r="30" spans="1:16" ht="17.25" customHeight="1" x14ac:dyDescent="0.25">
      <c r="A30" s="132"/>
      <c r="B30" s="27"/>
      <c r="C30" s="69" t="s">
        <v>384</v>
      </c>
      <c r="D30" s="81"/>
      <c r="E30" s="82"/>
      <c r="F30" s="81"/>
      <c r="G30" s="81"/>
      <c r="H30" s="82"/>
      <c r="I30" s="81"/>
      <c r="J30" s="81"/>
      <c r="K30" s="82"/>
      <c r="L30" s="81"/>
      <c r="M30" s="81"/>
      <c r="N30" s="27"/>
      <c r="O30" s="27"/>
      <c r="P30" s="132"/>
    </row>
    <row r="31" spans="1:16" ht="14.65" hidden="1" customHeight="1" x14ac:dyDescent="0.25">
      <c r="A31" s="132" t="s">
        <v>241</v>
      </c>
      <c r="B31" s="27"/>
      <c r="C31" s="56" t="s">
        <v>200</v>
      </c>
      <c r="D31" s="83">
        <f>IF('Scenarios &amp; Measures'!$H$30&gt;0, 'Scenarios &amp; Measures'!$H$30*SUMIF('Scenarios &amp; Measures'!$T$14:$T$27, "Yes", 'Scenarios &amp; Measures'!$V$14:$V$27)/'Scenarios &amp; Measures'!$X$10/'Scenarios &amp; Measures'!$H$29, SUMIF('Scenarios &amp; Measures'!$T$14:$T$27, "Yes", 'Scenarios &amp; Measures'!$V$14:$V$27)/'Scenarios &amp; Measures'!$X$10)</f>
        <v>0</v>
      </c>
      <c r="E31" s="84"/>
      <c r="F31" s="83">
        <f>IF('Scenarios &amp; Measures'!$H$55&gt;0, 'Scenarios &amp; Measures'!$H$55*SUMIF('Scenarios &amp; Measures'!$T$39:$T$52, "Yes", 'Scenarios &amp; Measures'!$V$39:$V$52)/'Scenarios &amp; Measures'!$X$10/'Scenarios &amp; Measures'!$H$54, SUMIF('Scenarios &amp; Measures'!$T$39:$T$52, "Yes", 'Scenarios &amp; Measures'!$V$39:$V$52)/'Scenarios &amp; Measures'!$X$10)</f>
        <v>0</v>
      </c>
      <c r="G31" s="83">
        <f t="shared" ref="G31:G49" si="6">F31-$D31</f>
        <v>0</v>
      </c>
      <c r="H31" s="84"/>
      <c r="I31" s="83">
        <f>IF('Scenarios &amp; Measures'!$H$80&gt;0, 'Scenarios &amp; Measures'!$H$80*SUMIF('Scenarios &amp; Measures'!$T$64:$T$77, "Yes", 'Scenarios &amp; Measures'!$V$64:$V$77)/'Scenarios &amp; Measures'!$X$10/'Scenarios &amp; Measures'!$H$79, SUMIF('Scenarios &amp; Measures'!$T$64:$T$77, "Yes", 'Scenarios &amp; Measures'!$V$64:$V$77)/'Scenarios &amp; Measures'!$X$10)</f>
        <v>0</v>
      </c>
      <c r="J31" s="83">
        <f t="shared" ref="J31:J49" si="7">I31-$D31</f>
        <v>0</v>
      </c>
      <c r="K31" s="84"/>
      <c r="L31" s="83">
        <f>IF('Scenarios &amp; Measures'!$H$105&gt;0, 'Scenarios &amp; Measures'!$H$105*SUMIF('Scenarios &amp; Measures'!$T$89:$T$102, "Yes", 'Scenarios &amp; Measures'!$V$89:$V$102)/'Scenarios &amp; Measures'!$X$10/'Scenarios &amp; Measures'!$H$104, SUMIF('Scenarios &amp; Measures'!$T$89:$T$102, "Yes", 'Scenarios &amp; Measures'!$V$89:$V$102)/'Scenarios &amp; Measures'!$X$10)</f>
        <v>0</v>
      </c>
      <c r="M31" s="83">
        <f t="shared" ref="M31:M45" si="8">L31-$D31</f>
        <v>0</v>
      </c>
      <c r="N31" s="27" t="s">
        <v>13</v>
      </c>
      <c r="O31" s="27"/>
      <c r="P31" s="132"/>
    </row>
    <row r="32" spans="1:16" ht="14.65" hidden="1" customHeight="1" x14ac:dyDescent="0.25">
      <c r="A32" s="132" t="s">
        <v>241</v>
      </c>
      <c r="B32" s="27"/>
      <c r="C32" s="56" t="s">
        <v>201</v>
      </c>
      <c r="D32" s="83">
        <f>IF('Scenarios &amp; Measures'!$H$30&gt;0, SUMIF('Scenarios &amp; Measures'!$T$14:$T$27, "No", 'Scenarios &amp; Measures'!$V$14:$V$27)/'Scenarios &amp; Measures'!$X$10/'Scenarios &amp; Measures'!$H$29, SUMIF('Scenarios &amp; Measures'!$T$14:$T$27, "No", 'Scenarios &amp; Measures'!$V$14:$V$27)/'Scenarios &amp; Measures'!$X$10)</f>
        <v>39261.289067482649</v>
      </c>
      <c r="E32" s="84"/>
      <c r="F32" s="83">
        <f>IF('Scenarios &amp; Measures'!$H$55&gt;0, SUMIF('Scenarios &amp; Measures'!$T$39:$T$52, "No", 'Scenarios &amp; Measures'!$V$39:$V$52)/'Scenarios &amp; Measures'!$X$10/'Scenarios &amp; Measures'!$H$54, SUMIF('Scenarios &amp; Measures'!$T$39:$T$52, "No", 'Scenarios &amp; Measures'!$V$39:$V$52)/'Scenarios &amp; Measures'!$X$10)</f>
        <v>0</v>
      </c>
      <c r="G32" s="83">
        <f t="shared" si="6"/>
        <v>-39261.289067482649</v>
      </c>
      <c r="H32" s="84"/>
      <c r="I32" s="83">
        <f>IF('Scenarios &amp; Measures'!$H$80&gt;0, SUMIF('Scenarios &amp; Measures'!$T$64:$T$77, "No", 'Scenarios &amp; Measures'!$V$64:$V$77)/'Scenarios &amp; Measures'!$X$10/'Scenarios &amp; Measures'!$H$79, SUMIF('Scenarios &amp; Measures'!$T$64:$T$77, "No", 'Scenarios &amp; Measures'!$V$64:$V$77)/'Scenarios &amp; Measures'!$X$10)</f>
        <v>0</v>
      </c>
      <c r="J32" s="83">
        <f t="shared" si="7"/>
        <v>-39261.289067482649</v>
      </c>
      <c r="K32" s="84"/>
      <c r="L32" s="83">
        <f>IF('Scenarios &amp; Measures'!$H$105&gt;0, SUMIF('Scenarios &amp; Measures'!$T$89:$T$102, "No", 'Scenarios &amp; Measures'!$V$89:$V$102)/'Scenarios &amp; Measures'!$X$10/'Scenarios &amp; Measures'!$H$104, SUMIF('Scenarios &amp; Measures'!$T$89:$T$102, "No", 'Scenarios &amp; Measures'!$V$89:$V$102)/'Scenarios &amp; Measures'!$X$10)</f>
        <v>0</v>
      </c>
      <c r="M32" s="83">
        <f t="shared" si="8"/>
        <v>-39261.289067482649</v>
      </c>
      <c r="N32" s="27" t="s">
        <v>13</v>
      </c>
      <c r="O32" s="27"/>
      <c r="P32" s="132"/>
    </row>
    <row r="33" spans="1:16" ht="17.25" hidden="1" customHeight="1" x14ac:dyDescent="0.25">
      <c r="A33" s="132"/>
      <c r="B33" s="27"/>
      <c r="C33" s="56" t="s">
        <v>299</v>
      </c>
      <c r="D33" s="83">
        <f>D31+D32</f>
        <v>39261.289067482649</v>
      </c>
      <c r="E33" s="84"/>
      <c r="F33" s="83">
        <f>F31+F32</f>
        <v>0</v>
      </c>
      <c r="G33" s="83">
        <f t="shared" si="6"/>
        <v>-39261.289067482649</v>
      </c>
      <c r="H33" s="84"/>
      <c r="I33" s="83">
        <f>I31+I32</f>
        <v>0</v>
      </c>
      <c r="J33" s="83">
        <f t="shared" si="7"/>
        <v>-39261.289067482649</v>
      </c>
      <c r="K33" s="84"/>
      <c r="L33" s="83">
        <f>L31+L32</f>
        <v>0</v>
      </c>
      <c r="M33" s="83">
        <f t="shared" si="8"/>
        <v>-39261.289067482649</v>
      </c>
      <c r="N33" s="27" t="s">
        <v>13</v>
      </c>
      <c r="O33" s="27"/>
      <c r="P33" s="132"/>
    </row>
    <row r="34" spans="1:16" ht="17.649999999999999" customHeight="1" x14ac:dyDescent="0.25">
      <c r="A34" s="132"/>
      <c r="B34" s="27"/>
      <c r="C34" s="56" t="s">
        <v>3</v>
      </c>
      <c r="D34" s="85">
        <f>IF('Scenarios &amp; Measures'!$H$30&lt;&gt;0, 'Scenarios &amp; Measures'!$H$30, 'Scenarios &amp; Measures'!$H$29)</f>
        <v>26000</v>
      </c>
      <c r="E34" s="84"/>
      <c r="F34" s="85">
        <f>IF('Scenarios &amp; Measures'!$H$55&lt;&gt;0, 'Scenarios &amp; Measures'!$H$55, 'Scenarios &amp; Measures'!$H$54)</f>
        <v>0</v>
      </c>
      <c r="G34" s="122">
        <f t="shared" si="6"/>
        <v>-26000</v>
      </c>
      <c r="H34" s="84"/>
      <c r="I34" s="85">
        <f>IF('Scenarios &amp; Measures'!$H$80&lt;&gt;0, 'Scenarios &amp; Measures'!$H$80, 'Scenarios &amp; Measures'!$H$79)</f>
        <v>0</v>
      </c>
      <c r="J34" s="122">
        <f t="shared" si="7"/>
        <v>-26000</v>
      </c>
      <c r="K34" s="84"/>
      <c r="L34" s="85">
        <f>IF('Scenarios &amp; Measures'!$H$105&lt;&gt;0, 'Scenarios &amp; Measures'!$H$105, 'Scenarios &amp; Measures'!$H$104)</f>
        <v>0</v>
      </c>
      <c r="M34" s="122">
        <f t="shared" si="8"/>
        <v>-26000</v>
      </c>
      <c r="N34" s="27" t="s">
        <v>372</v>
      </c>
      <c r="O34" s="27"/>
      <c r="P34" s="132"/>
    </row>
    <row r="35" spans="1:16" ht="17.649999999999999" hidden="1" customHeight="1" x14ac:dyDescent="0.25">
      <c r="A35" s="136" t="s">
        <v>351</v>
      </c>
      <c r="B35" s="27"/>
      <c r="C35" s="56" t="s">
        <v>332</v>
      </c>
      <c r="D35" s="87">
        <f>D33/$M$11</f>
        <v>39.26128906748265</v>
      </c>
      <c r="E35" s="88"/>
      <c r="F35" s="87">
        <f>F33/$M$11</f>
        <v>0</v>
      </c>
      <c r="G35" s="89">
        <f t="shared" si="6"/>
        <v>-39.26128906748265</v>
      </c>
      <c r="H35" s="88"/>
      <c r="I35" s="87">
        <f>I33/$M$11</f>
        <v>0</v>
      </c>
      <c r="J35" s="89">
        <f t="shared" si="7"/>
        <v>-39.26128906748265</v>
      </c>
      <c r="K35" s="88"/>
      <c r="L35" s="87">
        <f>L33/$M$11</f>
        <v>0</v>
      </c>
      <c r="M35" s="89">
        <f t="shared" si="8"/>
        <v>-39.26128906748265</v>
      </c>
      <c r="N35" s="27" t="s">
        <v>323</v>
      </c>
      <c r="O35" s="27"/>
      <c r="P35" s="132"/>
    </row>
    <row r="36" spans="1:16" ht="17.649999999999999" hidden="1" customHeight="1" x14ac:dyDescent="0.25">
      <c r="A36" s="132" t="s">
        <v>241</v>
      </c>
      <c r="B36" s="27"/>
      <c r="C36" s="56" t="s">
        <v>202</v>
      </c>
      <c r="D36" s="85">
        <f>IF('Scenarios &amp; Measures'!$I$30&gt;0, (SUM('Scenarios &amp; Measures'!$AF$14:$AF$27)/'Scenarios &amp; Measures'!$I$29*'Scenarios &amp; Measures'!$I$30)/'Scenarios &amp; Measures'!$X$10, SUM('Scenarios &amp; Measures'!$AF$14:$AF$27)/'Scenarios &amp; Measures'!$X$10)</f>
        <v>0</v>
      </c>
      <c r="E36" s="84"/>
      <c r="F36" s="85">
        <f>IF('Scenarios &amp; Measures'!$I$55&lt;&gt;0, (SUM('Scenarios &amp; Measures'!$AF$39:$AF$52)/'Scenarios &amp; Measures'!$I$54*'Scenarios &amp; Measures'!$I$55)/'Scenarios &amp; Measures'!$X$10, SUM('Scenarios &amp; Measures'!$AF$39:$AF$52)/'Scenarios &amp; Measures'!$X$10)</f>
        <v>0</v>
      </c>
      <c r="G36" s="86">
        <f t="shared" si="6"/>
        <v>0</v>
      </c>
      <c r="H36" s="84"/>
      <c r="I36" s="85">
        <f>IF('Scenarios &amp; Measures'!$I$80&lt;&gt;0, (SUM('Scenarios &amp; Measures'!$AF$64:$AF$77)/'Scenarios &amp; Measures'!$I$79*'Scenarios &amp; Measures'!$I$80)/'Scenarios &amp; Measures'!$X$10, SUM('Scenarios &amp; Measures'!$AF$64:$AF$77)/'Scenarios &amp; Measures'!$X$10)</f>
        <v>0</v>
      </c>
      <c r="J36" s="86">
        <f t="shared" si="7"/>
        <v>0</v>
      </c>
      <c r="K36" s="84"/>
      <c r="L36" s="85">
        <f>IF('Scenarios &amp; Measures'!$I$105&lt;&gt;0, (SUM('Scenarios &amp; Measures'!$AF$89:$AF$102)/'Scenarios &amp; Measures'!$I$104*'Scenarios &amp; Measures'!$I$105)/'Scenarios &amp; Measures'!$X$10, SUM('Scenarios &amp; Measures'!$AF$89:$AF$102)/'Scenarios &amp; Measures'!$X$10)</f>
        <v>0</v>
      </c>
      <c r="M36" s="86">
        <f t="shared" si="8"/>
        <v>0</v>
      </c>
      <c r="N36" s="27" t="s">
        <v>13</v>
      </c>
      <c r="O36" s="27"/>
      <c r="P36" s="132"/>
    </row>
    <row r="37" spans="1:16" ht="17.649999999999999" hidden="1" customHeight="1" x14ac:dyDescent="0.25">
      <c r="A37" s="132" t="s">
        <v>241</v>
      </c>
      <c r="B37" s="27"/>
      <c r="C37" s="56" t="s">
        <v>203</v>
      </c>
      <c r="D37" s="85">
        <f>IF('Scenarios &amp; Measures'!$J$30&gt;0, (SUM('Scenarios &amp; Measures'!$AG$14:$AG$27)/'Scenarios &amp; Measures'!$J$29*'Scenarios &amp; Measures'!$J$30)/'Scenarios &amp; Measures'!$X$10, SUM('Scenarios &amp; Measures'!$AG$14:$AG$27)/'Scenarios &amp; Measures'!$X$10)</f>
        <v>147529.7080918384</v>
      </c>
      <c r="E37" s="84"/>
      <c r="F37" s="85">
        <f>IF('Scenarios &amp; Measures'!$J$55&lt;&gt;0, (SUM('Scenarios &amp; Measures'!$AG$39:$AG$52)/'Scenarios &amp; Measures'!$J$54*'Scenarios &amp; Measures'!$J$55)/'Scenarios &amp; Measures'!$X$10, SUM('Scenarios &amp; Measures'!$AG$39:$AG$52)/'Scenarios &amp; Measures'!$X$10)</f>
        <v>0</v>
      </c>
      <c r="G37" s="86">
        <f t="shared" si="6"/>
        <v>-147529.7080918384</v>
      </c>
      <c r="H37" s="84"/>
      <c r="I37" s="85">
        <f>IF('Scenarios &amp; Measures'!$J$80&lt;&gt;0, (SUM('Scenarios &amp; Measures'!$AG$64:$AG$77)/'Scenarios &amp; Measures'!$J$79*'Scenarios &amp; Measures'!$J$80)/'Scenarios &amp; Measures'!$X$10, SUM('Scenarios &amp; Measures'!$AG$64:$AG$77)/'Scenarios &amp; Measures'!$X$10)</f>
        <v>0</v>
      </c>
      <c r="J37" s="86">
        <f t="shared" si="7"/>
        <v>-147529.7080918384</v>
      </c>
      <c r="K37" s="84"/>
      <c r="L37" s="85">
        <f>IF('Scenarios &amp; Measures'!$J$105&lt;&gt;0, (SUM('Scenarios &amp; Measures'!$AG$89:$AG$102)/'Scenarios &amp; Measures'!$J$104*'Scenarios &amp; Measures'!$J$105)/'Scenarios &amp; Measures'!$X$10, SUM('Scenarios &amp; Measures'!$AG$89:$AG$102)/'Scenarios &amp; Measures'!$X$10)</f>
        <v>0</v>
      </c>
      <c r="M37" s="86">
        <f t="shared" si="8"/>
        <v>-147529.7080918384</v>
      </c>
      <c r="N37" s="27" t="s">
        <v>13</v>
      </c>
      <c r="O37" s="27"/>
      <c r="P37" s="132"/>
    </row>
    <row r="38" spans="1:16" ht="17.649999999999999" hidden="1" customHeight="1" x14ac:dyDescent="0.25">
      <c r="A38" s="132" t="s">
        <v>241</v>
      </c>
      <c r="B38" s="27"/>
      <c r="C38" s="56" t="s">
        <v>300</v>
      </c>
      <c r="D38" s="85">
        <f>D36+D37</f>
        <v>147529.7080918384</v>
      </c>
      <c r="E38" s="84"/>
      <c r="F38" s="85">
        <f>F36+F37</f>
        <v>0</v>
      </c>
      <c r="G38" s="86">
        <f t="shared" si="6"/>
        <v>-147529.7080918384</v>
      </c>
      <c r="H38" s="84"/>
      <c r="I38" s="85">
        <f>I36+I37</f>
        <v>0</v>
      </c>
      <c r="J38" s="86">
        <f t="shared" si="7"/>
        <v>-147529.7080918384</v>
      </c>
      <c r="K38" s="84"/>
      <c r="L38" s="85">
        <f>L36+L37</f>
        <v>0</v>
      </c>
      <c r="M38" s="86">
        <f t="shared" si="8"/>
        <v>-147529.7080918384</v>
      </c>
      <c r="N38" s="27" t="s">
        <v>13</v>
      </c>
      <c r="O38" s="27"/>
      <c r="P38" s="132"/>
    </row>
    <row r="39" spans="1:16" ht="17.649999999999999" customHeight="1" x14ac:dyDescent="0.25">
      <c r="A39" s="132"/>
      <c r="B39" s="27"/>
      <c r="C39" s="56" t="s">
        <v>386</v>
      </c>
      <c r="D39" s="85">
        <f>(IF('Scenarios &amp; Measures'!$I$30&gt;0, 'Scenarios &amp; Measures'!$I$30, 'Scenarios &amp; Measures'!$I$29)+IF('Scenarios &amp; Measures'!$J$30&gt;0, 'Scenarios &amp; Measures'!$J$30, 'Scenarios &amp; Measures'!$J$29))*'General Project Info'!$K$21/1000</f>
        <v>58427.607165084519</v>
      </c>
      <c r="E39" s="84"/>
      <c r="F39" s="85">
        <f>(IF('Scenarios &amp; Measures'!$I$55&gt;0, 'Scenarios &amp; Measures'!$I$55, 'Scenarios &amp; Measures'!$I$54)+IF('Scenarios &amp; Measures'!$J$55&gt;0, 'Scenarios &amp; Measures'!$J$55, 'Scenarios &amp; Measures'!$J$54))*'General Project Info'!$K$21/1000</f>
        <v>0</v>
      </c>
      <c r="G39" s="122">
        <f t="shared" si="6"/>
        <v>-58427.607165084519</v>
      </c>
      <c r="H39" s="84"/>
      <c r="I39" s="85">
        <f>(IF('Scenarios &amp; Measures'!$I$80&gt;0, 'Scenarios &amp; Measures'!$I$80, 'Scenarios &amp; Measures'!$I$79)+IF('Scenarios &amp; Measures'!$J$80&gt;0, 'Scenarios &amp; Measures'!$J$80, 'Scenarios &amp; Measures'!$J$79))*'General Project Info'!$K$21/1000</f>
        <v>0</v>
      </c>
      <c r="J39" s="122">
        <f t="shared" si="7"/>
        <v>-58427.607165084519</v>
      </c>
      <c r="K39" s="84"/>
      <c r="L39" s="85">
        <f>(IF('Scenarios &amp; Measures'!$I$105&gt;0, 'Scenarios &amp; Measures'!$I$105, 'Scenarios &amp; Measures'!$I$104)+IF('Scenarios &amp; Measures'!$J$105&gt;0, 'Scenarios &amp; Measures'!$J$105, 'Scenarios &amp; Measures'!$J$104))*'General Project Info'!$K$21/1000</f>
        <v>0</v>
      </c>
      <c r="M39" s="122">
        <f t="shared" si="8"/>
        <v>-58427.607165084519</v>
      </c>
      <c r="N39" s="27" t="s">
        <v>372</v>
      </c>
      <c r="O39" s="27"/>
      <c r="P39" s="132"/>
    </row>
    <row r="40" spans="1:16" ht="17.649999999999999" hidden="1" customHeight="1" x14ac:dyDescent="0.25">
      <c r="A40" s="136" t="s">
        <v>351</v>
      </c>
      <c r="B40" s="27"/>
      <c r="C40" s="56" t="s">
        <v>333</v>
      </c>
      <c r="D40" s="87">
        <f>D38/$M$11</f>
        <v>147.52970809183842</v>
      </c>
      <c r="E40" s="88"/>
      <c r="F40" s="87">
        <f>F38/$M$11</f>
        <v>0</v>
      </c>
      <c r="G40" s="122">
        <f t="shared" si="6"/>
        <v>-147.52970809183842</v>
      </c>
      <c r="H40" s="88"/>
      <c r="I40" s="87">
        <f>I38/$M$11</f>
        <v>0</v>
      </c>
      <c r="J40" s="122">
        <f t="shared" si="7"/>
        <v>-147.52970809183842</v>
      </c>
      <c r="K40" s="88"/>
      <c r="L40" s="87">
        <f>L38/$M$11</f>
        <v>0</v>
      </c>
      <c r="M40" s="122">
        <f t="shared" si="8"/>
        <v>-147.52970809183842</v>
      </c>
      <c r="N40" s="27" t="s">
        <v>372</v>
      </c>
      <c r="O40" s="27"/>
      <c r="P40" s="132"/>
    </row>
    <row r="41" spans="1:16" ht="17.649999999999999" hidden="1" customHeight="1" x14ac:dyDescent="0.25">
      <c r="A41" s="132" t="s">
        <v>239</v>
      </c>
      <c r="B41" s="27"/>
      <c r="C41" s="56" t="s">
        <v>289</v>
      </c>
      <c r="D41" s="85">
        <f>IF('Scenarios &amp; Measures'!$I$30&gt;0, ('Scenarios &amp; Measures'!$AF$29+'Scenarios &amp; Measures'!$AH$29)/$M$10, SUM('Scenarios &amp; Measures'!$AI$14:$AJ$27)/$M$10)</f>
        <v>0</v>
      </c>
      <c r="E41" s="84"/>
      <c r="F41" s="85">
        <f>IF('Scenarios &amp; Measures'!$I$55&lt;&gt;0, ('Scenarios &amp; Measures'!$AF$54+'Scenarios &amp; Measures'!$AH$54)/$M$10, SUM('Scenarios &amp; Measures'!$AI$39:$AJ$52)/$M$10)</f>
        <v>0</v>
      </c>
      <c r="G41" s="122">
        <f t="shared" si="6"/>
        <v>0</v>
      </c>
      <c r="H41" s="84"/>
      <c r="I41" s="85">
        <f>IF('Scenarios &amp; Measures'!$I$80&lt;&gt;0, ('Scenarios &amp; Measures'!$AF$79+'Scenarios &amp; Measures'!$AH$79)/$M$10, SUM('Scenarios &amp; Measures'!$AI$64:$AJ$77)/$M$10)</f>
        <v>0</v>
      </c>
      <c r="J41" s="122">
        <f t="shared" si="7"/>
        <v>0</v>
      </c>
      <c r="K41" s="84"/>
      <c r="L41" s="85">
        <f>IF('Scenarios &amp; Measures'!$I$105&lt;&gt;0, ('Scenarios &amp; Measures'!$AF$104+'Scenarios &amp; Measures'!$AH$104)/$M$10, SUM('Scenarios &amp; Measures'!$AI$89:$AJ$102)/$M$10)</f>
        <v>0</v>
      </c>
      <c r="M41" s="122">
        <f t="shared" si="8"/>
        <v>0</v>
      </c>
      <c r="N41" s="27" t="s">
        <v>372</v>
      </c>
      <c r="O41" s="27"/>
      <c r="P41" s="132"/>
    </row>
    <row r="42" spans="1:16" ht="17.649999999999999" hidden="1" customHeight="1" x14ac:dyDescent="0.25">
      <c r="A42" s="132" t="s">
        <v>239</v>
      </c>
      <c r="B42" s="27"/>
      <c r="C42" s="56" t="s">
        <v>290</v>
      </c>
      <c r="D42" s="85" t="e">
        <f>IF('Scenarios &amp; Measures'!$J$30&gt;0, 'Scenarios &amp; Measures'!$AF$30/$M$10, SUM('Scenarios &amp; Measures'!$AK$14:$AK$27)/$M$10)</f>
        <v>#N/A</v>
      </c>
      <c r="E42" s="84"/>
      <c r="F42" s="85" t="e">
        <f>IF('Scenarios &amp; Measures'!$J$55&lt;&gt;0, 'Scenarios &amp; Measures'!$AF$55/$M$10, SUM('Scenarios &amp; Measures'!$AK$39:$AK$52)/$M$10)</f>
        <v>#N/A</v>
      </c>
      <c r="G42" s="122" t="e">
        <f t="shared" si="6"/>
        <v>#N/A</v>
      </c>
      <c r="H42" s="84"/>
      <c r="I42" s="85" t="e">
        <f>IF('Scenarios &amp; Measures'!$J$80&lt;&gt;0, 'Scenarios &amp; Measures'!$AF$80/$M$10, SUM('Scenarios &amp; Measures'!$AK$64:$AK$77)/$M$10)</f>
        <v>#N/A</v>
      </c>
      <c r="J42" s="122" t="e">
        <f t="shared" si="7"/>
        <v>#N/A</v>
      </c>
      <c r="K42" s="84"/>
      <c r="L42" s="85" t="e">
        <f>IF('Scenarios &amp; Measures'!$J$105&lt;&gt;0, 'Scenarios &amp; Measures'!$AF$105/$M$10, SUM('Scenarios &amp; Measures'!$AK$89:$AK$102)/$M$10)</f>
        <v>#N/A</v>
      </c>
      <c r="M42" s="122" t="e">
        <f t="shared" si="8"/>
        <v>#N/A</v>
      </c>
      <c r="N42" s="27" t="s">
        <v>372</v>
      </c>
      <c r="O42" s="27"/>
      <c r="P42" s="132"/>
    </row>
    <row r="43" spans="1:16" ht="17.649999999999999" hidden="1" customHeight="1" x14ac:dyDescent="0.25">
      <c r="A43" s="132" t="s">
        <v>239</v>
      </c>
      <c r="B43" s="27"/>
      <c r="C43" s="56" t="s">
        <v>301</v>
      </c>
      <c r="D43" s="85" t="e">
        <f>D41+D42</f>
        <v>#N/A</v>
      </c>
      <c r="E43" s="84"/>
      <c r="F43" s="85" t="e">
        <f>F41+F42</f>
        <v>#N/A</v>
      </c>
      <c r="G43" s="122" t="e">
        <f t="shared" si="6"/>
        <v>#N/A</v>
      </c>
      <c r="H43" s="84"/>
      <c r="I43" s="85" t="e">
        <f>I41+I42</f>
        <v>#N/A</v>
      </c>
      <c r="J43" s="122" t="e">
        <f t="shared" si="7"/>
        <v>#N/A</v>
      </c>
      <c r="K43" s="84"/>
      <c r="L43" s="85" t="e">
        <f>L41+L42</f>
        <v>#N/A</v>
      </c>
      <c r="M43" s="122" t="e">
        <f t="shared" si="8"/>
        <v>#N/A</v>
      </c>
      <c r="N43" s="27" t="s">
        <v>372</v>
      </c>
      <c r="O43" s="27"/>
      <c r="P43" s="132"/>
    </row>
    <row r="44" spans="1:16" ht="17.649999999999999" customHeight="1" x14ac:dyDescent="0.25">
      <c r="A44" s="132"/>
      <c r="B44" s="27"/>
      <c r="C44" s="56" t="s">
        <v>335</v>
      </c>
      <c r="D44" s="85" t="e">
        <f>SUM('Scenarios &amp; Measures'!$AE$29:$AE$32)+SUM('Scenarios &amp; Measures'!$AG$29:$AG$31)</f>
        <v>#N/A</v>
      </c>
      <c r="E44" s="84"/>
      <c r="F44" s="85" t="e">
        <f>SUM('Scenarios &amp; Measures'!$AE$54:$AE$57)+SUM('Scenarios &amp; Measures'!$AG$54:$AG$57)</f>
        <v>#N/A</v>
      </c>
      <c r="G44" s="122" t="e">
        <f t="shared" si="6"/>
        <v>#N/A</v>
      </c>
      <c r="H44" s="84"/>
      <c r="I44" s="85" t="e">
        <f>SUM('Scenarios &amp; Measures'!$AE$79:$AE$82)+SUM('Scenarios &amp; Measures'!$AG$79:$AG$81)</f>
        <v>#N/A</v>
      </c>
      <c r="J44" s="122" t="e">
        <f t="shared" si="7"/>
        <v>#N/A</v>
      </c>
      <c r="K44" s="84"/>
      <c r="L44" s="85" t="e">
        <f>SUM('Scenarios &amp; Measures'!$AE$104:$AE$107)+SUM('Scenarios &amp; Measures'!$AG$104:$AG$106)</f>
        <v>#N/A</v>
      </c>
      <c r="M44" s="122" t="e">
        <f t="shared" si="8"/>
        <v>#N/A</v>
      </c>
      <c r="N44" s="27" t="s">
        <v>372</v>
      </c>
      <c r="O44" s="27"/>
      <c r="P44" s="132"/>
    </row>
    <row r="45" spans="1:16" ht="17.649999999999999" hidden="1" customHeight="1" x14ac:dyDescent="0.25">
      <c r="A45" s="136" t="s">
        <v>351</v>
      </c>
      <c r="B45" s="27"/>
      <c r="C45" s="56" t="s">
        <v>334</v>
      </c>
      <c r="D45" s="87" t="e">
        <f>D43/$M$11</f>
        <v>#N/A</v>
      </c>
      <c r="E45" s="88"/>
      <c r="F45" s="87" t="e">
        <f>F43/$M$11</f>
        <v>#N/A</v>
      </c>
      <c r="G45" s="122" t="e">
        <f t="shared" si="6"/>
        <v>#N/A</v>
      </c>
      <c r="H45" s="88"/>
      <c r="I45" s="87" t="e">
        <f>I43/$M$11</f>
        <v>#N/A</v>
      </c>
      <c r="J45" s="122" t="e">
        <f t="shared" si="7"/>
        <v>#N/A</v>
      </c>
      <c r="K45" s="88"/>
      <c r="L45" s="87" t="e">
        <f>L43/$M$11</f>
        <v>#N/A</v>
      </c>
      <c r="M45" s="122" t="e">
        <f t="shared" si="8"/>
        <v>#N/A</v>
      </c>
      <c r="N45" s="27" t="s">
        <v>372</v>
      </c>
      <c r="O45" s="27"/>
      <c r="P45" s="132"/>
    </row>
    <row r="46" spans="1:16" ht="17.649999999999999" hidden="1" customHeight="1" x14ac:dyDescent="0.25">
      <c r="A46" s="132" t="s">
        <v>351</v>
      </c>
      <c r="B46" s="27"/>
      <c r="C46" s="56" t="s">
        <v>302</v>
      </c>
      <c r="D46" s="85">
        <f>IF('Scenarios &amp; Measures'!$O$30&gt;0, 'Scenarios &amp; Measures'!$Y$30/'Scenarios &amp; Measures'!$X$10, SUM('Scenarios &amp; Measures'!$AE$14:$AE$27)/'Scenarios &amp; Measures'!$X$10)</f>
        <v>18120.594954222761</v>
      </c>
      <c r="E46" s="84"/>
      <c r="F46" s="85">
        <f>IF('Scenarios &amp; Measures'!$O$55&lt;&gt;0, 'Scenarios &amp; Measures'!$Y$55/'Scenarios &amp; Measures'!$X$10, SUM('Scenarios &amp; Measures'!$AE$39:$AE$52)/'Scenarios &amp; Measures'!$X$10)</f>
        <v>0</v>
      </c>
      <c r="G46" s="122">
        <f t="shared" si="6"/>
        <v>-18120.594954222761</v>
      </c>
      <c r="H46" s="84"/>
      <c r="I46" s="85">
        <f>IF('Scenarios &amp; Measures'!$O$80&lt;&gt;0, 'Scenarios &amp; Measures'!$Y$80/'Scenarios &amp; Measures'!$X$10, SUM('Scenarios &amp; Measures'!$AE$64:$AE$77)/'Scenarios &amp; Measures'!$X$10)</f>
        <v>0</v>
      </c>
      <c r="J46" s="122">
        <f t="shared" si="7"/>
        <v>-18120.594954222761</v>
      </c>
      <c r="K46" s="84"/>
      <c r="L46" s="85">
        <f>IF('Scenarios &amp; Measures'!$O$105&lt;&gt;0, 'Scenarios &amp; Measures'!$Y$105/'Scenarios &amp; Measures'!$X$10, SUM('Scenarios &amp; Measures'!$AE$89:$AE$102)/'Scenarios &amp; Measures'!$X$10)</f>
        <v>0</v>
      </c>
      <c r="M46" s="122">
        <f t="shared" ref="M46:M55" si="9">L46-$D46</f>
        <v>-18120.594954222761</v>
      </c>
      <c r="N46" s="27" t="s">
        <v>372</v>
      </c>
      <c r="O46" s="27"/>
      <c r="P46" s="132"/>
    </row>
    <row r="47" spans="1:16" ht="17.649999999999999" customHeight="1" x14ac:dyDescent="0.25">
      <c r="A47" s="132"/>
      <c r="B47" s="27"/>
      <c r="C47" s="56" t="s">
        <v>232</v>
      </c>
      <c r="D47" s="85">
        <f>IF('Scenarios &amp; Measures'!$O$30&lt;&gt;0, 'Scenarios &amp; Measures'!$O$30, 'Scenarios &amp; Measures'!$O$29)</f>
        <v>12000</v>
      </c>
      <c r="E47" s="84"/>
      <c r="F47" s="85">
        <f>IF('Scenarios &amp; Measures'!$O$55&lt;&gt;0, 'Scenarios &amp; Measures'!$O$55, 'Scenarios &amp; Measures'!$O$54)</f>
        <v>0</v>
      </c>
      <c r="G47" s="122">
        <f t="shared" si="6"/>
        <v>-12000</v>
      </c>
      <c r="H47" s="84"/>
      <c r="I47" s="85">
        <f>IF('Scenarios &amp; Measures'!$O$80&lt;&gt;0, 'Scenarios &amp; Measures'!$O$80, 'Scenarios &amp; Measures'!$O$79)</f>
        <v>0</v>
      </c>
      <c r="J47" s="122">
        <f t="shared" si="7"/>
        <v>-12000</v>
      </c>
      <c r="K47" s="84"/>
      <c r="L47" s="85">
        <f>IF('Scenarios &amp; Measures'!$O$105&lt;&gt;0, 'Scenarios &amp; Measures'!$O$105, 'Scenarios &amp; Measures'!$O$104)</f>
        <v>0</v>
      </c>
      <c r="M47" s="122">
        <f t="shared" si="9"/>
        <v>-12000</v>
      </c>
      <c r="N47" s="27" t="s">
        <v>372</v>
      </c>
      <c r="O47" s="27"/>
      <c r="P47" s="132"/>
    </row>
    <row r="48" spans="1:16" ht="17.649999999999999" hidden="1" customHeight="1" x14ac:dyDescent="0.25">
      <c r="A48" s="136" t="s">
        <v>351</v>
      </c>
      <c r="B48" s="27"/>
      <c r="C48" s="56" t="s">
        <v>336</v>
      </c>
      <c r="D48" s="87">
        <f>D46/$M$11</f>
        <v>18.12059495422276</v>
      </c>
      <c r="E48" s="88"/>
      <c r="F48" s="87">
        <f>F46/$M$11</f>
        <v>0</v>
      </c>
      <c r="G48" s="122">
        <f t="shared" si="6"/>
        <v>-18.12059495422276</v>
      </c>
      <c r="H48" s="88"/>
      <c r="I48" s="87">
        <f>I46/$M$11</f>
        <v>0</v>
      </c>
      <c r="J48" s="122">
        <f t="shared" si="7"/>
        <v>-18.12059495422276</v>
      </c>
      <c r="K48" s="88"/>
      <c r="L48" s="87">
        <f>L46/$M$11</f>
        <v>0</v>
      </c>
      <c r="M48" s="122">
        <f t="shared" si="9"/>
        <v>-18.12059495422276</v>
      </c>
      <c r="N48" s="27" t="s">
        <v>372</v>
      </c>
      <c r="O48" s="27"/>
      <c r="P48" s="132"/>
    </row>
    <row r="49" spans="1:16" ht="17.649999999999999" hidden="1" customHeight="1" x14ac:dyDescent="0.25">
      <c r="A49" s="132" t="s">
        <v>351</v>
      </c>
      <c r="B49" s="27"/>
      <c r="C49" s="56" t="s">
        <v>303</v>
      </c>
      <c r="D49" s="85" t="e">
        <f t="shared" ref="D49:F50" si="10">D46+D43+D38+D33</f>
        <v>#N/A</v>
      </c>
      <c r="E49" s="84"/>
      <c r="F49" s="85" t="e">
        <f t="shared" si="10"/>
        <v>#N/A</v>
      </c>
      <c r="G49" s="122" t="e">
        <f t="shared" si="6"/>
        <v>#N/A</v>
      </c>
      <c r="H49" s="84"/>
      <c r="I49" s="85" t="e">
        <f>I46+I43+I38+I33</f>
        <v>#N/A</v>
      </c>
      <c r="J49" s="122" t="e">
        <f t="shared" si="7"/>
        <v>#N/A</v>
      </c>
      <c r="K49" s="84"/>
      <c r="L49" s="85" t="e">
        <f>L46+L43+L38+L33</f>
        <v>#N/A</v>
      </c>
      <c r="M49" s="122" t="e">
        <f t="shared" si="9"/>
        <v>#N/A</v>
      </c>
      <c r="N49" s="27" t="s">
        <v>372</v>
      </c>
      <c r="O49" s="27"/>
      <c r="P49" s="132"/>
    </row>
    <row r="50" spans="1:16" ht="17.649999999999999" customHeight="1" x14ac:dyDescent="0.25">
      <c r="A50" s="132"/>
      <c r="B50" s="27"/>
      <c r="C50" s="68" t="s">
        <v>337</v>
      </c>
      <c r="D50" s="90" t="e">
        <f t="shared" si="10"/>
        <v>#N/A</v>
      </c>
      <c r="E50" s="91"/>
      <c r="F50" s="90" t="e">
        <f t="shared" si="10"/>
        <v>#N/A</v>
      </c>
      <c r="G50" s="123" t="e">
        <f>F50-$D$50</f>
        <v>#N/A</v>
      </c>
      <c r="H50" s="91"/>
      <c r="I50" s="90" t="e">
        <f>I47+I44+I39+I34</f>
        <v>#N/A</v>
      </c>
      <c r="J50" s="123" t="e">
        <f>I50-$D$50</f>
        <v>#N/A</v>
      </c>
      <c r="K50" s="91"/>
      <c r="L50" s="90" t="e">
        <f>L47+L44+L39+L34</f>
        <v>#N/A</v>
      </c>
      <c r="M50" s="123" t="e">
        <f>L50-$D$50</f>
        <v>#N/A</v>
      </c>
      <c r="N50" s="28" t="s">
        <v>372</v>
      </c>
      <c r="O50" s="27"/>
      <c r="P50" s="132"/>
    </row>
    <row r="51" spans="1:16" ht="17.649999999999999" customHeight="1" x14ac:dyDescent="0.25">
      <c r="A51" s="132"/>
      <c r="B51" s="27"/>
      <c r="C51" s="56" t="s">
        <v>338</v>
      </c>
      <c r="D51" s="87">
        <f>IFERROR(D48+D45+D40+D35, 0)</f>
        <v>0</v>
      </c>
      <c r="E51" s="88"/>
      <c r="F51" s="87">
        <f>IFERROR(F48+F45+F40+F35, 0)</f>
        <v>0</v>
      </c>
      <c r="G51" s="124">
        <f>F51-$D51</f>
        <v>0</v>
      </c>
      <c r="H51" s="88"/>
      <c r="I51" s="87">
        <f>IFERROR(I48+I45+I40+I35, 0)</f>
        <v>0</v>
      </c>
      <c r="J51" s="124">
        <f>I51-$D51</f>
        <v>0</v>
      </c>
      <c r="K51" s="88"/>
      <c r="L51" s="87">
        <f>IFERROR(L48+L45+L40+L35, 0)</f>
        <v>0</v>
      </c>
      <c r="M51" s="124">
        <f t="shared" si="9"/>
        <v>0</v>
      </c>
      <c r="N51" s="27" t="s">
        <v>323</v>
      </c>
      <c r="O51" s="27"/>
      <c r="P51" s="132"/>
    </row>
    <row r="52" spans="1:16" hidden="1" x14ac:dyDescent="0.25">
      <c r="A52" s="132"/>
      <c r="B52" s="50" t="s">
        <v>351</v>
      </c>
      <c r="C52" s="56" t="s">
        <v>339</v>
      </c>
      <c r="D52" s="85">
        <f>SUM('Scenarios &amp; Measures'!$AH$14:$AH$27)/'Scenarios &amp; Measures'!$X$10</f>
        <v>17593.55731917308</v>
      </c>
      <c r="E52" s="84"/>
      <c r="F52" s="85">
        <f>SUM('Scenarios &amp; Measures'!$AH$39:$AH$52)/'Scenarios &amp; Measures'!$X$10</f>
        <v>0</v>
      </c>
      <c r="G52" s="86">
        <f>F52-$D52</f>
        <v>-17593.55731917308</v>
      </c>
      <c r="H52" s="84"/>
      <c r="I52" s="85">
        <f>SUM('Scenarios &amp; Measures'!$AH$64:$AH$77)/'Scenarios &amp; Measures'!$X$10</f>
        <v>0</v>
      </c>
      <c r="J52" s="86">
        <f>I52-$D52</f>
        <v>-17593.55731917308</v>
      </c>
      <c r="K52" s="84"/>
      <c r="L52" s="85">
        <f>SUM('Scenarios &amp; Measures'!$AH$89:$AH$102)/'Scenarios &amp; Measures'!$X$10</f>
        <v>0</v>
      </c>
      <c r="M52" s="86">
        <f t="shared" si="9"/>
        <v>-17593.55731917308</v>
      </c>
      <c r="N52" s="27" t="s">
        <v>13</v>
      </c>
      <c r="O52" s="27"/>
      <c r="P52" s="132"/>
    </row>
    <row r="53" spans="1:16" ht="17.25" hidden="1" x14ac:dyDescent="0.25">
      <c r="A53" s="136" t="s">
        <v>351</v>
      </c>
      <c r="B53" s="27"/>
      <c r="C53" s="56" t="s">
        <v>340</v>
      </c>
      <c r="D53" s="87">
        <f>D52/$M$11</f>
        <v>17.59355731917308</v>
      </c>
      <c r="E53" s="88"/>
      <c r="F53" s="87">
        <f>F52/$M$11</f>
        <v>0</v>
      </c>
      <c r="G53" s="89">
        <f>F53-$D53</f>
        <v>-17.59355731917308</v>
      </c>
      <c r="H53" s="88"/>
      <c r="I53" s="87">
        <f>I52/$M$11</f>
        <v>0</v>
      </c>
      <c r="J53" s="89">
        <f>I53-$D53</f>
        <v>-17.59355731917308</v>
      </c>
      <c r="K53" s="88"/>
      <c r="L53" s="87">
        <f>L52/$M$11</f>
        <v>0</v>
      </c>
      <c r="M53" s="89">
        <f t="shared" si="9"/>
        <v>-17.59355731917308</v>
      </c>
      <c r="N53" s="27" t="s">
        <v>323</v>
      </c>
      <c r="O53" s="27"/>
      <c r="P53" s="132"/>
    </row>
    <row r="54" spans="1:16" hidden="1" x14ac:dyDescent="0.25">
      <c r="A54" s="132"/>
      <c r="B54" s="50" t="s">
        <v>351</v>
      </c>
      <c r="C54" s="56" t="s">
        <v>341</v>
      </c>
      <c r="D54" s="85" t="e">
        <f>D52+D49</f>
        <v>#N/A</v>
      </c>
      <c r="E54" s="84"/>
      <c r="F54" s="85" t="e">
        <f>F52+F49</f>
        <v>#N/A</v>
      </c>
      <c r="G54" s="86" t="e">
        <f>F54-$D54</f>
        <v>#N/A</v>
      </c>
      <c r="H54" s="84"/>
      <c r="I54" s="85" t="e">
        <f>I52+I49</f>
        <v>#N/A</v>
      </c>
      <c r="J54" s="86" t="e">
        <f>I54-$D54</f>
        <v>#N/A</v>
      </c>
      <c r="K54" s="84"/>
      <c r="L54" s="85" t="e">
        <f>L52+L49</f>
        <v>#N/A</v>
      </c>
      <c r="M54" s="86" t="e">
        <f t="shared" si="9"/>
        <v>#N/A</v>
      </c>
      <c r="N54" s="27" t="s">
        <v>13</v>
      </c>
      <c r="O54" s="27"/>
      <c r="P54" s="132"/>
    </row>
    <row r="55" spans="1:16" ht="17.25" hidden="1" x14ac:dyDescent="0.25">
      <c r="A55" s="136" t="s">
        <v>351</v>
      </c>
      <c r="B55" s="27"/>
      <c r="C55" s="56" t="s">
        <v>342</v>
      </c>
      <c r="D55" s="87" t="e">
        <f>D54/$M$11</f>
        <v>#N/A</v>
      </c>
      <c r="E55" s="88"/>
      <c r="F55" s="87" t="e">
        <f>F54/$M$11</f>
        <v>#N/A</v>
      </c>
      <c r="G55" s="89" t="e">
        <f>F55-$D55</f>
        <v>#N/A</v>
      </c>
      <c r="H55" s="88"/>
      <c r="I55" s="87" t="e">
        <f>I54/$M$11</f>
        <v>#N/A</v>
      </c>
      <c r="J55" s="89" t="e">
        <f>I55-$D55</f>
        <v>#N/A</v>
      </c>
      <c r="K55" s="88"/>
      <c r="L55" s="87" t="e">
        <f>L54/$M$11</f>
        <v>#N/A</v>
      </c>
      <c r="M55" s="89" t="e">
        <f t="shared" si="9"/>
        <v>#N/A</v>
      </c>
      <c r="N55" s="27" t="s">
        <v>323</v>
      </c>
      <c r="O55" s="27"/>
      <c r="P55" s="132"/>
    </row>
    <row r="56" spans="1:16" ht="16.5" customHeight="1" x14ac:dyDescent="0.25">
      <c r="A56" s="132"/>
      <c r="B56" s="27"/>
      <c r="C56" s="69" t="s">
        <v>385</v>
      </c>
      <c r="D56" s="81"/>
      <c r="E56" s="82"/>
      <c r="F56" s="81"/>
      <c r="G56" s="81"/>
      <c r="H56" s="82"/>
      <c r="I56" s="81"/>
      <c r="J56" s="81"/>
      <c r="K56" s="82"/>
      <c r="L56" s="81"/>
      <c r="M56" s="81"/>
      <c r="N56" s="27"/>
      <c r="O56" s="27"/>
      <c r="P56" s="132"/>
    </row>
    <row r="57" spans="1:16" ht="15" hidden="1" customHeight="1" x14ac:dyDescent="0.25">
      <c r="A57" s="132"/>
      <c r="B57" s="50" t="s">
        <v>351</v>
      </c>
      <c r="C57" s="56" t="s">
        <v>343</v>
      </c>
      <c r="D57" s="85">
        <f>D31*$M$10</f>
        <v>0</v>
      </c>
      <c r="E57" s="84"/>
      <c r="F57" s="85">
        <f>F31*$M$10</f>
        <v>0</v>
      </c>
      <c r="G57" s="86">
        <f t="shared" ref="G57:G72" si="11">F57-$D57</f>
        <v>0</v>
      </c>
      <c r="H57" s="84"/>
      <c r="I57" s="85">
        <f>I31*$M$10</f>
        <v>0</v>
      </c>
      <c r="J57" s="86">
        <f t="shared" ref="J57:J72" si="12">I57-$D57</f>
        <v>0</v>
      </c>
      <c r="K57" s="84"/>
      <c r="L57" s="85">
        <f>L31*$M$10</f>
        <v>0</v>
      </c>
      <c r="M57" s="86">
        <f t="shared" ref="M57:M66" si="13">L57-$D57</f>
        <v>0</v>
      </c>
      <c r="N57" s="27" t="s">
        <v>13</v>
      </c>
      <c r="O57" s="27"/>
      <c r="P57" s="132"/>
    </row>
    <row r="58" spans="1:16" ht="15" hidden="1" customHeight="1" x14ac:dyDescent="0.25">
      <c r="A58" s="132"/>
      <c r="B58" s="50" t="s">
        <v>351</v>
      </c>
      <c r="C58" s="56" t="s">
        <v>344</v>
      </c>
      <c r="D58" s="85">
        <f>D32*$M$10</f>
        <v>1570451.5626993058</v>
      </c>
      <c r="E58" s="84"/>
      <c r="F58" s="85">
        <f>F32*$M$10</f>
        <v>0</v>
      </c>
      <c r="G58" s="86">
        <f t="shared" si="11"/>
        <v>-1570451.5626993058</v>
      </c>
      <c r="H58" s="84"/>
      <c r="I58" s="85">
        <f>I32*$M$10</f>
        <v>0</v>
      </c>
      <c r="J58" s="86">
        <f t="shared" si="12"/>
        <v>-1570451.5626993058</v>
      </c>
      <c r="K58" s="84"/>
      <c r="L58" s="85">
        <f>L32*$M$10</f>
        <v>0</v>
      </c>
      <c r="M58" s="86">
        <f t="shared" si="13"/>
        <v>-1570451.5626993058</v>
      </c>
      <c r="N58" s="27" t="s">
        <v>13</v>
      </c>
      <c r="O58" s="27"/>
      <c r="P58" s="132"/>
    </row>
    <row r="59" spans="1:16" ht="17.25" customHeight="1" x14ac:dyDescent="0.25">
      <c r="A59" s="132"/>
      <c r="B59" s="27"/>
      <c r="C59" s="56" t="s">
        <v>213</v>
      </c>
      <c r="D59" s="85">
        <f>D33*$M$10</f>
        <v>1570451.5626993058</v>
      </c>
      <c r="E59" s="84"/>
      <c r="F59" s="85">
        <f>F33*$M$10</f>
        <v>0</v>
      </c>
      <c r="G59" s="122">
        <f t="shared" si="11"/>
        <v>-1570451.5626993058</v>
      </c>
      <c r="H59" s="84"/>
      <c r="I59" s="85">
        <f>I33*$M$10</f>
        <v>0</v>
      </c>
      <c r="J59" s="122">
        <f t="shared" si="12"/>
        <v>-1570451.5626993058</v>
      </c>
      <c r="K59" s="84"/>
      <c r="L59" s="85">
        <f>L33*$M$10</f>
        <v>0</v>
      </c>
      <c r="M59" s="122">
        <f t="shared" si="13"/>
        <v>-1570451.5626993058</v>
      </c>
      <c r="N59" s="27" t="s">
        <v>372</v>
      </c>
      <c r="O59" s="27"/>
      <c r="P59" s="132"/>
    </row>
    <row r="60" spans="1:16" hidden="1" x14ac:dyDescent="0.25">
      <c r="A60" s="132" t="s">
        <v>239</v>
      </c>
      <c r="B60" s="27"/>
      <c r="C60" s="56" t="s">
        <v>202</v>
      </c>
      <c r="D60" s="85">
        <f>D36*$M$10</f>
        <v>0</v>
      </c>
      <c r="E60" s="84"/>
      <c r="F60" s="85">
        <f>F36*$M$10</f>
        <v>0</v>
      </c>
      <c r="G60" s="122">
        <f t="shared" si="11"/>
        <v>0</v>
      </c>
      <c r="H60" s="84"/>
      <c r="I60" s="85">
        <f>I36*$M$10</f>
        <v>0</v>
      </c>
      <c r="J60" s="122">
        <f t="shared" si="12"/>
        <v>0</v>
      </c>
      <c r="K60" s="84"/>
      <c r="L60" s="85">
        <f>L36*$M$10</f>
        <v>0</v>
      </c>
      <c r="M60" s="122">
        <f t="shared" si="13"/>
        <v>0</v>
      </c>
      <c r="N60" s="27" t="s">
        <v>372</v>
      </c>
      <c r="O60" s="27"/>
      <c r="P60" s="132"/>
    </row>
    <row r="61" spans="1:16" hidden="1" x14ac:dyDescent="0.25">
      <c r="A61" s="132" t="s">
        <v>239</v>
      </c>
      <c r="B61" s="27"/>
      <c r="C61" s="56" t="s">
        <v>203</v>
      </c>
      <c r="D61" s="85">
        <f>D37*$M$10</f>
        <v>5901188.3236735361</v>
      </c>
      <c r="E61" s="84"/>
      <c r="F61" s="85">
        <f>F37*$M$10</f>
        <v>0</v>
      </c>
      <c r="G61" s="122">
        <f t="shared" si="11"/>
        <v>-5901188.3236735361</v>
      </c>
      <c r="H61" s="84"/>
      <c r="I61" s="85">
        <f>I37*$M$10</f>
        <v>0</v>
      </c>
      <c r="J61" s="122">
        <f t="shared" si="12"/>
        <v>-5901188.3236735361</v>
      </c>
      <c r="K61" s="84"/>
      <c r="L61" s="85">
        <f>L37*$M$10</f>
        <v>0</v>
      </c>
      <c r="M61" s="122">
        <f t="shared" si="13"/>
        <v>-5901188.3236735361</v>
      </c>
      <c r="N61" s="27" t="s">
        <v>372</v>
      </c>
      <c r="O61" s="27"/>
      <c r="P61" s="132"/>
    </row>
    <row r="62" spans="1:16" ht="17.25" customHeight="1" x14ac:dyDescent="0.25">
      <c r="A62" s="132"/>
      <c r="B62" s="27"/>
      <c r="C62" s="56" t="s">
        <v>386</v>
      </c>
      <c r="D62" s="85">
        <f>D38*$M$10</f>
        <v>5901188.3236735361</v>
      </c>
      <c r="E62" s="84"/>
      <c r="F62" s="85">
        <f>F38*$M$10</f>
        <v>0</v>
      </c>
      <c r="G62" s="122">
        <f t="shared" si="11"/>
        <v>-5901188.3236735361</v>
      </c>
      <c r="H62" s="84"/>
      <c r="I62" s="85">
        <f>I38*$M$10</f>
        <v>0</v>
      </c>
      <c r="J62" s="122">
        <f t="shared" si="12"/>
        <v>-5901188.3236735361</v>
      </c>
      <c r="K62" s="84"/>
      <c r="L62" s="85">
        <f>L38*$M$10</f>
        <v>0</v>
      </c>
      <c r="M62" s="122">
        <f t="shared" si="13"/>
        <v>-5901188.3236735361</v>
      </c>
      <c r="N62" s="27" t="s">
        <v>372</v>
      </c>
      <c r="O62" s="27"/>
      <c r="P62" s="132"/>
    </row>
    <row r="63" spans="1:16" hidden="1" x14ac:dyDescent="0.25">
      <c r="A63" s="132" t="s">
        <v>239</v>
      </c>
      <c r="B63" s="27"/>
      <c r="C63" s="56" t="s">
        <v>204</v>
      </c>
      <c r="D63" s="85">
        <f>D41*$M$10</f>
        <v>0</v>
      </c>
      <c r="E63" s="84"/>
      <c r="F63" s="85">
        <f>F41*$M$10</f>
        <v>0</v>
      </c>
      <c r="G63" s="122">
        <f t="shared" si="11"/>
        <v>0</v>
      </c>
      <c r="H63" s="84"/>
      <c r="I63" s="85">
        <f>I41*$M$10</f>
        <v>0</v>
      </c>
      <c r="J63" s="122">
        <f t="shared" si="12"/>
        <v>0</v>
      </c>
      <c r="K63" s="84"/>
      <c r="L63" s="85">
        <f>L41*$M$10</f>
        <v>0</v>
      </c>
      <c r="M63" s="122">
        <f t="shared" si="13"/>
        <v>0</v>
      </c>
      <c r="N63" s="27" t="s">
        <v>372</v>
      </c>
      <c r="O63" s="27"/>
      <c r="P63" s="132"/>
    </row>
    <row r="64" spans="1:16" hidden="1" x14ac:dyDescent="0.25">
      <c r="A64" s="132" t="s">
        <v>239</v>
      </c>
      <c r="B64" s="27"/>
      <c r="C64" s="56" t="s">
        <v>205</v>
      </c>
      <c r="D64" s="85" t="e">
        <f>D42*$M$10</f>
        <v>#N/A</v>
      </c>
      <c r="E64" s="84"/>
      <c r="F64" s="85" t="e">
        <f>F42*$M$10</f>
        <v>#N/A</v>
      </c>
      <c r="G64" s="122" t="e">
        <f t="shared" si="11"/>
        <v>#N/A</v>
      </c>
      <c r="H64" s="84"/>
      <c r="I64" s="85" t="e">
        <f>I42*$M$10</f>
        <v>#N/A</v>
      </c>
      <c r="J64" s="122" t="e">
        <f t="shared" si="12"/>
        <v>#N/A</v>
      </c>
      <c r="K64" s="84"/>
      <c r="L64" s="85" t="e">
        <f>L42*$M$10</f>
        <v>#N/A</v>
      </c>
      <c r="M64" s="122" t="e">
        <f t="shared" si="13"/>
        <v>#N/A</v>
      </c>
      <c r="N64" s="27" t="s">
        <v>372</v>
      </c>
      <c r="O64" s="27"/>
      <c r="P64" s="132"/>
    </row>
    <row r="65" spans="1:16" ht="17.25" customHeight="1" x14ac:dyDescent="0.25">
      <c r="A65" s="132"/>
      <c r="B65" s="27"/>
      <c r="C65" s="56" t="s">
        <v>335</v>
      </c>
      <c r="D65" s="85" t="e">
        <f>D43*$M$10</f>
        <v>#N/A</v>
      </c>
      <c r="E65" s="84"/>
      <c r="F65" s="85" t="e">
        <f>F43*$M$10</f>
        <v>#N/A</v>
      </c>
      <c r="G65" s="122" t="e">
        <f t="shared" si="11"/>
        <v>#N/A</v>
      </c>
      <c r="H65" s="84"/>
      <c r="I65" s="85" t="e">
        <f>I43*$M$10</f>
        <v>#N/A</v>
      </c>
      <c r="J65" s="122" t="e">
        <f t="shared" si="12"/>
        <v>#N/A</v>
      </c>
      <c r="K65" s="84"/>
      <c r="L65" s="85" t="e">
        <f>L43*$M$10</f>
        <v>#N/A</v>
      </c>
      <c r="M65" s="122" t="e">
        <f t="shared" si="13"/>
        <v>#N/A</v>
      </c>
      <c r="N65" s="27" t="s">
        <v>372</v>
      </c>
      <c r="O65" s="27"/>
      <c r="P65" s="132"/>
    </row>
    <row r="66" spans="1:16" ht="17.25" customHeight="1" x14ac:dyDescent="0.25">
      <c r="A66" s="132"/>
      <c r="B66" s="27"/>
      <c r="C66" s="40" t="s">
        <v>232</v>
      </c>
      <c r="D66" s="85">
        <f>D46*$M$10</f>
        <v>724823.79816891043</v>
      </c>
      <c r="E66" s="84"/>
      <c r="F66" s="85">
        <f>F46*$M$10</f>
        <v>0</v>
      </c>
      <c r="G66" s="122">
        <f t="shared" si="11"/>
        <v>-724823.79816891043</v>
      </c>
      <c r="H66" s="84"/>
      <c r="I66" s="85">
        <f>I46*$M$10</f>
        <v>0</v>
      </c>
      <c r="J66" s="122">
        <f t="shared" si="12"/>
        <v>-724823.79816891043</v>
      </c>
      <c r="K66" s="84"/>
      <c r="L66" s="85">
        <f>L46*$M$10</f>
        <v>0</v>
      </c>
      <c r="M66" s="122">
        <f t="shared" si="13"/>
        <v>-724823.79816891043</v>
      </c>
      <c r="N66" s="27" t="s">
        <v>372</v>
      </c>
      <c r="O66" s="27"/>
      <c r="P66" s="132"/>
    </row>
    <row r="67" spans="1:16" ht="17.25" customHeight="1" x14ac:dyDescent="0.25">
      <c r="A67" s="132"/>
      <c r="B67" s="27"/>
      <c r="C67" s="40" t="s">
        <v>346</v>
      </c>
      <c r="D67" s="85">
        <f>SUMIF('Scenarios &amp; Measures'!$L14:$L27, 0, 'Scenarios &amp; Measures'!$M14:$M27)</f>
        <v>100000</v>
      </c>
      <c r="E67" s="84"/>
      <c r="F67" s="85">
        <f>SUMIF('Scenarios &amp; Measures'!$L39:$L52, 0, 'Scenarios &amp; Measures'!$M39:$M52)</f>
        <v>0</v>
      </c>
      <c r="G67" s="122">
        <f t="shared" si="11"/>
        <v>-100000</v>
      </c>
      <c r="H67" s="84"/>
      <c r="I67" s="85">
        <f>SUMIF('Scenarios &amp; Measures'!$L64:$L77, 0, 'Scenarios &amp; Measures'!$M64:$M77)</f>
        <v>0</v>
      </c>
      <c r="J67" s="122">
        <f t="shared" si="12"/>
        <v>-100000</v>
      </c>
      <c r="K67" s="84"/>
      <c r="L67" s="85">
        <f>SUMIF('Scenarios &amp; Measures'!$L89:$L102, 0, 'Scenarios &amp; Measures'!$M89:$M102)</f>
        <v>0</v>
      </c>
      <c r="M67" s="122">
        <f t="shared" ref="M67:M72" si="14">L67-$D67</f>
        <v>-100000</v>
      </c>
      <c r="N67" s="27" t="s">
        <v>372</v>
      </c>
      <c r="O67" s="27"/>
      <c r="P67" s="132"/>
    </row>
    <row r="68" spans="1:16" ht="17.25" customHeight="1" x14ac:dyDescent="0.25">
      <c r="A68" s="132"/>
      <c r="B68" s="27"/>
      <c r="C68" s="40" t="s">
        <v>345</v>
      </c>
      <c r="D68" s="85">
        <f>D52*$M$10</f>
        <v>703742.2927669232</v>
      </c>
      <c r="E68" s="84"/>
      <c r="F68" s="85">
        <f>F52*$M$10</f>
        <v>0</v>
      </c>
      <c r="G68" s="122">
        <f>F68-$D68</f>
        <v>-703742.2927669232</v>
      </c>
      <c r="H68" s="84"/>
      <c r="I68" s="85">
        <f>I52*$M$10</f>
        <v>0</v>
      </c>
      <c r="J68" s="122">
        <f>I68-$D68</f>
        <v>-703742.2927669232</v>
      </c>
      <c r="K68" s="84"/>
      <c r="L68" s="85">
        <f>L52*$M$10</f>
        <v>0</v>
      </c>
      <c r="M68" s="122">
        <f t="shared" si="14"/>
        <v>-703742.2927669232</v>
      </c>
      <c r="N68" s="27" t="s">
        <v>372</v>
      </c>
      <c r="O68" s="27"/>
      <c r="P68" s="132"/>
    </row>
    <row r="69" spans="1:16" ht="17.25" customHeight="1" x14ac:dyDescent="0.25">
      <c r="A69" s="132"/>
      <c r="B69" s="27"/>
      <c r="C69" s="40" t="s">
        <v>366</v>
      </c>
      <c r="D69" s="85">
        <f>'Scenarios &amp; Measures'!$P$29</f>
        <v>0</v>
      </c>
      <c r="E69" s="84"/>
      <c r="F69" s="85">
        <f>'Scenarios &amp; Measures'!$P$54</f>
        <v>0</v>
      </c>
      <c r="G69" s="122">
        <f t="shared" si="11"/>
        <v>0</v>
      </c>
      <c r="H69" s="84"/>
      <c r="I69" s="85">
        <f>'Scenarios &amp; Measures'!$P$79</f>
        <v>0</v>
      </c>
      <c r="J69" s="122">
        <f t="shared" si="12"/>
        <v>0</v>
      </c>
      <c r="K69" s="84"/>
      <c r="L69" s="85">
        <f>'Scenarios &amp; Measures'!$P$104</f>
        <v>0</v>
      </c>
      <c r="M69" s="122">
        <f t="shared" si="14"/>
        <v>0</v>
      </c>
      <c r="N69" s="27" t="s">
        <v>372</v>
      </c>
      <c r="O69" s="27"/>
      <c r="P69" s="132"/>
    </row>
    <row r="70" spans="1:16" ht="17.25" customHeight="1" x14ac:dyDescent="0.25">
      <c r="A70" s="132"/>
      <c r="B70" s="27"/>
      <c r="C70" s="67" t="s">
        <v>206</v>
      </c>
      <c r="D70" s="90" t="e">
        <f>-D59-D62-D65-D66-D68+D69</f>
        <v>#N/A</v>
      </c>
      <c r="E70" s="91"/>
      <c r="F70" s="90" t="e">
        <f>-F59-F62-F65-F66-F68+F69</f>
        <v>#N/A</v>
      </c>
      <c r="G70" s="123" t="e">
        <f t="shared" si="11"/>
        <v>#N/A</v>
      </c>
      <c r="H70" s="91"/>
      <c r="I70" s="90" t="e">
        <f>-I59-I62-I65-I66-I68+I69</f>
        <v>#N/A</v>
      </c>
      <c r="J70" s="123" t="e">
        <f t="shared" si="12"/>
        <v>#N/A</v>
      </c>
      <c r="K70" s="91"/>
      <c r="L70" s="90" t="e">
        <f>-L59-L62-L65-L66-L68+L69</f>
        <v>#N/A</v>
      </c>
      <c r="M70" s="123" t="e">
        <f t="shared" si="14"/>
        <v>#N/A</v>
      </c>
      <c r="N70" s="28" t="s">
        <v>372</v>
      </c>
      <c r="O70" s="27"/>
      <c r="P70" s="132"/>
    </row>
    <row r="71" spans="1:16" hidden="1" x14ac:dyDescent="0.25">
      <c r="A71" s="136" t="s">
        <v>351</v>
      </c>
      <c r="B71" s="27"/>
      <c r="C71" s="40" t="s">
        <v>347</v>
      </c>
      <c r="D71" s="55" t="e">
        <f>D70/$M$10</f>
        <v>#N/A</v>
      </c>
      <c r="E71" s="63"/>
      <c r="F71" s="55" t="e">
        <f>F70/$M$10</f>
        <v>#N/A</v>
      </c>
      <c r="G71" s="51" t="e">
        <f t="shared" si="11"/>
        <v>#N/A</v>
      </c>
      <c r="H71" s="63"/>
      <c r="I71" s="55" t="e">
        <f>I70/$M$10</f>
        <v>#N/A</v>
      </c>
      <c r="J71" s="51" t="e">
        <f t="shared" si="12"/>
        <v>#N/A</v>
      </c>
      <c r="K71" s="63"/>
      <c r="L71" s="55" t="e">
        <f>L70/$M$10</f>
        <v>#N/A</v>
      </c>
      <c r="M71" s="51" t="e">
        <f t="shared" si="14"/>
        <v>#N/A</v>
      </c>
      <c r="N71" s="27" t="s">
        <v>13</v>
      </c>
      <c r="O71" s="27"/>
      <c r="P71" s="132"/>
    </row>
    <row r="72" spans="1:16" ht="17.25" hidden="1" x14ac:dyDescent="0.25">
      <c r="A72" s="136" t="s">
        <v>351</v>
      </c>
      <c r="B72" s="27"/>
      <c r="C72" s="40" t="s">
        <v>348</v>
      </c>
      <c r="D72" s="57" t="e">
        <f>D70/$M$11</f>
        <v>#N/A</v>
      </c>
      <c r="E72" s="64"/>
      <c r="F72" s="57" t="e">
        <f>F70/$M$11</f>
        <v>#N/A</v>
      </c>
      <c r="G72" s="52" t="e">
        <f t="shared" si="11"/>
        <v>#N/A</v>
      </c>
      <c r="H72" s="64"/>
      <c r="I72" s="57" t="e">
        <f>I70/$M$11</f>
        <v>#N/A</v>
      </c>
      <c r="J72" s="52" t="e">
        <f t="shared" si="12"/>
        <v>#N/A</v>
      </c>
      <c r="K72" s="64"/>
      <c r="L72" s="57" t="e">
        <f>L70/$M$11</f>
        <v>#N/A</v>
      </c>
      <c r="M72" s="52" t="e">
        <f t="shared" si="14"/>
        <v>#N/A</v>
      </c>
      <c r="N72" s="27" t="s">
        <v>324</v>
      </c>
      <c r="O72" s="27"/>
      <c r="P72" s="132"/>
    </row>
    <row r="73" spans="1:16" ht="17.25" customHeight="1" x14ac:dyDescent="0.25">
      <c r="A73" s="132"/>
      <c r="B73" s="27"/>
      <c r="C73" s="40"/>
      <c r="D73" s="40"/>
      <c r="E73" s="56"/>
      <c r="F73" s="40"/>
      <c r="G73" s="40"/>
      <c r="H73" s="56"/>
      <c r="I73" s="40"/>
      <c r="J73" s="40"/>
      <c r="K73" s="56"/>
      <c r="L73" s="40"/>
      <c r="M73" s="113"/>
      <c r="N73" s="40"/>
      <c r="O73" s="27"/>
      <c r="P73" s="132"/>
    </row>
    <row r="74" spans="1:16" ht="17.25" customHeight="1" x14ac:dyDescent="0.35">
      <c r="A74" s="132"/>
      <c r="B74" s="27"/>
      <c r="C74" s="40"/>
      <c r="D74" s="40"/>
      <c r="E74" s="56"/>
      <c r="F74" s="40" t="s">
        <v>240</v>
      </c>
      <c r="G74" s="126" t="str">
        <f>IFERROR(-G70/G29, "")</f>
        <v/>
      </c>
      <c r="H74" s="56"/>
      <c r="I74" s="224"/>
      <c r="J74" s="125" t="str">
        <f>IFERROR(-J70/J29, "")</f>
        <v/>
      </c>
      <c r="K74" s="92"/>
      <c r="L74" s="224"/>
      <c r="M74" s="125" t="str">
        <f>IFERROR(-M70/M29, "")</f>
        <v/>
      </c>
      <c r="N74" s="27" t="s">
        <v>325</v>
      </c>
      <c r="O74" s="27"/>
      <c r="P74" s="132"/>
    </row>
    <row r="75" spans="1:16" ht="17.25" customHeight="1" x14ac:dyDescent="0.25">
      <c r="A75" s="132"/>
      <c r="B75" s="27"/>
      <c r="C75" s="40"/>
      <c r="D75" s="40"/>
      <c r="E75" s="56"/>
      <c r="F75" s="40" t="s">
        <v>349</v>
      </c>
      <c r="G75" s="131">
        <f>IFERROR(IF(AND(G67&lt;0,G50&lt;0),"Immediate",IF(G67/G50&gt;0, "No payback", ABS(G67/G50))), 0)</f>
        <v>0</v>
      </c>
      <c r="H75" s="92"/>
      <c r="I75" s="224"/>
      <c r="J75" s="131">
        <f>IFERROR(IF(AND(J67&lt;0,J50&lt;0),"Immediate",IF(J67/J50&gt;0, "No payback", ABS(J67/J50))), 0)</f>
        <v>0</v>
      </c>
      <c r="K75" s="92"/>
      <c r="L75" s="224"/>
      <c r="M75" s="131">
        <f>IFERROR(IF(AND(M67&lt;0,M50&lt;0),"Immediate",IF(M67/M50&gt;0, "No payback", ABS(M67/M50))), 0)</f>
        <v>0</v>
      </c>
      <c r="N75" s="27" t="s">
        <v>20</v>
      </c>
      <c r="O75" s="27"/>
      <c r="P75" s="132"/>
    </row>
    <row r="76" spans="1:16" ht="17.25" customHeight="1" x14ac:dyDescent="0.25">
      <c r="A76" s="132"/>
      <c r="B76" s="27"/>
      <c r="C76" s="40"/>
      <c r="D76" s="40"/>
      <c r="E76" s="56"/>
      <c r="F76" s="40" t="s">
        <v>350</v>
      </c>
      <c r="G76" s="119" t="str">
        <f>IF('Scenarios &amp; Measures'!$AN$59="NA - see note", "NA - see note", 'Scenarios &amp; Measures'!$AN$57)</f>
        <v>NA - see note</v>
      </c>
      <c r="H76" s="92"/>
      <c r="I76" s="224"/>
      <c r="J76" s="93" t="str">
        <f>IF('Scenarios &amp; Measures'!$AN$84="NA - see note", "NA - see note",  'Scenarios &amp; Measures'!$AN$82)</f>
        <v>NA - see note</v>
      </c>
      <c r="K76" s="92"/>
      <c r="L76" s="224"/>
      <c r="M76" s="93" t="str">
        <f>IF('Scenarios &amp; Measures'!$AN$109="NA - see note", "NA - see note", 'Scenarios &amp; Measures'!$AN$107)</f>
        <v>NA - see note</v>
      </c>
      <c r="N76" s="27" t="s">
        <v>12</v>
      </c>
      <c r="O76" s="27"/>
      <c r="P76" s="132"/>
    </row>
    <row r="77" spans="1:16" ht="14.65" hidden="1" customHeight="1" x14ac:dyDescent="0.25">
      <c r="A77" s="132"/>
      <c r="B77" s="27"/>
      <c r="C77" s="40"/>
      <c r="D77" s="40"/>
      <c r="E77" s="56"/>
      <c r="F77" s="40"/>
      <c r="G77" s="94"/>
      <c r="H77" s="92"/>
      <c r="I77" s="94"/>
      <c r="J77" s="94"/>
      <c r="K77" s="92"/>
      <c r="L77" s="94"/>
      <c r="M77" s="94"/>
      <c r="N77" s="40"/>
      <c r="O77" s="27"/>
      <c r="P77" s="132"/>
    </row>
    <row r="78" spans="1:16" x14ac:dyDescent="0.25">
      <c r="A78" s="132"/>
      <c r="B78" s="27"/>
      <c r="C78" s="49"/>
      <c r="E78" s="65"/>
      <c r="F78" s="56" t="s">
        <v>352</v>
      </c>
      <c r="G78" s="95" t="str">
        <f>IF('Scenarios &amp; Measures'!$J$36&lt;&gt;"",'Scenarios &amp; Measures'!$J$36,"")</f>
        <v/>
      </c>
      <c r="H78" s="96"/>
      <c r="I78" s="92"/>
      <c r="J78" s="95" t="str">
        <f>IF('Scenarios &amp; Measures'!$J$61&lt;&gt;"",'Scenarios &amp; Measures'!$J$61,"")</f>
        <v/>
      </c>
      <c r="K78" s="96"/>
      <c r="L78" s="92"/>
      <c r="M78" s="95" t="str">
        <f>IF('Scenarios &amp; Measures'!$J$86&lt;&gt;"",'Scenarios &amp; Measures'!$J$86,"")</f>
        <v/>
      </c>
      <c r="N78" s="27"/>
      <c r="O78" s="27"/>
      <c r="P78" s="132"/>
    </row>
    <row r="79" spans="1:16" x14ac:dyDescent="0.25">
      <c r="A79" s="132"/>
      <c r="B79" s="27"/>
      <c r="C79" s="49"/>
      <c r="D79" s="27"/>
      <c r="E79" s="49"/>
      <c r="F79" s="27"/>
      <c r="G79" s="27"/>
      <c r="H79" s="49"/>
      <c r="I79" s="27"/>
      <c r="J79" s="27"/>
      <c r="K79" s="49"/>
      <c r="L79" s="27"/>
      <c r="M79" s="27"/>
      <c r="N79" s="27"/>
      <c r="O79" s="27"/>
      <c r="P79" s="132"/>
    </row>
    <row r="80" spans="1:16" ht="30" customHeight="1" x14ac:dyDescent="0.25">
      <c r="A80" s="132"/>
      <c r="B80" s="27"/>
      <c r="C80" s="49"/>
      <c r="D80" s="27"/>
      <c r="E80" s="49"/>
      <c r="F80" s="27"/>
      <c r="G80" s="27"/>
      <c r="H80" s="49"/>
      <c r="I80" s="27"/>
      <c r="J80" s="27"/>
      <c r="K80" s="49"/>
      <c r="L80" s="127"/>
      <c r="M80" s="27"/>
      <c r="N80" s="27"/>
      <c r="O80" s="27"/>
      <c r="P80" s="132"/>
    </row>
    <row r="81" spans="1:16" x14ac:dyDescent="0.25">
      <c r="A81" s="132"/>
      <c r="B81" s="132"/>
      <c r="C81" s="132"/>
      <c r="D81" s="132"/>
      <c r="E81" s="132"/>
      <c r="F81" s="132"/>
      <c r="G81" s="132"/>
      <c r="H81" s="132"/>
      <c r="I81" s="132"/>
      <c r="J81" s="132"/>
      <c r="K81" s="132"/>
      <c r="L81" s="132"/>
      <c r="M81" s="132"/>
      <c r="N81" s="132"/>
      <c r="O81" s="132"/>
      <c r="P81" s="132"/>
    </row>
    <row r="83" spans="1:16" x14ac:dyDescent="0.25">
      <c r="D83" s="21"/>
      <c r="E83" s="21"/>
      <c r="G83" s="24"/>
      <c r="H83" s="21"/>
      <c r="K83" s="21"/>
    </row>
    <row r="85" spans="1:16" x14ac:dyDescent="0.25">
      <c r="F85" s="73"/>
    </row>
  </sheetData>
  <mergeCells count="9">
    <mergeCell ref="AB3:AO9"/>
    <mergeCell ref="D13:D14"/>
    <mergeCell ref="D10:G11"/>
    <mergeCell ref="I74:I76"/>
    <mergeCell ref="L74:L76"/>
    <mergeCell ref="L13:M14"/>
    <mergeCell ref="I13:J14"/>
    <mergeCell ref="F13:G14"/>
    <mergeCell ref="H2:O8"/>
  </mergeCells>
  <conditionalFormatting sqref="I20:I22 I33 J31:J33 I24:J28 I57:J61 I34:J38 I63:J69 I40:J55 I71:J72 I74:I76 J16:J29 J39:J51 J59:J70">
    <cfRule type="expression" dxfId="43" priority="62">
      <formula>$I$13=""</formula>
    </cfRule>
  </conditionalFormatting>
  <conditionalFormatting sqref="L20:L22 L24:L28 L57:L61 L33:L38 L63:L69 L40:L55 L71:L72 L74:L76">
    <cfRule type="expression" dxfId="42" priority="61">
      <formula>$L$13=""</formula>
    </cfRule>
  </conditionalFormatting>
  <conditionalFormatting sqref="I16:I19">
    <cfRule type="expression" dxfId="41" priority="59">
      <formula>$I$13=""</formula>
    </cfRule>
  </conditionalFormatting>
  <conditionalFormatting sqref="L16:L19">
    <cfRule type="expression" dxfId="40" priority="58">
      <formula>$L$13=""</formula>
    </cfRule>
  </conditionalFormatting>
  <conditionalFormatting sqref="G24:G26">
    <cfRule type="expression" dxfId="39" priority="57">
      <formula>$F$13=""</formula>
    </cfRule>
  </conditionalFormatting>
  <conditionalFormatting sqref="J24:J26">
    <cfRule type="expression" dxfId="38" priority="56">
      <formula>$I$13=""</formula>
    </cfRule>
  </conditionalFormatting>
  <conditionalFormatting sqref="J50">
    <cfRule type="expression" dxfId="37" priority="54">
      <formula>$F$13=""</formula>
    </cfRule>
  </conditionalFormatting>
  <conditionalFormatting sqref="I16:J22 J16:J29">
    <cfRule type="expression" dxfId="36" priority="50">
      <formula>$I$13=""</formula>
    </cfRule>
  </conditionalFormatting>
  <conditionalFormatting sqref="L16:L22">
    <cfRule type="expression" dxfId="35" priority="49">
      <formula>$L$13=""</formula>
    </cfRule>
  </conditionalFormatting>
  <conditionalFormatting sqref="G78 J78">
    <cfRule type="expression" dxfId="34" priority="48">
      <formula>AND(G78=$R$13)</formula>
    </cfRule>
  </conditionalFormatting>
  <conditionalFormatting sqref="I29:J29">
    <cfRule type="expression" dxfId="33" priority="46">
      <formula>$I$13=""</formula>
    </cfRule>
  </conditionalFormatting>
  <conditionalFormatting sqref="L29">
    <cfRule type="expression" dxfId="32" priority="45">
      <formula>$L$13=""</formula>
    </cfRule>
  </conditionalFormatting>
  <conditionalFormatting sqref="G29">
    <cfRule type="expression" dxfId="31" priority="44">
      <formula>$F$13=""</formula>
    </cfRule>
  </conditionalFormatting>
  <conditionalFormatting sqref="J29">
    <cfRule type="expression" dxfId="30" priority="43">
      <formula>$I$13=""</formula>
    </cfRule>
  </conditionalFormatting>
  <conditionalFormatting sqref="I62:J62">
    <cfRule type="expression" dxfId="29" priority="40">
      <formula>$I$13=""</formula>
    </cfRule>
  </conditionalFormatting>
  <conditionalFormatting sqref="L62">
    <cfRule type="expression" dxfId="28" priority="39">
      <formula>$L$13=""</formula>
    </cfRule>
  </conditionalFormatting>
  <conditionalFormatting sqref="M10">
    <cfRule type="cellIs" dxfId="27" priority="37" operator="notEqual">
      <formula>20</formula>
    </cfRule>
  </conditionalFormatting>
  <conditionalFormatting sqref="M12">
    <cfRule type="expression" dxfId="26" priority="36">
      <formula>OR($M$10&lt;&gt;20,$M$9&lt;&gt;3)</formula>
    </cfRule>
  </conditionalFormatting>
  <conditionalFormatting sqref="M9">
    <cfRule type="cellIs" dxfId="25" priority="35" operator="notEqual">
      <formula>3</formula>
    </cfRule>
  </conditionalFormatting>
  <conditionalFormatting sqref="J74">
    <cfRule type="expression" dxfId="24" priority="34">
      <formula>$F$13=""</formula>
    </cfRule>
  </conditionalFormatting>
  <conditionalFormatting sqref="J76">
    <cfRule type="expression" dxfId="23" priority="32">
      <formula>$F$13=""</formula>
    </cfRule>
  </conditionalFormatting>
  <conditionalFormatting sqref="F16:F70">
    <cfRule type="expression" dxfId="22" priority="25">
      <formula>$F$13=""</formula>
    </cfRule>
  </conditionalFormatting>
  <conditionalFormatting sqref="G16:G74 G76:G78">
    <cfRule type="expression" dxfId="21" priority="24">
      <formula>$F$13=""</formula>
    </cfRule>
  </conditionalFormatting>
  <conditionalFormatting sqref="I16:I70">
    <cfRule type="expression" dxfId="20" priority="23">
      <formula>$I$13=""</formula>
    </cfRule>
  </conditionalFormatting>
  <conditionalFormatting sqref="J16:J74 J76:J78">
    <cfRule type="expression" dxfId="19" priority="22">
      <formula>$I$13=""</formula>
    </cfRule>
  </conditionalFormatting>
  <conditionalFormatting sqref="L16:L70">
    <cfRule type="expression" dxfId="18" priority="21">
      <formula>$L$13=""</formula>
    </cfRule>
  </conditionalFormatting>
  <conditionalFormatting sqref="D16:D70">
    <cfRule type="expression" dxfId="17" priority="19">
      <formula>$D$13=""</formula>
    </cfRule>
  </conditionalFormatting>
  <conditionalFormatting sqref="M16:M29 M31:M55 M57:M72">
    <cfRule type="expression" dxfId="16" priority="18">
      <formula>$I$13=""</formula>
    </cfRule>
  </conditionalFormatting>
  <conditionalFormatting sqref="M24:M26">
    <cfRule type="expression" dxfId="15" priority="17">
      <formula>$I$13=""</formula>
    </cfRule>
  </conditionalFormatting>
  <conditionalFormatting sqref="M50">
    <cfRule type="expression" dxfId="14" priority="16">
      <formula>$F$13=""</formula>
    </cfRule>
  </conditionalFormatting>
  <conditionalFormatting sqref="M16:M29">
    <cfRule type="expression" dxfId="13" priority="15">
      <formula>$I$13=""</formula>
    </cfRule>
  </conditionalFormatting>
  <conditionalFormatting sqref="M78">
    <cfRule type="expression" dxfId="12" priority="14">
      <formula>AND(M78=$R$13)</formula>
    </cfRule>
  </conditionalFormatting>
  <conditionalFormatting sqref="M29">
    <cfRule type="expression" dxfId="11" priority="13">
      <formula>$I$13=""</formula>
    </cfRule>
  </conditionalFormatting>
  <conditionalFormatting sqref="M29">
    <cfRule type="expression" dxfId="10" priority="12">
      <formula>$I$13=""</formula>
    </cfRule>
  </conditionalFormatting>
  <conditionalFormatting sqref="M62">
    <cfRule type="expression" dxfId="9" priority="11">
      <formula>$I$13=""</formula>
    </cfRule>
  </conditionalFormatting>
  <conditionalFormatting sqref="M74">
    <cfRule type="expression" dxfId="8" priority="10">
      <formula>$F$13=""</formula>
    </cfRule>
  </conditionalFormatting>
  <conditionalFormatting sqref="M76">
    <cfRule type="expression" dxfId="7" priority="9">
      <formula>$F$13=""</formula>
    </cfRule>
  </conditionalFormatting>
  <conditionalFormatting sqref="M16:M74 M76:M78">
    <cfRule type="expression" dxfId="6" priority="7">
      <formula>$I$13=""</formula>
    </cfRule>
  </conditionalFormatting>
  <conditionalFormatting sqref="G75">
    <cfRule type="expression" dxfId="5" priority="6">
      <formula>$F$13=""</formula>
    </cfRule>
  </conditionalFormatting>
  <conditionalFormatting sqref="G75">
    <cfRule type="expression" dxfId="4" priority="5">
      <formula>$F$13=""</formula>
    </cfRule>
  </conditionalFormatting>
  <conditionalFormatting sqref="J75">
    <cfRule type="expression" dxfId="3" priority="4">
      <formula>$F$13=""</formula>
    </cfRule>
  </conditionalFormatting>
  <conditionalFormatting sqref="J75">
    <cfRule type="expression" dxfId="2" priority="3">
      <formula>$F$13=""</formula>
    </cfRule>
  </conditionalFormatting>
  <conditionalFormatting sqref="M75">
    <cfRule type="expression" dxfId="1" priority="2">
      <formula>$F$13=""</formula>
    </cfRule>
  </conditionalFormatting>
  <conditionalFormatting sqref="M75">
    <cfRule type="expression" dxfId="0" priority="1">
      <formula>$F$13=""</formula>
    </cfRule>
  </conditionalFormatting>
  <pageMargins left="0.70866141732283472" right="0.70866141732283472" top="0.74803149606299213" bottom="0.74803149606299213" header="0.31496062992125984" footer="0.31496062992125984"/>
  <pageSetup scale="22" orientation="portrait" r:id="rId1"/>
  <headerFooter>
    <oddHeader>&amp;R&amp;"Arial"&amp;12&amp;K000000UNCLASSIFIED / NON CLASSIFIÉ&amp;1#</oddHeader>
  </headerFooter>
  <ignoredErrors>
    <ignoredError sqref="D54 D46 F54:G54 I54:J54 L54 L50:M50 I50:J50 G50 I20:I21 L20:L21 G22:G23 J22:J23 G35 G40 G45 G48 G53 G55 I34 I47 I52 J35 J40 J45 J48 J53 J55 L47 L52 G57:G59 G62 G65:G66 G70:G72 J69:J72 I69 L69 L67 I67 J57:J66 J67 G27:G29 J27:J29 M23" formula="1"/>
    <ignoredError sqref="F26 D26 G16:G17 F18 D18:E18 E17 J16:K17 K18:M18 M16:M17 E16 H16 H18:I18 H17 K24:M26 I26 E51 H51 K51 L74 L76 L75 K74 M74 E19 H19 K75 K76 K19 M19 M51 K23:L23 H75:I75 H76:I76 G74 I74:J74" evalError="1"/>
    <ignoredError sqref="G24:G26 J18:J19 G18:G19 J24:J26 J51 G51" evalError="1" formula="1"/>
  </ignoredErrors>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6BCC5-BE83-42D8-B89F-0980AA3F34D9}">
  <dimension ref="A1:AS85"/>
  <sheetViews>
    <sheetView showGridLines="0" topLeftCell="A20" workbookViewId="0">
      <selection activeCell="A33" sqref="A33"/>
    </sheetView>
  </sheetViews>
  <sheetFormatPr defaultRowHeight="15" x14ac:dyDescent="0.25"/>
  <cols>
    <col min="1" max="1" width="10.42578125" customWidth="1"/>
    <col min="2" max="2" width="20.42578125" bestFit="1" customWidth="1"/>
    <col min="3" max="13" width="10.28515625" customWidth="1"/>
    <col min="14" max="34" width="10.140625" customWidth="1"/>
    <col min="35" max="35" width="13.5703125" customWidth="1"/>
    <col min="36" max="36" width="13.7109375" bestFit="1" customWidth="1"/>
    <col min="37" max="37" width="11" customWidth="1"/>
    <col min="38" max="38" width="19.42578125" customWidth="1"/>
    <col min="39" max="39" width="20.140625" customWidth="1"/>
    <col min="40" max="40" width="13.7109375" bestFit="1" customWidth="1"/>
    <col min="41" max="41" width="22.42578125" customWidth="1"/>
  </cols>
  <sheetData>
    <row r="1" spans="2:40" hidden="1" x14ac:dyDescent="0.25">
      <c r="B1" s="1"/>
      <c r="C1" s="233"/>
      <c r="D1" s="233"/>
      <c r="E1" s="233"/>
      <c r="F1" s="233"/>
      <c r="G1" s="233"/>
      <c r="H1" s="233"/>
      <c r="I1" s="233"/>
      <c r="J1" s="233"/>
      <c r="K1" s="233"/>
      <c r="L1" s="233"/>
      <c r="M1" s="233"/>
      <c r="N1" s="233"/>
      <c r="O1" s="233"/>
      <c r="P1" s="233"/>
      <c r="Q1" s="233"/>
      <c r="R1" s="233"/>
      <c r="S1" s="233"/>
      <c r="T1" s="233"/>
      <c r="U1" s="233"/>
      <c r="V1" s="233"/>
      <c r="W1" s="233"/>
      <c r="X1" s="233"/>
      <c r="Y1" s="233"/>
      <c r="Z1" s="233"/>
      <c r="AA1" s="233"/>
      <c r="AB1" s="233"/>
      <c r="AC1" s="233"/>
      <c r="AD1" s="233"/>
      <c r="AE1" s="233"/>
      <c r="AF1" s="233"/>
      <c r="AG1" s="233"/>
      <c r="AH1" s="233"/>
      <c r="AI1" s="233"/>
      <c r="AJ1" s="1"/>
      <c r="AK1" s="1"/>
      <c r="AL1" s="1"/>
      <c r="AM1" s="1"/>
      <c r="AN1" s="1"/>
    </row>
    <row r="2" spans="2:40" ht="18" hidden="1" x14ac:dyDescent="0.35">
      <c r="B2" s="1"/>
      <c r="C2" s="1" t="s">
        <v>37</v>
      </c>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t="s">
        <v>38</v>
      </c>
      <c r="AJ2" s="1"/>
      <c r="AK2" s="1"/>
      <c r="AL2" s="1"/>
      <c r="AM2" s="1" t="s">
        <v>36</v>
      </c>
      <c r="AN2" s="1"/>
    </row>
    <row r="3" spans="2:40" hidden="1" x14ac:dyDescent="0.25">
      <c r="B3" s="1" t="s">
        <v>39</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t="s">
        <v>39</v>
      </c>
      <c r="AM3" s="1"/>
      <c r="AN3" s="1"/>
    </row>
    <row r="4" spans="2:40" hidden="1" x14ac:dyDescent="0.25">
      <c r="B4" s="1" t="s">
        <v>40</v>
      </c>
      <c r="C4" s="2">
        <v>219.80340783203502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1">
        <v>53.24</v>
      </c>
      <c r="AJ4" s="1"/>
      <c r="AK4" s="1"/>
      <c r="AL4" s="1" t="s">
        <v>21</v>
      </c>
      <c r="AM4" s="1">
        <v>88.54</v>
      </c>
      <c r="AN4" s="1"/>
    </row>
    <row r="5" spans="2:40" hidden="1" x14ac:dyDescent="0.25">
      <c r="B5" s="1" t="s">
        <v>41</v>
      </c>
      <c r="C5" s="2">
        <v>4.3960681566407009</v>
      </c>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1">
        <v>53.19</v>
      </c>
      <c r="AJ5" s="1"/>
      <c r="AK5" s="1"/>
      <c r="AL5" s="1" t="s">
        <v>42</v>
      </c>
      <c r="AM5" s="1">
        <v>88.54</v>
      </c>
      <c r="AN5" s="1"/>
    </row>
    <row r="6" spans="2:40" hidden="1" x14ac:dyDescent="0.25">
      <c r="B6" s="1" t="s">
        <v>43</v>
      </c>
      <c r="C6" s="2">
        <v>0.90852075237241148</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1">
        <v>52.09</v>
      </c>
      <c r="AJ6" s="1"/>
      <c r="AK6" s="1"/>
      <c r="AL6" s="1" t="s">
        <v>44</v>
      </c>
      <c r="AM6" s="1">
        <v>17.190000000000001</v>
      </c>
      <c r="AN6" s="1"/>
    </row>
    <row r="7" spans="2:40" hidden="1" x14ac:dyDescent="0.25">
      <c r="B7" s="1" t="s">
        <v>45</v>
      </c>
      <c r="C7" s="2">
        <v>84.109999999999985</v>
      </c>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1">
        <v>52.5</v>
      </c>
      <c r="AJ7" s="1"/>
      <c r="AK7" s="1"/>
      <c r="AL7" s="1" t="s">
        <v>46</v>
      </c>
      <c r="AM7" s="1">
        <v>73.86</v>
      </c>
      <c r="AN7" s="1"/>
    </row>
    <row r="8" spans="2:40" hidden="1" x14ac:dyDescent="0.25">
      <c r="B8" s="1" t="s">
        <v>47</v>
      </c>
      <c r="C8" s="2">
        <v>8.7921363132814019</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1">
        <v>52.5</v>
      </c>
      <c r="AJ8" s="1"/>
      <c r="AK8" s="1"/>
      <c r="AL8" s="1" t="s">
        <v>48</v>
      </c>
      <c r="AM8" s="1">
        <v>49.29</v>
      </c>
      <c r="AN8" s="1"/>
    </row>
    <row r="9" spans="2:40" hidden="1" x14ac:dyDescent="0.25">
      <c r="B9" s="1" t="s">
        <v>49</v>
      </c>
      <c r="C9" s="2">
        <v>73.267802610678345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1">
        <v>68.010000000000005</v>
      </c>
      <c r="AJ9" s="1"/>
      <c r="AK9" s="1"/>
      <c r="AL9" s="1" t="s">
        <v>50</v>
      </c>
      <c r="AM9" s="1">
        <v>100.95</v>
      </c>
      <c r="AN9" s="1"/>
    </row>
    <row r="10" spans="2:40" hidden="1" x14ac:dyDescent="0.25">
      <c r="B10" s="1" t="s">
        <v>51</v>
      </c>
      <c r="C10" s="2">
        <v>199.28842310104508</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1">
        <v>52.5</v>
      </c>
      <c r="AJ10" s="1"/>
      <c r="AK10" s="1"/>
      <c r="AL10" s="1" t="s">
        <v>52</v>
      </c>
      <c r="AM10" s="1">
        <v>64.52</v>
      </c>
      <c r="AN10" s="1"/>
    </row>
    <row r="11" spans="2:40" hidden="1" x14ac:dyDescent="0.25">
      <c r="B11" s="1" t="s">
        <v>53</v>
      </c>
      <c r="C11" s="2">
        <v>219.81</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1">
        <v>68.010000000000005</v>
      </c>
      <c r="AJ11" s="1"/>
      <c r="AK11" s="1"/>
      <c r="AL11" s="1" t="s">
        <v>54</v>
      </c>
      <c r="AM11" s="1">
        <v>75.13</v>
      </c>
      <c r="AN11" s="1"/>
    </row>
    <row r="12" spans="2:40" hidden="1" x14ac:dyDescent="0.25">
      <c r="B12" s="1" t="s">
        <v>55</v>
      </c>
      <c r="C12" s="2">
        <v>11.136705996823109</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1">
        <v>52.14</v>
      </c>
      <c r="AJ12" s="1"/>
      <c r="AK12" s="1"/>
      <c r="AL12" s="1" t="s">
        <v>56</v>
      </c>
      <c r="AM12" s="1">
        <v>75.13</v>
      </c>
      <c r="AN12" s="1"/>
    </row>
    <row r="13" spans="2:40" hidden="1" x14ac:dyDescent="0.25">
      <c r="B13" s="1" t="s">
        <v>57</v>
      </c>
      <c r="C13" s="2">
        <v>84.109999999999985</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1">
        <v>52.5</v>
      </c>
      <c r="AJ13" s="1"/>
      <c r="AK13" s="1"/>
      <c r="AL13" s="1" t="s">
        <v>58</v>
      </c>
      <c r="AM13" s="1">
        <v>75.13</v>
      </c>
      <c r="AN13" s="1"/>
    </row>
    <row r="14" spans="2:40" hidden="1" x14ac:dyDescent="0.25">
      <c r="B14" s="1" t="s">
        <v>59</v>
      </c>
      <c r="C14" s="2">
        <v>0.4102996946197987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1">
        <v>52.12</v>
      </c>
      <c r="AJ14" s="1"/>
      <c r="AK14" s="1"/>
      <c r="AL14" s="1" t="s">
        <v>60</v>
      </c>
      <c r="AM14" s="1">
        <v>78.86</v>
      </c>
      <c r="AN14" s="1"/>
    </row>
    <row r="15" spans="2:40" hidden="1" x14ac:dyDescent="0.25">
      <c r="B15" s="1" t="s">
        <v>61</v>
      </c>
      <c r="C15" s="2">
        <v>222.73411993646218</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1">
        <v>50.53</v>
      </c>
      <c r="AJ15" s="1"/>
      <c r="AK15" s="1"/>
      <c r="AL15" s="1" t="s">
        <v>62</v>
      </c>
      <c r="AM15" s="1">
        <v>77.48</v>
      </c>
      <c r="AN15" s="1"/>
    </row>
    <row r="16" spans="2:40" hidden="1" x14ac:dyDescent="0.25">
      <c r="B16" s="1" t="s">
        <v>63</v>
      </c>
      <c r="C16" s="2">
        <v>11.722848417708535</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1">
        <v>52.5</v>
      </c>
      <c r="AJ16" s="1"/>
      <c r="AK16" s="1"/>
      <c r="AL16" s="1" t="s">
        <v>64</v>
      </c>
      <c r="AM16" s="1">
        <v>71.959999999999994</v>
      </c>
      <c r="AN16" s="1"/>
    </row>
    <row r="17" spans="2:40" hidden="1" x14ac:dyDescent="0.2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row>
    <row r="18" spans="2:40" hidden="1" x14ac:dyDescent="0.2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row>
    <row r="19" spans="2:40" hidden="1" x14ac:dyDescent="0.2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row>
    <row r="20" spans="2:40" ht="15.75" thickBot="1" x14ac:dyDescent="0.3">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row>
    <row r="21" spans="2:40" ht="33" customHeight="1" x14ac:dyDescent="0.35">
      <c r="B21" s="236"/>
      <c r="C21" s="242" t="s">
        <v>415</v>
      </c>
      <c r="D21" s="243"/>
      <c r="E21" s="243"/>
      <c r="F21" s="243"/>
      <c r="G21" s="243"/>
      <c r="H21" s="243"/>
      <c r="I21" s="243"/>
      <c r="J21" s="243"/>
      <c r="K21" s="243"/>
      <c r="L21" s="243"/>
      <c r="M21" s="243"/>
      <c r="N21" s="243"/>
      <c r="O21" s="243"/>
      <c r="P21" s="243"/>
      <c r="Q21" s="243"/>
      <c r="R21" s="243"/>
      <c r="S21" s="243"/>
      <c r="T21" s="243"/>
      <c r="U21" s="243"/>
      <c r="V21" s="243"/>
      <c r="W21" s="243"/>
      <c r="X21" s="243"/>
      <c r="Y21" s="243"/>
      <c r="Z21" s="243"/>
      <c r="AA21" s="243"/>
      <c r="AB21" s="243"/>
      <c r="AC21" s="243"/>
      <c r="AD21" s="243"/>
      <c r="AE21" s="243"/>
      <c r="AF21" s="243"/>
      <c r="AG21" s="243"/>
      <c r="AH21" s="244"/>
      <c r="AI21" s="153" t="s">
        <v>394</v>
      </c>
      <c r="AJ21" s="139" t="s">
        <v>395</v>
      </c>
      <c r="AK21" s="3"/>
      <c r="AL21" s="1"/>
      <c r="AM21" s="1"/>
      <c r="AN21" s="1"/>
    </row>
    <row r="22" spans="2:40" ht="42" customHeight="1" thickBot="1" x14ac:dyDescent="0.3">
      <c r="B22" s="237"/>
      <c r="C22" s="239" t="s">
        <v>414</v>
      </c>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1"/>
      <c r="AI22" s="234" t="s">
        <v>396</v>
      </c>
      <c r="AJ22" s="235"/>
      <c r="AK22" s="3"/>
      <c r="AL22" s="1"/>
      <c r="AM22" s="1"/>
      <c r="AN22" s="1"/>
    </row>
    <row r="23" spans="2:40" ht="75" customHeight="1" x14ac:dyDescent="0.35">
      <c r="B23" s="238"/>
      <c r="C23" s="137">
        <v>2019</v>
      </c>
      <c r="D23" s="137">
        <v>2020</v>
      </c>
      <c r="E23" s="137">
        <v>2021</v>
      </c>
      <c r="F23" s="137">
        <v>2022</v>
      </c>
      <c r="G23" s="137">
        <v>2023</v>
      </c>
      <c r="H23" s="137">
        <v>2024</v>
      </c>
      <c r="I23" s="137">
        <v>2025</v>
      </c>
      <c r="J23" s="137">
        <v>2026</v>
      </c>
      <c r="K23" s="137">
        <v>2027</v>
      </c>
      <c r="L23" s="137">
        <v>2028</v>
      </c>
      <c r="M23" s="137">
        <v>2029</v>
      </c>
      <c r="N23" s="137">
        <v>2030</v>
      </c>
      <c r="O23" s="137">
        <v>2031</v>
      </c>
      <c r="P23" s="137">
        <v>2032</v>
      </c>
      <c r="Q23" s="137">
        <v>2033</v>
      </c>
      <c r="R23" s="137">
        <v>2034</v>
      </c>
      <c r="S23" s="137">
        <v>2035</v>
      </c>
      <c r="T23" s="137">
        <v>2036</v>
      </c>
      <c r="U23" s="137">
        <v>2037</v>
      </c>
      <c r="V23" s="137">
        <v>2038</v>
      </c>
      <c r="W23" s="137">
        <v>2039</v>
      </c>
      <c r="X23" s="137">
        <v>2040</v>
      </c>
      <c r="Y23" s="137">
        <v>2041</v>
      </c>
      <c r="Z23" s="137">
        <v>2042</v>
      </c>
      <c r="AA23" s="137">
        <v>2043</v>
      </c>
      <c r="AB23" s="137">
        <v>2044</v>
      </c>
      <c r="AC23" s="137">
        <v>2045</v>
      </c>
      <c r="AD23" s="137">
        <v>2046</v>
      </c>
      <c r="AE23" s="137">
        <v>2047</v>
      </c>
      <c r="AF23" s="137">
        <v>2048</v>
      </c>
      <c r="AG23" s="137">
        <v>2049</v>
      </c>
      <c r="AH23" s="137">
        <v>2050</v>
      </c>
      <c r="AI23" s="234" t="s">
        <v>396</v>
      </c>
      <c r="AJ23" s="235"/>
      <c r="AK23" s="1"/>
      <c r="AL23" s="141"/>
      <c r="AM23" s="140" t="s">
        <v>394</v>
      </c>
      <c r="AN23" s="138" t="s">
        <v>395</v>
      </c>
    </row>
    <row r="24" spans="2:40" x14ac:dyDescent="0.25">
      <c r="B24" s="142" t="s">
        <v>40</v>
      </c>
      <c r="C24" s="164">
        <v>620</v>
      </c>
      <c r="D24" s="164">
        <v>295.27242619663394</v>
      </c>
      <c r="E24" s="164">
        <v>235.36431890495848</v>
      </c>
      <c r="F24" s="164">
        <v>211.46797115196222</v>
      </c>
      <c r="G24" s="164">
        <v>191.42669828369503</v>
      </c>
      <c r="H24" s="164">
        <v>193.13970801649054</v>
      </c>
      <c r="I24" s="164">
        <v>175.7457921359763</v>
      </c>
      <c r="J24" s="164">
        <v>178.16263453608678</v>
      </c>
      <c r="K24" s="164">
        <v>181.81478982546292</v>
      </c>
      <c r="L24" s="164">
        <v>184.82493871536093</v>
      </c>
      <c r="M24" s="164">
        <v>187.03299575719521</v>
      </c>
      <c r="N24" s="164">
        <v>185.45505813625655</v>
      </c>
      <c r="O24" s="164">
        <v>187.34600026386931</v>
      </c>
      <c r="P24" s="164">
        <v>190.6135246142276</v>
      </c>
      <c r="Q24" s="164">
        <v>192.43776607681309</v>
      </c>
      <c r="R24" s="164">
        <v>194.07293263192699</v>
      </c>
      <c r="S24" s="164">
        <v>196.30838280808302</v>
      </c>
      <c r="T24" s="164">
        <v>198.31797598784428</v>
      </c>
      <c r="U24" s="164">
        <v>199.9639130913736</v>
      </c>
      <c r="V24" s="164">
        <v>205.76293177664823</v>
      </c>
      <c r="W24" s="164">
        <v>211.60794467164294</v>
      </c>
      <c r="X24" s="164">
        <v>212.91171910324084</v>
      </c>
      <c r="Y24" s="164">
        <v>215.58566995883149</v>
      </c>
      <c r="Z24" s="164">
        <v>218.93722798658388</v>
      </c>
      <c r="AA24" s="164">
        <v>222.19590937414216</v>
      </c>
      <c r="AB24" s="164">
        <v>228.25636455852211</v>
      </c>
      <c r="AC24" s="164">
        <v>226.74875659675516</v>
      </c>
      <c r="AD24" s="164">
        <v>230.43548314193012</v>
      </c>
      <c r="AE24" s="164">
        <v>233.11645318362145</v>
      </c>
      <c r="AF24" s="164">
        <v>227.58291448811843</v>
      </c>
      <c r="AG24" s="164">
        <v>221.59672493801298</v>
      </c>
      <c r="AH24" s="164">
        <v>215.94318919564219</v>
      </c>
      <c r="AI24" s="143">
        <f>(1938/1000)/0.03771</f>
        <v>51.392203659506762</v>
      </c>
      <c r="AJ24" s="144">
        <f>AI24/277.778</f>
        <v>0.18501178516479619</v>
      </c>
      <c r="AK24" s="145"/>
      <c r="AL24" s="142" t="s">
        <v>397</v>
      </c>
      <c r="AM24" s="143">
        <v>83.919717180000006</v>
      </c>
      <c r="AN24" s="144">
        <f>AM24/277.778</f>
        <v>0.30211074015940786</v>
      </c>
    </row>
    <row r="25" spans="2:40" x14ac:dyDescent="0.25">
      <c r="B25" s="142" t="s">
        <v>41</v>
      </c>
      <c r="C25" s="164">
        <v>18.600000000000001</v>
      </c>
      <c r="D25" s="164">
        <v>1.4922267715079387</v>
      </c>
      <c r="E25" s="164">
        <v>1.4405561928936308</v>
      </c>
      <c r="F25" s="164">
        <v>1.3991859215131073</v>
      </c>
      <c r="G25" s="164">
        <v>1.3716246250247286</v>
      </c>
      <c r="H25" s="164">
        <v>1.3304127588249111</v>
      </c>
      <c r="I25" s="164">
        <v>1.2718608436082943</v>
      </c>
      <c r="J25" s="164">
        <v>1.1947860344397629</v>
      </c>
      <c r="K25" s="164">
        <v>1.1658441721381991</v>
      </c>
      <c r="L25" s="164">
        <v>1.1535593001932409</v>
      </c>
      <c r="M25" s="164">
        <v>1.1420250663714486</v>
      </c>
      <c r="N25" s="164">
        <v>1.1121196880339941</v>
      </c>
      <c r="O25" s="164">
        <v>1.0773303894541331</v>
      </c>
      <c r="P25" s="164">
        <v>1.0455177693991486</v>
      </c>
      <c r="Q25" s="164">
        <v>1.0384049006652845</v>
      </c>
      <c r="R25" s="164">
        <v>1.031524573725755</v>
      </c>
      <c r="S25" s="164">
        <v>1.0243272799900236</v>
      </c>
      <c r="T25" s="164">
        <v>1.0082748193645565</v>
      </c>
      <c r="U25" s="164">
        <v>1.0136250505771349</v>
      </c>
      <c r="V25" s="164">
        <v>1.0227959649486795</v>
      </c>
      <c r="W25" s="164">
        <v>1.0834377294866766</v>
      </c>
      <c r="X25" s="164">
        <v>1.1026601124222282</v>
      </c>
      <c r="Y25" s="164">
        <v>1.1324836414733197</v>
      </c>
      <c r="Z25" s="164">
        <v>1.401968738741723</v>
      </c>
      <c r="AA25" s="164">
        <v>1.3906587795437657</v>
      </c>
      <c r="AB25" s="164">
        <v>1.325750382729266</v>
      </c>
      <c r="AC25" s="164">
        <v>1.0641653990304365</v>
      </c>
      <c r="AD25" s="164">
        <v>1.1031467488749092</v>
      </c>
      <c r="AE25" s="164">
        <v>1.6274785028396954</v>
      </c>
      <c r="AF25" s="164">
        <v>2.7813191525911969</v>
      </c>
      <c r="AG25" s="164">
        <v>3.314896543462047</v>
      </c>
      <c r="AH25" s="164">
        <v>3.522688691921942</v>
      </c>
      <c r="AI25" s="143">
        <f>(1936/1000)/0.03771</f>
        <v>51.339167329620786</v>
      </c>
      <c r="AJ25" s="144">
        <f t="shared" ref="AJ25:AJ36" si="0">AI25/277.778</f>
        <v>0.1848208545299512</v>
      </c>
      <c r="AK25" s="146"/>
      <c r="AL25" s="167" t="s">
        <v>398</v>
      </c>
      <c r="AM25" s="164">
        <v>4</v>
      </c>
      <c r="AN25" s="168">
        <f t="shared" ref="AN25:AN31" si="1">AM25/277.778</f>
        <v>1.4399988480009215E-2</v>
      </c>
    </row>
    <row r="26" spans="2:40" x14ac:dyDescent="0.25">
      <c r="B26" s="142" t="s">
        <v>43</v>
      </c>
      <c r="C26" s="164">
        <v>1.2</v>
      </c>
      <c r="D26" s="164">
        <v>0.88076830817700202</v>
      </c>
      <c r="E26" s="164">
        <v>0.67312191523916831</v>
      </c>
      <c r="F26" s="164">
        <v>0.67215600435834955</v>
      </c>
      <c r="G26" s="164">
        <v>0.67626770536396119</v>
      </c>
      <c r="H26" s="164">
        <v>0.68116223327052505</v>
      </c>
      <c r="I26" s="164">
        <v>0.68419143033023977</v>
      </c>
      <c r="J26" s="164">
        <v>0.6880915395286209</v>
      </c>
      <c r="K26" s="164">
        <v>0.69073818508184293</v>
      </c>
      <c r="L26" s="164">
        <v>0.69348893690804381</v>
      </c>
      <c r="M26" s="164">
        <v>0.69624626162952041</v>
      </c>
      <c r="N26" s="164">
        <v>0.69896785790192395</v>
      </c>
      <c r="O26" s="164">
        <v>0.7021620730515632</v>
      </c>
      <c r="P26" s="164">
        <v>0.70519659959338332</v>
      </c>
      <c r="Q26" s="164">
        <v>0.70798628931583207</v>
      </c>
      <c r="R26" s="164">
        <v>0.71071681119908003</v>
      </c>
      <c r="S26" s="164">
        <v>0.71325834470220761</v>
      </c>
      <c r="T26" s="164">
        <v>0.69203721265231932</v>
      </c>
      <c r="U26" s="164">
        <v>0.69527610737986445</v>
      </c>
      <c r="V26" s="164">
        <v>0.69827620664871315</v>
      </c>
      <c r="W26" s="164">
        <v>0.72698063310585459</v>
      </c>
      <c r="X26" s="164">
        <v>0.73000740487296834</v>
      </c>
      <c r="Y26" s="164">
        <v>0.7328743853105979</v>
      </c>
      <c r="Z26" s="164">
        <v>0.73530608609992898</v>
      </c>
      <c r="AA26" s="164">
        <v>0.73775316447111938</v>
      </c>
      <c r="AB26" s="164">
        <v>0.73995102884868391</v>
      </c>
      <c r="AC26" s="164">
        <v>0.74216351020306859</v>
      </c>
      <c r="AD26" s="164">
        <v>0.74404616009302948</v>
      </c>
      <c r="AE26" s="164">
        <v>0.74550704725582062</v>
      </c>
      <c r="AF26" s="164">
        <v>0.74663954010895783</v>
      </c>
      <c r="AG26" s="164">
        <v>0.74757608216210814</v>
      </c>
      <c r="AH26" s="164">
        <v>0.74868115209626429</v>
      </c>
      <c r="AI26" s="143">
        <f>(1896/1000)/0.03771</f>
        <v>50.278440731901348</v>
      </c>
      <c r="AJ26" s="144">
        <f t="shared" si="0"/>
        <v>0.18100224183305139</v>
      </c>
      <c r="AK26" s="146"/>
      <c r="AL26" s="142" t="s">
        <v>50</v>
      </c>
      <c r="AM26" s="143">
        <v>95.682126150000002</v>
      </c>
      <c r="AN26" s="144">
        <f t="shared" si="1"/>
        <v>0.34445537857569714</v>
      </c>
    </row>
    <row r="27" spans="2:40" x14ac:dyDescent="0.25">
      <c r="B27" s="142" t="s">
        <v>45</v>
      </c>
      <c r="C27" s="164">
        <v>260</v>
      </c>
      <c r="D27" s="164">
        <v>360.73847309590485</v>
      </c>
      <c r="E27" s="164">
        <v>293.76250403322899</v>
      </c>
      <c r="F27" s="164">
        <v>290.77280136539287</v>
      </c>
      <c r="G27" s="164">
        <v>291.93978545069297</v>
      </c>
      <c r="H27" s="164">
        <v>293.52848098065789</v>
      </c>
      <c r="I27" s="164">
        <v>281.27938806140878</v>
      </c>
      <c r="J27" s="164">
        <v>282.89012348994191</v>
      </c>
      <c r="K27" s="164">
        <v>311.58713388124761</v>
      </c>
      <c r="L27" s="164">
        <v>312.58518828289374</v>
      </c>
      <c r="M27" s="164">
        <v>313.53432139795046</v>
      </c>
      <c r="N27" s="164">
        <v>215.5682043289768</v>
      </c>
      <c r="O27" s="164">
        <v>215.16231441104136</v>
      </c>
      <c r="P27" s="164">
        <v>216.05775117272461</v>
      </c>
      <c r="Q27" s="164">
        <v>215.8533292835705</v>
      </c>
      <c r="R27" s="164">
        <v>216.04413331491631</v>
      </c>
      <c r="S27" s="164">
        <v>216.19908626701908</v>
      </c>
      <c r="T27" s="164">
        <v>216.65078177169107</v>
      </c>
      <c r="U27" s="164">
        <v>216.31033035075058</v>
      </c>
      <c r="V27" s="164">
        <v>217.11687781315004</v>
      </c>
      <c r="W27" s="164">
        <v>216.72400990189394</v>
      </c>
      <c r="X27" s="164">
        <v>216.90172712960239</v>
      </c>
      <c r="Y27" s="164">
        <v>250.48221803987087</v>
      </c>
      <c r="Z27" s="164">
        <v>251.19686635621485</v>
      </c>
      <c r="AA27" s="164">
        <v>251.80711767874914</v>
      </c>
      <c r="AB27" s="164">
        <v>252.42293687265061</v>
      </c>
      <c r="AC27" s="164">
        <v>252.79993085847673</v>
      </c>
      <c r="AD27" s="164">
        <v>253.16938448088328</v>
      </c>
      <c r="AE27" s="164">
        <v>253.39735176448329</v>
      </c>
      <c r="AF27" s="164">
        <v>253.45691623343552</v>
      </c>
      <c r="AG27" s="164">
        <v>253.47984925218864</v>
      </c>
      <c r="AH27" s="164">
        <v>253.52024058640393</v>
      </c>
      <c r="AI27" s="143">
        <f>(1911/1000)/0.03771</f>
        <v>50.676213206046143</v>
      </c>
      <c r="AJ27" s="144">
        <f t="shared" si="0"/>
        <v>0.18243422159438882</v>
      </c>
      <c r="AK27" s="146"/>
      <c r="AL27" s="142" t="s">
        <v>52</v>
      </c>
      <c r="AM27" s="143">
        <v>60.477869169999998</v>
      </c>
      <c r="AN27" s="144">
        <f t="shared" si="1"/>
        <v>0.21772015483587612</v>
      </c>
    </row>
    <row r="28" spans="2:40" x14ac:dyDescent="0.25">
      <c r="B28" s="142" t="s">
        <v>47</v>
      </c>
      <c r="C28" s="164">
        <v>27</v>
      </c>
      <c r="D28" s="164">
        <v>168.19749709427589</v>
      </c>
      <c r="E28" s="164">
        <v>157.04510739680245</v>
      </c>
      <c r="F28" s="164">
        <v>103.48862604171362</v>
      </c>
      <c r="G28" s="164">
        <v>98.462232421615823</v>
      </c>
      <c r="H28" s="164">
        <v>96.018614374019776</v>
      </c>
      <c r="I28" s="164">
        <v>99.952389455701805</v>
      </c>
      <c r="J28" s="164">
        <v>94.614921440499884</v>
      </c>
      <c r="K28" s="164">
        <v>89.863770386714933</v>
      </c>
      <c r="L28" s="164">
        <v>76.508138885131501</v>
      </c>
      <c r="M28" s="164">
        <v>70.356454811077626</v>
      </c>
      <c r="N28" s="164">
        <v>67.131542589889335</v>
      </c>
      <c r="O28" s="164">
        <v>65.773695166596909</v>
      </c>
      <c r="P28" s="164">
        <v>69.141438691489284</v>
      </c>
      <c r="Q28" s="164">
        <v>64.844564869705465</v>
      </c>
      <c r="R28" s="164">
        <v>59.478129426913739</v>
      </c>
      <c r="S28" s="164">
        <v>59.243304817103791</v>
      </c>
      <c r="T28" s="164">
        <v>59.574264942891759</v>
      </c>
      <c r="U28" s="164">
        <v>59.639825574049354</v>
      </c>
      <c r="V28" s="164">
        <v>57.47862183679954</v>
      </c>
      <c r="W28" s="164">
        <v>53.171422729439371</v>
      </c>
      <c r="X28" s="164">
        <v>48.832111889831957</v>
      </c>
      <c r="Y28" s="164">
        <v>45.390394626196894</v>
      </c>
      <c r="Z28" s="164">
        <v>42.167532427267709</v>
      </c>
      <c r="AA28" s="164">
        <v>38.827180478788762</v>
      </c>
      <c r="AB28" s="164">
        <v>36.341215567092512</v>
      </c>
      <c r="AC28" s="164">
        <v>35.206609389162693</v>
      </c>
      <c r="AD28" s="164">
        <v>33.580277726542377</v>
      </c>
      <c r="AE28" s="164">
        <v>31.944696404756488</v>
      </c>
      <c r="AF28" s="164">
        <v>27.952981551908763</v>
      </c>
      <c r="AG28" s="164">
        <v>28.068815649266163</v>
      </c>
      <c r="AH28" s="164">
        <v>32.044173989646183</v>
      </c>
      <c r="AI28" s="143">
        <f>(1911/1000)/0.03771</f>
        <v>50.676213206046143</v>
      </c>
      <c r="AJ28" s="144">
        <f t="shared" si="0"/>
        <v>0.18243422159438882</v>
      </c>
      <c r="AK28" s="146"/>
      <c r="AL28" s="167" t="s">
        <v>403</v>
      </c>
      <c r="AM28" s="164">
        <v>76.084351780000006</v>
      </c>
      <c r="AN28" s="168">
        <f t="shared" si="1"/>
        <v>0.27390344728524219</v>
      </c>
    </row>
    <row r="29" spans="2:40" x14ac:dyDescent="0.25">
      <c r="B29" s="142" t="s">
        <v>49</v>
      </c>
      <c r="C29" s="164">
        <v>200</v>
      </c>
      <c r="D29" s="164">
        <v>242.61999384641024</v>
      </c>
      <c r="E29" s="164">
        <v>245.64497195516907</v>
      </c>
      <c r="F29" s="164">
        <v>237.0872982177456</v>
      </c>
      <c r="G29" s="164">
        <v>215.1391674232934</v>
      </c>
      <c r="H29" s="164">
        <v>166.07363143975681</v>
      </c>
      <c r="I29" s="164">
        <v>48.774829042188038</v>
      </c>
      <c r="J29" s="164">
        <v>55.693622810151396</v>
      </c>
      <c r="K29" s="164">
        <v>63.126380748785849</v>
      </c>
      <c r="L29" s="164">
        <v>61.903441897809834</v>
      </c>
      <c r="M29" s="164">
        <v>56.411822251305132</v>
      </c>
      <c r="N29" s="164">
        <v>52.786666751502636</v>
      </c>
      <c r="O29" s="164">
        <v>49.702665825282615</v>
      </c>
      <c r="P29" s="164">
        <v>47.71587794893756</v>
      </c>
      <c r="Q29" s="164">
        <v>45.281324331569273</v>
      </c>
      <c r="R29" s="164">
        <v>42.050845421981883</v>
      </c>
      <c r="S29" s="164">
        <v>43.313742203671858</v>
      </c>
      <c r="T29" s="164">
        <v>38.782341900314741</v>
      </c>
      <c r="U29" s="164">
        <v>37.656708400157477</v>
      </c>
      <c r="V29" s="164">
        <v>34.706616022543436</v>
      </c>
      <c r="W29" s="164">
        <v>34.348460865682327</v>
      </c>
      <c r="X29" s="164">
        <v>34.183406461280306</v>
      </c>
      <c r="Y29" s="164">
        <v>33.279590749087291</v>
      </c>
      <c r="Z29" s="164">
        <v>31.542280805749957</v>
      </c>
      <c r="AA29" s="164">
        <v>28.848086565257852</v>
      </c>
      <c r="AB29" s="164">
        <v>28.438393717679006</v>
      </c>
      <c r="AC29" s="164">
        <v>27.579829055476537</v>
      </c>
      <c r="AD29" s="164">
        <v>22.725784306455452</v>
      </c>
      <c r="AE29" s="164">
        <v>22.176120083844722</v>
      </c>
      <c r="AF29" s="164">
        <v>22.162529010981046</v>
      </c>
      <c r="AG29" s="164">
        <v>22.432760598096014</v>
      </c>
      <c r="AH29" s="164">
        <v>22.249587024448438</v>
      </c>
      <c r="AI29" s="143">
        <f>(1911/1000)/0.03771</f>
        <v>50.676213206046143</v>
      </c>
      <c r="AJ29" s="144">
        <f t="shared" si="0"/>
        <v>0.18243422159438882</v>
      </c>
      <c r="AK29" s="146"/>
      <c r="AL29" s="167" t="s">
        <v>405</v>
      </c>
      <c r="AM29" s="164">
        <v>71.209491209999996</v>
      </c>
      <c r="AN29" s="168">
        <f t="shared" si="1"/>
        <v>0.25635396327282933</v>
      </c>
    </row>
    <row r="30" spans="2:40" x14ac:dyDescent="0.25">
      <c r="B30" s="142" t="s">
        <v>51</v>
      </c>
      <c r="C30" s="164">
        <v>710</v>
      </c>
      <c r="D30" s="164">
        <v>731.99851689049717</v>
      </c>
      <c r="E30" s="164">
        <v>604.76849671018317</v>
      </c>
      <c r="F30" s="164">
        <v>469.73007128356574</v>
      </c>
      <c r="G30" s="164">
        <v>459.16138811151558</v>
      </c>
      <c r="H30" s="164">
        <v>453.56626269419343</v>
      </c>
      <c r="I30" s="164">
        <v>410.03390138641521</v>
      </c>
      <c r="J30" s="164">
        <v>440.28509057506744</v>
      </c>
      <c r="K30" s="164">
        <v>441.31592747593339</v>
      </c>
      <c r="L30" s="164">
        <v>441.43092559194048</v>
      </c>
      <c r="M30" s="164">
        <v>442.05423607932488</v>
      </c>
      <c r="N30" s="164">
        <v>177.99360253613875</v>
      </c>
      <c r="O30" s="164">
        <v>177.97978307902244</v>
      </c>
      <c r="P30" s="164">
        <v>177.21656111877033</v>
      </c>
      <c r="Q30" s="164">
        <v>177.92363789053715</v>
      </c>
      <c r="R30" s="164">
        <v>178.72697591368234</v>
      </c>
      <c r="S30" s="164">
        <v>179.73748221140229</v>
      </c>
      <c r="T30" s="164">
        <v>180.40177665398173</v>
      </c>
      <c r="U30" s="164">
        <v>181.11889585879612</v>
      </c>
      <c r="V30" s="164">
        <v>178.95355154794302</v>
      </c>
      <c r="W30" s="164">
        <v>179.71523161347437</v>
      </c>
      <c r="X30" s="164">
        <v>180.19803674832053</v>
      </c>
      <c r="Y30" s="164">
        <v>181.09081062481178</v>
      </c>
      <c r="Z30" s="164">
        <v>184.07980746832996</v>
      </c>
      <c r="AA30" s="164">
        <v>185.63484784589573</v>
      </c>
      <c r="AB30" s="164">
        <v>185.43105254486241</v>
      </c>
      <c r="AC30" s="164">
        <v>186.64521878317012</v>
      </c>
      <c r="AD30" s="164">
        <v>186.44020990476011</v>
      </c>
      <c r="AE30" s="164">
        <v>188.35053540059963</v>
      </c>
      <c r="AF30" s="164">
        <v>190.59752248557638</v>
      </c>
      <c r="AG30" s="164">
        <v>191.33593631555891</v>
      </c>
      <c r="AH30" s="164">
        <v>189.56279306901905</v>
      </c>
      <c r="AI30" s="143">
        <f>(1911/1000)/0.03771</f>
        <v>50.676213206046143</v>
      </c>
      <c r="AJ30" s="144">
        <f t="shared" si="0"/>
        <v>0.18243422159438882</v>
      </c>
      <c r="AK30" s="146"/>
      <c r="AL30" s="142" t="s">
        <v>62</v>
      </c>
      <c r="AM30" s="143">
        <v>73.436861160000007</v>
      </c>
      <c r="AN30" s="144">
        <f t="shared" si="1"/>
        <v>0.26437248867800905</v>
      </c>
    </row>
    <row r="31" spans="2:40" ht="15.75" thickBot="1" x14ac:dyDescent="0.3">
      <c r="B31" s="142" t="s">
        <v>53</v>
      </c>
      <c r="C31" s="164">
        <v>850</v>
      </c>
      <c r="D31" s="164">
        <v>898.77708161123928</v>
      </c>
      <c r="E31" s="164">
        <v>903.4876659584487</v>
      </c>
      <c r="F31" s="164">
        <v>876.72624031933867</v>
      </c>
      <c r="G31" s="164">
        <v>843.30689523147782</v>
      </c>
      <c r="H31" s="164">
        <v>766.38206323936754</v>
      </c>
      <c r="I31" s="164">
        <v>632.08786689553619</v>
      </c>
      <c r="J31" s="164">
        <v>625.68923798765388</v>
      </c>
      <c r="K31" s="164">
        <v>617.22836837309194</v>
      </c>
      <c r="L31" s="164">
        <v>631.08976421751152</v>
      </c>
      <c r="M31" s="164">
        <v>625.80599871882816</v>
      </c>
      <c r="N31" s="164">
        <v>617.19461491479876</v>
      </c>
      <c r="O31" s="164">
        <v>617.7023254293249</v>
      </c>
      <c r="P31" s="164">
        <v>626.62855983937959</v>
      </c>
      <c r="Q31" s="164">
        <v>620.15152925741324</v>
      </c>
      <c r="R31" s="164">
        <v>617.68420680899874</v>
      </c>
      <c r="S31" s="164">
        <v>450.68248920213881</v>
      </c>
      <c r="T31" s="164">
        <v>450.53767918687191</v>
      </c>
      <c r="U31" s="164">
        <v>460.79450350807201</v>
      </c>
      <c r="V31" s="164">
        <v>455.87004222439589</v>
      </c>
      <c r="W31" s="164">
        <v>464.54341294156671</v>
      </c>
      <c r="X31" s="164">
        <v>463.98205187492226</v>
      </c>
      <c r="Y31" s="164">
        <v>312.77320532011072</v>
      </c>
      <c r="Z31" s="164">
        <v>319.59808688324597</v>
      </c>
      <c r="AA31" s="164">
        <v>323.36257010031386</v>
      </c>
      <c r="AB31" s="164">
        <v>336.88354754460948</v>
      </c>
      <c r="AC31" s="164">
        <v>343.23251867833949</v>
      </c>
      <c r="AD31" s="164">
        <v>348.88764231462392</v>
      </c>
      <c r="AE31" s="164">
        <v>203.77801317652865</v>
      </c>
      <c r="AF31" s="164">
        <v>215.45424391857978</v>
      </c>
      <c r="AG31" s="164">
        <v>225.26522549386627</v>
      </c>
      <c r="AH31" s="164">
        <v>224.08370076604143</v>
      </c>
      <c r="AI31" s="143">
        <f>(1911/1000)/0.03771</f>
        <v>50.676213206046143</v>
      </c>
      <c r="AJ31" s="144">
        <f t="shared" si="0"/>
        <v>0.18243422159438882</v>
      </c>
      <c r="AK31" s="146"/>
      <c r="AL31" s="169" t="s">
        <v>64</v>
      </c>
      <c r="AM31" s="165">
        <v>68.179405520000003</v>
      </c>
      <c r="AN31" s="170">
        <f t="shared" si="1"/>
        <v>0.24544566351546918</v>
      </c>
    </row>
    <row r="32" spans="2:40" x14ac:dyDescent="0.25">
      <c r="B32" s="142" t="s">
        <v>55</v>
      </c>
      <c r="C32" s="164">
        <v>30</v>
      </c>
      <c r="D32" s="164">
        <v>16.318525244816588</v>
      </c>
      <c r="E32" s="164">
        <v>24.241056141201476</v>
      </c>
      <c r="F32" s="164">
        <v>31.911512408158849</v>
      </c>
      <c r="G32" s="164">
        <v>52.450947630038115</v>
      </c>
      <c r="H32" s="164">
        <v>39.876488690468449</v>
      </c>
      <c r="I32" s="164">
        <v>56.936916933142598</v>
      </c>
      <c r="J32" s="164">
        <v>39.817663482170161</v>
      </c>
      <c r="K32" s="164">
        <v>39.136044856189613</v>
      </c>
      <c r="L32" s="164">
        <v>28.846695636818001</v>
      </c>
      <c r="M32" s="164">
        <v>23.035247359793342</v>
      </c>
      <c r="N32" s="164">
        <v>16.372629011764978</v>
      </c>
      <c r="O32" s="164">
        <v>16.128104384661949</v>
      </c>
      <c r="P32" s="164">
        <v>16.375369819775649</v>
      </c>
      <c r="Q32" s="164">
        <v>14.776751712010288</v>
      </c>
      <c r="R32" s="164">
        <v>14.994457707105054</v>
      </c>
      <c r="S32" s="164">
        <v>15.165530420121257</v>
      </c>
      <c r="T32" s="164">
        <v>15.045456579166371</v>
      </c>
      <c r="U32" s="164">
        <v>14.97213279135522</v>
      </c>
      <c r="V32" s="164">
        <v>15.033418982336709</v>
      </c>
      <c r="W32" s="164">
        <v>15.036336225411905</v>
      </c>
      <c r="X32" s="164">
        <v>14.662039522905324</v>
      </c>
      <c r="Y32" s="164">
        <v>14.428790553489726</v>
      </c>
      <c r="Z32" s="164">
        <v>11.038640322014007</v>
      </c>
      <c r="AA32" s="164">
        <v>10.901212883929515</v>
      </c>
      <c r="AB32" s="164">
        <v>11.186686497908266</v>
      </c>
      <c r="AC32" s="164">
        <v>11.625234988076388</v>
      </c>
      <c r="AD32" s="164">
        <v>12.064642328245746</v>
      </c>
      <c r="AE32" s="164">
        <v>12.571964032626409</v>
      </c>
      <c r="AF32" s="164">
        <v>13.13039700564798</v>
      </c>
      <c r="AG32" s="164">
        <v>14.274422837451226</v>
      </c>
      <c r="AH32" s="164">
        <v>14.928262220788559</v>
      </c>
      <c r="AI32" s="143">
        <f>(1898/1000)/0.03771</f>
        <v>50.331477061787318</v>
      </c>
      <c r="AJ32" s="144">
        <f t="shared" si="0"/>
        <v>0.18119317246789635</v>
      </c>
      <c r="AK32" s="146"/>
    </row>
    <row r="33" spans="1:45" x14ac:dyDescent="0.25">
      <c r="B33" s="142" t="s">
        <v>57</v>
      </c>
      <c r="C33" s="164">
        <v>260</v>
      </c>
      <c r="D33" s="164">
        <v>4.4676607630219332</v>
      </c>
      <c r="E33" s="164">
        <v>4.4618328149442572</v>
      </c>
      <c r="F33" s="164">
        <v>4.4683439461663275</v>
      </c>
      <c r="G33" s="164">
        <v>4.487918948069602</v>
      </c>
      <c r="H33" s="164">
        <v>4.5130534394693802</v>
      </c>
      <c r="I33" s="164">
        <v>4.5305272112267874</v>
      </c>
      <c r="J33" s="164">
        <v>4.5461499174942706</v>
      </c>
      <c r="K33" s="164">
        <v>4.5512931223987927</v>
      </c>
      <c r="L33" s="164">
        <v>4.5611379151113507</v>
      </c>
      <c r="M33" s="164">
        <v>4.5706280437072042</v>
      </c>
      <c r="N33" s="164">
        <v>4.5758023547292401</v>
      </c>
      <c r="O33" s="164">
        <v>4.5771678218306739</v>
      </c>
      <c r="P33" s="164">
        <v>4.5736072542798558</v>
      </c>
      <c r="Q33" s="164">
        <v>4.5630664471670253</v>
      </c>
      <c r="R33" s="164">
        <v>4.5582032097835405</v>
      </c>
      <c r="S33" s="164">
        <v>4.5405747718778731</v>
      </c>
      <c r="T33" s="164">
        <v>4.5336084206622989</v>
      </c>
      <c r="U33" s="164">
        <v>4.5166978280575796</v>
      </c>
      <c r="V33" s="164">
        <v>4.5007718151035405</v>
      </c>
      <c r="W33" s="164">
        <v>4.4838435660360494</v>
      </c>
      <c r="X33" s="164">
        <v>4.4662072879566814</v>
      </c>
      <c r="Y33" s="164">
        <v>4.4483355584871136</v>
      </c>
      <c r="Z33" s="164">
        <v>4.4364079756577599</v>
      </c>
      <c r="AA33" s="164">
        <v>4.4238779817240816</v>
      </c>
      <c r="AB33" s="164">
        <v>4.4106790127410376</v>
      </c>
      <c r="AC33" s="164">
        <v>4.3974813363947991</v>
      </c>
      <c r="AD33" s="164">
        <v>4.3837850439247354</v>
      </c>
      <c r="AE33" s="164">
        <v>4.3689069449841336</v>
      </c>
      <c r="AF33" s="164">
        <v>4.3532697950209656</v>
      </c>
      <c r="AG33" s="164">
        <v>4.3374836602710856</v>
      </c>
      <c r="AH33" s="164">
        <v>4.3225788664927114</v>
      </c>
      <c r="AI33" s="143">
        <f>(1911/1000)/0.03771</f>
        <v>50.676213206046143</v>
      </c>
      <c r="AJ33" s="144">
        <f t="shared" si="0"/>
        <v>0.18243422159438882</v>
      </c>
      <c r="AK33" s="146"/>
    </row>
    <row r="34" spans="1:45" x14ac:dyDescent="0.25">
      <c r="B34" s="142" t="s">
        <v>59</v>
      </c>
      <c r="C34" s="164">
        <v>1.2</v>
      </c>
      <c r="D34" s="164">
        <v>1.8794929180243412</v>
      </c>
      <c r="E34" s="164">
        <v>1.8403287192447706</v>
      </c>
      <c r="F34" s="164">
        <v>1.8199764141422261</v>
      </c>
      <c r="G34" s="164">
        <v>1.8176467205757028</v>
      </c>
      <c r="H34" s="164">
        <v>1.9059244099222405</v>
      </c>
      <c r="I34" s="164">
        <v>1.9326430550707057</v>
      </c>
      <c r="J34" s="164">
        <v>2.0555626679181098</v>
      </c>
      <c r="K34" s="164">
        <v>2.1628100761738485</v>
      </c>
      <c r="L34" s="164">
        <v>2.4935473225722076</v>
      </c>
      <c r="M34" s="164">
        <v>2.6941796917403296</v>
      </c>
      <c r="N34" s="164">
        <v>2.9228377708541635</v>
      </c>
      <c r="O34" s="164">
        <v>2.8919009710629053</v>
      </c>
      <c r="P34" s="164">
        <v>2.8451133806584266</v>
      </c>
      <c r="Q34" s="164">
        <v>2.7566948716641835</v>
      </c>
      <c r="R34" s="164">
        <v>2.8249081029518459</v>
      </c>
      <c r="S34" s="164">
        <v>2.804534986232682</v>
      </c>
      <c r="T34" s="164">
        <v>2.7718204219715474</v>
      </c>
      <c r="U34" s="164">
        <v>2.6299234154294351</v>
      </c>
      <c r="V34" s="164">
        <v>2.6066791201248738</v>
      </c>
      <c r="W34" s="164">
        <v>2.5245628452985791</v>
      </c>
      <c r="X34" s="164">
        <v>2.4824091500559189</v>
      </c>
      <c r="Y34" s="164">
        <v>2.4269165766397389</v>
      </c>
      <c r="Z34" s="164">
        <v>1.688831440518255</v>
      </c>
      <c r="AA34" s="164">
        <v>1.6836463927422112</v>
      </c>
      <c r="AB34" s="164">
        <v>1.6784987961465914</v>
      </c>
      <c r="AC34" s="164">
        <v>1.6733944827124996</v>
      </c>
      <c r="AD34" s="164">
        <v>1.6695388669709132</v>
      </c>
      <c r="AE34" s="164">
        <v>1.6641858458094345</v>
      </c>
      <c r="AF34" s="164">
        <v>1.6586630921239971</v>
      </c>
      <c r="AG34" s="164">
        <v>1.6535261224561135</v>
      </c>
      <c r="AH34" s="164">
        <v>1.6499962973900746</v>
      </c>
      <c r="AI34" s="143">
        <f>(1897/1000)/0.03771</f>
        <v>50.30495889684434</v>
      </c>
      <c r="AJ34" s="144">
        <f t="shared" si="0"/>
        <v>0.18109770715047388</v>
      </c>
      <c r="AK34" s="146"/>
    </row>
    <row r="35" spans="1:45" x14ac:dyDescent="0.25">
      <c r="B35" s="142" t="s">
        <v>61</v>
      </c>
      <c r="C35" s="164">
        <v>660</v>
      </c>
      <c r="D35" s="164">
        <v>404.31105278630463</v>
      </c>
      <c r="E35" s="164">
        <v>387.37035447165619</v>
      </c>
      <c r="F35" s="164">
        <v>315.61225786462836</v>
      </c>
      <c r="G35" s="164">
        <v>323.05457571208996</v>
      </c>
      <c r="H35" s="164">
        <v>257.28176963794152</v>
      </c>
      <c r="I35" s="164">
        <v>263.71805542458731</v>
      </c>
      <c r="J35" s="164">
        <v>266.09664549161471</v>
      </c>
      <c r="K35" s="164">
        <v>253.54378341018364</v>
      </c>
      <c r="L35" s="164">
        <v>212.72488724604986</v>
      </c>
      <c r="M35" s="164">
        <v>200.41479718061734</v>
      </c>
      <c r="N35" s="164">
        <v>192.25737480713664</v>
      </c>
      <c r="O35" s="164">
        <v>193.92360218215629</v>
      </c>
      <c r="P35" s="164">
        <v>188.91558692323196</v>
      </c>
      <c r="Q35" s="164">
        <v>190.37495424701382</v>
      </c>
      <c r="R35" s="164">
        <v>191.90519871679552</v>
      </c>
      <c r="S35" s="164">
        <v>192.93628468295782</v>
      </c>
      <c r="T35" s="164">
        <v>194.08102201054979</v>
      </c>
      <c r="U35" s="164">
        <v>195.50057264512827</v>
      </c>
      <c r="V35" s="164">
        <v>196.88158454844211</v>
      </c>
      <c r="W35" s="164">
        <v>198.3425139495231</v>
      </c>
      <c r="X35" s="164">
        <v>199.6886332754932</v>
      </c>
      <c r="Y35" s="164">
        <v>201.00077606798857</v>
      </c>
      <c r="Z35" s="164">
        <v>202.42663968532722</v>
      </c>
      <c r="AA35" s="164">
        <v>203.77794671023912</v>
      </c>
      <c r="AB35" s="164">
        <v>203.87916986313866</v>
      </c>
      <c r="AC35" s="164">
        <v>203.94174554360163</v>
      </c>
      <c r="AD35" s="164">
        <v>204.2028897566079</v>
      </c>
      <c r="AE35" s="164">
        <v>204.43172023861183</v>
      </c>
      <c r="AF35" s="164">
        <v>218.31963264215221</v>
      </c>
      <c r="AG35" s="164">
        <v>222.6987611814516</v>
      </c>
      <c r="AH35" s="164">
        <v>217.2550813581606</v>
      </c>
      <c r="AI35" s="143">
        <f>(1839/1000)/0.03771</f>
        <v>48.766905330151154</v>
      </c>
      <c r="AJ35" s="144">
        <f t="shared" si="0"/>
        <v>0.17556071873996915</v>
      </c>
      <c r="AK35" s="146"/>
    </row>
    <row r="36" spans="1:45" ht="15.75" thickBot="1" x14ac:dyDescent="0.3">
      <c r="B36" s="147" t="s">
        <v>63</v>
      </c>
      <c r="C36" s="165">
        <v>101</v>
      </c>
      <c r="D36" s="165">
        <v>56.927044141645808</v>
      </c>
      <c r="E36" s="165">
        <v>66.36450755139208</v>
      </c>
      <c r="F36" s="165">
        <v>58.830928486664753</v>
      </c>
      <c r="G36" s="165">
        <v>62.158622515610062</v>
      </c>
      <c r="H36" s="165">
        <v>70.821475318894969</v>
      </c>
      <c r="I36" s="165">
        <v>76.022107720254141</v>
      </c>
      <c r="J36" s="165">
        <v>39.999804396803981</v>
      </c>
      <c r="K36" s="165">
        <v>42.836659450691982</v>
      </c>
      <c r="L36" s="165">
        <v>48.902152294562228</v>
      </c>
      <c r="M36" s="165">
        <v>55.039427251136381</v>
      </c>
      <c r="N36" s="165">
        <v>61.252611403279737</v>
      </c>
      <c r="O36" s="165">
        <v>67.270984712790053</v>
      </c>
      <c r="P36" s="165">
        <v>75.761147856990519</v>
      </c>
      <c r="Q36" s="165">
        <v>85.436004288091738</v>
      </c>
      <c r="R36" s="165">
        <v>91.11136336031926</v>
      </c>
      <c r="S36" s="165">
        <v>98.78686211956385</v>
      </c>
      <c r="T36" s="165">
        <v>105.20279294099942</v>
      </c>
      <c r="U36" s="165">
        <v>108.25747308115358</v>
      </c>
      <c r="V36" s="165">
        <v>114.92053693577016</v>
      </c>
      <c r="W36" s="165">
        <v>121.84084474303266</v>
      </c>
      <c r="X36" s="165">
        <v>125.79238994418552</v>
      </c>
      <c r="Y36" s="165">
        <v>129.90599735399044</v>
      </c>
      <c r="Z36" s="165">
        <v>131.97868611711922</v>
      </c>
      <c r="AA36" s="165">
        <v>135.70089629878427</v>
      </c>
      <c r="AB36" s="165">
        <v>140.5988143579338</v>
      </c>
      <c r="AC36" s="165">
        <v>142.32254552062773</v>
      </c>
      <c r="AD36" s="165">
        <v>145.77960243707258</v>
      </c>
      <c r="AE36" s="165">
        <v>147.31378159463594</v>
      </c>
      <c r="AF36" s="165">
        <v>148.83929976442732</v>
      </c>
      <c r="AG36" s="165">
        <v>153.77143980246828</v>
      </c>
      <c r="AH36" s="165">
        <v>155.50410736001027</v>
      </c>
      <c r="AI36" s="148">
        <f>(1911/1000)/0.03771</f>
        <v>50.676213206046143</v>
      </c>
      <c r="AJ36" s="149">
        <f t="shared" si="0"/>
        <v>0.18243422159438882</v>
      </c>
      <c r="AK36" s="146"/>
    </row>
    <row r="37" spans="1:45" x14ac:dyDescent="0.2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9" spans="1:45" x14ac:dyDescent="0.25">
      <c r="B39" s="151"/>
    </row>
    <row r="40" spans="1:45" x14ac:dyDescent="0.25">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c r="Z40" s="230"/>
      <c r="AA40" s="230"/>
      <c r="AB40" s="230"/>
      <c r="AC40" s="230"/>
      <c r="AD40" s="230"/>
      <c r="AE40" s="230"/>
      <c r="AF40" s="230"/>
      <c r="AG40" s="230"/>
      <c r="AH40" s="230"/>
      <c r="AI40" s="230"/>
      <c r="AJ40" s="230"/>
      <c r="AK40" s="230"/>
      <c r="AL40" s="230"/>
      <c r="AM40" s="230"/>
      <c r="AN40" s="230"/>
      <c r="AO40" s="230"/>
      <c r="AP40" s="230"/>
      <c r="AQ40" s="230"/>
      <c r="AR40" s="230"/>
      <c r="AS40" s="230"/>
    </row>
    <row r="42" spans="1:45" ht="18" x14ac:dyDescent="0.25">
      <c r="A42" s="154"/>
      <c r="B42" s="155"/>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56"/>
      <c r="AB42" s="156"/>
      <c r="AC42" s="156"/>
      <c r="AD42" s="156"/>
      <c r="AE42" s="156"/>
      <c r="AF42" s="156"/>
      <c r="AG42" s="156"/>
      <c r="AH42" s="156"/>
      <c r="AI42" s="157"/>
      <c r="AJ42" s="157"/>
    </row>
    <row r="43" spans="1:45" ht="18" x14ac:dyDescent="0.25">
      <c r="A43" s="154"/>
      <c r="B43" s="155"/>
      <c r="C43" s="156"/>
      <c r="D43" s="156"/>
      <c r="E43" s="156"/>
      <c r="F43" s="156"/>
      <c r="G43" s="156"/>
      <c r="H43" s="156"/>
      <c r="I43" s="156"/>
      <c r="J43" s="156"/>
      <c r="K43" s="156"/>
      <c r="L43" s="156"/>
      <c r="M43" s="156"/>
      <c r="N43" s="156"/>
      <c r="O43" s="156"/>
      <c r="P43" s="156"/>
      <c r="Q43" s="156"/>
      <c r="R43" s="156"/>
      <c r="S43" s="156"/>
      <c r="T43" s="156"/>
      <c r="U43" s="156"/>
      <c r="V43" s="156"/>
      <c r="W43" s="156"/>
      <c r="X43" s="156"/>
      <c r="Y43" s="156"/>
      <c r="Z43" s="156"/>
      <c r="AA43" s="156"/>
      <c r="AB43" s="156"/>
      <c r="AC43" s="156"/>
      <c r="AD43" s="156"/>
      <c r="AE43" s="156"/>
      <c r="AF43" s="156"/>
      <c r="AG43" s="156"/>
      <c r="AH43" s="156"/>
      <c r="AI43" s="245"/>
      <c r="AJ43" s="245"/>
      <c r="AK43" s="245"/>
      <c r="AL43" s="245"/>
    </row>
    <row r="44" spans="1:45" ht="18" customHeight="1" x14ac:dyDescent="0.25">
      <c r="A44" s="154"/>
      <c r="B44" s="185"/>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7"/>
      <c r="AJ44" s="187"/>
      <c r="AK44" s="188"/>
      <c r="AL44" s="178"/>
      <c r="AM44" s="178"/>
    </row>
    <row r="45" spans="1:45" ht="18" customHeight="1" x14ac:dyDescent="0.25">
      <c r="A45" s="154"/>
      <c r="B45" s="175"/>
      <c r="C45" s="176"/>
      <c r="D45" s="176"/>
      <c r="E45" s="176"/>
      <c r="F45" s="176"/>
      <c r="G45" s="176"/>
      <c r="H45" s="176"/>
      <c r="I45" s="176"/>
      <c r="J45" s="176"/>
      <c r="K45" s="176"/>
      <c r="L45" s="176"/>
      <c r="M45" s="176"/>
      <c r="N45" s="176"/>
      <c r="O45" s="176"/>
      <c r="P45" s="176"/>
      <c r="Q45" s="176"/>
      <c r="R45" s="176"/>
      <c r="S45" s="176"/>
      <c r="T45" s="176"/>
      <c r="U45" s="176"/>
      <c r="V45" s="176"/>
      <c r="W45" s="176"/>
      <c r="X45" s="176"/>
      <c r="Y45" s="176"/>
      <c r="Z45" s="176"/>
      <c r="AA45" s="176"/>
      <c r="AB45" s="176"/>
      <c r="AC45" s="176"/>
      <c r="AD45" s="176"/>
      <c r="AE45" s="176"/>
      <c r="AF45" s="176"/>
      <c r="AG45" s="176"/>
      <c r="AH45" s="176"/>
      <c r="AI45" s="181"/>
      <c r="AJ45" s="179"/>
      <c r="AK45" s="180"/>
      <c r="AL45" s="182"/>
    </row>
    <row r="46" spans="1:45" ht="15.75" x14ac:dyDescent="0.25">
      <c r="A46" s="154"/>
      <c r="B46" s="175"/>
      <c r="C46" s="176"/>
      <c r="D46" s="176"/>
      <c r="E46" s="176"/>
      <c r="F46" s="176"/>
      <c r="G46" s="176"/>
      <c r="H46" s="176"/>
      <c r="I46" s="176"/>
      <c r="J46" s="176"/>
      <c r="K46" s="176"/>
      <c r="L46" s="176"/>
      <c r="M46" s="176"/>
      <c r="N46" s="176"/>
      <c r="O46" s="176"/>
      <c r="P46" s="176"/>
      <c r="Q46" s="176"/>
      <c r="R46" s="176"/>
      <c r="S46" s="176"/>
      <c r="T46" s="176"/>
      <c r="U46" s="176"/>
      <c r="V46" s="176"/>
      <c r="W46" s="176"/>
      <c r="X46" s="176"/>
      <c r="Y46" s="176"/>
      <c r="Z46" s="176"/>
      <c r="AA46" s="176"/>
      <c r="AB46" s="176"/>
      <c r="AC46" s="176"/>
      <c r="AD46" s="176"/>
      <c r="AE46" s="176"/>
      <c r="AF46" s="176"/>
      <c r="AG46" s="176"/>
      <c r="AH46" s="176"/>
      <c r="AI46" s="181"/>
      <c r="AJ46" s="179"/>
      <c r="AK46" s="180"/>
      <c r="AL46" s="182"/>
    </row>
    <row r="47" spans="1:45" ht="15.75" x14ac:dyDescent="0.25">
      <c r="A47" s="154"/>
      <c r="B47" s="175"/>
      <c r="C47" s="176"/>
      <c r="D47" s="176"/>
      <c r="E47" s="176"/>
      <c r="F47" s="176"/>
      <c r="G47" s="176"/>
      <c r="H47" s="176"/>
      <c r="I47" s="176"/>
      <c r="J47" s="176"/>
      <c r="K47" s="176"/>
      <c r="L47" s="176"/>
      <c r="M47" s="176"/>
      <c r="N47" s="176"/>
      <c r="O47" s="176"/>
      <c r="P47" s="176"/>
      <c r="Q47" s="176"/>
      <c r="R47" s="176"/>
      <c r="S47" s="176"/>
      <c r="T47" s="176"/>
      <c r="U47" s="176"/>
      <c r="V47" s="176"/>
      <c r="W47" s="176"/>
      <c r="X47" s="176"/>
      <c r="Y47" s="176"/>
      <c r="Z47" s="176"/>
      <c r="AA47" s="176"/>
      <c r="AB47" s="176"/>
      <c r="AC47" s="176"/>
      <c r="AD47" s="176"/>
      <c r="AE47" s="176"/>
      <c r="AF47" s="176"/>
      <c r="AG47" s="176"/>
      <c r="AH47" s="176"/>
      <c r="AI47" s="181"/>
      <c r="AJ47" s="179"/>
      <c r="AK47" s="180"/>
      <c r="AL47" s="182"/>
    </row>
    <row r="48" spans="1:45" ht="15.75" x14ac:dyDescent="0.25">
      <c r="A48" s="154"/>
      <c r="B48" s="175"/>
      <c r="C48" s="176"/>
      <c r="D48" s="176"/>
      <c r="E48" s="176"/>
      <c r="F48" s="176"/>
      <c r="G48" s="176"/>
      <c r="H48" s="176"/>
      <c r="I48" s="176"/>
      <c r="J48" s="176"/>
      <c r="K48" s="176"/>
      <c r="L48" s="176"/>
      <c r="M48" s="176"/>
      <c r="N48" s="176"/>
      <c r="O48" s="176"/>
      <c r="P48" s="176"/>
      <c r="Q48" s="176"/>
      <c r="R48" s="176"/>
      <c r="S48" s="176"/>
      <c r="T48" s="176"/>
      <c r="U48" s="176"/>
      <c r="V48" s="176"/>
      <c r="W48" s="176"/>
      <c r="X48" s="176"/>
      <c r="Y48" s="176"/>
      <c r="Z48" s="176"/>
      <c r="AA48" s="176"/>
      <c r="AB48" s="176"/>
      <c r="AC48" s="176"/>
      <c r="AD48" s="176"/>
      <c r="AE48" s="176"/>
      <c r="AF48" s="176"/>
      <c r="AG48" s="176"/>
      <c r="AH48" s="176"/>
      <c r="AI48" s="181"/>
      <c r="AJ48" s="179"/>
      <c r="AK48" s="180"/>
      <c r="AL48" s="182"/>
    </row>
    <row r="49" spans="1:38" ht="15.75" x14ac:dyDescent="0.25">
      <c r="A49" s="154"/>
      <c r="B49" s="175"/>
      <c r="C49" s="176"/>
      <c r="D49" s="176"/>
      <c r="E49" s="176"/>
      <c r="F49" s="176"/>
      <c r="G49" s="176"/>
      <c r="H49" s="176"/>
      <c r="I49" s="176"/>
      <c r="J49" s="176"/>
      <c r="K49" s="176"/>
      <c r="L49" s="176"/>
      <c r="M49" s="176"/>
      <c r="N49" s="176"/>
      <c r="O49" s="176"/>
      <c r="P49" s="176"/>
      <c r="Q49" s="176"/>
      <c r="R49" s="176"/>
      <c r="S49" s="176"/>
      <c r="T49" s="176"/>
      <c r="U49" s="176"/>
      <c r="V49" s="176"/>
      <c r="W49" s="176"/>
      <c r="X49" s="176"/>
      <c r="Y49" s="176"/>
      <c r="Z49" s="176"/>
      <c r="AA49" s="176"/>
      <c r="AB49" s="176"/>
      <c r="AC49" s="176"/>
      <c r="AD49" s="176"/>
      <c r="AE49" s="176"/>
      <c r="AF49" s="176"/>
      <c r="AG49" s="176"/>
      <c r="AH49" s="176"/>
      <c r="AI49" s="181"/>
      <c r="AJ49" s="179"/>
      <c r="AK49" s="180"/>
      <c r="AL49" s="182"/>
    </row>
    <row r="50" spans="1:38" ht="15.75" x14ac:dyDescent="0.25">
      <c r="A50" s="154"/>
      <c r="B50" s="175"/>
      <c r="C50" s="176"/>
      <c r="D50" s="176"/>
      <c r="E50" s="176"/>
      <c r="F50" s="176"/>
      <c r="G50" s="176"/>
      <c r="H50" s="176"/>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c r="AF50" s="176"/>
      <c r="AG50" s="176"/>
      <c r="AH50" s="176"/>
      <c r="AI50" s="181"/>
      <c r="AJ50" s="179"/>
      <c r="AK50" s="180"/>
      <c r="AL50" s="182"/>
    </row>
    <row r="51" spans="1:38" ht="15.75" x14ac:dyDescent="0.25">
      <c r="A51" s="154"/>
      <c r="B51" s="175"/>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176"/>
      <c r="AH51" s="176"/>
      <c r="AI51" s="181"/>
      <c r="AJ51" s="179"/>
      <c r="AK51" s="180"/>
      <c r="AL51" s="182"/>
    </row>
    <row r="52" spans="1:38" ht="15.75" x14ac:dyDescent="0.25">
      <c r="A52" s="154"/>
      <c r="B52" s="175"/>
      <c r="C52" s="176"/>
      <c r="D52" s="176"/>
      <c r="E52" s="176"/>
      <c r="F52" s="176"/>
      <c r="G52" s="176"/>
      <c r="H52" s="176"/>
      <c r="I52" s="176"/>
      <c r="J52" s="176"/>
      <c r="K52" s="176"/>
      <c r="L52" s="176"/>
      <c r="M52" s="176"/>
      <c r="N52" s="176"/>
      <c r="O52" s="176"/>
      <c r="P52" s="176"/>
      <c r="Q52" s="176"/>
      <c r="R52" s="176"/>
      <c r="S52" s="176"/>
      <c r="T52" s="176"/>
      <c r="U52" s="176"/>
      <c r="V52" s="176"/>
      <c r="W52" s="176"/>
      <c r="X52" s="176"/>
      <c r="Y52" s="176"/>
      <c r="Z52" s="176"/>
      <c r="AA52" s="176"/>
      <c r="AB52" s="176"/>
      <c r="AC52" s="176"/>
      <c r="AD52" s="176"/>
      <c r="AE52" s="176"/>
      <c r="AF52" s="176"/>
      <c r="AG52" s="176"/>
      <c r="AH52" s="176"/>
      <c r="AI52" s="181"/>
      <c r="AJ52" s="179"/>
      <c r="AK52" s="180"/>
      <c r="AL52" s="182"/>
    </row>
    <row r="53" spans="1:38" ht="15.75" x14ac:dyDescent="0.25">
      <c r="A53" s="154"/>
      <c r="B53" s="175"/>
      <c r="C53" s="176"/>
      <c r="D53" s="176"/>
      <c r="E53" s="176"/>
      <c r="F53" s="176"/>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c r="AD53" s="176"/>
      <c r="AE53" s="176"/>
      <c r="AF53" s="176"/>
      <c r="AG53" s="176"/>
      <c r="AH53" s="176"/>
      <c r="AI53" s="181"/>
      <c r="AJ53" s="179"/>
      <c r="AK53" s="180"/>
      <c r="AL53" s="182"/>
    </row>
    <row r="54" spans="1:38" ht="15.75" x14ac:dyDescent="0.25">
      <c r="A54" s="154"/>
      <c r="B54" s="175"/>
      <c r="C54" s="176"/>
      <c r="D54" s="176"/>
      <c r="E54" s="176"/>
      <c r="F54" s="176"/>
      <c r="G54" s="176"/>
      <c r="H54" s="176"/>
      <c r="I54" s="176"/>
      <c r="J54" s="176"/>
      <c r="K54" s="176"/>
      <c r="L54" s="176"/>
      <c r="M54" s="176"/>
      <c r="N54" s="176"/>
      <c r="O54" s="176"/>
      <c r="P54" s="176"/>
      <c r="Q54" s="176"/>
      <c r="R54" s="176"/>
      <c r="S54" s="176"/>
      <c r="T54" s="176"/>
      <c r="U54" s="176"/>
      <c r="V54" s="176"/>
      <c r="W54" s="176"/>
      <c r="X54" s="176"/>
      <c r="Y54" s="176"/>
      <c r="Z54" s="176"/>
      <c r="AA54" s="176"/>
      <c r="AB54" s="176"/>
      <c r="AC54" s="176"/>
      <c r="AD54" s="176"/>
      <c r="AE54" s="176"/>
      <c r="AF54" s="176"/>
      <c r="AG54" s="176"/>
      <c r="AH54" s="176"/>
      <c r="AI54" s="181"/>
      <c r="AJ54" s="179"/>
      <c r="AK54" s="180"/>
      <c r="AL54" s="182"/>
    </row>
    <row r="55" spans="1:38" ht="15.75" x14ac:dyDescent="0.25">
      <c r="A55" s="154"/>
      <c r="B55" s="175"/>
      <c r="C55" s="176"/>
      <c r="D55" s="176"/>
      <c r="E55" s="176"/>
      <c r="F55" s="176"/>
      <c r="G55" s="176"/>
      <c r="H55" s="176"/>
      <c r="I55" s="176"/>
      <c r="J55" s="176"/>
      <c r="K55" s="176"/>
      <c r="L55" s="176"/>
      <c r="M55" s="176"/>
      <c r="N55" s="176"/>
      <c r="O55" s="176"/>
      <c r="P55" s="176"/>
      <c r="Q55" s="176"/>
      <c r="R55" s="176"/>
      <c r="S55" s="176"/>
      <c r="T55" s="176"/>
      <c r="U55" s="176"/>
      <c r="V55" s="176"/>
      <c r="W55" s="176"/>
      <c r="X55" s="176"/>
      <c r="Y55" s="176"/>
      <c r="Z55" s="176"/>
      <c r="AA55" s="176"/>
      <c r="AB55" s="176"/>
      <c r="AC55" s="176"/>
      <c r="AD55" s="176"/>
      <c r="AE55" s="176"/>
      <c r="AF55" s="176"/>
      <c r="AG55" s="176"/>
      <c r="AH55" s="176"/>
      <c r="AI55" s="181"/>
      <c r="AJ55" s="179"/>
      <c r="AK55" s="180"/>
      <c r="AL55" s="182"/>
    </row>
    <row r="56" spans="1:38" ht="15.75" x14ac:dyDescent="0.25">
      <c r="A56" s="154"/>
      <c r="B56" s="175"/>
      <c r="C56" s="176"/>
      <c r="D56" s="176"/>
      <c r="E56" s="176"/>
      <c r="F56" s="176"/>
      <c r="G56" s="176"/>
      <c r="H56" s="176"/>
      <c r="I56" s="176"/>
      <c r="J56" s="176"/>
      <c r="K56" s="176"/>
      <c r="L56" s="176"/>
      <c r="M56" s="176"/>
      <c r="N56" s="176"/>
      <c r="O56" s="176"/>
      <c r="P56" s="176"/>
      <c r="Q56" s="176"/>
      <c r="R56" s="176"/>
      <c r="S56" s="176"/>
      <c r="T56" s="176"/>
      <c r="U56" s="176"/>
      <c r="V56" s="176"/>
      <c r="W56" s="176"/>
      <c r="X56" s="176"/>
      <c r="Y56" s="176"/>
      <c r="Z56" s="176"/>
      <c r="AA56" s="176"/>
      <c r="AB56" s="176"/>
      <c r="AC56" s="176"/>
      <c r="AD56" s="176"/>
      <c r="AE56" s="176"/>
      <c r="AF56" s="176"/>
      <c r="AG56" s="176"/>
      <c r="AH56" s="176"/>
      <c r="AI56" s="181"/>
      <c r="AJ56" s="179"/>
      <c r="AK56" s="180"/>
      <c r="AL56" s="182"/>
    </row>
    <row r="57" spans="1:38" ht="15.75" x14ac:dyDescent="0.25">
      <c r="A57" s="154"/>
      <c r="B57" s="175"/>
      <c r="C57" s="176"/>
      <c r="D57" s="176"/>
      <c r="E57" s="176"/>
      <c r="F57" s="176"/>
      <c r="G57" s="176"/>
      <c r="H57" s="176"/>
      <c r="I57" s="176"/>
      <c r="J57" s="176"/>
      <c r="K57" s="176"/>
      <c r="L57" s="176"/>
      <c r="M57" s="176"/>
      <c r="N57" s="176"/>
      <c r="O57" s="176"/>
      <c r="P57" s="176"/>
      <c r="Q57" s="176"/>
      <c r="R57" s="176"/>
      <c r="S57" s="176"/>
      <c r="T57" s="176"/>
      <c r="U57" s="176"/>
      <c r="V57" s="176"/>
      <c r="W57" s="176"/>
      <c r="X57" s="176"/>
      <c r="Y57" s="176"/>
      <c r="Z57" s="176"/>
      <c r="AA57" s="176"/>
      <c r="AB57" s="176"/>
      <c r="AC57" s="176"/>
      <c r="AD57" s="176"/>
      <c r="AE57" s="176"/>
      <c r="AF57" s="176"/>
      <c r="AG57" s="176"/>
      <c r="AH57" s="176"/>
      <c r="AI57" s="181"/>
      <c r="AJ57" s="179"/>
      <c r="AK57" s="180"/>
      <c r="AL57" s="182"/>
    </row>
    <row r="58" spans="1:38" ht="15.75" x14ac:dyDescent="0.25">
      <c r="A58" s="154"/>
      <c r="B58" s="175"/>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c r="AG58" s="176"/>
      <c r="AH58" s="176"/>
      <c r="AI58" s="181"/>
      <c r="AJ58" s="179"/>
      <c r="AK58" s="180"/>
      <c r="AL58" s="182"/>
    </row>
    <row r="59" spans="1:38" ht="15.75" x14ac:dyDescent="0.25">
      <c r="A59" s="154"/>
      <c r="B59" s="175"/>
      <c r="C59" s="176"/>
      <c r="D59" s="176"/>
      <c r="E59" s="176"/>
      <c r="F59" s="176"/>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181"/>
      <c r="AJ59" s="179"/>
      <c r="AK59" s="180"/>
      <c r="AL59" s="182"/>
    </row>
    <row r="60" spans="1:38" ht="15.75" x14ac:dyDescent="0.25">
      <c r="A60" s="154"/>
      <c r="B60" s="175"/>
      <c r="C60" s="176"/>
      <c r="D60" s="176"/>
      <c r="E60" s="176"/>
      <c r="F60" s="176"/>
      <c r="G60" s="176"/>
      <c r="H60" s="176"/>
      <c r="I60" s="176"/>
      <c r="J60" s="176"/>
      <c r="K60" s="176"/>
      <c r="L60" s="176"/>
      <c r="M60" s="176"/>
      <c r="N60" s="176"/>
      <c r="O60" s="176"/>
      <c r="P60" s="176"/>
      <c r="Q60" s="176"/>
      <c r="R60" s="176"/>
      <c r="S60" s="176"/>
      <c r="T60" s="176"/>
      <c r="U60" s="176"/>
      <c r="V60" s="176"/>
      <c r="W60" s="176"/>
      <c r="X60" s="176"/>
      <c r="Y60" s="176"/>
      <c r="Z60" s="176"/>
      <c r="AA60" s="176"/>
      <c r="AB60" s="176"/>
      <c r="AC60" s="176"/>
      <c r="AD60" s="176"/>
      <c r="AE60" s="176"/>
      <c r="AF60" s="176"/>
      <c r="AG60" s="176"/>
      <c r="AH60" s="176"/>
      <c r="AI60" s="181"/>
      <c r="AJ60" s="179"/>
      <c r="AK60" s="180"/>
      <c r="AL60" s="182"/>
    </row>
    <row r="61" spans="1:38" ht="15.75" x14ac:dyDescent="0.25">
      <c r="A61" s="154"/>
      <c r="B61" s="175"/>
      <c r="C61" s="176"/>
      <c r="D61" s="176"/>
      <c r="E61" s="176"/>
      <c r="F61" s="176"/>
      <c r="G61" s="176"/>
      <c r="H61" s="176"/>
      <c r="I61" s="176"/>
      <c r="J61" s="176"/>
      <c r="K61" s="176"/>
      <c r="L61" s="176"/>
      <c r="M61" s="176"/>
      <c r="N61" s="176"/>
      <c r="O61" s="176"/>
      <c r="P61" s="176"/>
      <c r="Q61" s="176"/>
      <c r="R61" s="176"/>
      <c r="S61" s="176"/>
      <c r="T61" s="176"/>
      <c r="U61" s="176"/>
      <c r="V61" s="176"/>
      <c r="W61" s="176"/>
      <c r="X61" s="176"/>
      <c r="Y61" s="176"/>
      <c r="Z61" s="176"/>
      <c r="AA61" s="176"/>
      <c r="AB61" s="176"/>
      <c r="AC61" s="176"/>
      <c r="AD61" s="176"/>
      <c r="AE61" s="176"/>
      <c r="AF61" s="176"/>
      <c r="AG61" s="176"/>
      <c r="AH61" s="176"/>
      <c r="AI61" s="181"/>
      <c r="AJ61" s="179"/>
      <c r="AK61" s="180"/>
      <c r="AL61" s="182"/>
    </row>
    <row r="62" spans="1:38" ht="15.75" x14ac:dyDescent="0.25">
      <c r="A62" s="154"/>
      <c r="B62" s="175"/>
      <c r="C62" s="176"/>
      <c r="D62" s="176"/>
      <c r="E62" s="176"/>
      <c r="F62" s="176"/>
      <c r="G62" s="176"/>
      <c r="H62" s="176"/>
      <c r="I62" s="176"/>
      <c r="J62" s="176"/>
      <c r="K62" s="176"/>
      <c r="L62" s="176"/>
      <c r="M62" s="176"/>
      <c r="N62" s="176"/>
      <c r="O62" s="176"/>
      <c r="P62" s="176"/>
      <c r="Q62" s="176"/>
      <c r="R62" s="176"/>
      <c r="S62" s="176"/>
      <c r="T62" s="176"/>
      <c r="U62" s="176"/>
      <c r="V62" s="176"/>
      <c r="W62" s="176"/>
      <c r="X62" s="176"/>
      <c r="Y62" s="176"/>
      <c r="Z62" s="176"/>
      <c r="AA62" s="176"/>
      <c r="AB62" s="176"/>
      <c r="AC62" s="176"/>
      <c r="AD62" s="176"/>
      <c r="AE62" s="176"/>
      <c r="AF62" s="176"/>
      <c r="AG62" s="176"/>
      <c r="AH62" s="176"/>
      <c r="AI62" s="181"/>
      <c r="AJ62" s="179"/>
      <c r="AK62" s="180"/>
      <c r="AL62" s="182"/>
    </row>
    <row r="63" spans="1:38" ht="15.75" x14ac:dyDescent="0.25">
      <c r="A63" s="154"/>
      <c r="B63" s="175"/>
      <c r="C63" s="176"/>
      <c r="D63" s="176"/>
      <c r="E63" s="176"/>
      <c r="F63" s="176"/>
      <c r="G63" s="176"/>
      <c r="H63" s="176"/>
      <c r="I63" s="176"/>
      <c r="J63" s="176"/>
      <c r="K63" s="176"/>
      <c r="L63" s="176"/>
      <c r="M63" s="176"/>
      <c r="N63" s="176"/>
      <c r="O63" s="176"/>
      <c r="P63" s="176"/>
      <c r="Q63" s="176"/>
      <c r="R63" s="176"/>
      <c r="S63" s="176"/>
      <c r="T63" s="176"/>
      <c r="U63" s="176"/>
      <c r="V63" s="176"/>
      <c r="W63" s="176"/>
      <c r="X63" s="176"/>
      <c r="Y63" s="176"/>
      <c r="Z63" s="176"/>
      <c r="AA63" s="176"/>
      <c r="AB63" s="176"/>
      <c r="AC63" s="176"/>
      <c r="AD63" s="176"/>
      <c r="AE63" s="176"/>
      <c r="AF63" s="176"/>
      <c r="AG63" s="176"/>
      <c r="AH63" s="176"/>
      <c r="AI63" s="181"/>
      <c r="AJ63" s="179"/>
      <c r="AK63" s="180"/>
      <c r="AL63" s="182"/>
    </row>
    <row r="64" spans="1:38" ht="15.75" x14ac:dyDescent="0.25">
      <c r="A64" s="154"/>
      <c r="B64" s="175"/>
      <c r="C64" s="176"/>
      <c r="D64" s="176"/>
      <c r="E64" s="176"/>
      <c r="F64" s="176"/>
      <c r="G64" s="176"/>
      <c r="H64" s="176"/>
      <c r="I64" s="176"/>
      <c r="J64" s="176"/>
      <c r="K64" s="176"/>
      <c r="L64" s="176"/>
      <c r="M64" s="176"/>
      <c r="N64" s="176"/>
      <c r="O64" s="176"/>
      <c r="P64" s="176"/>
      <c r="Q64" s="176"/>
      <c r="R64" s="176"/>
      <c r="S64" s="176"/>
      <c r="T64" s="176"/>
      <c r="U64" s="176"/>
      <c r="V64" s="176"/>
      <c r="W64" s="176"/>
      <c r="X64" s="176"/>
      <c r="Y64" s="176"/>
      <c r="Z64" s="176"/>
      <c r="AA64" s="176"/>
      <c r="AB64" s="176"/>
      <c r="AC64" s="176"/>
      <c r="AD64" s="176"/>
      <c r="AE64" s="176"/>
      <c r="AF64" s="176"/>
      <c r="AG64" s="176"/>
      <c r="AH64" s="176"/>
      <c r="AI64" s="181"/>
      <c r="AJ64" s="179"/>
      <c r="AK64" s="180"/>
      <c r="AL64" s="182"/>
    </row>
    <row r="65" spans="1:43" ht="15.75" x14ac:dyDescent="0.25">
      <c r="A65" s="154"/>
      <c r="B65" s="175"/>
      <c r="C65" s="176"/>
      <c r="D65" s="176"/>
      <c r="E65" s="176"/>
      <c r="F65" s="176"/>
      <c r="G65" s="176"/>
      <c r="H65" s="176"/>
      <c r="I65" s="176"/>
      <c r="J65" s="176"/>
      <c r="K65" s="176"/>
      <c r="L65" s="176"/>
      <c r="M65" s="176"/>
      <c r="N65" s="176"/>
      <c r="O65" s="176"/>
      <c r="P65" s="176"/>
      <c r="Q65" s="176"/>
      <c r="R65" s="176"/>
      <c r="S65" s="176"/>
      <c r="T65" s="176"/>
      <c r="U65" s="176"/>
      <c r="V65" s="176"/>
      <c r="W65" s="176"/>
      <c r="X65" s="176"/>
      <c r="Y65" s="176"/>
      <c r="Z65" s="176"/>
      <c r="AA65" s="176"/>
      <c r="AB65" s="176"/>
      <c r="AC65" s="176"/>
      <c r="AD65" s="176"/>
      <c r="AE65" s="176"/>
      <c r="AF65" s="176"/>
      <c r="AG65" s="176"/>
      <c r="AH65" s="176"/>
      <c r="AI65" s="181"/>
      <c r="AJ65" s="179"/>
      <c r="AK65" s="180"/>
      <c r="AL65" s="182"/>
    </row>
    <row r="66" spans="1:43" ht="15.75" x14ac:dyDescent="0.25">
      <c r="A66" s="154"/>
      <c r="B66" s="175"/>
      <c r="C66" s="176"/>
      <c r="D66" s="176"/>
      <c r="E66" s="176"/>
      <c r="F66" s="176"/>
      <c r="G66" s="176"/>
      <c r="H66" s="176"/>
      <c r="I66" s="176"/>
      <c r="J66" s="176"/>
      <c r="K66" s="176"/>
      <c r="L66" s="176"/>
      <c r="M66" s="176"/>
      <c r="N66" s="176"/>
      <c r="O66" s="176"/>
      <c r="P66" s="176"/>
      <c r="Q66" s="176"/>
      <c r="R66" s="176"/>
      <c r="S66" s="176"/>
      <c r="T66" s="176"/>
      <c r="U66" s="176"/>
      <c r="V66" s="176"/>
      <c r="W66" s="176"/>
      <c r="X66" s="176"/>
      <c r="Y66" s="176"/>
      <c r="Z66" s="176"/>
      <c r="AA66" s="176"/>
      <c r="AB66" s="176"/>
      <c r="AC66" s="176"/>
      <c r="AD66" s="176"/>
      <c r="AE66" s="176"/>
      <c r="AF66" s="176"/>
      <c r="AG66" s="176"/>
      <c r="AH66" s="176"/>
      <c r="AI66" s="177"/>
      <c r="AJ66" s="177"/>
      <c r="AK66" s="174"/>
      <c r="AL66" s="174"/>
    </row>
    <row r="67" spans="1:43" ht="15.75" x14ac:dyDescent="0.25">
      <c r="A67" s="154"/>
      <c r="B67" s="175"/>
      <c r="C67" s="176"/>
      <c r="D67" s="176"/>
      <c r="E67" s="176"/>
      <c r="F67" s="176"/>
      <c r="G67" s="176"/>
      <c r="H67" s="176"/>
      <c r="I67" s="176"/>
      <c r="J67" s="176"/>
      <c r="K67" s="176"/>
      <c r="L67" s="176"/>
      <c r="M67" s="176"/>
      <c r="N67" s="176"/>
      <c r="O67" s="176"/>
      <c r="P67" s="176"/>
      <c r="Q67" s="176"/>
      <c r="R67" s="176"/>
      <c r="S67" s="176"/>
      <c r="T67" s="176"/>
      <c r="U67" s="176"/>
      <c r="V67" s="176"/>
      <c r="W67" s="176"/>
      <c r="X67" s="176"/>
      <c r="Y67" s="176"/>
      <c r="Z67" s="176"/>
      <c r="AA67" s="176"/>
      <c r="AB67" s="176"/>
      <c r="AC67" s="176"/>
      <c r="AD67" s="176"/>
      <c r="AE67" s="176"/>
      <c r="AF67" s="176"/>
      <c r="AG67" s="176"/>
      <c r="AH67" s="176"/>
      <c r="AI67" s="177"/>
      <c r="AJ67" s="177"/>
      <c r="AK67" s="174"/>
      <c r="AL67" s="174"/>
    </row>
    <row r="68" spans="1:43" ht="15.75" x14ac:dyDescent="0.25">
      <c r="A68" s="154"/>
      <c r="B68" s="175"/>
      <c r="C68" s="176"/>
      <c r="D68" s="176"/>
      <c r="E68" s="176"/>
      <c r="F68" s="176"/>
      <c r="G68" s="176"/>
      <c r="H68" s="176"/>
      <c r="I68" s="176"/>
      <c r="J68" s="176"/>
      <c r="K68" s="176"/>
      <c r="L68" s="176"/>
      <c r="M68" s="176"/>
      <c r="N68" s="176"/>
      <c r="O68" s="176"/>
      <c r="P68" s="176"/>
      <c r="Q68" s="176"/>
      <c r="R68" s="176"/>
      <c r="S68" s="176"/>
      <c r="T68" s="176"/>
      <c r="U68" s="176"/>
      <c r="V68" s="176"/>
      <c r="W68" s="176"/>
      <c r="X68" s="176"/>
      <c r="Y68" s="176"/>
      <c r="Z68" s="176"/>
      <c r="AA68" s="176"/>
      <c r="AB68" s="176"/>
      <c r="AC68" s="176"/>
      <c r="AD68" s="176"/>
      <c r="AE68" s="176"/>
      <c r="AF68" s="176"/>
      <c r="AG68" s="176"/>
      <c r="AH68" s="176"/>
      <c r="AI68" s="177"/>
      <c r="AJ68" s="177"/>
      <c r="AK68" s="174"/>
      <c r="AL68" s="174"/>
    </row>
    <row r="69" spans="1:43" ht="15.75" x14ac:dyDescent="0.25">
      <c r="A69" s="154"/>
      <c r="B69" s="175"/>
      <c r="C69" s="176"/>
      <c r="D69" s="176"/>
      <c r="E69" s="176"/>
      <c r="F69" s="176"/>
      <c r="G69" s="176"/>
      <c r="H69" s="176"/>
      <c r="I69" s="176"/>
      <c r="J69" s="176"/>
      <c r="K69" s="176"/>
      <c r="L69" s="176"/>
      <c r="M69" s="176"/>
      <c r="N69" s="176"/>
      <c r="O69" s="176"/>
      <c r="P69" s="176"/>
      <c r="Q69" s="176"/>
      <c r="R69" s="176"/>
      <c r="S69" s="176"/>
      <c r="T69" s="176"/>
      <c r="U69" s="176"/>
      <c r="V69" s="176"/>
      <c r="W69" s="176"/>
      <c r="X69" s="176"/>
      <c r="Y69" s="176"/>
      <c r="Z69" s="176"/>
      <c r="AA69" s="176"/>
      <c r="AB69" s="176"/>
      <c r="AC69" s="176"/>
      <c r="AD69" s="176"/>
      <c r="AE69" s="176"/>
      <c r="AF69" s="176"/>
      <c r="AG69" s="176"/>
      <c r="AH69" s="176"/>
      <c r="AI69" s="177"/>
      <c r="AJ69" s="177"/>
      <c r="AK69" s="174"/>
      <c r="AL69" s="174"/>
    </row>
    <row r="70" spans="1:43" ht="15.75" x14ac:dyDescent="0.25">
      <c r="A70" s="154"/>
      <c r="B70" s="175"/>
      <c r="C70" s="176"/>
      <c r="D70" s="176"/>
      <c r="E70" s="176"/>
      <c r="F70" s="176"/>
      <c r="G70" s="176"/>
      <c r="H70" s="176"/>
      <c r="I70" s="176"/>
      <c r="J70" s="176"/>
      <c r="K70" s="176"/>
      <c r="L70" s="176"/>
      <c r="M70" s="176"/>
      <c r="N70" s="176"/>
      <c r="O70" s="176"/>
      <c r="P70" s="176"/>
      <c r="Q70" s="176"/>
      <c r="R70" s="176"/>
      <c r="S70" s="176"/>
      <c r="T70" s="176"/>
      <c r="U70" s="176"/>
      <c r="V70" s="176"/>
      <c r="W70" s="176"/>
      <c r="X70" s="176"/>
      <c r="Y70" s="176"/>
      <c r="Z70" s="176"/>
      <c r="AA70" s="176"/>
      <c r="AB70" s="176"/>
      <c r="AC70" s="176"/>
      <c r="AD70" s="176"/>
      <c r="AE70" s="176"/>
      <c r="AF70" s="176"/>
      <c r="AG70" s="176"/>
      <c r="AH70" s="176"/>
      <c r="AI70" s="177"/>
      <c r="AJ70" s="177"/>
      <c r="AK70" s="174"/>
      <c r="AL70" s="174"/>
    </row>
    <row r="71" spans="1:43" ht="15.75" x14ac:dyDescent="0.25">
      <c r="A71" s="154"/>
      <c r="B71" s="175"/>
      <c r="C71" s="176"/>
      <c r="D71" s="176"/>
      <c r="E71" s="176"/>
      <c r="F71" s="176"/>
      <c r="G71" s="176"/>
      <c r="H71" s="176"/>
      <c r="I71" s="176"/>
      <c r="J71" s="176"/>
      <c r="K71" s="176"/>
      <c r="L71" s="176"/>
      <c r="M71" s="176"/>
      <c r="N71" s="176"/>
      <c r="O71" s="176"/>
      <c r="P71" s="176"/>
      <c r="Q71" s="176"/>
      <c r="R71" s="176"/>
      <c r="S71" s="176"/>
      <c r="T71" s="176"/>
      <c r="U71" s="176"/>
      <c r="V71" s="176"/>
      <c r="W71" s="176"/>
      <c r="X71" s="176"/>
      <c r="Y71" s="176"/>
      <c r="Z71" s="176"/>
      <c r="AA71" s="176"/>
      <c r="AB71" s="176"/>
      <c r="AC71" s="176"/>
      <c r="AD71" s="176"/>
      <c r="AE71" s="176"/>
      <c r="AF71" s="176"/>
      <c r="AG71" s="176"/>
      <c r="AH71" s="176"/>
      <c r="AI71" s="177"/>
      <c r="AJ71" s="177"/>
      <c r="AK71" s="174"/>
      <c r="AL71" s="174"/>
      <c r="AM71" s="229"/>
    </row>
    <row r="72" spans="1:43" ht="15.75" x14ac:dyDescent="0.25">
      <c r="A72" s="154"/>
      <c r="B72" s="175"/>
      <c r="C72" s="176"/>
      <c r="D72" s="176"/>
      <c r="E72" s="176"/>
      <c r="F72" s="176"/>
      <c r="G72" s="176"/>
      <c r="H72" s="176"/>
      <c r="I72" s="176"/>
      <c r="J72" s="176"/>
      <c r="K72" s="176"/>
      <c r="L72" s="176"/>
      <c r="M72" s="176"/>
      <c r="N72" s="176"/>
      <c r="O72" s="176"/>
      <c r="P72" s="176"/>
      <c r="Q72" s="176"/>
      <c r="R72" s="176"/>
      <c r="S72" s="176"/>
      <c r="T72" s="176"/>
      <c r="U72" s="176"/>
      <c r="V72" s="176"/>
      <c r="W72" s="176"/>
      <c r="X72" s="176"/>
      <c r="Y72" s="176"/>
      <c r="Z72" s="176"/>
      <c r="AA72" s="176"/>
      <c r="AB72" s="176"/>
      <c r="AC72" s="176"/>
      <c r="AD72" s="176"/>
      <c r="AE72" s="176"/>
      <c r="AF72" s="176"/>
      <c r="AG72" s="176"/>
      <c r="AH72" s="176"/>
      <c r="AI72" s="177"/>
      <c r="AJ72" s="177"/>
      <c r="AK72" s="174"/>
      <c r="AL72" s="174"/>
      <c r="AM72" s="229"/>
    </row>
    <row r="73" spans="1:43" ht="15.75" x14ac:dyDescent="0.25">
      <c r="A73" s="154"/>
      <c r="B73" s="175"/>
      <c r="C73" s="176"/>
      <c r="D73" s="176"/>
      <c r="E73" s="176"/>
      <c r="F73" s="176"/>
      <c r="G73" s="176"/>
      <c r="H73" s="176"/>
      <c r="I73" s="176"/>
      <c r="J73" s="176"/>
      <c r="K73" s="176"/>
      <c r="L73" s="176"/>
      <c r="M73" s="176"/>
      <c r="N73" s="176"/>
      <c r="O73" s="176"/>
      <c r="P73" s="176"/>
      <c r="Q73" s="176"/>
      <c r="R73" s="176"/>
      <c r="S73" s="176"/>
      <c r="T73" s="176"/>
      <c r="U73" s="176"/>
      <c r="V73" s="176"/>
      <c r="W73" s="176"/>
      <c r="X73" s="176"/>
      <c r="Y73" s="176"/>
      <c r="Z73" s="176"/>
      <c r="AA73" s="176"/>
      <c r="AB73" s="176"/>
      <c r="AC73" s="176"/>
      <c r="AD73" s="176"/>
      <c r="AE73" s="176"/>
      <c r="AF73" s="176"/>
      <c r="AG73" s="176"/>
      <c r="AH73" s="176"/>
      <c r="AI73" s="177"/>
      <c r="AJ73" s="177"/>
      <c r="AK73" s="174"/>
      <c r="AL73" s="174"/>
      <c r="AM73" s="229"/>
    </row>
    <row r="74" spans="1:43" ht="15.75" customHeight="1" x14ac:dyDescent="0.25">
      <c r="A74" s="154"/>
      <c r="B74" s="155"/>
      <c r="C74" s="156"/>
      <c r="D74" s="156"/>
      <c r="E74" s="156"/>
      <c r="F74" s="156"/>
      <c r="G74" s="156"/>
      <c r="H74" s="156"/>
      <c r="I74" s="156"/>
      <c r="J74" s="156"/>
      <c r="K74" s="156"/>
      <c r="L74" s="156"/>
      <c r="M74" s="156"/>
      <c r="N74" s="156"/>
      <c r="O74" s="156"/>
      <c r="P74" s="156"/>
      <c r="Q74" s="156"/>
      <c r="R74" s="156"/>
      <c r="S74" s="156"/>
      <c r="T74" s="156"/>
      <c r="U74" s="156"/>
      <c r="V74" s="156"/>
      <c r="W74" s="156"/>
      <c r="X74" s="156"/>
      <c r="Y74" s="156"/>
      <c r="Z74" s="156"/>
      <c r="AA74" s="156"/>
      <c r="AB74" s="156"/>
      <c r="AC74" s="156"/>
      <c r="AD74" s="156"/>
      <c r="AE74" s="156"/>
      <c r="AF74" s="156"/>
      <c r="AG74" s="156"/>
      <c r="AH74" s="156"/>
      <c r="AI74" s="157"/>
      <c r="AJ74" s="157"/>
    </row>
    <row r="75" spans="1:43" x14ac:dyDescent="0.25">
      <c r="A75" s="159"/>
      <c r="B75" s="158"/>
      <c r="C75" s="158"/>
      <c r="D75" s="158"/>
      <c r="E75" s="158"/>
      <c r="F75" s="158"/>
      <c r="G75" s="158"/>
      <c r="H75" s="158"/>
      <c r="I75" s="158"/>
      <c r="J75" s="158"/>
      <c r="K75" s="158"/>
      <c r="L75" s="158"/>
      <c r="M75" s="158"/>
      <c r="N75" s="158"/>
      <c r="O75" s="158"/>
      <c r="P75" s="158"/>
      <c r="Q75" s="158"/>
      <c r="R75" s="158"/>
      <c r="S75" s="158"/>
      <c r="T75" s="158"/>
      <c r="U75" s="158"/>
      <c r="V75" s="158"/>
      <c r="W75" s="158"/>
      <c r="X75" s="158"/>
      <c r="Y75" s="158"/>
      <c r="Z75" s="158"/>
      <c r="AA75" s="158"/>
      <c r="AB75" s="158"/>
      <c r="AC75" s="158"/>
      <c r="AD75" s="158"/>
      <c r="AE75" s="158"/>
      <c r="AF75" s="158"/>
      <c r="AG75" s="158"/>
      <c r="AH75" s="158"/>
      <c r="AI75" s="158"/>
      <c r="AJ75" s="158"/>
      <c r="AO75" s="171"/>
      <c r="AP75" s="172"/>
      <c r="AQ75" s="173"/>
    </row>
    <row r="76" spans="1:43" x14ac:dyDescent="0.25">
      <c r="A76" s="160"/>
      <c r="B76" s="158"/>
      <c r="C76" s="158"/>
      <c r="D76" s="158"/>
      <c r="E76" s="158"/>
      <c r="F76" s="158"/>
      <c r="G76" s="158"/>
      <c r="H76" s="158"/>
      <c r="I76" s="158"/>
      <c r="J76" s="158"/>
      <c r="K76" s="158"/>
      <c r="L76" s="158"/>
      <c r="M76" s="158"/>
      <c r="N76" s="158"/>
      <c r="O76" s="158"/>
      <c r="P76" s="158"/>
      <c r="Q76" s="158"/>
      <c r="R76" s="158"/>
      <c r="S76" s="158"/>
      <c r="T76" s="158"/>
      <c r="U76" s="158"/>
      <c r="V76" s="158"/>
      <c r="W76" s="158"/>
      <c r="X76" s="158"/>
      <c r="Y76" s="158"/>
      <c r="Z76" s="158"/>
      <c r="AA76" s="158"/>
      <c r="AB76" s="158"/>
      <c r="AC76" s="158"/>
      <c r="AD76" s="158"/>
      <c r="AE76" s="158"/>
      <c r="AF76" s="158"/>
      <c r="AG76" s="158"/>
      <c r="AH76" s="158"/>
      <c r="AI76" s="158"/>
      <c r="AJ76" s="158"/>
      <c r="AO76" s="171"/>
      <c r="AP76" s="172"/>
      <c r="AQ76" s="173"/>
    </row>
    <row r="77" spans="1:43" x14ac:dyDescent="0.25">
      <c r="A77" s="160"/>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1"/>
      <c r="AG77" s="161"/>
      <c r="AH77" s="161"/>
      <c r="AI77" s="161"/>
      <c r="AJ77" s="158"/>
      <c r="AO77" s="171"/>
      <c r="AP77" s="172"/>
      <c r="AQ77" s="173"/>
    </row>
    <row r="78" spans="1:43" ht="21" customHeight="1" x14ac:dyDescent="0.25">
      <c r="A78" s="160"/>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c r="AC78" s="161"/>
      <c r="AD78" s="161"/>
      <c r="AE78" s="161"/>
      <c r="AF78" s="161"/>
      <c r="AG78" s="161"/>
      <c r="AH78" s="161"/>
      <c r="AI78" s="161"/>
      <c r="AJ78" s="158"/>
    </row>
    <row r="79" spans="1:43" ht="35.25" customHeight="1" x14ac:dyDescent="0.25">
      <c r="A79" s="160"/>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158"/>
    </row>
    <row r="80" spans="1:43" x14ac:dyDescent="0.25">
      <c r="A80" s="160"/>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158"/>
    </row>
    <row r="81" spans="1:36" x14ac:dyDescent="0.25">
      <c r="A81" s="160"/>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58"/>
    </row>
    <row r="82" spans="1:36" ht="15" customHeight="1" x14ac:dyDescent="0.25">
      <c r="A82" s="160"/>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158"/>
    </row>
    <row r="83" spans="1:36" x14ac:dyDescent="0.25">
      <c r="A83" s="158"/>
      <c r="B83" s="158"/>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c r="AG83" s="158"/>
      <c r="AH83" s="158"/>
      <c r="AI83" s="158"/>
      <c r="AJ83" s="158"/>
    </row>
    <row r="84" spans="1:36" ht="15" customHeight="1" x14ac:dyDescent="0.25">
      <c r="A84" s="162"/>
      <c r="B84" s="232"/>
      <c r="C84" s="232"/>
      <c r="D84" s="232"/>
      <c r="E84" s="232"/>
      <c r="F84" s="232"/>
      <c r="G84" s="232"/>
      <c r="H84" s="232"/>
      <c r="I84" s="232"/>
      <c r="J84" s="232"/>
      <c r="K84" s="232"/>
      <c r="L84" s="232"/>
      <c r="M84" s="232"/>
      <c r="N84" s="232"/>
      <c r="O84" s="232"/>
      <c r="P84" s="232"/>
      <c r="Q84" s="232"/>
      <c r="R84" s="232"/>
      <c r="S84" s="232"/>
      <c r="T84" s="232"/>
      <c r="U84" s="232"/>
      <c r="V84" s="232"/>
      <c r="W84" s="232"/>
      <c r="X84" s="232"/>
      <c r="Y84" s="232"/>
      <c r="Z84" s="232"/>
      <c r="AA84" s="232"/>
      <c r="AB84" s="232"/>
      <c r="AC84" s="232"/>
      <c r="AD84" s="232"/>
      <c r="AE84" s="232"/>
      <c r="AF84" s="232"/>
      <c r="AG84" s="232"/>
      <c r="AH84" s="232"/>
      <c r="AI84" s="232"/>
      <c r="AJ84" s="158"/>
    </row>
    <row r="85" spans="1:36" ht="24.75" customHeight="1" x14ac:dyDescent="0.25">
      <c r="A85" s="162"/>
      <c r="B85" s="232"/>
      <c r="C85" s="232"/>
      <c r="D85" s="232"/>
      <c r="E85" s="232"/>
      <c r="F85" s="232"/>
      <c r="G85" s="232"/>
      <c r="H85" s="232"/>
      <c r="I85" s="232"/>
      <c r="J85" s="232"/>
      <c r="K85" s="232"/>
      <c r="L85" s="232"/>
      <c r="M85" s="232"/>
      <c r="N85" s="232"/>
      <c r="O85" s="232"/>
      <c r="P85" s="232"/>
      <c r="Q85" s="232"/>
      <c r="R85" s="232"/>
      <c r="S85" s="232"/>
      <c r="T85" s="232"/>
      <c r="U85" s="232"/>
      <c r="V85" s="232"/>
      <c r="W85" s="232"/>
      <c r="X85" s="232"/>
      <c r="Y85" s="232"/>
      <c r="Z85" s="232"/>
      <c r="AA85" s="232"/>
      <c r="AB85" s="232"/>
      <c r="AC85" s="232"/>
      <c r="AD85" s="232"/>
      <c r="AE85" s="232"/>
      <c r="AF85" s="232"/>
      <c r="AG85" s="232"/>
      <c r="AH85" s="232"/>
      <c r="AI85" s="232"/>
      <c r="AJ85" s="158"/>
    </row>
  </sheetData>
  <mergeCells count="12">
    <mergeCell ref="C1:AI1"/>
    <mergeCell ref="AI23:AJ23"/>
    <mergeCell ref="B21:B23"/>
    <mergeCell ref="AI22:AJ22"/>
    <mergeCell ref="C22:AH22"/>
    <mergeCell ref="C21:AH21"/>
    <mergeCell ref="AM71:AM73"/>
    <mergeCell ref="B40:AS40"/>
    <mergeCell ref="B79:AI80"/>
    <mergeCell ref="B82:AI82"/>
    <mergeCell ref="B84:AI85"/>
    <mergeCell ref="AI43:AL43"/>
  </mergeCells>
  <pageMargins left="0.7" right="0.7" top="0.75" bottom="0.75" header="0.3" footer="0.3"/>
  <pageSetup orientation="portrait" r:id="rId1"/>
  <headerFooter>
    <oddHeader>&amp;R&amp;"Arial"&amp;12&amp;K000000UNCLASSIFIED / NON CLASSIFIÉ&amp;1#</oddHeader>
  </headerFooter>
  <ignoredErrors>
    <ignoredError sqref="AI32"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84BD4-1595-4609-AE7D-C902C9BC75AD}">
  <dimension ref="A1:Q83"/>
  <sheetViews>
    <sheetView workbookViewId="0">
      <selection activeCell="E2" sqref="E2"/>
    </sheetView>
  </sheetViews>
  <sheetFormatPr defaultRowHeight="15" x14ac:dyDescent="0.25"/>
  <cols>
    <col min="1" max="1" width="27.5703125" bestFit="1" customWidth="1"/>
    <col min="2" max="2" width="26.28515625" bestFit="1" customWidth="1"/>
    <col min="3" max="3" width="15.140625" bestFit="1" customWidth="1"/>
    <col min="4" max="4" width="36.7109375" bestFit="1" customWidth="1"/>
    <col min="5" max="5" width="25" bestFit="1" customWidth="1"/>
  </cols>
  <sheetData>
    <row r="1" spans="1:17" x14ac:dyDescent="0.25">
      <c r="A1" s="4" t="s">
        <v>65</v>
      </c>
      <c r="B1" s="1" t="s">
        <v>66</v>
      </c>
      <c r="C1" s="1" t="s">
        <v>1</v>
      </c>
      <c r="D1" s="1" t="s">
        <v>67</v>
      </c>
      <c r="E1" s="1" t="s">
        <v>68</v>
      </c>
    </row>
    <row r="2" spans="1:17" x14ac:dyDescent="0.25">
      <c r="A2" s="5" t="s">
        <v>69</v>
      </c>
      <c r="B2" s="1" t="s">
        <v>70</v>
      </c>
      <c r="C2" s="1" t="s">
        <v>71</v>
      </c>
      <c r="D2" s="1" t="str">
        <f>CONCATENATE(A2,C2)</f>
        <v>Natural GaskBtu</v>
      </c>
      <c r="E2" s="1">
        <v>1</v>
      </c>
      <c r="I2" s="9" t="s">
        <v>148</v>
      </c>
      <c r="K2" s="8" t="s">
        <v>74</v>
      </c>
      <c r="L2" s="26"/>
      <c r="M2" s="26" t="s">
        <v>243</v>
      </c>
      <c r="O2" s="5" t="s">
        <v>69</v>
      </c>
      <c r="Q2" s="150" t="s">
        <v>403</v>
      </c>
    </row>
    <row r="3" spans="1:17" x14ac:dyDescent="0.25">
      <c r="A3" s="5" t="s">
        <v>69</v>
      </c>
      <c r="B3" s="1" t="s">
        <v>70</v>
      </c>
      <c r="C3" s="1" t="s">
        <v>72</v>
      </c>
      <c r="D3" s="1" t="str">
        <f t="shared" ref="D3:D10" si="0">CONCATENATE(A3,C3)</f>
        <v>Natural GasMBtu</v>
      </c>
      <c r="E3" s="1">
        <v>1000</v>
      </c>
      <c r="I3" s="9" t="s">
        <v>147</v>
      </c>
      <c r="K3" s="8" t="s">
        <v>73</v>
      </c>
      <c r="L3" s="26"/>
      <c r="M3" s="26" t="s">
        <v>244</v>
      </c>
      <c r="O3" s="5" t="s">
        <v>406</v>
      </c>
      <c r="Q3" s="150" t="s">
        <v>405</v>
      </c>
    </row>
    <row r="4" spans="1:17" x14ac:dyDescent="0.25">
      <c r="A4" s="5" t="s">
        <v>69</v>
      </c>
      <c r="B4" s="1" t="s">
        <v>70</v>
      </c>
      <c r="C4" s="1" t="s">
        <v>73</v>
      </c>
      <c r="D4" s="1" t="str">
        <f t="shared" si="0"/>
        <v>Natural Gascf</v>
      </c>
      <c r="E4" s="1">
        <v>1.0309999999999999</v>
      </c>
      <c r="I4" s="9" t="s">
        <v>155</v>
      </c>
      <c r="K4" s="8" t="s">
        <v>78</v>
      </c>
      <c r="L4" s="26"/>
      <c r="M4" s="26" t="s">
        <v>245</v>
      </c>
      <c r="O4" s="150" t="s">
        <v>404</v>
      </c>
      <c r="Q4" s="150" t="s">
        <v>62</v>
      </c>
    </row>
    <row r="5" spans="1:17" x14ac:dyDescent="0.25">
      <c r="A5" s="5" t="s">
        <v>69</v>
      </c>
      <c r="B5" s="1" t="s">
        <v>70</v>
      </c>
      <c r="C5" s="1" t="s">
        <v>74</v>
      </c>
      <c r="D5" s="1" t="str">
        <f t="shared" si="0"/>
        <v>Natural Gasccf</v>
      </c>
      <c r="E5" s="1">
        <v>103.143</v>
      </c>
      <c r="I5" s="9" t="s">
        <v>154</v>
      </c>
      <c r="K5" s="8" t="s">
        <v>81</v>
      </c>
      <c r="L5" s="26"/>
      <c r="M5" s="13" t="s">
        <v>246</v>
      </c>
      <c r="O5" s="5" t="s">
        <v>62</v>
      </c>
      <c r="Q5" s="150" t="s">
        <v>64</v>
      </c>
    </row>
    <row r="6" spans="1:17" x14ac:dyDescent="0.25">
      <c r="A6" s="5" t="s">
        <v>69</v>
      </c>
      <c r="B6" s="1" t="s">
        <v>70</v>
      </c>
      <c r="C6" s="1" t="s">
        <v>75</v>
      </c>
      <c r="D6" s="1" t="str">
        <f t="shared" si="0"/>
        <v>Natural Gaskcf</v>
      </c>
      <c r="E6" s="1">
        <v>1031</v>
      </c>
      <c r="I6" s="9" t="s">
        <v>153</v>
      </c>
      <c r="K6" s="8" t="s">
        <v>80</v>
      </c>
      <c r="L6" s="26"/>
      <c r="M6" s="13" t="s">
        <v>247</v>
      </c>
      <c r="O6" s="5" t="s">
        <v>64</v>
      </c>
      <c r="Q6" s="150" t="s">
        <v>52</v>
      </c>
    </row>
    <row r="7" spans="1:17" x14ac:dyDescent="0.25">
      <c r="A7" s="5" t="s">
        <v>69</v>
      </c>
      <c r="B7" s="1" t="s">
        <v>70</v>
      </c>
      <c r="C7" s="1" t="s">
        <v>76</v>
      </c>
      <c r="D7" s="1" t="str">
        <f t="shared" si="0"/>
        <v>Natural GasMcf</v>
      </c>
      <c r="E7" s="1">
        <v>1031430</v>
      </c>
      <c r="I7" s="9" t="s">
        <v>145</v>
      </c>
      <c r="K7" s="8" t="s">
        <v>79</v>
      </c>
      <c r="L7" s="26"/>
      <c r="M7" s="13" t="s">
        <v>248</v>
      </c>
      <c r="O7" s="5" t="s">
        <v>52</v>
      </c>
      <c r="Q7" s="150" t="s">
        <v>397</v>
      </c>
    </row>
    <row r="8" spans="1:17" x14ac:dyDescent="0.25">
      <c r="A8" s="5" t="s">
        <v>69</v>
      </c>
      <c r="B8" s="1" t="s">
        <v>70</v>
      </c>
      <c r="C8" s="1" t="s">
        <v>77</v>
      </c>
      <c r="D8" s="1" t="str">
        <f t="shared" si="0"/>
        <v>Natural GasTherms</v>
      </c>
      <c r="E8" s="1">
        <v>100</v>
      </c>
      <c r="I8" s="9" t="s">
        <v>149</v>
      </c>
      <c r="K8" s="8" t="s">
        <v>71</v>
      </c>
      <c r="L8" s="26"/>
      <c r="M8" s="13" t="s">
        <v>249</v>
      </c>
      <c r="O8" s="5" t="s">
        <v>15</v>
      </c>
      <c r="Q8" s="150" t="s">
        <v>398</v>
      </c>
    </row>
    <row r="9" spans="1:17" x14ac:dyDescent="0.25">
      <c r="A9" s="5" t="s">
        <v>69</v>
      </c>
      <c r="B9" s="1" t="s">
        <v>70</v>
      </c>
      <c r="C9" s="1" t="s">
        <v>78</v>
      </c>
      <c r="D9" s="1" t="str">
        <f t="shared" si="0"/>
        <v>Natural GasCubic Meters</v>
      </c>
      <c r="E9" s="1">
        <v>36.424999999999997</v>
      </c>
      <c r="I9" s="9" t="s">
        <v>161</v>
      </c>
      <c r="K9" s="8" t="s">
        <v>75</v>
      </c>
      <c r="L9" s="26"/>
      <c r="M9" s="13" t="s">
        <v>250</v>
      </c>
      <c r="O9" s="150" t="s">
        <v>401</v>
      </c>
      <c r="Q9" s="150" t="s">
        <v>117</v>
      </c>
    </row>
    <row r="10" spans="1:17" x14ac:dyDescent="0.25">
      <c r="A10" s="5" t="s">
        <v>69</v>
      </c>
      <c r="B10" s="1" t="s">
        <v>70</v>
      </c>
      <c r="C10" s="1" t="s">
        <v>79</v>
      </c>
      <c r="D10" s="1" t="str">
        <f t="shared" si="0"/>
        <v>Natural GasGJ</v>
      </c>
      <c r="E10" s="1">
        <v>947.81700000000001</v>
      </c>
      <c r="I10" s="9" t="s">
        <v>159</v>
      </c>
      <c r="K10" s="8" t="s">
        <v>115</v>
      </c>
      <c r="L10" s="26"/>
      <c r="M10" s="13" t="s">
        <v>251</v>
      </c>
      <c r="O10" s="150" t="s">
        <v>399</v>
      </c>
      <c r="Q10" s="150" t="s">
        <v>274</v>
      </c>
    </row>
    <row r="11" spans="1:17" x14ac:dyDescent="0.25">
      <c r="A11" s="5" t="s">
        <v>406</v>
      </c>
      <c r="B11" s="1" t="s">
        <v>407</v>
      </c>
      <c r="C11" s="1" t="s">
        <v>71</v>
      </c>
      <c r="D11" s="1" t="str">
        <f t="shared" ref="D11:D16" si="1">CONCATENATE(A11,C11)</f>
        <v>Light Fuel OilkBtu</v>
      </c>
      <c r="E11" s="1">
        <v>1</v>
      </c>
      <c r="I11" s="183" t="s">
        <v>16</v>
      </c>
      <c r="J11" s="166"/>
      <c r="K11" s="184" t="s">
        <v>112</v>
      </c>
      <c r="L11" s="13"/>
      <c r="M11" s="13" t="s">
        <v>252</v>
      </c>
      <c r="O11" s="5" t="s">
        <v>117</v>
      </c>
      <c r="Q11" s="150" t="s">
        <v>135</v>
      </c>
    </row>
    <row r="12" spans="1:17" x14ac:dyDescent="0.25">
      <c r="A12" s="5" t="s">
        <v>406</v>
      </c>
      <c r="B12" s="1" t="s">
        <v>407</v>
      </c>
      <c r="C12" s="1" t="s">
        <v>72</v>
      </c>
      <c r="D12" s="1" t="str">
        <f t="shared" si="1"/>
        <v>Light Fuel OilMBtu</v>
      </c>
      <c r="E12" s="1">
        <v>1000</v>
      </c>
      <c r="I12" s="183" t="s">
        <v>158</v>
      </c>
      <c r="J12" s="166"/>
      <c r="K12" s="184" t="s">
        <v>106</v>
      </c>
      <c r="L12" s="13"/>
      <c r="M12" s="13" t="s">
        <v>253</v>
      </c>
      <c r="O12" s="5" t="s">
        <v>125</v>
      </c>
    </row>
    <row r="13" spans="1:17" x14ac:dyDescent="0.25">
      <c r="A13" s="5" t="s">
        <v>406</v>
      </c>
      <c r="B13" s="1" t="s">
        <v>407</v>
      </c>
      <c r="C13" s="1" t="s">
        <v>80</v>
      </c>
      <c r="D13" s="1" t="str">
        <f t="shared" si="1"/>
        <v>Light Fuel OilGallons (US)</v>
      </c>
      <c r="E13" s="1">
        <v>139.21</v>
      </c>
      <c r="I13" s="183" t="s">
        <v>156</v>
      </c>
      <c r="J13" s="166"/>
      <c r="K13" s="184" t="s">
        <v>111</v>
      </c>
      <c r="L13" s="13"/>
      <c r="M13" s="13" t="s">
        <v>255</v>
      </c>
      <c r="O13" s="5" t="s">
        <v>17</v>
      </c>
    </row>
    <row r="14" spans="1:17" x14ac:dyDescent="0.25">
      <c r="A14" s="5" t="s">
        <v>406</v>
      </c>
      <c r="B14" s="1" t="s">
        <v>407</v>
      </c>
      <c r="C14" s="1" t="s">
        <v>81</v>
      </c>
      <c r="D14" s="1" t="str">
        <f t="shared" si="1"/>
        <v>Light Fuel OilGallons (UK)</v>
      </c>
      <c r="E14" s="1">
        <v>167.184</v>
      </c>
      <c r="I14" s="183" t="s">
        <v>152</v>
      </c>
      <c r="J14" s="166"/>
      <c r="K14" s="184" t="s">
        <v>82</v>
      </c>
      <c r="L14" s="13"/>
      <c r="M14" s="13" t="s">
        <v>256</v>
      </c>
      <c r="O14" s="5" t="s">
        <v>135</v>
      </c>
    </row>
    <row r="15" spans="1:17" x14ac:dyDescent="0.25">
      <c r="A15" s="5" t="s">
        <v>406</v>
      </c>
      <c r="B15" s="1" t="s">
        <v>407</v>
      </c>
      <c r="C15" s="1" t="s">
        <v>82</v>
      </c>
      <c r="D15" s="1" t="str">
        <f t="shared" si="1"/>
        <v>Light Fuel Oilliters</v>
      </c>
      <c r="E15" s="1">
        <v>36.774999999999999</v>
      </c>
      <c r="I15" s="183" t="s">
        <v>146</v>
      </c>
      <c r="J15" s="166"/>
      <c r="K15" s="184" t="s">
        <v>72</v>
      </c>
      <c r="L15" s="13"/>
      <c r="M15" s="13" t="s">
        <v>257</v>
      </c>
    </row>
    <row r="16" spans="1:17" x14ac:dyDescent="0.25">
      <c r="A16" s="5" t="s">
        <v>406</v>
      </c>
      <c r="B16" s="1" t="s">
        <v>407</v>
      </c>
      <c r="C16" s="1" t="s">
        <v>79</v>
      </c>
      <c r="D16" s="1" t="str">
        <f t="shared" si="1"/>
        <v>Light Fuel OilGJ</v>
      </c>
      <c r="E16" s="1">
        <v>947.81700000000001</v>
      </c>
      <c r="I16" s="183" t="s">
        <v>150</v>
      </c>
      <c r="J16" s="166"/>
      <c r="K16" s="184" t="s">
        <v>76</v>
      </c>
      <c r="L16" s="13"/>
      <c r="M16" s="13" t="s">
        <v>258</v>
      </c>
    </row>
    <row r="17" spans="1:13" x14ac:dyDescent="0.25">
      <c r="A17" s="5" t="s">
        <v>404</v>
      </c>
      <c r="B17" s="1" t="s">
        <v>408</v>
      </c>
      <c r="C17" s="1" t="s">
        <v>71</v>
      </c>
      <c r="D17" s="1" t="str">
        <f t="shared" ref="D17:D22" si="2">CONCATENATE(A17,C17)</f>
        <v>Heavy Fuel OilkBtu</v>
      </c>
      <c r="E17" s="1">
        <v>1</v>
      </c>
      <c r="I17" s="183" t="s">
        <v>160</v>
      </c>
      <c r="J17" s="166"/>
      <c r="K17" s="184" t="s">
        <v>113</v>
      </c>
      <c r="L17" s="13"/>
      <c r="M17" s="13" t="s">
        <v>259</v>
      </c>
    </row>
    <row r="18" spans="1:13" x14ac:dyDescent="0.25">
      <c r="A18" s="5" t="s">
        <v>404</v>
      </c>
      <c r="B18" s="1" t="s">
        <v>408</v>
      </c>
      <c r="C18" s="1" t="s">
        <v>72</v>
      </c>
      <c r="D18" s="1" t="str">
        <f t="shared" si="2"/>
        <v>Heavy Fuel OilMBtu</v>
      </c>
      <c r="E18" s="1">
        <v>1000</v>
      </c>
      <c r="I18" s="183" t="s">
        <v>157</v>
      </c>
      <c r="J18" s="166"/>
      <c r="K18" s="184" t="s">
        <v>108</v>
      </c>
      <c r="L18" s="13"/>
      <c r="M18" s="13" t="s">
        <v>260</v>
      </c>
    </row>
    <row r="19" spans="1:13" x14ac:dyDescent="0.25">
      <c r="A19" s="5" t="s">
        <v>404</v>
      </c>
      <c r="B19" s="1" t="s">
        <v>408</v>
      </c>
      <c r="C19" s="1" t="s">
        <v>80</v>
      </c>
      <c r="D19" s="1" t="str">
        <f t="shared" si="2"/>
        <v>Heavy Fuel OilGallons (US)</v>
      </c>
      <c r="E19" s="1">
        <v>152.48500000000001</v>
      </c>
      <c r="I19" s="183" t="s">
        <v>151</v>
      </c>
      <c r="J19" s="166"/>
      <c r="K19" s="184" t="s">
        <v>77</v>
      </c>
      <c r="L19" s="13"/>
      <c r="M19" s="13" t="s">
        <v>262</v>
      </c>
    </row>
    <row r="20" spans="1:13" x14ac:dyDescent="0.25">
      <c r="A20" s="5" t="s">
        <v>404</v>
      </c>
      <c r="B20" s="1" t="s">
        <v>408</v>
      </c>
      <c r="C20" s="1" t="s">
        <v>81</v>
      </c>
      <c r="D20" s="1" t="str">
        <f t="shared" si="2"/>
        <v>Heavy Fuel OilGallons (UK)</v>
      </c>
      <c r="E20" s="1">
        <v>183.12700000000001</v>
      </c>
      <c r="I20" s="183" t="s">
        <v>163</v>
      </c>
      <c r="J20" s="166"/>
      <c r="K20" s="184" t="s">
        <v>116</v>
      </c>
      <c r="L20" s="13"/>
      <c r="M20" s="13" t="s">
        <v>263</v>
      </c>
    </row>
    <row r="21" spans="1:13" x14ac:dyDescent="0.25">
      <c r="A21" s="5" t="s">
        <v>404</v>
      </c>
      <c r="B21" s="1" t="s">
        <v>408</v>
      </c>
      <c r="C21" s="1" t="s">
        <v>82</v>
      </c>
      <c r="D21" s="1" t="str">
        <f t="shared" si="2"/>
        <v>Heavy Fuel Oilliters</v>
      </c>
      <c r="E21" s="1">
        <v>40.281999999999996</v>
      </c>
      <c r="I21" s="183" t="s">
        <v>162</v>
      </c>
      <c r="J21" s="166"/>
      <c r="K21" s="184" t="s">
        <v>122</v>
      </c>
      <c r="L21" s="13"/>
      <c r="M21" s="13" t="s">
        <v>264</v>
      </c>
    </row>
    <row r="22" spans="1:13" x14ac:dyDescent="0.25">
      <c r="A22" s="5" t="s">
        <v>404</v>
      </c>
      <c r="B22" s="1" t="s">
        <v>408</v>
      </c>
      <c r="C22" s="1" t="s">
        <v>79</v>
      </c>
      <c r="D22" s="1" t="str">
        <f t="shared" si="2"/>
        <v>Heavy Fuel OilGJ</v>
      </c>
      <c r="E22" s="1">
        <v>947.81700000000001</v>
      </c>
      <c r="I22" s="183" t="s">
        <v>164</v>
      </c>
      <c r="J22" s="166"/>
      <c r="K22" s="184" t="s">
        <v>120</v>
      </c>
      <c r="L22" s="13"/>
      <c r="M22" s="13" t="s">
        <v>265</v>
      </c>
    </row>
    <row r="23" spans="1:13" x14ac:dyDescent="0.25">
      <c r="A23" s="5" t="s">
        <v>62</v>
      </c>
      <c r="B23" s="1" t="s">
        <v>62</v>
      </c>
      <c r="C23" s="1" t="s">
        <v>71</v>
      </c>
      <c r="D23" s="1" t="s">
        <v>83</v>
      </c>
      <c r="E23" s="1">
        <v>1</v>
      </c>
    </row>
    <row r="24" spans="1:13" x14ac:dyDescent="0.25">
      <c r="A24" s="5" t="s">
        <v>62</v>
      </c>
      <c r="B24" s="1" t="s">
        <v>62</v>
      </c>
      <c r="C24" s="1" t="s">
        <v>72</v>
      </c>
      <c r="D24" s="1" t="s">
        <v>84</v>
      </c>
      <c r="E24" s="1">
        <v>1000</v>
      </c>
    </row>
    <row r="25" spans="1:13" x14ac:dyDescent="0.25">
      <c r="A25" s="5" t="s">
        <v>62</v>
      </c>
      <c r="B25" s="1" t="s">
        <v>62</v>
      </c>
      <c r="C25" s="1" t="s">
        <v>80</v>
      </c>
      <c r="D25" s="1" t="s">
        <v>85</v>
      </c>
      <c r="E25" s="1">
        <v>137.416</v>
      </c>
    </row>
    <row r="26" spans="1:13" x14ac:dyDescent="0.25">
      <c r="A26" s="5" t="s">
        <v>62</v>
      </c>
      <c r="B26" s="1" t="s">
        <v>62</v>
      </c>
      <c r="C26" s="1" t="s">
        <v>81</v>
      </c>
      <c r="D26" s="1" t="s">
        <v>86</v>
      </c>
      <c r="E26" s="1">
        <v>165.029</v>
      </c>
      <c r="I26" t="s">
        <v>166</v>
      </c>
    </row>
    <row r="27" spans="1:13" x14ac:dyDescent="0.25">
      <c r="A27" s="5" t="s">
        <v>62</v>
      </c>
      <c r="B27" s="1" t="s">
        <v>62</v>
      </c>
      <c r="C27" s="1" t="s">
        <v>82</v>
      </c>
      <c r="D27" s="1" t="s">
        <v>87</v>
      </c>
      <c r="E27" s="1">
        <v>36.301000000000002</v>
      </c>
    </row>
    <row r="28" spans="1:13" x14ac:dyDescent="0.25">
      <c r="A28" s="5" t="s">
        <v>62</v>
      </c>
      <c r="B28" s="1" t="s">
        <v>62</v>
      </c>
      <c r="C28" s="1" t="s">
        <v>79</v>
      </c>
      <c r="D28" s="1" t="s">
        <v>88</v>
      </c>
      <c r="E28" s="1">
        <v>947.81700000000001</v>
      </c>
      <c r="I28">
        <f>VLOOKUP(I26, C2:E4, 3)</f>
        <v>1</v>
      </c>
    </row>
    <row r="29" spans="1:13" x14ac:dyDescent="0.25">
      <c r="A29" s="5" t="s">
        <v>64</v>
      </c>
      <c r="B29" s="1" t="s">
        <v>64</v>
      </c>
      <c r="C29" s="1" t="s">
        <v>71</v>
      </c>
      <c r="D29" s="1" t="s">
        <v>89</v>
      </c>
      <c r="E29" s="1">
        <v>1</v>
      </c>
    </row>
    <row r="30" spans="1:13" x14ac:dyDescent="0.25">
      <c r="A30" s="5" t="s">
        <v>64</v>
      </c>
      <c r="B30" s="1" t="s">
        <v>64</v>
      </c>
      <c r="C30" s="1" t="s">
        <v>72</v>
      </c>
      <c r="D30" s="1" t="s">
        <v>90</v>
      </c>
      <c r="E30" s="1">
        <v>1000</v>
      </c>
    </row>
    <row r="31" spans="1:13" x14ac:dyDescent="0.25">
      <c r="A31" s="5" t="s">
        <v>64</v>
      </c>
      <c r="B31" s="1" t="s">
        <v>64</v>
      </c>
      <c r="C31" s="1" t="s">
        <v>80</v>
      </c>
      <c r="D31" s="1" t="s">
        <v>91</v>
      </c>
      <c r="E31" s="1">
        <v>135.191</v>
      </c>
    </row>
    <row r="32" spans="1:13" x14ac:dyDescent="0.25">
      <c r="A32" s="5" t="s">
        <v>64</v>
      </c>
      <c r="B32" s="1" t="s">
        <v>64</v>
      </c>
      <c r="C32" s="1" t="s">
        <v>81</v>
      </c>
      <c r="D32" s="1" t="s">
        <v>92</v>
      </c>
      <c r="E32" s="1">
        <v>162.358</v>
      </c>
    </row>
    <row r="33" spans="1:5" x14ac:dyDescent="0.25">
      <c r="A33" s="5" t="s">
        <v>64</v>
      </c>
      <c r="B33" s="1" t="s">
        <v>64</v>
      </c>
      <c r="C33" s="1" t="s">
        <v>82</v>
      </c>
      <c r="D33" s="1" t="s">
        <v>93</v>
      </c>
      <c r="E33" s="1">
        <v>35.713999999999999</v>
      </c>
    </row>
    <row r="34" spans="1:5" x14ac:dyDescent="0.25">
      <c r="A34" s="5" t="s">
        <v>64</v>
      </c>
      <c r="B34" s="1" t="s">
        <v>64</v>
      </c>
      <c r="C34" s="1" t="s">
        <v>79</v>
      </c>
      <c r="D34" s="1" t="s">
        <v>94</v>
      </c>
      <c r="E34" s="1">
        <v>947.81700000000001</v>
      </c>
    </row>
    <row r="35" spans="1:5" x14ac:dyDescent="0.25">
      <c r="A35" s="5" t="s">
        <v>52</v>
      </c>
      <c r="B35" s="1" t="s">
        <v>52</v>
      </c>
      <c r="C35" s="1" t="s">
        <v>71</v>
      </c>
      <c r="D35" s="1" t="s">
        <v>95</v>
      </c>
      <c r="E35" s="1">
        <v>1</v>
      </c>
    </row>
    <row r="36" spans="1:5" x14ac:dyDescent="0.25">
      <c r="A36" s="5" t="s">
        <v>52</v>
      </c>
      <c r="B36" s="1" t="s">
        <v>52</v>
      </c>
      <c r="C36" s="1" t="s">
        <v>72</v>
      </c>
      <c r="D36" s="1" t="s">
        <v>96</v>
      </c>
      <c r="E36" s="1">
        <v>1000</v>
      </c>
    </row>
    <row r="37" spans="1:5" x14ac:dyDescent="0.25">
      <c r="A37" s="5" t="s">
        <v>52</v>
      </c>
      <c r="B37" s="1" t="s">
        <v>52</v>
      </c>
      <c r="C37" s="1" t="s">
        <v>73</v>
      </c>
      <c r="D37" s="1" t="s">
        <v>97</v>
      </c>
      <c r="E37" s="1">
        <v>2.516</v>
      </c>
    </row>
    <row r="38" spans="1:5" x14ac:dyDescent="0.25">
      <c r="A38" s="5" t="s">
        <v>52</v>
      </c>
      <c r="B38" s="1" t="s">
        <v>52</v>
      </c>
      <c r="C38" s="1" t="s">
        <v>74</v>
      </c>
      <c r="D38" s="1" t="s">
        <v>98</v>
      </c>
      <c r="E38" s="1">
        <v>251.6</v>
      </c>
    </row>
    <row r="39" spans="1:5" x14ac:dyDescent="0.25">
      <c r="A39" s="5" t="s">
        <v>52</v>
      </c>
      <c r="B39" s="1" t="s">
        <v>52</v>
      </c>
      <c r="C39" s="1" t="s">
        <v>75</v>
      </c>
      <c r="D39" s="1" t="s">
        <v>99</v>
      </c>
      <c r="E39" s="1">
        <v>2516</v>
      </c>
    </row>
    <row r="40" spans="1:5" x14ac:dyDescent="0.25">
      <c r="A40" s="5" t="s">
        <v>52</v>
      </c>
      <c r="B40" s="1" t="s">
        <v>52</v>
      </c>
      <c r="C40" s="1" t="s">
        <v>80</v>
      </c>
      <c r="D40" s="1" t="s">
        <v>100</v>
      </c>
      <c r="E40" s="1">
        <v>90.808999999999997</v>
      </c>
    </row>
    <row r="41" spans="1:5" x14ac:dyDescent="0.25">
      <c r="A41" s="5" t="s">
        <v>52</v>
      </c>
      <c r="B41" s="1" t="s">
        <v>52</v>
      </c>
      <c r="C41" s="1" t="s">
        <v>81</v>
      </c>
      <c r="D41" s="1" t="s">
        <v>101</v>
      </c>
      <c r="E41" s="1">
        <v>109.057</v>
      </c>
    </row>
    <row r="42" spans="1:5" x14ac:dyDescent="0.25">
      <c r="A42" s="5" t="s">
        <v>52</v>
      </c>
      <c r="B42" s="1" t="s">
        <v>52</v>
      </c>
      <c r="C42" s="1" t="s">
        <v>82</v>
      </c>
      <c r="D42" s="1" t="s">
        <v>102</v>
      </c>
      <c r="E42" s="1">
        <v>23.989000000000001</v>
      </c>
    </row>
    <row r="43" spans="1:5" x14ac:dyDescent="0.25">
      <c r="A43" s="5" t="s">
        <v>52</v>
      </c>
      <c r="B43" s="1" t="s">
        <v>52</v>
      </c>
      <c r="C43" s="1" t="s">
        <v>79</v>
      </c>
      <c r="D43" s="1" t="s">
        <v>103</v>
      </c>
      <c r="E43" s="1">
        <v>947.81700000000001</v>
      </c>
    </row>
    <row r="44" spans="1:5" x14ac:dyDescent="0.25">
      <c r="A44" s="5" t="s">
        <v>15</v>
      </c>
      <c r="B44" s="1" t="s">
        <v>15</v>
      </c>
      <c r="C44" s="1" t="s">
        <v>71</v>
      </c>
      <c r="D44" s="1" t="s">
        <v>104</v>
      </c>
      <c r="E44" s="1">
        <v>1</v>
      </c>
    </row>
    <row r="45" spans="1:5" x14ac:dyDescent="0.25">
      <c r="A45" s="5" t="s">
        <v>15</v>
      </c>
      <c r="B45" s="1" t="s">
        <v>15</v>
      </c>
      <c r="C45" s="1" t="s">
        <v>72</v>
      </c>
      <c r="D45" s="1" t="s">
        <v>105</v>
      </c>
      <c r="E45" s="1">
        <v>1000</v>
      </c>
    </row>
    <row r="46" spans="1:5" x14ac:dyDescent="0.25">
      <c r="A46" s="5" t="s">
        <v>15</v>
      </c>
      <c r="B46" s="1" t="s">
        <v>15</v>
      </c>
      <c r="C46" s="1" t="s">
        <v>106</v>
      </c>
      <c r="D46" s="1" t="s">
        <v>107</v>
      </c>
      <c r="E46" s="1">
        <v>3.4119999999999999</v>
      </c>
    </row>
    <row r="47" spans="1:5" x14ac:dyDescent="0.25">
      <c r="A47" s="5" t="s">
        <v>15</v>
      </c>
      <c r="B47" s="1" t="s">
        <v>15</v>
      </c>
      <c r="C47" s="1" t="s">
        <v>108</v>
      </c>
      <c r="D47" s="1" t="s">
        <v>109</v>
      </c>
      <c r="E47" s="1">
        <v>3412</v>
      </c>
    </row>
    <row r="48" spans="1:5" x14ac:dyDescent="0.25">
      <c r="A48" s="5" t="s">
        <v>15</v>
      </c>
      <c r="B48" s="1" t="s">
        <v>15</v>
      </c>
      <c r="C48" s="1" t="s">
        <v>79</v>
      </c>
      <c r="D48" s="1" t="s">
        <v>110</v>
      </c>
      <c r="E48" s="1">
        <v>947.81700000000001</v>
      </c>
    </row>
    <row r="49" spans="1:5" x14ac:dyDescent="0.25">
      <c r="A49" s="5" t="s">
        <v>401</v>
      </c>
      <c r="B49" s="1" t="s">
        <v>409</v>
      </c>
      <c r="C49" s="1" t="s">
        <v>71</v>
      </c>
      <c r="D49" s="1" t="str">
        <f t="shared" ref="D49:D56" si="3">CONCATENATE(A49,C49)</f>
        <v>District HeatingkBtu</v>
      </c>
      <c r="E49" s="1">
        <v>1</v>
      </c>
    </row>
    <row r="50" spans="1:5" x14ac:dyDescent="0.25">
      <c r="A50" s="5" t="s">
        <v>401</v>
      </c>
      <c r="B50" s="1" t="s">
        <v>409</v>
      </c>
      <c r="C50" s="1" t="s">
        <v>72</v>
      </c>
      <c r="D50" s="1" t="str">
        <f t="shared" si="3"/>
        <v>District HeatingMBtu</v>
      </c>
      <c r="E50" s="1">
        <v>1000</v>
      </c>
    </row>
    <row r="51" spans="1:5" x14ac:dyDescent="0.25">
      <c r="A51" s="5" t="s">
        <v>401</v>
      </c>
      <c r="B51" s="1" t="s">
        <v>409</v>
      </c>
      <c r="C51" s="1" t="s">
        <v>111</v>
      </c>
      <c r="D51" s="1" t="str">
        <f t="shared" si="3"/>
        <v>District HeatingLbs</v>
      </c>
      <c r="E51" s="1">
        <v>1.194</v>
      </c>
    </row>
    <row r="52" spans="1:5" x14ac:dyDescent="0.25">
      <c r="A52" s="5" t="s">
        <v>401</v>
      </c>
      <c r="B52" s="1" t="s">
        <v>409</v>
      </c>
      <c r="C52" s="1" t="s">
        <v>112</v>
      </c>
      <c r="D52" s="1" t="str">
        <f t="shared" si="3"/>
        <v>District HeatingkLbs</v>
      </c>
      <c r="E52" s="1">
        <v>1194</v>
      </c>
    </row>
    <row r="53" spans="1:5" x14ac:dyDescent="0.25">
      <c r="A53" s="5" t="s">
        <v>401</v>
      </c>
      <c r="B53" s="1" t="s">
        <v>409</v>
      </c>
      <c r="C53" s="1" t="s">
        <v>113</v>
      </c>
      <c r="D53" s="1" t="str">
        <f t="shared" si="3"/>
        <v>District HeatingMLbs</v>
      </c>
      <c r="E53" s="1">
        <v>1194000</v>
      </c>
    </row>
    <row r="54" spans="1:5" x14ac:dyDescent="0.25">
      <c r="A54" s="5" t="s">
        <v>401</v>
      </c>
      <c r="B54" s="1" t="s">
        <v>409</v>
      </c>
      <c r="C54" s="1" t="s">
        <v>114</v>
      </c>
      <c r="D54" s="1" t="str">
        <f t="shared" si="3"/>
        <v>District Heatingtherms</v>
      </c>
      <c r="E54" s="1">
        <v>100</v>
      </c>
    </row>
    <row r="55" spans="1:5" x14ac:dyDescent="0.25">
      <c r="A55" s="5" t="s">
        <v>401</v>
      </c>
      <c r="B55" s="1" t="s">
        <v>409</v>
      </c>
      <c r="C55" s="1" t="s">
        <v>79</v>
      </c>
      <c r="D55" s="1" t="str">
        <f t="shared" si="3"/>
        <v>District HeatingGJ</v>
      </c>
      <c r="E55" s="1">
        <v>947.81700000000001</v>
      </c>
    </row>
    <row r="56" spans="1:5" x14ac:dyDescent="0.25">
      <c r="A56" s="5" t="s">
        <v>401</v>
      </c>
      <c r="B56" s="1" t="s">
        <v>409</v>
      </c>
      <c r="C56" s="1" t="s">
        <v>115</v>
      </c>
      <c r="D56" s="1" t="str">
        <f t="shared" si="3"/>
        <v>District Heatingkg</v>
      </c>
      <c r="E56" s="1">
        <v>2.6320000000000001</v>
      </c>
    </row>
    <row r="57" spans="1:5" x14ac:dyDescent="0.25">
      <c r="A57" s="5" t="s">
        <v>399</v>
      </c>
      <c r="B57" s="1" t="s">
        <v>400</v>
      </c>
      <c r="C57" s="1" t="s">
        <v>71</v>
      </c>
      <c r="D57" s="1" t="str">
        <f>CONCATENATE(A57,C57)</f>
        <v>District CoolingkBtu</v>
      </c>
      <c r="E57" s="1">
        <v>1</v>
      </c>
    </row>
    <row r="58" spans="1:5" x14ac:dyDescent="0.25">
      <c r="A58" s="5" t="s">
        <v>399</v>
      </c>
      <c r="B58" s="1" t="s">
        <v>400</v>
      </c>
      <c r="C58" s="1" t="s">
        <v>72</v>
      </c>
      <c r="D58" s="1" t="str">
        <f>CONCATENATE(A58,C58)</f>
        <v>District CoolingMBtu</v>
      </c>
      <c r="E58" s="1">
        <v>1000</v>
      </c>
    </row>
    <row r="59" spans="1:5" x14ac:dyDescent="0.25">
      <c r="A59" s="5" t="s">
        <v>399</v>
      </c>
      <c r="B59" s="1" t="s">
        <v>400</v>
      </c>
      <c r="C59" s="1" t="s">
        <v>116</v>
      </c>
      <c r="D59" s="1" t="str">
        <f>CONCATENATE(A59,C59)</f>
        <v>District CoolingTon Hours</v>
      </c>
      <c r="E59" s="1">
        <v>12</v>
      </c>
    </row>
    <row r="60" spans="1:5" x14ac:dyDescent="0.25">
      <c r="A60" s="5" t="s">
        <v>399</v>
      </c>
      <c r="B60" s="1" t="s">
        <v>400</v>
      </c>
      <c r="C60" s="1" t="s">
        <v>79</v>
      </c>
      <c r="D60" s="1" t="str">
        <f>CONCATENATE(A60,C60)</f>
        <v>District CoolingGJ</v>
      </c>
      <c r="E60" s="1">
        <v>947.81700000000001</v>
      </c>
    </row>
    <row r="61" spans="1:5" x14ac:dyDescent="0.25">
      <c r="A61" s="6"/>
      <c r="B61" s="1"/>
      <c r="C61" s="1" t="s">
        <v>39</v>
      </c>
      <c r="D61" s="1"/>
      <c r="E61" s="1"/>
    </row>
    <row r="62" spans="1:5" x14ac:dyDescent="0.25">
      <c r="A62" s="5" t="s">
        <v>117</v>
      </c>
      <c r="B62" s="1" t="s">
        <v>117</v>
      </c>
      <c r="C62" s="1" t="s">
        <v>71</v>
      </c>
      <c r="D62" s="1" t="s">
        <v>118</v>
      </c>
      <c r="E62" s="1">
        <v>1</v>
      </c>
    </row>
    <row r="63" spans="1:5" x14ac:dyDescent="0.25">
      <c r="A63" s="5" t="s">
        <v>117</v>
      </c>
      <c r="B63" s="1" t="s">
        <v>117</v>
      </c>
      <c r="C63" s="1" t="s">
        <v>72</v>
      </c>
      <c r="D63" s="1" t="s">
        <v>119</v>
      </c>
      <c r="E63" s="1">
        <v>1000</v>
      </c>
    </row>
    <row r="64" spans="1:5" x14ac:dyDescent="0.25">
      <c r="A64" s="5" t="s">
        <v>117</v>
      </c>
      <c r="B64" s="1" t="s">
        <v>117</v>
      </c>
      <c r="C64" s="1" t="s">
        <v>120</v>
      </c>
      <c r="D64" s="1" t="s">
        <v>121</v>
      </c>
      <c r="E64" s="1">
        <v>15477</v>
      </c>
    </row>
    <row r="65" spans="1:5" x14ac:dyDescent="0.25">
      <c r="A65" s="5" t="s">
        <v>117</v>
      </c>
      <c r="B65" s="1" t="s">
        <v>117</v>
      </c>
      <c r="C65" s="1" t="s">
        <v>122</v>
      </c>
      <c r="D65" s="1" t="s">
        <v>123</v>
      </c>
      <c r="E65" s="1">
        <v>17061</v>
      </c>
    </row>
    <row r="66" spans="1:5" x14ac:dyDescent="0.25">
      <c r="A66" s="5" t="s">
        <v>117</v>
      </c>
      <c r="B66" s="1" t="s">
        <v>117</v>
      </c>
      <c r="C66" s="1" t="s">
        <v>79</v>
      </c>
      <c r="D66" s="1" t="s">
        <v>124</v>
      </c>
      <c r="E66" s="1">
        <v>947.81700000000001</v>
      </c>
    </row>
    <row r="67" spans="1:5" x14ac:dyDescent="0.25">
      <c r="A67" s="5" t="s">
        <v>125</v>
      </c>
      <c r="B67" s="1" t="s">
        <v>126</v>
      </c>
      <c r="C67" s="1" t="s">
        <v>71</v>
      </c>
      <c r="D67" s="1" t="s">
        <v>127</v>
      </c>
      <c r="E67" s="1">
        <v>1</v>
      </c>
    </row>
    <row r="68" spans="1:5" x14ac:dyDescent="0.25">
      <c r="A68" s="5" t="s">
        <v>125</v>
      </c>
      <c r="B68" s="1" t="s">
        <v>126</v>
      </c>
      <c r="C68" s="1" t="s">
        <v>72</v>
      </c>
      <c r="D68" s="1" t="s">
        <v>128</v>
      </c>
      <c r="E68" s="1">
        <v>1000</v>
      </c>
    </row>
    <row r="69" spans="1:5" x14ac:dyDescent="0.25">
      <c r="A69" s="5" t="s">
        <v>125</v>
      </c>
      <c r="B69" s="1" t="s">
        <v>126</v>
      </c>
      <c r="C69" s="1" t="s">
        <v>106</v>
      </c>
      <c r="D69" s="1" t="s">
        <v>129</v>
      </c>
      <c r="E69" s="1">
        <v>3.4119999999999999</v>
      </c>
    </row>
    <row r="70" spans="1:5" x14ac:dyDescent="0.25">
      <c r="A70" s="5" t="s">
        <v>125</v>
      </c>
      <c r="B70" s="1" t="s">
        <v>126</v>
      </c>
      <c r="C70" s="1" t="s">
        <v>108</v>
      </c>
      <c r="D70" s="1" t="s">
        <v>130</v>
      </c>
      <c r="E70" s="1">
        <v>3412</v>
      </c>
    </row>
    <row r="71" spans="1:5" x14ac:dyDescent="0.25">
      <c r="A71" s="5" t="s">
        <v>125</v>
      </c>
      <c r="B71" s="1" t="s">
        <v>126</v>
      </c>
      <c r="C71" s="1" t="s">
        <v>79</v>
      </c>
      <c r="D71" s="1" t="s">
        <v>131</v>
      </c>
      <c r="E71" s="1">
        <v>947.81700000000001</v>
      </c>
    </row>
    <row r="72" spans="1:5" x14ac:dyDescent="0.25">
      <c r="A72" s="5" t="s">
        <v>17</v>
      </c>
      <c r="B72" s="1" t="s">
        <v>17</v>
      </c>
      <c r="C72" s="1" t="s">
        <v>71</v>
      </c>
      <c r="D72" s="1" t="s">
        <v>132</v>
      </c>
      <c r="E72" s="1">
        <v>1</v>
      </c>
    </row>
    <row r="73" spans="1:5" x14ac:dyDescent="0.25">
      <c r="A73" s="5" t="s">
        <v>17</v>
      </c>
      <c r="B73" s="1" t="s">
        <v>17</v>
      </c>
      <c r="C73" s="1" t="s">
        <v>72</v>
      </c>
      <c r="D73" s="1" t="s">
        <v>133</v>
      </c>
      <c r="E73" s="1">
        <v>1000</v>
      </c>
    </row>
    <row r="74" spans="1:5" x14ac:dyDescent="0.25">
      <c r="A74" s="5" t="s">
        <v>17</v>
      </c>
      <c r="B74" s="1" t="s">
        <v>17</v>
      </c>
      <c r="C74" s="1" t="s">
        <v>79</v>
      </c>
      <c r="D74" s="1" t="s">
        <v>134</v>
      </c>
      <c r="E74" s="1">
        <v>947.81700000000001</v>
      </c>
    </row>
    <row r="75" spans="1:5" x14ac:dyDescent="0.25">
      <c r="A75" s="5" t="s">
        <v>135</v>
      </c>
      <c r="B75" s="1" t="s">
        <v>135</v>
      </c>
      <c r="C75" s="1" t="s">
        <v>71</v>
      </c>
      <c r="D75" s="1" t="s">
        <v>136</v>
      </c>
      <c r="E75" s="1">
        <v>1</v>
      </c>
    </row>
    <row r="76" spans="1:5" x14ac:dyDescent="0.25">
      <c r="A76" s="5" t="s">
        <v>135</v>
      </c>
      <c r="B76" s="1" t="s">
        <v>135</v>
      </c>
      <c r="C76" s="1" t="s">
        <v>72</v>
      </c>
      <c r="D76" s="1" t="s">
        <v>137</v>
      </c>
      <c r="E76" s="1">
        <v>1000</v>
      </c>
    </row>
    <row r="77" spans="1:5" x14ac:dyDescent="0.25">
      <c r="A77" s="5" t="s">
        <v>135</v>
      </c>
      <c r="B77" s="1" t="s">
        <v>135</v>
      </c>
      <c r="C77" s="1" t="s">
        <v>73</v>
      </c>
      <c r="D77" s="1" t="s">
        <v>138</v>
      </c>
      <c r="E77" s="1">
        <v>1.0309999999999999</v>
      </c>
    </row>
    <row r="78" spans="1:5" x14ac:dyDescent="0.25">
      <c r="A78" s="5" t="s">
        <v>135</v>
      </c>
      <c r="B78" s="1" t="s">
        <v>135</v>
      </c>
      <c r="C78" s="1" t="s">
        <v>74</v>
      </c>
      <c r="D78" s="1" t="s">
        <v>139</v>
      </c>
      <c r="E78" s="1">
        <v>103.143</v>
      </c>
    </row>
    <row r="79" spans="1:5" x14ac:dyDescent="0.25">
      <c r="A79" s="5" t="s">
        <v>135</v>
      </c>
      <c r="B79" s="1" t="s">
        <v>135</v>
      </c>
      <c r="C79" s="1" t="s">
        <v>75</v>
      </c>
      <c r="D79" s="1" t="s">
        <v>140</v>
      </c>
      <c r="E79" s="1">
        <v>1031</v>
      </c>
    </row>
    <row r="80" spans="1:5" x14ac:dyDescent="0.25">
      <c r="A80" s="5" t="s">
        <v>135</v>
      </c>
      <c r="B80" s="1" t="s">
        <v>135</v>
      </c>
      <c r="C80" s="1" t="s">
        <v>76</v>
      </c>
      <c r="D80" s="1" t="s">
        <v>141</v>
      </c>
      <c r="E80" s="1">
        <v>1031430</v>
      </c>
    </row>
    <row r="81" spans="1:5" x14ac:dyDescent="0.25">
      <c r="A81" s="5" t="s">
        <v>135</v>
      </c>
      <c r="B81" s="1" t="s">
        <v>135</v>
      </c>
      <c r="C81" s="1" t="s">
        <v>77</v>
      </c>
      <c r="D81" s="1" t="s">
        <v>142</v>
      </c>
      <c r="E81" s="1">
        <v>100</v>
      </c>
    </row>
    <row r="82" spans="1:5" x14ac:dyDescent="0.25">
      <c r="A82" s="5" t="s">
        <v>135</v>
      </c>
      <c r="B82" s="1" t="s">
        <v>135</v>
      </c>
      <c r="C82" s="1" t="s">
        <v>78</v>
      </c>
      <c r="D82" s="1" t="s">
        <v>143</v>
      </c>
      <c r="E82" s="1">
        <v>36.424999999999997</v>
      </c>
    </row>
    <row r="83" spans="1:5" x14ac:dyDescent="0.25">
      <c r="A83" s="7" t="s">
        <v>135</v>
      </c>
      <c r="B83" s="1" t="s">
        <v>135</v>
      </c>
      <c r="C83" s="1" t="s">
        <v>79</v>
      </c>
      <c r="D83" s="1" t="s">
        <v>144</v>
      </c>
      <c r="E83" s="1">
        <v>947.81700000000001</v>
      </c>
    </row>
  </sheetData>
  <sortState xmlns:xlrd2="http://schemas.microsoft.com/office/spreadsheetml/2017/richdata2" ref="K2:K22">
    <sortCondition ref="K2"/>
  </sortState>
  <pageMargins left="0.7" right="0.7" top="0.75" bottom="0.75" header="0.3" footer="0.3"/>
  <pageSetup orientation="portrait" r:id="rId1"/>
  <headerFooter>
    <oddHeader>&amp;R&amp;"Arial"&amp;12&amp;K000000UNCLASSIFIED / NON CLASSIFIÉ&amp;1#</oddHead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15CA3-8200-4525-ACF9-9FF4B3E6B98E}">
  <dimension ref="B2:Z36"/>
  <sheetViews>
    <sheetView workbookViewId="0">
      <selection activeCell="I37" sqref="I37"/>
    </sheetView>
  </sheetViews>
  <sheetFormatPr defaultRowHeight="15" x14ac:dyDescent="0.25"/>
  <cols>
    <col min="2" max="2" width="27.5703125" bestFit="1" customWidth="1"/>
    <col min="5" max="5" width="12.5703125" bestFit="1" customWidth="1"/>
    <col min="6" max="6" width="11.85546875" bestFit="1" customWidth="1"/>
    <col min="7" max="7" width="15.140625" bestFit="1" customWidth="1"/>
    <col min="21" max="21" width="9.85546875" bestFit="1" customWidth="1"/>
    <col min="22" max="22" width="15.140625" bestFit="1" customWidth="1"/>
  </cols>
  <sheetData>
    <row r="2" spans="2:26" x14ac:dyDescent="0.25">
      <c r="C2" s="246" t="s">
        <v>68</v>
      </c>
      <c r="D2" s="246"/>
      <c r="E2" s="246"/>
      <c r="F2" s="246"/>
      <c r="G2" s="246"/>
      <c r="H2" s="246"/>
      <c r="I2" s="246"/>
      <c r="J2" s="246"/>
      <c r="K2" s="246"/>
      <c r="L2" s="246"/>
      <c r="M2" s="246"/>
      <c r="N2" s="246"/>
      <c r="O2" s="246"/>
      <c r="P2" s="246"/>
      <c r="Q2" s="246"/>
      <c r="R2" s="246"/>
      <c r="S2" s="246"/>
      <c r="T2" s="246"/>
      <c r="U2" s="246"/>
      <c r="V2" s="246"/>
      <c r="W2" s="246"/>
      <c r="X2" s="246"/>
      <c r="Y2" s="246"/>
    </row>
    <row r="3" spans="2:26" x14ac:dyDescent="0.25">
      <c r="B3" t="s">
        <v>167</v>
      </c>
      <c r="C3" t="s">
        <v>292</v>
      </c>
      <c r="D3" t="s">
        <v>393</v>
      </c>
      <c r="E3" s="8" t="s">
        <v>74</v>
      </c>
      <c r="F3" s="8" t="s">
        <v>261</v>
      </c>
      <c r="G3" s="8" t="s">
        <v>254</v>
      </c>
      <c r="H3" s="8" t="s">
        <v>280</v>
      </c>
      <c r="I3" s="8" t="s">
        <v>281</v>
      </c>
      <c r="J3" s="8" t="s">
        <v>79</v>
      </c>
      <c r="K3" s="13" t="s">
        <v>71</v>
      </c>
      <c r="L3" s="8" t="s">
        <v>75</v>
      </c>
      <c r="M3" s="8" t="s">
        <v>115</v>
      </c>
      <c r="N3" s="8" t="s">
        <v>282</v>
      </c>
      <c r="O3" s="8" t="s">
        <v>106</v>
      </c>
      <c r="P3" s="8" t="s">
        <v>283</v>
      </c>
      <c r="Q3" s="8" t="s">
        <v>284</v>
      </c>
      <c r="R3" s="8" t="s">
        <v>72</v>
      </c>
      <c r="S3" s="8" t="s">
        <v>76</v>
      </c>
      <c r="T3" s="8" t="s">
        <v>285</v>
      </c>
      <c r="U3" s="8" t="s">
        <v>108</v>
      </c>
      <c r="V3" s="8" t="s">
        <v>279</v>
      </c>
      <c r="W3" s="8" t="s">
        <v>286</v>
      </c>
      <c r="X3" s="8" t="s">
        <v>287</v>
      </c>
      <c r="Y3" s="8" t="s">
        <v>288</v>
      </c>
      <c r="Z3" s="13" t="s">
        <v>180</v>
      </c>
    </row>
    <row r="4" spans="2:26" x14ac:dyDescent="0.25">
      <c r="B4" s="5" t="s">
        <v>273</v>
      </c>
      <c r="E4">
        <v>103.143</v>
      </c>
      <c r="F4">
        <v>1.0309999999999999</v>
      </c>
      <c r="G4">
        <v>36.424999999999997</v>
      </c>
      <c r="J4">
        <v>947.81700000000001</v>
      </c>
      <c r="K4">
        <v>1</v>
      </c>
      <c r="L4">
        <v>1031</v>
      </c>
      <c r="O4">
        <v>3.4119999999999999</v>
      </c>
      <c r="R4">
        <v>1000</v>
      </c>
      <c r="S4">
        <v>1031430</v>
      </c>
      <c r="V4">
        <v>100</v>
      </c>
      <c r="Z4" t="s">
        <v>26</v>
      </c>
    </row>
    <row r="5" spans="2:26" x14ac:dyDescent="0.25">
      <c r="B5" s="5" t="s">
        <v>405</v>
      </c>
      <c r="H5">
        <v>167.184</v>
      </c>
      <c r="I5">
        <v>139.21</v>
      </c>
      <c r="J5">
        <v>947.81700000000001</v>
      </c>
      <c r="K5">
        <v>1</v>
      </c>
      <c r="O5">
        <v>3.4119999999999999</v>
      </c>
      <c r="Q5">
        <v>36.774999999999999</v>
      </c>
      <c r="R5">
        <v>1000</v>
      </c>
      <c r="Z5" t="s">
        <v>26</v>
      </c>
    </row>
    <row r="6" spans="2:26" x14ac:dyDescent="0.25">
      <c r="B6" s="5" t="s">
        <v>403</v>
      </c>
      <c r="H6">
        <v>183.12700000000001</v>
      </c>
      <c r="I6">
        <v>152.48500000000001</v>
      </c>
      <c r="J6">
        <v>947.81700000000001</v>
      </c>
      <c r="K6">
        <v>1</v>
      </c>
      <c r="O6">
        <v>3.4119999999999999</v>
      </c>
      <c r="Q6">
        <v>40.281999999999996</v>
      </c>
      <c r="R6">
        <v>1000</v>
      </c>
      <c r="Z6" t="s">
        <v>26</v>
      </c>
    </row>
    <row r="7" spans="2:26" x14ac:dyDescent="0.25">
      <c r="B7" s="5" t="s">
        <v>62</v>
      </c>
      <c r="H7">
        <v>165.029</v>
      </c>
      <c r="I7">
        <v>137.416</v>
      </c>
      <c r="J7">
        <v>947.81700000000001</v>
      </c>
      <c r="K7">
        <v>1</v>
      </c>
      <c r="O7">
        <v>3.4119999999999999</v>
      </c>
      <c r="Q7">
        <v>36.301000000000002</v>
      </c>
      <c r="R7">
        <v>1000</v>
      </c>
      <c r="Z7" t="s">
        <v>26</v>
      </c>
    </row>
    <row r="8" spans="2:26" x14ac:dyDescent="0.25">
      <c r="B8" s="5" t="s">
        <v>64</v>
      </c>
      <c r="H8">
        <v>162.358</v>
      </c>
      <c r="I8">
        <v>135.191</v>
      </c>
      <c r="J8">
        <v>947.81700000000001</v>
      </c>
      <c r="K8">
        <v>1</v>
      </c>
      <c r="O8">
        <v>3.4119999999999999</v>
      </c>
      <c r="Q8">
        <v>35.713999999999999</v>
      </c>
      <c r="R8">
        <v>1000</v>
      </c>
      <c r="Z8" t="s">
        <v>26</v>
      </c>
    </row>
    <row r="9" spans="2:26" x14ac:dyDescent="0.25">
      <c r="B9" s="5" t="s">
        <v>52</v>
      </c>
      <c r="E9">
        <v>251.6</v>
      </c>
      <c r="F9">
        <v>2.516</v>
      </c>
      <c r="H9">
        <v>109.057</v>
      </c>
      <c r="I9">
        <v>90.808999999999997</v>
      </c>
      <c r="J9">
        <v>947.81700000000001</v>
      </c>
      <c r="K9">
        <v>1</v>
      </c>
      <c r="O9">
        <v>3.4119999999999999</v>
      </c>
      <c r="Q9">
        <v>23.989000000000001</v>
      </c>
      <c r="R9">
        <v>1000</v>
      </c>
      <c r="Z9" t="s">
        <v>26</v>
      </c>
    </row>
    <row r="10" spans="2:26" x14ac:dyDescent="0.25">
      <c r="B10" s="5" t="s">
        <v>15</v>
      </c>
      <c r="J10">
        <v>947.81700000000001</v>
      </c>
      <c r="K10">
        <v>1</v>
      </c>
      <c r="O10">
        <v>3.4119999999999999</v>
      </c>
      <c r="R10">
        <v>1000</v>
      </c>
      <c r="U10">
        <v>3412</v>
      </c>
      <c r="Z10" t="s">
        <v>25</v>
      </c>
    </row>
    <row r="11" spans="2:26" x14ac:dyDescent="0.25">
      <c r="B11" s="150" t="s">
        <v>397</v>
      </c>
      <c r="J11">
        <v>947.81700000000001</v>
      </c>
      <c r="K11">
        <v>1</v>
      </c>
      <c r="M11">
        <v>2.6320000000000001</v>
      </c>
      <c r="N11">
        <v>1194</v>
      </c>
      <c r="O11">
        <v>3.4119999999999999</v>
      </c>
      <c r="P11">
        <v>1.194</v>
      </c>
      <c r="R11">
        <v>1000</v>
      </c>
      <c r="T11">
        <v>1194000</v>
      </c>
      <c r="V11">
        <v>100</v>
      </c>
      <c r="Z11" t="s">
        <v>26</v>
      </c>
    </row>
    <row r="12" spans="2:26" x14ac:dyDescent="0.25">
      <c r="B12" s="5" t="s">
        <v>398</v>
      </c>
      <c r="J12">
        <v>947.81700000000001</v>
      </c>
      <c r="K12">
        <v>1</v>
      </c>
      <c r="O12">
        <v>3.4119999999999999</v>
      </c>
      <c r="R12">
        <v>1000</v>
      </c>
      <c r="W12">
        <v>12</v>
      </c>
      <c r="Z12" t="s">
        <v>25</v>
      </c>
    </row>
    <row r="13" spans="2:26" x14ac:dyDescent="0.25">
      <c r="B13" s="5" t="s">
        <v>117</v>
      </c>
      <c r="J13">
        <v>947.81700000000001</v>
      </c>
      <c r="K13">
        <v>1</v>
      </c>
      <c r="O13">
        <v>3.4119999999999999</v>
      </c>
      <c r="R13">
        <v>1000</v>
      </c>
      <c r="X13">
        <v>17061</v>
      </c>
      <c r="Y13">
        <v>15477</v>
      </c>
      <c r="Z13" t="s">
        <v>26</v>
      </c>
    </row>
    <row r="14" spans="2:26" x14ac:dyDescent="0.25">
      <c r="B14" s="5" t="s">
        <v>274</v>
      </c>
      <c r="J14">
        <v>947.81700000000001</v>
      </c>
      <c r="K14">
        <v>1</v>
      </c>
      <c r="O14">
        <v>3.4119999999999999</v>
      </c>
      <c r="R14">
        <v>1000</v>
      </c>
      <c r="U14">
        <v>3412</v>
      </c>
      <c r="Z14" t="s">
        <v>25</v>
      </c>
    </row>
    <row r="15" spans="2:26" x14ac:dyDescent="0.25">
      <c r="B15" s="5" t="s">
        <v>17</v>
      </c>
      <c r="J15">
        <v>947.81700000000001</v>
      </c>
      <c r="K15">
        <v>1</v>
      </c>
      <c r="O15">
        <v>3.4119999999999999</v>
      </c>
      <c r="R15">
        <v>1000</v>
      </c>
      <c r="Z15" t="s">
        <v>26</v>
      </c>
    </row>
    <row r="16" spans="2:26" x14ac:dyDescent="0.25">
      <c r="B16" s="5" t="s">
        <v>135</v>
      </c>
      <c r="E16">
        <v>103.143</v>
      </c>
      <c r="F16">
        <v>1.0309999999999999</v>
      </c>
      <c r="G16">
        <v>36.424999999999997</v>
      </c>
      <c r="J16">
        <v>947.81700000000001</v>
      </c>
      <c r="K16">
        <v>1</v>
      </c>
      <c r="L16">
        <v>1031</v>
      </c>
      <c r="O16">
        <v>3.4119999999999999</v>
      </c>
      <c r="R16">
        <v>1000</v>
      </c>
      <c r="S16">
        <v>1031430</v>
      </c>
      <c r="V16">
        <v>100</v>
      </c>
      <c r="Z16" t="s">
        <v>26</v>
      </c>
    </row>
    <row r="22" spans="2:11" x14ac:dyDescent="0.25">
      <c r="B22" t="s">
        <v>167</v>
      </c>
    </row>
    <row r="23" spans="2:11" x14ac:dyDescent="0.25">
      <c r="B23" s="5" t="s">
        <v>69</v>
      </c>
      <c r="C23" t="s">
        <v>245</v>
      </c>
      <c r="D23" t="s">
        <v>244</v>
      </c>
      <c r="E23" t="s">
        <v>243</v>
      </c>
      <c r="F23" t="s">
        <v>250</v>
      </c>
      <c r="G23" t="s">
        <v>267</v>
      </c>
      <c r="H23" t="s">
        <v>248</v>
      </c>
      <c r="I23" t="s">
        <v>266</v>
      </c>
      <c r="J23" t="s">
        <v>271</v>
      </c>
      <c r="K23" t="s">
        <v>262</v>
      </c>
    </row>
    <row r="24" spans="2:11" x14ac:dyDescent="0.25">
      <c r="B24" s="5" t="s">
        <v>406</v>
      </c>
      <c r="C24" t="s">
        <v>268</v>
      </c>
      <c r="D24" t="s">
        <v>269</v>
      </c>
      <c r="E24" t="s">
        <v>248</v>
      </c>
      <c r="F24" t="s">
        <v>266</v>
      </c>
      <c r="G24" t="s">
        <v>270</v>
      </c>
      <c r="H24" t="s">
        <v>271</v>
      </c>
    </row>
    <row r="25" spans="2:11" x14ac:dyDescent="0.25">
      <c r="B25" s="5" t="s">
        <v>404</v>
      </c>
      <c r="C25" t="s">
        <v>268</v>
      </c>
      <c r="D25" t="s">
        <v>269</v>
      </c>
      <c r="E25" t="s">
        <v>248</v>
      </c>
      <c r="F25" t="s">
        <v>266</v>
      </c>
      <c r="G25" t="s">
        <v>270</v>
      </c>
      <c r="H25" t="s">
        <v>271</v>
      </c>
    </row>
    <row r="26" spans="2:11" x14ac:dyDescent="0.25">
      <c r="B26" s="5" t="s">
        <v>62</v>
      </c>
      <c r="C26" t="s">
        <v>268</v>
      </c>
      <c r="D26" t="s">
        <v>269</v>
      </c>
      <c r="E26" t="s">
        <v>248</v>
      </c>
      <c r="F26" t="s">
        <v>266</v>
      </c>
      <c r="G26" t="s">
        <v>270</v>
      </c>
      <c r="H26" t="s">
        <v>271</v>
      </c>
    </row>
    <row r="27" spans="2:11" x14ac:dyDescent="0.25">
      <c r="B27" s="5" t="s">
        <v>64</v>
      </c>
      <c r="C27" t="s">
        <v>268</v>
      </c>
      <c r="D27" t="s">
        <v>269</v>
      </c>
      <c r="E27" t="s">
        <v>248</v>
      </c>
      <c r="F27" t="s">
        <v>266</v>
      </c>
      <c r="G27" t="s">
        <v>270</v>
      </c>
      <c r="H27" t="s">
        <v>271</v>
      </c>
    </row>
    <row r="28" spans="2:11" x14ac:dyDescent="0.25">
      <c r="B28" s="5" t="s">
        <v>52</v>
      </c>
      <c r="C28" t="s">
        <v>244</v>
      </c>
      <c r="D28" t="s">
        <v>243</v>
      </c>
      <c r="E28" t="s">
        <v>268</v>
      </c>
      <c r="F28" t="s">
        <v>269</v>
      </c>
      <c r="G28" t="s">
        <v>248</v>
      </c>
      <c r="H28" t="s">
        <v>266</v>
      </c>
      <c r="I28" t="s">
        <v>270</v>
      </c>
      <c r="J28" t="s">
        <v>271</v>
      </c>
    </row>
    <row r="29" spans="2:11" x14ac:dyDescent="0.25">
      <c r="B29" s="5" t="s">
        <v>15</v>
      </c>
      <c r="C29" t="s">
        <v>253</v>
      </c>
      <c r="D29" t="s">
        <v>260</v>
      </c>
      <c r="E29" t="s">
        <v>248</v>
      </c>
      <c r="F29" t="s">
        <v>266</v>
      </c>
      <c r="G29" t="s">
        <v>271</v>
      </c>
    </row>
    <row r="30" spans="2:11" x14ac:dyDescent="0.25">
      <c r="B30" s="5" t="s">
        <v>23</v>
      </c>
      <c r="C30" t="s">
        <v>253</v>
      </c>
    </row>
    <row r="31" spans="2:11" x14ac:dyDescent="0.25">
      <c r="B31" s="5" t="s">
        <v>401</v>
      </c>
      <c r="C31" t="s">
        <v>248</v>
      </c>
      <c r="D31" t="s">
        <v>266</v>
      </c>
      <c r="E31" t="s">
        <v>271</v>
      </c>
      <c r="F31" t="s">
        <v>262</v>
      </c>
      <c r="G31" t="s">
        <v>251</v>
      </c>
      <c r="H31" t="s">
        <v>255</v>
      </c>
      <c r="I31" t="s">
        <v>252</v>
      </c>
      <c r="J31" t="s">
        <v>272</v>
      </c>
    </row>
    <row r="32" spans="2:11" x14ac:dyDescent="0.25">
      <c r="B32" s="5" t="s">
        <v>399</v>
      </c>
      <c r="C32" t="s">
        <v>248</v>
      </c>
      <c r="D32" t="s">
        <v>266</v>
      </c>
      <c r="E32" t="s">
        <v>271</v>
      </c>
      <c r="F32" t="s">
        <v>263</v>
      </c>
    </row>
    <row r="33" spans="2:11" x14ac:dyDescent="0.25">
      <c r="B33" s="5" t="s">
        <v>117</v>
      </c>
      <c r="C33" t="s">
        <v>248</v>
      </c>
      <c r="D33" t="s">
        <v>266</v>
      </c>
      <c r="E33" t="s">
        <v>271</v>
      </c>
      <c r="F33" t="s">
        <v>264</v>
      </c>
      <c r="G33" t="s">
        <v>265</v>
      </c>
    </row>
    <row r="34" spans="2:11" x14ac:dyDescent="0.25">
      <c r="B34" s="5" t="s">
        <v>125</v>
      </c>
      <c r="C34" t="s">
        <v>253</v>
      </c>
      <c r="D34" t="s">
        <v>260</v>
      </c>
      <c r="E34" t="s">
        <v>248</v>
      </c>
      <c r="F34" t="s">
        <v>266</v>
      </c>
      <c r="G34" t="s">
        <v>271</v>
      </c>
    </row>
    <row r="35" spans="2:11" x14ac:dyDescent="0.25">
      <c r="B35" s="5" t="s">
        <v>17</v>
      </c>
      <c r="C35" t="s">
        <v>253</v>
      </c>
      <c r="D35" t="s">
        <v>248</v>
      </c>
      <c r="E35" t="s">
        <v>266</v>
      </c>
      <c r="F35" t="s">
        <v>271</v>
      </c>
    </row>
    <row r="36" spans="2:11" x14ac:dyDescent="0.25">
      <c r="B36" s="5" t="s">
        <v>135</v>
      </c>
      <c r="C36" t="s">
        <v>245</v>
      </c>
      <c r="D36" t="s">
        <v>244</v>
      </c>
      <c r="E36" t="s">
        <v>243</v>
      </c>
      <c r="F36" t="s">
        <v>250</v>
      </c>
      <c r="G36" t="s">
        <v>258</v>
      </c>
      <c r="H36" t="s">
        <v>248</v>
      </c>
      <c r="I36" t="s">
        <v>266</v>
      </c>
      <c r="J36" t="s">
        <v>271</v>
      </c>
      <c r="K36" t="s">
        <v>262</v>
      </c>
    </row>
  </sheetData>
  <mergeCells count="1">
    <mergeCell ref="C2:Y2"/>
  </mergeCells>
  <pageMargins left="0.7" right="0.7" top="0.75" bottom="0.75" header="0.3" footer="0.3"/>
  <pageSetup orientation="portrait" r:id="rId1"/>
  <headerFooter>
    <oddHeader>&amp;R&amp;"Arial"&amp;12&amp;K000000UNCLASSIFIED / NON CLASSIFIÉ&amp;1#</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C207C-D91B-493F-BFFB-0C9D66F9FC0E}">
  <dimension ref="A1"/>
  <sheetViews>
    <sheetView topLeftCell="J1" zoomScaleNormal="100" workbookViewId="0">
      <selection activeCell="D16" sqref="D16"/>
    </sheetView>
  </sheetViews>
  <sheetFormatPr defaultRowHeight="15" x14ac:dyDescent="0.25"/>
  <cols>
    <col min="1" max="9" width="0" hidden="1" customWidth="1"/>
  </cols>
  <sheetData/>
  <pageMargins left="0.7" right="0.7" top="0.75" bottom="0.75" header="0.3" footer="0.3"/>
  <pageSetup orientation="portrait" r:id="rId1"/>
  <headerFooter>
    <oddHeader>&amp;R&amp;"Arial"&amp;12&amp;K000000UNCLASSIFIED / NON CLASSIFIÉ&amp;1#</oddHead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C1922BC96FCE244B795266490D494F0" ma:contentTypeVersion="12" ma:contentTypeDescription="Create a new document." ma:contentTypeScope="" ma:versionID="f724fb6bd1033a0b8b586781e9b31167">
  <xsd:schema xmlns:xsd="http://www.w3.org/2001/XMLSchema" xmlns:xs="http://www.w3.org/2001/XMLSchema" xmlns:p="http://schemas.microsoft.com/office/2006/metadata/properties" xmlns:ns2="b1177efe-8131-4fd9-9137-ef71dd57020f" xmlns:ns3="838a2c47-7390-4b46-b30e-4f25b69e327b" targetNamespace="http://schemas.microsoft.com/office/2006/metadata/properties" ma:root="true" ma:fieldsID="c05b083aa8e62ccd8d21ae1e0dc40a36" ns2:_="" ns3:_="">
    <xsd:import namespace="b1177efe-8131-4fd9-9137-ef71dd57020f"/>
    <xsd:import namespace="838a2c47-7390-4b46-b30e-4f25b69e327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EventHashCode" minOccurs="0"/>
                <xsd:element ref="ns3:MediaServiceGenerationTime"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1177efe-8131-4fd9-9137-ef71dd57020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38a2c47-7390-4b46-b30e-4f25b69e327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Location" ma:index="17" nillable="true" ma:displayName="MediaServic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36AB81B-63C7-4B69-BE82-9B6EB31D97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1177efe-8131-4fd9-9137-ef71dd57020f"/>
    <ds:schemaRef ds:uri="838a2c47-7390-4b46-b30e-4f25b69e32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D7F8F55-9EB6-437F-BE35-145564518B35}">
  <ds:schemaRefs>
    <ds:schemaRef ds:uri="http://schemas.microsoft.com/sharepoint/v3/contenttype/forms"/>
  </ds:schemaRefs>
</ds:datastoreItem>
</file>

<file path=customXml/itemProps3.xml><?xml version="1.0" encoding="utf-8"?>
<ds:datastoreItem xmlns:ds="http://schemas.openxmlformats.org/officeDocument/2006/customXml" ds:itemID="{B574CF87-3B3B-4B1E-9A16-BF7722B35313}">
  <ds:schemaRefs>
    <ds:schemaRef ds:uri="http://purl.org/dc/dcmitype/"/>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b1177efe-8131-4fd9-9137-ef71dd57020f"/>
    <ds:schemaRef ds:uri="http://www.w3.org/XML/1998/namespace"/>
    <ds:schemaRef ds:uri="838a2c47-7390-4b46-b30e-4f25b69e327b"/>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36</vt:i4>
      </vt:variant>
    </vt:vector>
  </HeadingPairs>
  <TitlesOfParts>
    <vt:vector size="45" baseType="lpstr">
      <vt:lpstr>Password</vt:lpstr>
      <vt:lpstr>Instructions</vt:lpstr>
      <vt:lpstr>General Project Info</vt:lpstr>
      <vt:lpstr>Scenarios &amp; Measures</vt:lpstr>
      <vt:lpstr>Results</vt:lpstr>
      <vt:lpstr>Emissions Tables</vt:lpstr>
      <vt:lpstr>Unit Conversions</vt:lpstr>
      <vt:lpstr>Unit Conversions Array</vt:lpstr>
      <vt:lpstr>Logo and Colour</vt:lpstr>
      <vt:lpstr>Biogas</vt:lpstr>
      <vt:lpstr>Biomass</vt:lpstr>
      <vt:lpstr>Diesel</vt:lpstr>
      <vt:lpstr>District_Cooling</vt:lpstr>
      <vt:lpstr>District_Heating</vt:lpstr>
      <vt:lpstr>Electricity</vt:lpstr>
      <vt:lpstr>Fac</vt:lpstr>
      <vt:lpstr>facCH4_AvTurbo</vt:lpstr>
      <vt:lpstr>facCH4_biomass1</vt:lpstr>
      <vt:lpstr>facCH4_biomass2</vt:lpstr>
      <vt:lpstr>facCH4_biomass3</vt:lpstr>
      <vt:lpstr>facCH4_D1</vt:lpstr>
      <vt:lpstr>facCH4_Diesel</vt:lpstr>
      <vt:lpstr>facCH4_HFO</vt:lpstr>
      <vt:lpstr>facCH4_LFO</vt:lpstr>
      <vt:lpstr>facCH4_NG</vt:lpstr>
      <vt:lpstr>facCH4_Propane</vt:lpstr>
      <vt:lpstr>facN20_biomass1</vt:lpstr>
      <vt:lpstr>facN20_biomass2</vt:lpstr>
      <vt:lpstr>facN20_biomass3</vt:lpstr>
      <vt:lpstr>facN2O_AvTurbo</vt:lpstr>
      <vt:lpstr>facN2O_D1</vt:lpstr>
      <vt:lpstr>facN2O_Diesel</vt:lpstr>
      <vt:lpstr>facN2O_HFO</vt:lpstr>
      <vt:lpstr>facN2O_LFO</vt:lpstr>
      <vt:lpstr>facN2O_NG</vt:lpstr>
      <vt:lpstr>facN2O_Propane</vt:lpstr>
      <vt:lpstr>Heavy_Fuel_Oil</vt:lpstr>
      <vt:lpstr>Kerosene</vt:lpstr>
      <vt:lpstr>Light_Fuel_Oil</vt:lpstr>
      <vt:lpstr>Meets_ZCB_option</vt:lpstr>
      <vt:lpstr>Natural_Gas</vt:lpstr>
      <vt:lpstr>Other</vt:lpstr>
      <vt:lpstr>Propane</vt:lpstr>
      <vt:lpstr>RECs</vt:lpstr>
      <vt:lpstr>Solar_PV_or_Wind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Onysko</dc:creator>
  <cp:lastModifiedBy>McDoom, Siddiq</cp:lastModifiedBy>
  <cp:lastPrinted>2019-09-26T20:31:21Z</cp:lastPrinted>
  <dcterms:created xsi:type="dcterms:W3CDTF">2019-09-16T01:25:51Z</dcterms:created>
  <dcterms:modified xsi:type="dcterms:W3CDTF">2021-06-26T16:47:18Z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0x0101006C1922BC96FCE244B795266490D494F0</vt:lpwstr>
  </property>
  <property fmtid="{D5CDD505-2E9C-101B-9397-08002B2CF9AE}" pid="3" name="MSIP_Label_3d0ca00b-3f0e-465a-aac7-1a6a22fcea40_Enabled">
    <vt:lpwstr>true</vt:lpwstr>
  </property>
  <property fmtid="{D5CDD505-2E9C-101B-9397-08002B2CF9AE}" pid="4" name="MSIP_Label_3d0ca00b-3f0e-465a-aac7-1a6a22fcea40_SetDate">
    <vt:lpwstr>2021-06-26T16:47:18Z</vt:lpwstr>
  </property>
  <property fmtid="{D5CDD505-2E9C-101B-9397-08002B2CF9AE}" pid="5" name="MSIP_Label_3d0ca00b-3f0e-465a-aac7-1a6a22fcea40_Method">
    <vt:lpwstr>Privileged</vt:lpwstr>
  </property>
  <property fmtid="{D5CDD505-2E9C-101B-9397-08002B2CF9AE}" pid="6" name="MSIP_Label_3d0ca00b-3f0e-465a-aac7-1a6a22fcea40_Name">
    <vt:lpwstr>3d0ca00b-3f0e-465a-aac7-1a6a22fcea40</vt:lpwstr>
  </property>
  <property fmtid="{D5CDD505-2E9C-101B-9397-08002B2CF9AE}" pid="7" name="MSIP_Label_3d0ca00b-3f0e-465a-aac7-1a6a22fcea40_SiteId">
    <vt:lpwstr>6397df10-4595-4047-9c4f-03311282152b</vt:lpwstr>
  </property>
  <property fmtid="{D5CDD505-2E9C-101B-9397-08002B2CF9AE}" pid="8" name="MSIP_Label_3d0ca00b-3f0e-465a-aac7-1a6a22fcea40_ActionId">
    <vt:lpwstr>902ca336-eec5-413d-83fc-557012fdf90b</vt:lpwstr>
  </property>
  <property fmtid="{D5CDD505-2E9C-101B-9397-08002B2CF9AE}" pid="9" name="MSIP_Label_3d0ca00b-3f0e-465a-aac7-1a6a22fcea40_ContentBits">
    <vt:lpwstr>1</vt:lpwstr>
  </property>
</Properties>
</file>