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mwe\Downloads\"/>
    </mc:Choice>
  </mc:AlternateContent>
  <xr:revisionPtr revIDLastSave="0" documentId="13_ncr:1_{D9A6DDFC-6A7D-4288-904C-67DFF71D72CA}" xr6:coauthVersionLast="47" xr6:coauthVersionMax="47" xr10:uidLastSave="{00000000-0000-0000-0000-000000000000}"/>
  <bookViews>
    <workbookView xWindow="-120" yWindow="-120" windowWidth="20730" windowHeight="11160" firstSheet="6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5" l="1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C12" i="4"/>
  <c r="D12" i="4"/>
  <c r="E12" i="4"/>
  <c r="F12" i="4"/>
  <c r="C13" i="4"/>
  <c r="D13" i="4"/>
  <c r="E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G9" i="6"/>
  <c r="H9" i="6"/>
  <c r="I9" i="6"/>
  <c r="J9" i="6"/>
  <c r="F9" i="6"/>
  <c r="J9" i="2"/>
  <c r="I9" i="2"/>
  <c r="H9" i="2"/>
  <c r="G9" i="2"/>
  <c r="F9" i="2"/>
  <c r="D11" i="3"/>
  <c r="D12" i="3"/>
  <c r="D13" i="3"/>
  <c r="D14" i="3"/>
  <c r="D15" i="3"/>
  <c r="D16" i="3"/>
  <c r="D17" i="3"/>
  <c r="D18" i="3"/>
  <c r="D19" i="3"/>
  <c r="D20" i="3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F11" i="4" l="1"/>
  <c r="E11" i="4"/>
  <c r="D11" i="4"/>
  <c r="C11" i="4"/>
  <c r="D10" i="3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<sst xmlns="http://schemas.openxmlformats.org/spreadsheetml/2006/main" count="1187" uniqueCount="860">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</sst>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43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44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0" fillId="4" borderId="3" xfId="2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6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5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4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3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2">
      <calculatedColumnFormula>TODAY()+12</calculatedColumnFormula>
    </tableColumn>
    <tableColumn id="2" xr3:uid="{6A55012A-8882-4F48-BB58-C8756D3DDB37}" name="PERCENTAGE" dataDxfId="21" dataCellStyle="Comma"/>
    <tableColumn id="3" xr3:uid="{894B24EC-5522-489C-992E-2FE14787EBB4}" name="STATUS" dataDxfId="4">
      <calculatedColumnFormula>CONCATENATE(IF(D10=1, "COMPLETE", IF(D10&gt;0, "IN PROGRESS", "NOT STARTED")),IF(Table28[[#This Row],[DUE DATE]]&lt;TODAY(),"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0" tableBorderDxfId="19" dataCellStyle="Normal_Customer Info">
  <autoFilter ref="A1:I92" xr:uid="{33761F1C-CD1E-4D9D-A116-776D8C10A0F3}"/>
  <tableColumns count="9">
    <tableColumn id="1" xr3:uid="{0B21E4DF-1BE9-442C-91B6-5D982E20EAAF}" name="Customer ID" dataDxfId="18" dataCellStyle="Normal_Customer Info"/>
    <tableColumn id="2" xr3:uid="{B2303E18-46EF-4012-AFFF-2F36313522E1}" name="Company Name" dataDxfId="17" dataCellStyle="Normal_Customer Info"/>
    <tableColumn id="3" xr3:uid="{0EB485C1-E027-4E44-9816-163BE46CC5BD}" name="Contact Name" dataDxfId="16" dataCellStyle="Normal_Customer Info"/>
    <tableColumn id="5" xr3:uid="{1CD1DFB3-CC11-4FF5-BE05-FBD86F1E03DC}" name="Address" dataDxfId="15" dataCellStyle="Normal_Customer Info"/>
    <tableColumn id="6" xr3:uid="{6F40B2DC-786B-44FB-BF57-27C1F3C11A50}" name="City" dataDxfId="14" dataCellStyle="Normal_Customer Info"/>
    <tableColumn id="7" xr3:uid="{BE59FE62-06B3-4539-AAEF-4B233706746D}" name="Region" dataDxfId="13" dataCellStyle="Normal_Customer Info"/>
    <tableColumn id="8" xr3:uid="{353BC7A9-288B-485C-BD71-CE2CCA02F728}" name="Postal Code" dataDxfId="12" dataCellStyle="Normal_Customer Info"/>
    <tableColumn id="9" xr3:uid="{0F98A9A0-D426-491A-8D7E-9B7649B52B1D}" name="Country" dataDxfId="11" dataCellStyle="Normal_Customer Info"/>
    <tableColumn id="10" xr3:uid="{0B3205FC-9D0A-4B7A-9CFA-900C03ED71FB}" name="Phone" dataDxfId="10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9">
      <calculatedColumnFormula>RIGHT(Table3[[#This Row],[TRAINING CODE]],2)</calculatedColumnFormula>
    </tableColumn>
    <tableColumn id="6" xr3:uid="{D9B352CE-4C3E-4CEE-89A5-9D991E3DE954}" name="LEVEL" dataDxfId="1">
      <calculatedColumnFormula>VLOOKUP(Table3[[#This Row],[LEVEL CODE]],Table4[#All],2,FALSE)</calculatedColumnFormula>
    </tableColumn>
    <tableColumn id="7" xr3:uid="{56FB84C4-842C-45D9-B9B8-56E1C80F2C98}" name="CLASS NAME" dataDxfId="0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8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7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6"/>
    <tableColumn id="2" xr3:uid="{C278F0A8-15A3-422C-A7A5-B3194F40A299}" name="GROSS" dataDxfId="5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1" sqref="D11"/>
    </sheetView>
  </sheetViews>
  <sheetFormatPr defaultRowHeight="15" x14ac:dyDescent="0.25"/>
  <cols>
    <col min="2" max="2" width="15.28515625" customWidth="1"/>
    <col min="3" max="3" width="18" customWidth="1"/>
    <col min="4" max="4" width="12.5703125" bestFit="1" customWidth="1"/>
  </cols>
  <sheetData>
    <row r="1" spans="2:8" ht="23.25" x14ac:dyDescent="0.35">
      <c r="B1" s="42" t="s">
        <v>667</v>
      </c>
      <c r="C1" s="42"/>
      <c r="D1" s="42"/>
      <c r="E1" s="42"/>
      <c r="F1" s="42"/>
      <c r="G1" s="42"/>
      <c r="H1" s="42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25">
      <c r="B12" t="s">
        <v>674</v>
      </c>
      <c r="C12" s="8">
        <v>0</v>
      </c>
      <c r="D12" t="str">
        <f t="shared" si="0"/>
        <v>NOT STARTED</v>
      </c>
    </row>
    <row r="13" spans="2:8" x14ac:dyDescent="0.2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25">
      <c r="B14" t="s">
        <v>676</v>
      </c>
      <c r="C14" s="8">
        <v>0.1</v>
      </c>
      <c r="D14" t="str">
        <f t="shared" si="0"/>
        <v>IN PROGRESS</v>
      </c>
    </row>
    <row r="15" spans="2:8" x14ac:dyDescent="0.25">
      <c r="B15" t="s">
        <v>677</v>
      </c>
      <c r="C15" s="8">
        <v>1</v>
      </c>
      <c r="D15" t="str">
        <f t="shared" si="0"/>
        <v>COMPLETE</v>
      </c>
    </row>
    <row r="16" spans="2:8" x14ac:dyDescent="0.25">
      <c r="B16" t="s">
        <v>678</v>
      </c>
      <c r="C16" s="8">
        <v>0.95</v>
      </c>
      <c r="D16" t="str">
        <f t="shared" si="0"/>
        <v>IN PROGRESS</v>
      </c>
    </row>
    <row r="17" spans="2:4" x14ac:dyDescent="0.25">
      <c r="B17" t="s">
        <v>679</v>
      </c>
      <c r="C17" s="8">
        <v>0.43</v>
      </c>
      <c r="D17" t="str">
        <f t="shared" si="0"/>
        <v>IN PROGRESS</v>
      </c>
    </row>
    <row r="18" spans="2:4" x14ac:dyDescent="0.25">
      <c r="B18" t="s">
        <v>680</v>
      </c>
      <c r="C18" s="8">
        <v>0</v>
      </c>
      <c r="D18" t="str">
        <f t="shared" si="0"/>
        <v>NOT STARTED</v>
      </c>
    </row>
    <row r="19" spans="2:4" x14ac:dyDescent="0.25">
      <c r="B19" t="s">
        <v>681</v>
      </c>
      <c r="C19" s="8">
        <v>1</v>
      </c>
      <c r="D19" t="str">
        <f t="shared" si="0"/>
        <v>COMPLETE</v>
      </c>
    </row>
    <row r="20" spans="2:4" x14ac:dyDescent="0.2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C11" sqref="C11"/>
    </sheetView>
  </sheetViews>
  <sheetFormatPr defaultRowHeight="15" x14ac:dyDescent="0.25"/>
  <cols>
    <col min="2" max="3" width="15.28515625" customWidth="1"/>
    <col min="4" max="4" width="18" customWidth="1"/>
    <col min="5" max="5" width="16.42578125" customWidth="1"/>
  </cols>
  <sheetData>
    <row r="1" spans="2:9" ht="23.25" x14ac:dyDescent="0.35">
      <c r="B1" s="42" t="s">
        <v>667</v>
      </c>
      <c r="C1" s="42"/>
      <c r="D1" s="42"/>
      <c r="E1" s="42"/>
      <c r="F1" s="42"/>
      <c r="G1" s="42"/>
      <c r="H1" s="42"/>
      <c r="I1" s="42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6">
        <f ca="1">TODAY()+2</f>
        <v>44516</v>
      </c>
      <c r="D10" s="8">
        <v>0.88</v>
      </c>
      <c r="E10" t="str">
        <f ca="1">CONCATENATE(IF(D10=1, "COMPLETE", IF(D10&gt;0, "IN PROGRESS", "NOT STARTED")),IF(Table28[[#This Row],[DUE DATE]]&lt;TODAY()," - PAST DUE", ""))</f>
        <v>IN PROGRESS</v>
      </c>
    </row>
    <row r="11" spans="2:9" x14ac:dyDescent="0.25">
      <c r="B11" t="s">
        <v>673</v>
      </c>
      <c r="C11" s="16">
        <f ca="1">TODAY()+12</f>
        <v>44526</v>
      </c>
      <c r="D11" s="8">
        <v>1</v>
      </c>
      <c r="E11" t="str">
        <f ca="1">CONCATENATE(IF(D11=1, "COMPLETE", IF(D11&gt;0, "IN PROGRESS", "NOT STARTED")),IF(Table28[[#This Row],[DUE DATE]]&lt;TODAY()," - PAST DUE", ""))</f>
        <v>COMPLETE</v>
      </c>
    </row>
    <row r="12" spans="2:9" x14ac:dyDescent="0.25">
      <c r="B12" t="s">
        <v>674</v>
      </c>
      <c r="C12" s="16">
        <f ca="1">TODAY()-3</f>
        <v>44511</v>
      </c>
      <c r="D12" s="8">
        <v>0</v>
      </c>
      <c r="E12" t="str">
        <f ca="1">CONCATENATE(IF(D12=1, "COMPLETE", IF(D12&gt;0, "IN PROGRESS", "NOT STARTED")),IF(Table28[[#This Row],[DUE DATE]]&lt;TODAY()," - PAST DUE", ""))</f>
        <v>NOT STARTED - PAST DUE</v>
      </c>
    </row>
    <row r="13" spans="2:9" x14ac:dyDescent="0.25">
      <c r="B13" t="s">
        <v>675</v>
      </c>
      <c r="C13" s="16">
        <f ca="1">TODAY()+10</f>
        <v>44524</v>
      </c>
      <c r="D13" s="8">
        <v>7.0000000000000007E-2</v>
      </c>
      <c r="E13" t="str">
        <f ca="1">CONCATENATE(IF(D13=1, "COMPLETE", IF(D13&gt;0, "IN PROGRESS", "NOT STARTED")),IF(Table28[[#This Row],[DUE DATE]]&lt;TODAY()," - PAST DUE", ""))</f>
        <v>IN PROGRESS</v>
      </c>
    </row>
    <row r="14" spans="2:9" x14ac:dyDescent="0.25">
      <c r="B14" t="s">
        <v>676</v>
      </c>
      <c r="C14" s="16">
        <f ca="1">TODAY()+1</f>
        <v>44515</v>
      </c>
      <c r="D14" s="8">
        <v>0.1</v>
      </c>
      <c r="E14" t="str">
        <f ca="1">CONCATENATE(IF(D14=1, "COMPLETE", IF(D14&gt;0, "IN PROGRESS", "NOT STARTED")),IF(Table28[[#This Row],[DUE DATE]]&lt;TODAY()," - PAST DUE", ""))</f>
        <v>IN PROGRESS</v>
      </c>
    </row>
    <row r="15" spans="2:9" x14ac:dyDescent="0.25">
      <c r="B15" t="s">
        <v>677</v>
      </c>
      <c r="C15" s="16">
        <f ca="1">TODAY()-5</f>
        <v>44509</v>
      </c>
      <c r="D15" s="8">
        <v>1</v>
      </c>
      <c r="E15" t="str">
        <f ca="1">CONCATENATE(IF(D15=1, "COMPLETE", IF(D15&gt;0, "IN PROGRESS", "NOT STARTED")),IF(Table28[[#This Row],[DUE DATE]]&lt;TODAY()," - PAST DUE", ""))</f>
        <v>COMPLETE - PAST DUE</v>
      </c>
    </row>
    <row r="16" spans="2:9" x14ac:dyDescent="0.25">
      <c r="B16" t="s">
        <v>678</v>
      </c>
      <c r="C16" s="16">
        <f ca="1">TODAY()+2</f>
        <v>44516</v>
      </c>
      <c r="D16" s="8">
        <v>0.95</v>
      </c>
      <c r="E16" t="str">
        <f ca="1">CONCATENATE(IF(D16=1, "COMPLETE", IF(D16&gt;0, "IN PROGRESS", "NOT STARTED")),IF(Table28[[#This Row],[DUE DATE]]&lt;TODAY()," - PAST DUE", ""))</f>
        <v>IN PROGRESS</v>
      </c>
    </row>
    <row r="17" spans="2:5" x14ac:dyDescent="0.25">
      <c r="B17" t="s">
        <v>679</v>
      </c>
      <c r="C17" s="16">
        <f ca="1">TODAY()+12</f>
        <v>44526</v>
      </c>
      <c r="D17" s="8">
        <v>0.43</v>
      </c>
      <c r="E17" t="str">
        <f ca="1">CONCATENATE(IF(D17=1, "COMPLETE", IF(D17&gt;0, "IN PROGRESS", "NOT STARTED")),IF(Table28[[#This Row],[DUE DATE]]&lt;TODAY()," - PAST DUE", ""))</f>
        <v>IN PROGRESS</v>
      </c>
    </row>
    <row r="18" spans="2:5" x14ac:dyDescent="0.25">
      <c r="B18" t="s">
        <v>680</v>
      </c>
      <c r="C18" s="16">
        <f ca="1">TODAY()-1</f>
        <v>44513</v>
      </c>
      <c r="D18" s="8">
        <v>0</v>
      </c>
      <c r="E18" t="str">
        <f ca="1">CONCATENATE(IF(D18=1, "COMPLETE", IF(D18&gt;0, "IN PROGRESS", "NOT STARTED")),IF(Table28[[#This Row],[DUE DATE]]&lt;TODAY()," - PAST DUE", ""))</f>
        <v>NOT STARTED - PAST DUE</v>
      </c>
    </row>
    <row r="19" spans="2:5" x14ac:dyDescent="0.25">
      <c r="B19" t="s">
        <v>681</v>
      </c>
      <c r="C19" s="16">
        <f t="shared" ref="C19" ca="1" si="0">TODAY()+12</f>
        <v>44526</v>
      </c>
      <c r="D19" s="8">
        <v>1</v>
      </c>
      <c r="E19" t="str">
        <f ca="1">CONCATENATE(IF(D19=1, "COMPLETE", IF(D19&gt;0, "IN PROGRESS", "NOT STARTED")),IF(Table28[[#This Row],[DUE DATE]]&lt;TODAY()," - PAST DUE", ""))</f>
        <v>COMPLETE</v>
      </c>
    </row>
    <row r="20" spans="2:5" x14ac:dyDescent="0.25">
      <c r="B20" t="s">
        <v>682</v>
      </c>
      <c r="C20" s="16">
        <f ca="1">TODAY()-3</f>
        <v>44511</v>
      </c>
      <c r="D20" s="8">
        <v>0.44</v>
      </c>
      <c r="E20" t="str">
        <f ca="1">CONCATENATE(IF(D20=1, "COMPLETE", IF(D20&gt;0, "IN PROGRESS", "NOT STARTED")),IF(Table28[[#This Row],[DUE DATE]]&lt;TODAY()," - PAST DUE", ""))</f>
        <v>IN PROGRESS - PAST DUE</v>
      </c>
    </row>
  </sheetData>
  <mergeCells count="1">
    <mergeCell ref="B1:I1"/>
  </mergeCells>
  <conditionalFormatting sqref="D15">
    <cfRule type="containsText" dxfId="3" priority="2" operator="containsText" text="PAST$B$15:$E$15 DUE">
      <formula>NOT(ISERROR(SEARCH("PAST$B$15:$E$15 DUE",D15)))</formula>
    </cfRule>
  </conditionalFormatting>
  <conditionalFormatting sqref="B10:E20">
    <cfRule type="containsText" dxfId="2" priority="1" operator="containsText" text="Past Due">
      <formula>NOT(ISERROR(SEARCH("Past Due",B10)))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10" sqref="J10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2" t="s">
        <v>668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0</v>
      </c>
      <c r="D9" s="5" t="str">
        <f>VLOOKUP(B9,CustomerInfo[#All],2,FALSE)</f>
        <v>Alfreds Futterkiste</v>
      </c>
      <c r="F9" s="5" t="str">
        <f>VLOOKUP($B$9,CustomerInfo[#All],4,FALSE)</f>
        <v>Obere Str. 57</v>
      </c>
      <c r="G9" s="5" t="str">
        <f>VLOOKUP($B$9,CustomerInfo[#All],5,FALSE)</f>
        <v>Berlin</v>
      </c>
      <c r="H9" s="5" t="str">
        <f>VLOOKUP($B$9,CustomerInfo[#All],6,FALSE)</f>
        <v/>
      </c>
      <c r="I9" s="5" t="str">
        <f>VLOOKUP($B$9,CustomerInfo[#All],7,FALSE)</f>
        <v>12209</v>
      </c>
      <c r="J9" s="5" t="str">
        <f>VLOOKUP($B$9,CustomerInfo[#All],8,FALSE)</f>
        <v>Germany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D12" sqref="D12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2" t="s">
        <v>843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 t="str">
        <f>INDEX(CustomerInfo[#All],MATCH('INDEX MATCH FUNCTION Practice'!$B$9,CustomerInfo[[#All],[Customer ID]],0),MATCH('INDEX MATCH FUNCTION Practice'!F8,CustomerInfo[#Headers],0))</f>
        <v>120 Hanover Sq.</v>
      </c>
      <c r="G9" s="5" t="str">
        <f>INDEX(CustomerInfo[#All],MATCH('INDEX MATCH FUNCTION Practice'!$B$9,CustomerInfo[[#All],[Customer ID]],0),MATCH('INDEX MATCH FUNCTION Practice'!G8,CustomerInfo[#Headers],0))</f>
        <v>London</v>
      </c>
      <c r="H9" s="5" t="str">
        <f>INDEX(CustomerInfo[#All],MATCH('INDEX MATCH FUNCTION Practice'!$B$9,CustomerInfo[[#All],[Customer ID]],0),MATCH('INDEX MATCH FUNCTION Practice'!H8,CustomerInfo[#Headers],0))</f>
        <v/>
      </c>
      <c r="I9" s="5" t="str">
        <f>INDEX(CustomerInfo[#All],MATCH('INDEX MATCH FUNCTION Practice'!$B$9,CustomerInfo[[#All],[Customer ID]],0),MATCH('INDEX MATCH FUNCTION Practice'!I8,CustomerInfo[#Headers],0))</f>
        <v>WA1 1DP</v>
      </c>
      <c r="J9" s="5" t="str">
        <f>INDEX(CustomerInfo[#All],MATCH('INDEX MATCH FUNCTION Practice'!$B$9,CustomerInfo[[#All],[Customer ID]],0),MATCH('INDEX MATCH FUNCTION Practice'!J8,CustomerInfo[#Headers],0))</f>
        <v>UK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0" workbookViewId="0">
      <selection activeCell="H12" sqref="H12"/>
    </sheetView>
  </sheetViews>
  <sheetFormatPr defaultRowHeight="15" x14ac:dyDescent="0.2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6" width="13.5703125" bestFit="1" customWidth="1"/>
    <col min="8" max="8" width="14.5703125" bestFit="1" customWidth="1"/>
  </cols>
  <sheetData>
    <row r="1" spans="2:9" ht="23.25" x14ac:dyDescent="0.35">
      <c r="B1" s="42" t="s">
        <v>684</v>
      </c>
      <c r="C1" s="42"/>
      <c r="D1" s="42"/>
      <c r="E1" s="42"/>
      <c r="F1" s="42"/>
      <c r="G1" s="42"/>
      <c r="H1" s="42"/>
      <c r="I1" s="42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25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25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25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25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25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25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I1" sqref="I1:I1048576"/>
    </sheetView>
  </sheetViews>
  <sheetFormatPr defaultRowHeight="15" x14ac:dyDescent="0.25"/>
  <cols>
    <col min="1" max="1" width="5.5703125" customWidth="1"/>
    <col min="2" max="2" width="41.140625" bestFit="1" customWidth="1"/>
    <col min="3" max="3" width="16.28515625" bestFit="1" customWidth="1"/>
    <col min="5" max="5" width="9.85546875" customWidth="1"/>
    <col min="7" max="7" width="10.85546875" customWidth="1"/>
    <col min="9" max="9" width="31.42578125" customWidth="1"/>
    <col min="10" max="10" width="14.140625" bestFit="1" customWidth="1"/>
  </cols>
  <sheetData>
    <row r="1" spans="2:10" ht="23.25" x14ac:dyDescent="0.35">
      <c r="B1" s="42" t="s">
        <v>717</v>
      </c>
      <c r="C1" s="42"/>
      <c r="D1" s="42"/>
      <c r="E1" s="42"/>
      <c r="F1" s="42"/>
      <c r="G1" s="42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25">
      <c r="B8" s="12" t="s">
        <v>839</v>
      </c>
      <c r="C8" s="11">
        <v>159220819</v>
      </c>
      <c r="D8">
        <v>2019</v>
      </c>
      <c r="E8" t="s">
        <v>838</v>
      </c>
      <c r="G8" s="14" t="s">
        <v>736</v>
      </c>
      <c r="H8" s="14"/>
      <c r="I8" s="15">
        <f>SUMIF(Table6[[#All],[RATING]],G8,Table6[[#All],[GROSS]])</f>
        <v>4182389418</v>
      </c>
      <c r="J8" s="45">
        <f>COUNTIF(Table6[[#All],[RATING]],G8)</f>
        <v>15</v>
      </c>
    </row>
    <row r="9" spans="2:10" x14ac:dyDescent="0.25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25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25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25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25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25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25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25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25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25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25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25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25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1">
        <v>218967620</v>
      </c>
      <c r="D22">
        <v>1991</v>
      </c>
      <c r="E22" t="s">
        <v>736</v>
      </c>
    </row>
    <row r="23" spans="2:5" x14ac:dyDescent="0.25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25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25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25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25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25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1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1">
        <v>191452396</v>
      </c>
      <c r="D30">
        <v>2011</v>
      </c>
      <c r="E30" t="s">
        <v>736</v>
      </c>
    </row>
    <row r="31" spans="2:5" x14ac:dyDescent="0.25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25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25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25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25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25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25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25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1">
        <v>380843261</v>
      </c>
      <c r="D39">
        <v>2003</v>
      </c>
      <c r="E39" t="s">
        <v>736</v>
      </c>
    </row>
    <row r="40" spans="2:5" x14ac:dyDescent="0.25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25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25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25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25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25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1">
        <v>200852579</v>
      </c>
      <c r="D46">
        <v>1939</v>
      </c>
      <c r="E46" t="s">
        <v>736</v>
      </c>
    </row>
    <row r="47" spans="2:5" x14ac:dyDescent="0.25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25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25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25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25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25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25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25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25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25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25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25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25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25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25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25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25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25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25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25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25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1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1">
        <v>289916256</v>
      </c>
      <c r="D69">
        <v>2001</v>
      </c>
      <c r="E69" t="s">
        <v>736</v>
      </c>
    </row>
    <row r="70" spans="2:5" x14ac:dyDescent="0.25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25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25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1">
        <v>206445654</v>
      </c>
      <c r="D73">
        <v>2007</v>
      </c>
      <c r="E73" t="s">
        <v>736</v>
      </c>
    </row>
    <row r="74" spans="2:5" x14ac:dyDescent="0.25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25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25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25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25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25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25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25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25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25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25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25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25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25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25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25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25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25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25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25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25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25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25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25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25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25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25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25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25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25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25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25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25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25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25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25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25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25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25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25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25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25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25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25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25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25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25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25">
      <c r="B127" s="10" t="s">
        <v>749</v>
      </c>
      <c r="C127" s="11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71A8D7A9-C7A9-4B3B-AE57-E6A8420DF622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G13" sqref="G13"/>
    </sheetView>
  </sheetViews>
  <sheetFormatPr defaultRowHeight="15" x14ac:dyDescent="0.25"/>
  <cols>
    <col min="2" max="2" width="28.85546875" bestFit="1" customWidth="1"/>
    <col min="3" max="3" width="10.5703125" bestFit="1" customWidth="1"/>
    <col min="6" max="6" width="13.85546875" customWidth="1"/>
    <col min="7" max="7" width="13.5703125" customWidth="1"/>
  </cols>
  <sheetData>
    <row r="1" spans="2:16" ht="23.25" x14ac:dyDescent="0.35">
      <c r="B1" s="42" t="s">
        <v>850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8" spans="2:16" ht="15.75" thickBot="1" x14ac:dyDescent="0.3">
      <c r="B8" s="43" t="s">
        <v>855</v>
      </c>
      <c r="C8" s="43"/>
    </row>
    <row r="9" spans="2:16" x14ac:dyDescent="0.25">
      <c r="F9" s="34"/>
      <c r="G9" s="34"/>
    </row>
    <row r="10" spans="2:16" ht="15.75" thickBot="1" x14ac:dyDescent="0.3">
      <c r="B10" t="s">
        <v>851</v>
      </c>
      <c r="C10" s="11">
        <v>2000</v>
      </c>
      <c r="F10" s="33"/>
      <c r="G10" s="36">
        <f t="dataTable" ref="G10:G15" dt2D="0" dtr="0" r1="C10"/>
        <v>0</v>
      </c>
    </row>
    <row r="11" spans="2:16" x14ac:dyDescent="0.25">
      <c r="B11" t="s">
        <v>852</v>
      </c>
      <c r="C11" s="32">
        <v>0.09</v>
      </c>
      <c r="F11" s="11">
        <v>1000</v>
      </c>
      <c r="G11" s="11">
        <v>0</v>
      </c>
    </row>
    <row r="12" spans="2:16" x14ac:dyDescent="0.25">
      <c r="B12" t="s">
        <v>853</v>
      </c>
      <c r="C12">
        <v>12</v>
      </c>
      <c r="F12" s="11">
        <v>2000</v>
      </c>
      <c r="G12" s="11">
        <v>0</v>
      </c>
    </row>
    <row r="13" spans="2:16" x14ac:dyDescent="0.25">
      <c r="B13" t="s">
        <v>854</v>
      </c>
      <c r="C13">
        <v>10</v>
      </c>
      <c r="F13" s="11">
        <v>3000</v>
      </c>
      <c r="G13" s="11">
        <v>0</v>
      </c>
    </row>
    <row r="14" spans="2:16" x14ac:dyDescent="0.25">
      <c r="F14" s="11">
        <v>4000</v>
      </c>
      <c r="G14" s="11">
        <v>0</v>
      </c>
    </row>
    <row r="15" spans="2:16" x14ac:dyDescent="0.25">
      <c r="B15" t="s">
        <v>856</v>
      </c>
      <c r="C15" s="36">
        <f>FV(C11/C12,C13*C12,,-C10)</f>
        <v>4902.7141562496363</v>
      </c>
      <c r="F15" s="11">
        <v>5000</v>
      </c>
      <c r="G15" s="11">
        <v>0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topLeftCell="F1" workbookViewId="0">
      <selection activeCell="V12" sqref="V12:AA17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2" width="12.5703125" bestFit="1" customWidth="1"/>
    <col min="23" max="23" width="10.5703125" bestFit="1" customWidth="1"/>
    <col min="24" max="27" width="11.5703125" bestFit="1" customWidth="1"/>
  </cols>
  <sheetData>
    <row r="1" spans="2:27" ht="23.25" x14ac:dyDescent="0.35">
      <c r="B1" s="42" t="s">
        <v>849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7" spans="2:27" x14ac:dyDescent="0.25">
      <c r="B7" s="44" t="s">
        <v>846</v>
      </c>
      <c r="C7" s="44"/>
      <c r="D7" s="44"/>
      <c r="E7" s="44"/>
      <c r="F7" s="44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.75" thickBot="1" x14ac:dyDescent="0.3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3" t="s">
        <v>855</v>
      </c>
      <c r="S9" s="43"/>
    </row>
    <row r="10" spans="2:27" x14ac:dyDescent="0.25">
      <c r="B10" s="31">
        <v>1</v>
      </c>
      <c r="C10" s="21">
        <f t="dataTable" ref="C10:N21" dt2D="1" dtr="1" r1="J7" r2="H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25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.75" thickBot="1" x14ac:dyDescent="0.3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25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3" r2="S11"/>
        <v>2439.9947957574645</v>
      </c>
      <c r="X13" s="11">
        <v>2449.7209917349046</v>
      </c>
      <c r="Y13" s="11">
        <v>2452.9975135319551</v>
      </c>
      <c r="Z13" s="11">
        <v>2454.6423161692769</v>
      </c>
      <c r="AA13" s="11">
        <v>2455.6313016378313</v>
      </c>
    </row>
    <row r="14" spans="2:27" x14ac:dyDescent="0.25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4879.9895915149291</v>
      </c>
      <c r="X14" s="11">
        <v>4899.4419834698092</v>
      </c>
      <c r="Y14" s="11">
        <v>4905.9950270639101</v>
      </c>
      <c r="Z14" s="11">
        <v>4909.2846323385538</v>
      </c>
      <c r="AA14" s="11">
        <v>4911.2626032756625</v>
      </c>
    </row>
    <row r="15" spans="2:27" x14ac:dyDescent="0.25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7319.9843872723932</v>
      </c>
      <c r="X15" s="11">
        <v>7349.1629752047138</v>
      </c>
      <c r="Y15" s="11">
        <v>7358.9925405958647</v>
      </c>
      <c r="Z15" s="11">
        <v>7363.9269485078303</v>
      </c>
      <c r="AA15" s="11">
        <v>7366.8939049134933</v>
      </c>
    </row>
    <row r="16" spans="2:27" x14ac:dyDescent="0.25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9759.9791830298582</v>
      </c>
      <c r="X16" s="11">
        <v>9798.8839669396184</v>
      </c>
      <c r="Y16" s="11">
        <v>9811.9900541278203</v>
      </c>
      <c r="Z16" s="11">
        <v>9818.5692646771076</v>
      </c>
      <c r="AA16" s="11">
        <v>9822.525206551325</v>
      </c>
    </row>
    <row r="17" spans="2:27" x14ac:dyDescent="0.25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12199.973978787322</v>
      </c>
      <c r="X17" s="11">
        <v>12248.604958674523</v>
      </c>
      <c r="Y17" s="11">
        <v>12264.987567659775</v>
      </c>
      <c r="Z17" s="11">
        <v>12273.211580846384</v>
      </c>
      <c r="AA17" s="11">
        <v>12278.156508189155</v>
      </c>
    </row>
    <row r="18" spans="2:27" x14ac:dyDescent="0.25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25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25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.75" thickBot="1" x14ac:dyDescent="0.3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lim wei hern</cp:lastModifiedBy>
  <dcterms:created xsi:type="dcterms:W3CDTF">2020-03-17T20:42:07Z</dcterms:created>
  <dcterms:modified xsi:type="dcterms:W3CDTF">2021-11-14T05:25:33Z</dcterms:modified>
</cp:coreProperties>
</file>