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weihern/Documents/Computing Projects/Experiments/Finance-Scraper/"/>
    </mc:Choice>
  </mc:AlternateContent>
  <xr:revisionPtr revIDLastSave="0" documentId="13_ncr:1_{02F1B6BB-2759-E94C-8992-08E218F39850}" xr6:coauthVersionLast="47" xr6:coauthVersionMax="47" xr10:uidLastSave="{00000000-0000-0000-0000-000000000000}"/>
  <bookViews>
    <workbookView xWindow="0" yWindow="760" windowWidth="30240" windowHeight="17680" activeTab="1" xr2:uid="{00000000-000D-0000-FFFF-FFFF00000000}"/>
  </bookViews>
  <sheets>
    <sheet name="Comps" sheetId="1" r:id="rId1"/>
    <sheet name="Data" sheetId="2" r:id="rId2"/>
  </sheets>
  <definedNames>
    <definedName name="RunCompsScraper">#REF!</definedName>
    <definedName name="RunWaccScrape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15" i="1" l="1"/>
  <c r="AW15" i="1" s="1"/>
  <c r="AH15" i="1"/>
  <c r="AV15" i="1" s="1"/>
  <c r="AG15" i="1"/>
  <c r="AU15" i="1" s="1"/>
  <c r="AF15" i="1"/>
  <c r="AT15" i="1" s="1"/>
  <c r="AE15" i="1"/>
  <c r="AS15" i="1" s="1"/>
  <c r="AD15" i="1"/>
  <c r="AR15" i="1" s="1"/>
  <c r="AB15" i="1"/>
  <c r="BL15" i="1" s="1"/>
  <c r="AA15" i="1"/>
  <c r="BK15" i="1" s="1"/>
  <c r="Z15" i="1"/>
  <c r="BJ15" i="1" s="1"/>
  <c r="Y15" i="1"/>
  <c r="BI15" i="1" s="1"/>
  <c r="X15" i="1"/>
  <c r="AY15" i="1" s="1"/>
  <c r="W15" i="1"/>
  <c r="AX15" i="1" s="1"/>
  <c r="U15" i="1"/>
  <c r="AQ15" i="1" s="1"/>
  <c r="T15" i="1"/>
  <c r="AP15" i="1" s="1"/>
  <c r="S15" i="1"/>
  <c r="AO15" i="1" s="1"/>
  <c r="R15" i="1"/>
  <c r="AN15" i="1" s="1"/>
  <c r="Q15" i="1"/>
  <c r="AL15" i="1" s="1"/>
  <c r="P15" i="1"/>
  <c r="AK15" i="1" s="1"/>
  <c r="N15" i="1"/>
  <c r="BH15" i="1" s="1"/>
  <c r="M15" i="1"/>
  <c r="BG15" i="1" s="1"/>
  <c r="L15" i="1"/>
  <c r="BF15" i="1" s="1"/>
  <c r="K15" i="1"/>
  <c r="BE15" i="1" s="1"/>
  <c r="J15" i="1"/>
  <c r="I15" i="1"/>
  <c r="G15" i="1"/>
  <c r="F15" i="1"/>
  <c r="BP15" i="1" s="1"/>
  <c r="E15" i="1"/>
  <c r="D15" i="1"/>
  <c r="H15" i="1" s="1"/>
  <c r="C15" i="1"/>
  <c r="BP14" i="1"/>
  <c r="AI14" i="1"/>
  <c r="AH14" i="1"/>
  <c r="AV14" i="1" s="1"/>
  <c r="AG14" i="1"/>
  <c r="AU14" i="1" s="1"/>
  <c r="AF14" i="1"/>
  <c r="AT14" i="1" s="1"/>
  <c r="AE14" i="1"/>
  <c r="AS14" i="1" s="1"/>
  <c r="AD14" i="1"/>
  <c r="AB14" i="1"/>
  <c r="BL14" i="1" s="1"/>
  <c r="AA14" i="1"/>
  <c r="BK14" i="1" s="1"/>
  <c r="Z14" i="1"/>
  <c r="BJ14" i="1" s="1"/>
  <c r="Y14" i="1"/>
  <c r="BI14" i="1" s="1"/>
  <c r="X14" i="1"/>
  <c r="AY14" i="1" s="1"/>
  <c r="W14" i="1"/>
  <c r="AX14" i="1" s="1"/>
  <c r="U14" i="1"/>
  <c r="AQ14" i="1" s="1"/>
  <c r="T14" i="1"/>
  <c r="S14" i="1"/>
  <c r="R14" i="1"/>
  <c r="AN14" i="1" s="1"/>
  <c r="Q14" i="1"/>
  <c r="AL14" i="1" s="1"/>
  <c r="P14" i="1"/>
  <c r="N14" i="1"/>
  <c r="AW14" i="1" s="1"/>
  <c r="M14" i="1"/>
  <c r="BT14" i="1" s="1"/>
  <c r="L14" i="1"/>
  <c r="BF14" i="1" s="1"/>
  <c r="K14" i="1"/>
  <c r="BE14" i="1" s="1"/>
  <c r="J14" i="1"/>
  <c r="I14" i="1"/>
  <c r="AK14" i="1" s="1"/>
  <c r="G14" i="1"/>
  <c r="F14" i="1"/>
  <c r="BO14" i="1" s="1"/>
  <c r="E14" i="1"/>
  <c r="D14" i="1"/>
  <c r="H14" i="1" s="1"/>
  <c r="C14" i="1"/>
  <c r="BP13" i="1"/>
  <c r="AI13" i="1"/>
  <c r="AH13" i="1"/>
  <c r="AV13" i="1" s="1"/>
  <c r="AG13" i="1"/>
  <c r="AU13" i="1" s="1"/>
  <c r="AF13" i="1"/>
  <c r="AT13" i="1" s="1"/>
  <c r="AE13" i="1"/>
  <c r="AS13" i="1" s="1"/>
  <c r="AD13" i="1"/>
  <c r="AB13" i="1"/>
  <c r="BL13" i="1" s="1"/>
  <c r="AA13" i="1"/>
  <c r="BK13" i="1" s="1"/>
  <c r="Z13" i="1"/>
  <c r="BJ13" i="1" s="1"/>
  <c r="Y13" i="1"/>
  <c r="BI13" i="1" s="1"/>
  <c r="X13" i="1"/>
  <c r="AY13" i="1" s="1"/>
  <c r="W13" i="1"/>
  <c r="AX13" i="1" s="1"/>
  <c r="U13" i="1"/>
  <c r="AQ13" i="1" s="1"/>
  <c r="T13" i="1"/>
  <c r="S13" i="1"/>
  <c r="R13" i="1"/>
  <c r="AN13" i="1" s="1"/>
  <c r="Q13" i="1"/>
  <c r="AL13" i="1" s="1"/>
  <c r="P13" i="1"/>
  <c r="N13" i="1"/>
  <c r="AW13" i="1" s="1"/>
  <c r="M13" i="1"/>
  <c r="BT13" i="1" s="1"/>
  <c r="L13" i="1"/>
  <c r="BF13" i="1" s="1"/>
  <c r="K13" i="1"/>
  <c r="BE13" i="1" s="1"/>
  <c r="J13" i="1"/>
  <c r="I13" i="1"/>
  <c r="AK13" i="1" s="1"/>
  <c r="G13" i="1"/>
  <c r="F13" i="1"/>
  <c r="BO13" i="1" s="1"/>
  <c r="E13" i="1"/>
  <c r="D13" i="1"/>
  <c r="H13" i="1" s="1"/>
  <c r="C13" i="1"/>
  <c r="BP12" i="1"/>
  <c r="AI12" i="1"/>
  <c r="AH12" i="1"/>
  <c r="AV12" i="1" s="1"/>
  <c r="AG12" i="1"/>
  <c r="AU12" i="1" s="1"/>
  <c r="AF12" i="1"/>
  <c r="AT12" i="1" s="1"/>
  <c r="AE12" i="1"/>
  <c r="AS12" i="1" s="1"/>
  <c r="AD12" i="1"/>
  <c r="AB12" i="1"/>
  <c r="BL12" i="1" s="1"/>
  <c r="AA12" i="1"/>
  <c r="BK12" i="1" s="1"/>
  <c r="Z12" i="1"/>
  <c r="BJ12" i="1" s="1"/>
  <c r="Y12" i="1"/>
  <c r="BI12" i="1" s="1"/>
  <c r="X12" i="1"/>
  <c r="AY12" i="1" s="1"/>
  <c r="W12" i="1"/>
  <c r="AX12" i="1" s="1"/>
  <c r="U12" i="1"/>
  <c r="AQ12" i="1" s="1"/>
  <c r="T12" i="1"/>
  <c r="S12" i="1"/>
  <c r="R12" i="1"/>
  <c r="AN12" i="1" s="1"/>
  <c r="Q12" i="1"/>
  <c r="AL12" i="1" s="1"/>
  <c r="P12" i="1"/>
  <c r="N12" i="1"/>
  <c r="AW12" i="1" s="1"/>
  <c r="M12" i="1"/>
  <c r="BT12" i="1" s="1"/>
  <c r="L12" i="1"/>
  <c r="BF12" i="1" s="1"/>
  <c r="K12" i="1"/>
  <c r="BE12" i="1" s="1"/>
  <c r="J12" i="1"/>
  <c r="I12" i="1"/>
  <c r="AK12" i="1" s="1"/>
  <c r="G12" i="1"/>
  <c r="F12" i="1"/>
  <c r="BO12" i="1" s="1"/>
  <c r="E12" i="1"/>
  <c r="D12" i="1"/>
  <c r="H12" i="1" s="1"/>
  <c r="C12" i="1"/>
  <c r="BP11" i="1"/>
  <c r="AI11" i="1"/>
  <c r="AH11" i="1"/>
  <c r="AV11" i="1" s="1"/>
  <c r="AG11" i="1"/>
  <c r="AU11" i="1" s="1"/>
  <c r="AF11" i="1"/>
  <c r="AT11" i="1" s="1"/>
  <c r="AE11" i="1"/>
  <c r="AS11" i="1" s="1"/>
  <c r="AD11" i="1"/>
  <c r="AB11" i="1"/>
  <c r="BL11" i="1" s="1"/>
  <c r="AA11" i="1"/>
  <c r="BB11" i="1" s="1"/>
  <c r="Z11" i="1"/>
  <c r="BJ11" i="1" s="1"/>
  <c r="Y11" i="1"/>
  <c r="BI11" i="1" s="1"/>
  <c r="X11" i="1"/>
  <c r="AY11" i="1" s="1"/>
  <c r="W11" i="1"/>
  <c r="AX11" i="1" s="1"/>
  <c r="U11" i="1"/>
  <c r="AQ11" i="1" s="1"/>
  <c r="T11" i="1"/>
  <c r="S11" i="1"/>
  <c r="R11" i="1"/>
  <c r="AN11" i="1" s="1"/>
  <c r="Q11" i="1"/>
  <c r="AL11" i="1" s="1"/>
  <c r="P11" i="1"/>
  <c r="N11" i="1"/>
  <c r="AW11" i="1" s="1"/>
  <c r="M11" i="1"/>
  <c r="AP11" i="1" s="1"/>
  <c r="L11" i="1"/>
  <c r="BF11" i="1" s="1"/>
  <c r="K11" i="1"/>
  <c r="BE11" i="1" s="1"/>
  <c r="J11" i="1"/>
  <c r="I11" i="1"/>
  <c r="AK11" i="1" s="1"/>
  <c r="G11" i="1"/>
  <c r="F11" i="1"/>
  <c r="BO11" i="1" s="1"/>
  <c r="E11" i="1"/>
  <c r="D11" i="1"/>
  <c r="H11" i="1" s="1"/>
  <c r="C11" i="1"/>
  <c r="BP10" i="1"/>
  <c r="BP18" i="1" s="1"/>
  <c r="AI10" i="1"/>
  <c r="AH10" i="1"/>
  <c r="AV10" i="1" s="1"/>
  <c r="AG10" i="1"/>
  <c r="AU10" i="1" s="1"/>
  <c r="AF10" i="1"/>
  <c r="AT10" i="1" s="1"/>
  <c r="AE10" i="1"/>
  <c r="AS10" i="1" s="1"/>
  <c r="AD10" i="1"/>
  <c r="AB10" i="1"/>
  <c r="BL10" i="1" s="1"/>
  <c r="AA10" i="1"/>
  <c r="BK10" i="1" s="1"/>
  <c r="Z10" i="1"/>
  <c r="BJ10" i="1" s="1"/>
  <c r="Y10" i="1"/>
  <c r="BI10" i="1" s="1"/>
  <c r="X10" i="1"/>
  <c r="AY10" i="1" s="1"/>
  <c r="W10" i="1"/>
  <c r="AX10" i="1" s="1"/>
  <c r="U10" i="1"/>
  <c r="AQ10" i="1" s="1"/>
  <c r="T10" i="1"/>
  <c r="S10" i="1"/>
  <c r="R10" i="1"/>
  <c r="AN10" i="1" s="1"/>
  <c r="Q10" i="1"/>
  <c r="AL10" i="1" s="1"/>
  <c r="P10" i="1"/>
  <c r="N10" i="1"/>
  <c r="AW10" i="1" s="1"/>
  <c r="M10" i="1"/>
  <c r="BT10" i="1" s="1"/>
  <c r="L10" i="1"/>
  <c r="BF10" i="1" s="1"/>
  <c r="K10" i="1"/>
  <c r="BE10" i="1" s="1"/>
  <c r="J10" i="1"/>
  <c r="I10" i="1"/>
  <c r="AK10" i="1" s="1"/>
  <c r="G10" i="1"/>
  <c r="F10" i="1"/>
  <c r="BO10" i="1" s="1"/>
  <c r="E10" i="1"/>
  <c r="D10" i="1"/>
  <c r="H10" i="1" s="1"/>
  <c r="C10" i="1"/>
  <c r="BP9" i="1"/>
  <c r="AI9" i="1"/>
  <c r="AW9" i="1" s="1"/>
  <c r="AH9" i="1"/>
  <c r="AV9" i="1" s="1"/>
  <c r="AG9" i="1"/>
  <c r="AU9" i="1" s="1"/>
  <c r="AF9" i="1"/>
  <c r="AT9" i="1" s="1"/>
  <c r="AE9" i="1"/>
  <c r="AS9" i="1" s="1"/>
  <c r="AD9" i="1"/>
  <c r="AB9" i="1"/>
  <c r="BL9" i="1" s="1"/>
  <c r="AA9" i="1"/>
  <c r="BB9" i="1" s="1"/>
  <c r="Z9" i="1"/>
  <c r="BJ9" i="1" s="1"/>
  <c r="Y9" i="1"/>
  <c r="BI9" i="1" s="1"/>
  <c r="X9" i="1"/>
  <c r="AY9" i="1" s="1"/>
  <c r="W9" i="1"/>
  <c r="AX9" i="1" s="1"/>
  <c r="U9" i="1"/>
  <c r="AQ9" i="1" s="1"/>
  <c r="T9" i="1"/>
  <c r="S9" i="1"/>
  <c r="R9" i="1"/>
  <c r="AN9" i="1" s="1"/>
  <c r="Q9" i="1"/>
  <c r="AL9" i="1" s="1"/>
  <c r="P9" i="1"/>
  <c r="N9" i="1"/>
  <c r="BH9" i="1" s="1"/>
  <c r="M9" i="1"/>
  <c r="BG9" i="1" s="1"/>
  <c r="L9" i="1"/>
  <c r="BF9" i="1" s="1"/>
  <c r="K9" i="1"/>
  <c r="BE9" i="1" s="1"/>
  <c r="J9" i="1"/>
  <c r="I9" i="1"/>
  <c r="AK9" i="1" s="1"/>
  <c r="G9" i="1"/>
  <c r="F9" i="1"/>
  <c r="BO9" i="1" s="1"/>
  <c r="E9" i="1"/>
  <c r="D9" i="1"/>
  <c r="H9" i="1" s="1"/>
  <c r="C9" i="1"/>
  <c r="BP8" i="1"/>
  <c r="BP17" i="1" s="1"/>
  <c r="AI8" i="1"/>
  <c r="AW8" i="1" s="1"/>
  <c r="AH8" i="1"/>
  <c r="AG8" i="1"/>
  <c r="AU8" i="1" s="1"/>
  <c r="AF8" i="1"/>
  <c r="AT8" i="1" s="1"/>
  <c r="AE8" i="1"/>
  <c r="AS8" i="1" s="1"/>
  <c r="AD8" i="1"/>
  <c r="AB8" i="1"/>
  <c r="BL8" i="1" s="1"/>
  <c r="AA8" i="1"/>
  <c r="Z8" i="1"/>
  <c r="BJ8" i="1" s="1"/>
  <c r="Y8" i="1"/>
  <c r="BI8" i="1" s="1"/>
  <c r="X8" i="1"/>
  <c r="AY8" i="1" s="1"/>
  <c r="W8" i="1"/>
  <c r="AX8" i="1" s="1"/>
  <c r="U8" i="1"/>
  <c r="AQ8" i="1" s="1"/>
  <c r="T8" i="1"/>
  <c r="S8" i="1"/>
  <c r="R8" i="1"/>
  <c r="AN8" i="1" s="1"/>
  <c r="Q8" i="1"/>
  <c r="AL8" i="1" s="1"/>
  <c r="P8" i="1"/>
  <c r="N8" i="1"/>
  <c r="M8" i="1"/>
  <c r="AP8" i="1" s="1"/>
  <c r="L8" i="1"/>
  <c r="BF8" i="1" s="1"/>
  <c r="K8" i="1"/>
  <c r="BE8" i="1" s="1"/>
  <c r="J8" i="1"/>
  <c r="I8" i="1"/>
  <c r="AK8" i="1" s="1"/>
  <c r="G8" i="1"/>
  <c r="F8" i="1"/>
  <c r="BO8" i="1" s="1"/>
  <c r="E8" i="1"/>
  <c r="D8" i="1"/>
  <c r="H8" i="1" s="1"/>
  <c r="C8" i="1"/>
  <c r="BP7" i="1"/>
  <c r="AX7" i="1"/>
  <c r="AP7" i="1"/>
  <c r="AI7" i="1"/>
  <c r="AW7" i="1" s="1"/>
  <c r="AH7" i="1"/>
  <c r="AH18" i="1" s="1"/>
  <c r="AG7" i="1"/>
  <c r="AG18" i="1" s="1"/>
  <c r="AF7" i="1"/>
  <c r="AE7" i="1"/>
  <c r="AE18" i="1" s="1"/>
  <c r="AD7" i="1"/>
  <c r="AD18" i="1" s="1"/>
  <c r="AB7" i="1"/>
  <c r="AB17" i="1" s="1"/>
  <c r="AA7" i="1"/>
  <c r="AA17" i="1" s="1"/>
  <c r="Z7" i="1"/>
  <c r="Z17" i="1" s="1"/>
  <c r="Y7" i="1"/>
  <c r="Y18" i="1" s="1"/>
  <c r="X7" i="1"/>
  <c r="X18" i="1" s="1"/>
  <c r="W7" i="1"/>
  <c r="U7" i="1"/>
  <c r="U18" i="1" s="1"/>
  <c r="T7" i="1"/>
  <c r="T18" i="1" s="1"/>
  <c r="S7" i="1"/>
  <c r="S17" i="1" s="1"/>
  <c r="R7" i="1"/>
  <c r="R17" i="1" s="1"/>
  <c r="Q7" i="1"/>
  <c r="Q17" i="1" s="1"/>
  <c r="P7" i="1"/>
  <c r="P18" i="1" s="1"/>
  <c r="N7" i="1"/>
  <c r="N18" i="1" s="1"/>
  <c r="M7" i="1"/>
  <c r="BG7" i="1" s="1"/>
  <c r="L7" i="1"/>
  <c r="BF7" i="1" s="1"/>
  <c r="K7" i="1"/>
  <c r="BE7" i="1" s="1"/>
  <c r="J7" i="1"/>
  <c r="J17" i="1" s="1"/>
  <c r="I7" i="1"/>
  <c r="I17" i="1" s="1"/>
  <c r="G7" i="1"/>
  <c r="F7" i="1"/>
  <c r="BO7" i="1" s="1"/>
  <c r="E7" i="1"/>
  <c r="D7" i="1"/>
  <c r="H7" i="1" s="1"/>
  <c r="C7" i="1"/>
  <c r="BH8" i="1" l="1"/>
  <c r="BE18" i="1"/>
  <c r="BE17" i="1"/>
  <c r="AW18" i="1"/>
  <c r="AW17" i="1"/>
  <c r="AX18" i="1"/>
  <c r="AX17" i="1"/>
  <c r="BB8" i="1"/>
  <c r="BT8" i="1"/>
  <c r="BG8" i="1"/>
  <c r="BG18" i="1" s="1"/>
  <c r="AV8" i="1"/>
  <c r="BF18" i="1"/>
  <c r="BF17" i="1"/>
  <c r="H17" i="1"/>
  <c r="H18" i="1"/>
  <c r="M18" i="1"/>
  <c r="BT7" i="1"/>
  <c r="M17" i="1"/>
  <c r="W18" i="1"/>
  <c r="W17" i="1"/>
  <c r="AF18" i="1"/>
  <c r="AT7" i="1"/>
  <c r="AF17" i="1"/>
  <c r="BG12" i="1"/>
  <c r="AP13" i="1"/>
  <c r="AQ7" i="1"/>
  <c r="BH7" i="1"/>
  <c r="BQ8" i="1"/>
  <c r="BQ9" i="1"/>
  <c r="BH10" i="1"/>
  <c r="BQ10" i="1"/>
  <c r="BH11" i="1"/>
  <c r="BQ11" i="1"/>
  <c r="BH12" i="1"/>
  <c r="BQ12" i="1"/>
  <c r="BH13" i="1"/>
  <c r="BQ13" i="1"/>
  <c r="BH14" i="1"/>
  <c r="BQ14" i="1"/>
  <c r="BQ15" i="1"/>
  <c r="K17" i="1"/>
  <c r="T17" i="1"/>
  <c r="AD17" i="1"/>
  <c r="Q18" i="1"/>
  <c r="Z18" i="1"/>
  <c r="AI18" i="1"/>
  <c r="BG10" i="1"/>
  <c r="BG11" i="1"/>
  <c r="AP12" i="1"/>
  <c r="AP14" i="1"/>
  <c r="BG14" i="1"/>
  <c r="AY7" i="1"/>
  <c r="BQ7" i="1"/>
  <c r="AR7" i="1"/>
  <c r="AZ7" i="1"/>
  <c r="BI7" i="1"/>
  <c r="BR7" i="1"/>
  <c r="AR8" i="1"/>
  <c r="AZ8" i="1"/>
  <c r="BR8" i="1"/>
  <c r="AR9" i="1"/>
  <c r="AZ9" i="1"/>
  <c r="BR9" i="1"/>
  <c r="AR10" i="1"/>
  <c r="AZ10" i="1"/>
  <c r="BR10" i="1"/>
  <c r="AR11" i="1"/>
  <c r="AZ11" i="1"/>
  <c r="BR11" i="1"/>
  <c r="AR12" i="1"/>
  <c r="AZ12" i="1"/>
  <c r="BR12" i="1"/>
  <c r="AR13" i="1"/>
  <c r="AZ13" i="1"/>
  <c r="BR13" i="1"/>
  <c r="AR14" i="1"/>
  <c r="AZ14" i="1"/>
  <c r="BR14" i="1"/>
  <c r="AZ15" i="1"/>
  <c r="BR15" i="1"/>
  <c r="L17" i="1"/>
  <c r="U17" i="1"/>
  <c r="AE17" i="1"/>
  <c r="I18" i="1"/>
  <c r="R18" i="1"/>
  <c r="AA18" i="1"/>
  <c r="AP9" i="1"/>
  <c r="AP18" i="1" s="1"/>
  <c r="AS7" i="1"/>
  <c r="BA7" i="1"/>
  <c r="BJ7" i="1"/>
  <c r="BS7" i="1"/>
  <c r="BA8" i="1"/>
  <c r="BS8" i="1"/>
  <c r="BA9" i="1"/>
  <c r="BS9" i="1"/>
  <c r="BA10" i="1"/>
  <c r="BS10" i="1"/>
  <c r="BA11" i="1"/>
  <c r="BS11" i="1"/>
  <c r="BA12" i="1"/>
  <c r="BS12" i="1"/>
  <c r="BA13" i="1"/>
  <c r="BS13" i="1"/>
  <c r="BA14" i="1"/>
  <c r="BS14" i="1"/>
  <c r="BA15" i="1"/>
  <c r="BS15" i="1"/>
  <c r="J18" i="1"/>
  <c r="S18" i="1"/>
  <c r="AB18" i="1"/>
  <c r="BB15" i="1"/>
  <c r="BT15" i="1"/>
  <c r="N17" i="1"/>
  <c r="X17" i="1"/>
  <c r="AG17" i="1"/>
  <c r="K18" i="1"/>
  <c r="AP10" i="1"/>
  <c r="BG13" i="1"/>
  <c r="AK7" i="1"/>
  <c r="BK7" i="1"/>
  <c r="BK8" i="1"/>
  <c r="BK9" i="1"/>
  <c r="BB10" i="1"/>
  <c r="BK11" i="1"/>
  <c r="BT11" i="1"/>
  <c r="BB12" i="1"/>
  <c r="BB13" i="1"/>
  <c r="BB14" i="1"/>
  <c r="AU7" i="1"/>
  <c r="BC7" i="1"/>
  <c r="BL7" i="1"/>
  <c r="BU7" i="1"/>
  <c r="BC8" i="1"/>
  <c r="BU8" i="1"/>
  <c r="BC9" i="1"/>
  <c r="BU9" i="1"/>
  <c r="BC10" i="1"/>
  <c r="BU10" i="1"/>
  <c r="BC11" i="1"/>
  <c r="BU11" i="1"/>
  <c r="BC12" i="1"/>
  <c r="BU12" i="1"/>
  <c r="BC13" i="1"/>
  <c r="BU13" i="1"/>
  <c r="BC14" i="1"/>
  <c r="BU14" i="1"/>
  <c r="BC15" i="1"/>
  <c r="BU15" i="1"/>
  <c r="P17" i="1"/>
  <c r="Y17" i="1"/>
  <c r="AH17" i="1"/>
  <c r="L18" i="1"/>
  <c r="BB7" i="1"/>
  <c r="BT9" i="1"/>
  <c r="AL7" i="1"/>
  <c r="AN7" i="1"/>
  <c r="AV7" i="1"/>
  <c r="BN7" i="1"/>
  <c r="BN8" i="1"/>
  <c r="BN9" i="1"/>
  <c r="BN10" i="1"/>
  <c r="BN11" i="1"/>
  <c r="BN12" i="1"/>
  <c r="BN13" i="1"/>
  <c r="BN14" i="1"/>
  <c r="BN15" i="1"/>
  <c r="AI17" i="1"/>
  <c r="AO7" i="1"/>
  <c r="AO8" i="1"/>
  <c r="AO9" i="1"/>
  <c r="AO10" i="1"/>
  <c r="AO11" i="1"/>
  <c r="AO12" i="1"/>
  <c r="AO13" i="1"/>
  <c r="AO14" i="1"/>
  <c r="BO15" i="1"/>
  <c r="BO17" i="1" s="1"/>
  <c r="BC17" i="1" l="1"/>
  <c r="BC18" i="1"/>
  <c r="BA17" i="1"/>
  <c r="BA18" i="1"/>
  <c r="AO18" i="1"/>
  <c r="AO17" i="1"/>
  <c r="BI18" i="1"/>
  <c r="BI17" i="1"/>
  <c r="BU18" i="1"/>
  <c r="AU17" i="1"/>
  <c r="AU18" i="1"/>
  <c r="AS17" i="1"/>
  <c r="AS18" i="1"/>
  <c r="BQ18" i="1"/>
  <c r="BB17" i="1"/>
  <c r="BB18" i="1"/>
  <c r="BK17" i="1"/>
  <c r="BK18" i="1"/>
  <c r="BN17" i="1"/>
  <c r="BN18" i="1" s="1"/>
  <c r="AK17" i="1"/>
  <c r="AK18" i="1"/>
  <c r="AZ18" i="1"/>
  <c r="AZ17" i="1"/>
  <c r="AP17" i="1"/>
  <c r="BU17" i="1"/>
  <c r="AR18" i="1"/>
  <c r="AR17" i="1"/>
  <c r="AV18" i="1"/>
  <c r="AV17" i="1"/>
  <c r="BS17" i="1"/>
  <c r="BS18" i="1" s="1"/>
  <c r="AN18" i="1"/>
  <c r="AN17" i="1"/>
  <c r="BR17" i="1"/>
  <c r="AY18" i="1"/>
  <c r="AY17" i="1"/>
  <c r="BQ17" i="1"/>
  <c r="BO18" i="1"/>
  <c r="AL17" i="1"/>
  <c r="AL18" i="1"/>
  <c r="BL17" i="1"/>
  <c r="BL18" i="1"/>
  <c r="BH18" i="1"/>
  <c r="BH17" i="1"/>
  <c r="BG17" i="1"/>
  <c r="BJ17" i="1"/>
  <c r="BJ18" i="1"/>
  <c r="BR18" i="1"/>
  <c r="AQ18" i="1"/>
  <c r="AQ17" i="1"/>
  <c r="AT17" i="1"/>
  <c r="AT18" i="1"/>
  <c r="BT17" i="1"/>
  <c r="BT18" i="1" s="1"/>
</calcChain>
</file>

<file path=xl/sharedStrings.xml><?xml version="1.0" encoding="utf-8"?>
<sst xmlns="http://schemas.openxmlformats.org/spreadsheetml/2006/main" count="328" uniqueCount="193">
  <si>
    <t>Values in Millions</t>
  </si>
  <si>
    <t>Figures from Marketscreener</t>
  </si>
  <si>
    <t>% of 52 Week High</t>
  </si>
  <si>
    <t>Revenue</t>
  </si>
  <si>
    <t>Net Income</t>
  </si>
  <si>
    <t>EBITDA</t>
  </si>
  <si>
    <t>EBIT</t>
  </si>
  <si>
    <t>Net Profit Margin</t>
  </si>
  <si>
    <t>Operating Margin</t>
  </si>
  <si>
    <t>EBITDA Margin</t>
  </si>
  <si>
    <t>Revenue Growth</t>
  </si>
  <si>
    <t>EBITDA Growth</t>
  </si>
  <si>
    <t>EV/EBITDA</t>
  </si>
  <si>
    <t>EV/Sales</t>
  </si>
  <si>
    <t>Ticker</t>
  </si>
  <si>
    <t>Name</t>
  </si>
  <si>
    <t>Current Price</t>
  </si>
  <si>
    <t>Market Cap</t>
  </si>
  <si>
    <t>Enterprise Value</t>
  </si>
  <si>
    <t>52 Week High</t>
  </si>
  <si>
    <t>'20-'21</t>
  </si>
  <si>
    <t>'21-'22</t>
  </si>
  <si>
    <t>'22-'23</t>
  </si>
  <si>
    <t>23-'24</t>
  </si>
  <si>
    <t>'21</t>
  </si>
  <si>
    <t>'22</t>
  </si>
  <si>
    <t>'23</t>
  </si>
  <si>
    <t>24</t>
  </si>
  <si>
    <t>Big Tech</t>
  </si>
  <si>
    <t>AAPL</t>
  </si>
  <si>
    <t>MSFT</t>
  </si>
  <si>
    <t>GOOG</t>
  </si>
  <si>
    <t>AMZN</t>
  </si>
  <si>
    <t>TSLA</t>
  </si>
  <si>
    <t>META</t>
  </si>
  <si>
    <t>ADBE</t>
  </si>
  <si>
    <t>CRM</t>
  </si>
  <si>
    <t>NFLX</t>
  </si>
  <si>
    <t xml:space="preserve">Median </t>
  </si>
  <si>
    <t>Mean</t>
  </si>
  <si>
    <t>Sector</t>
  </si>
  <si>
    <t>Business Summary</t>
  </si>
  <si>
    <t>Industry</t>
  </si>
  <si>
    <t>Shares Outstanding</t>
  </si>
  <si>
    <t>Institution Ownership</t>
  </si>
  <si>
    <t>52-Week High</t>
  </si>
  <si>
    <t>52-Week Low</t>
  </si>
  <si>
    <t>Beta</t>
  </si>
  <si>
    <t>Weekly Price Change %</t>
  </si>
  <si>
    <t>Monthly Price Change %</t>
  </si>
  <si>
    <t>Quarterly Price Change %</t>
  </si>
  <si>
    <t>Half-Yearly Price Change %</t>
  </si>
  <si>
    <t>Yearly Price Change %</t>
  </si>
  <si>
    <t>YTD Price Change %</t>
  </si>
  <si>
    <t>2019 Revenues</t>
  </si>
  <si>
    <t>2020 Revenues</t>
  </si>
  <si>
    <t>2021 Revenues</t>
  </si>
  <si>
    <t>2022 Revenues</t>
  </si>
  <si>
    <t>2023 Revenues</t>
  </si>
  <si>
    <t>2024 Revenues</t>
  </si>
  <si>
    <t>2025 Revenues</t>
  </si>
  <si>
    <t>2019 Net Income</t>
  </si>
  <si>
    <t>2020 Net Income</t>
  </si>
  <si>
    <t>2021 Net Income</t>
  </si>
  <si>
    <t>2022 Net Income</t>
  </si>
  <si>
    <t>2023 Net Income</t>
  </si>
  <si>
    <t>2024 Net Income</t>
  </si>
  <si>
    <t>2025 Net Income</t>
  </si>
  <si>
    <t>2019 EBITDA</t>
  </si>
  <si>
    <t>2020 EBITDA</t>
  </si>
  <si>
    <t>2021 EBITDA</t>
  </si>
  <si>
    <t>2022 EBITDA</t>
  </si>
  <si>
    <t>2023 EBITDA</t>
  </si>
  <si>
    <t>2024 EBITDA</t>
  </si>
  <si>
    <t>2025 EBITDA</t>
  </si>
  <si>
    <t>2019 EBIT</t>
  </si>
  <si>
    <t>2020 EBIT</t>
  </si>
  <si>
    <t>2021 EBIT</t>
  </si>
  <si>
    <t>2022 EBIT</t>
  </si>
  <si>
    <t>2023 EBIT</t>
  </si>
  <si>
    <t>2024 EBIT</t>
  </si>
  <si>
    <t>2025 EBIT</t>
  </si>
  <si>
    <t>Currency</t>
  </si>
  <si>
    <t>Unit</t>
  </si>
  <si>
    <t>Apple Inc.</t>
  </si>
  <si>
    <t>Technology</t>
  </si>
  <si>
    <t>Apple Inc. designs, manufactures, and markets smartphones, personal computers, tablets, wearables, and accessories worldwide. The company offers iPhone, a line of smartphones; Mac, a line of personal computers; iPad, a line of multi-purpose tablets; and wearables, home, and accessories comprising AirPods, Apple TV, Apple Watch, Beats products, and HomePod. It also provides AppleCare support and cloud services; and operates various platforms, including the App Store that allow customers to discover and download applications and digital content, such as books, music, video, games, and podcasts. In addition, the company offers various services, such as Apple Arcade, a game subscription service; Apple Fitness+, a personalized fitness service; Apple Music, which offers users a curated listening experience with on-demand radio stations; Apple News+, a subscription news and magazine service; Apple TV+, which offers exclusive original content; Apple Card, a co-branded credit card; and Apple Pay, a cashless payment service, as well as licenses its intellectual property. The company serves consumers, and small and mid-sized businesses; and the education, enterprise, and government markets. It distributes third-party applications for its products through the App Store. The company also sells its products through its retail and online stores, and direct sales force; and third-party cellular network carriers, wholesalers, retailers, and resellers. Apple Inc. was incorporated in 1977 and is headquartered in Cupertino, California.</t>
  </si>
  <si>
    <t>Consumer Electronics</t>
  </si>
  <si>
    <t>USD</t>
  </si>
  <si>
    <t>Million</t>
  </si>
  <si>
    <t>Microsoft Corporation</t>
  </si>
  <si>
    <t>Microsoft Corporation develops, licenses, and supports software, services, devices, and solutions worldwide. The company operates in three segments: Productivity and Business Processes, Intelligent Cloud, and More Personal Computing. The Productivity and Business Processes segment offers Office, Exchange, SharePoint, Microsoft Teams, Office 365 Security and Compliance, Microsoft Viva, and Skype for Business; Skype, Outlook.com, OneDrive, and LinkedIn; and Dynamics 365, a set of cloud-based and on-premises business solutions for organizations and enterprise divisions. The Intelligent Cloud segment licenses SQL, Windows Servers, Visual Studio, System Center, and related Client Access Licenses; GitHub that provides a collaboration platform and code hosting service for developers; Nuance provides healthcare and enterprise AI solutions; and Azure, a cloud platform. It also offers enterprise support, Microsoft consulting, and nuance professional services to assist customers in developing, deploying, and managing Microsoft server and desktop solutions; and training and certification on Microsoft products. The More Personal Computing segment provides Windows original equipment manufacturer (OEM) licensing and other non-volume licensing of the Windows operating system; Windows Commercial, such as volume licensing of the Windows operating system, Windows cloud services, and other Windows commercial offerings; patent licensing; and Windows Internet of Things. It also offers Surface, PC accessories, PCs, tablets, gaming and entertainment consoles, and other devices; Gaming, including Xbox hardware, and Xbox content and services; video games and third-party video game royalties; and Search, including Bing and Microsoft advertising. The company sells its products through OEMs, distributors, and resellers; and directly through digital marketplaces, online stores, and retail stores. Microsoft Corporation was founded in 1975 and is headquartered in Redmond, Washington.</t>
  </si>
  <si>
    <t>Software—Infrastructure</t>
  </si>
  <si>
    <t>Alphabet Inc.</t>
  </si>
  <si>
    <t>Communication Services</t>
  </si>
  <si>
    <t>Alphabet Inc. offers various products and platforms in the United States, Europe, the Middle East, Africa, the Asia-Pacific, Canada, and Latin America. It operates through Google Services, Google Cloud, and Other Bets segments. The Google Services segment provides products and services, including ads, Android, Chrome, hardware, Gmail, Google Drive, Google Maps, Google Photos, Google Play, Search, and YouTube. It is also involved in the sale of apps and in-app purchases and digital content in the Google Play store; and Fitbit wearable devices, Google Nest home products, Pixel phones, and other devices, as well as in the provision of YouTube non-advertising services. The Google Cloud segment offers infrastructure, cybersecurity, data, analytics, AI, and machine learning, and other services; Google Workspace that include cloud-based collaboration tools for enterprises, such as Gmail, Docs, Drive, Calendar, and Meet; and other services for enterprise customers. The Other Bets segment sells health technology and internet services. The company was founded in 1998 and is headquartered in Mountain View, California.</t>
  </si>
  <si>
    <t>Internet Content &amp; Information</t>
  </si>
  <si>
    <t>Amazon.com, Inc.</t>
  </si>
  <si>
    <t>Consumer Cyclical</t>
  </si>
  <si>
    <t>Amazon.com, Inc. engages in the retail sale of consumer products and subscriptions through online and physical stores in North America and internationally. It operates through three segments: North America, International, and Amazon Web Services (AWS). The company's products offered through its stores include merchandise and content purchased for resale; and products offered by third-party sellers. It also manufactures and sells electronic devices, including Kindle, Fire tablets, Fire TVs, Rings, Blink, eero, and Echo; and develops and produces media content. In addition, the company offers programs that enable sellers to sell their products in its stores; and programs that allow authors, musicians, filmmakers, Twitch streamers, skill and app developers, and others to publish and sell content. Further, it provides compute, storage, database, analytics, machine learning, and other services, as well as fulfillment, advertising, and digital content subscriptions. Additionally, the company offers Amazon Prime, a membership program. It serves consumers, sellers, developers, enterprises, content creators, and advertisers. The company was incorporated in 1994 and is headquartered in Seattle, Washington.</t>
  </si>
  <si>
    <t>Internet Retail</t>
  </si>
  <si>
    <t>Tesla, Inc.</t>
  </si>
  <si>
    <t>Tesla, Inc. designs, develops, manufactures, leases, and sells electric vehicles, and energy generation and storage systems in the United States, China, and internationally. It operates in two segments, Automotive, and Energy Generation and Storage. The Automotive segment offers electric vehicles, as well as sells automotive regulatory credits; and non-warranty after-sales vehicle, used vehicles, retail merchandise, and vehicle insurance services. This segment also provides sedans and sport utility vehicles through direct and used vehicle sales, a network of Tesla Superchargers, and in-app upgrades; purchase financing and leasing services; services for electric vehicles through its company-owned service locations and Tesla mobile service technicians; and vehicle limited warranties and extended service plans. The Energy Generation and Storage segment engages in the design, manufacture, installation, sale, and leasing of solar energy generation and energy storage products, and related services to residential, commercial, and industrial customers and utilities through its website, stores, and galleries, as well as through a network of channel partners; and provision of service and repairs to its energy product customers, including under warranty, as well as various financing options to its solar customers. The company was formerly known as Tesla Motors, Inc. and changed its name to Tesla, Inc. in February 2017. Tesla, Inc. was incorporated in 2003 and is headquartered in Austin, Texas.</t>
  </si>
  <si>
    <t>Auto Manufacturers</t>
  </si>
  <si>
    <t>Meta Platforms, Inc.</t>
  </si>
  <si>
    <t>Meta Platforms, Inc. engages in the development of products that enable people to connect and share with friends and family through mobile devices, personal computers, virtual reality headsets, and wearables worldwide. It operates in two segments, Family of Apps and Reality Labs. The Family of Apps segment offers Facebook, which enables people to share, discuss, discover, and connect with interests; Instagram, a community for sharing photos, videos, and private messages, as well as feed, stories, reels, video, live, and shops; Messenger, a messaging application for people to connect with friends, family, communities, and businesses across platforms and devices through text, audio, and video calls; and WhatsApp, a messaging application that is used by people and businesses to communicate and transact privately. The Reality Labs segment provides augmented and virtual reality related products comprising consumer hardware, software, and content that help people feel connected, anytime, and anywhere. The company was formerly known as Facebook, Inc. and changed its name to Meta Platforms, Inc. in October 2021. Meta Platforms, Inc. was incorporated in 2004 and is headquartered in Menlo Park, California.</t>
  </si>
  <si>
    <t>Adobe Inc.</t>
  </si>
  <si>
    <t>Adobe Inc., together with its subsidiaries, operates as a diversified software company worldwide. It operates through three segments: Digital Media, Digital Experience, and Publishing and Advertising. The Digital Media segment offers products, services, and solutions that enable individuals, teams, and enterprises to create, publish, and promote content; and Document Cloud, a unified cloud-based document services platform. Its flagship product is Creative Cloud, a subscription service that allows members to access its creative products. This segment serves content creators, students, workers, marketers, educators, enthusiasts, communicators, and consumers. The Digital Experience segment provides an integrated platform and set of applications and services that enable brands and businesses to create, manage, execute, measure, monetize, and optimize customer experiences from analytics to commerce. This segment serves marketers, advertisers, agencies, publishers, merchandisers, merchants, web analysts, data scientists, developers, and executives across the C-suite. The Publishing and Advertising segment offers products and services, such as e-learning solutions, technical document publishing, web conferencing, document and forms platform, web application development, and high-end printing, as well as Advertising Cloud offerings. The company offers its products and services directly to enterprise customers through its sales force and local field offices, as well as to end users through app stores and through its website at adobe.com. It also distributes products and services through a network of distributors, value-added resellers, systems integrators, software vendors and developers, retailers, and original equipment manufacturers. The company was formerly known as Adobe Systems Incorporated and changed its name to Adobe Inc. in October 2018. Adobe Inc. was founded in 1982 and is headquartered in San Jose, California.</t>
  </si>
  <si>
    <t>Salesforce, Inc.</t>
  </si>
  <si>
    <t>Salesforce, Inc. provides Customer Relationship Management (CRM) technology that brings companies and customers together worldwide. The company's service includes sales to store data, monitor leads and progress, forecast opportunities, gain insights through analytics and relationship intelligence, and deliver quotes, contracts, and invoices; and service that enables companies to deliver trusted and highly personalized customer service and support at scale. In addition, its platform offering comprise a flexible platform that enables companies of various sizes, locations, and industries to build business apps with drag-and-drop tools; online learning platform that allows anyone to learn in-demand Salesforce skills; and Slack, a system of engagement. The company's marketing services enables companies to plan, personalize, and optimize customer marketing journey and real time personalization and optimization; and commerce services, which empowers shopping experience across various points of commerce, such as mobile, web, social, and stores and provides click-to-code tools that offers customers to build and deploy solutions. Further, its analytics offering includes Tableau, an end-to-end analytics solution for range of enterprise use cases and intelligent analytics with advanced AI models, spot trends, predict outcomes, timely recommendations, and take action from any device; and integration service including MuleSoft, an easy to connect data from any system to deliver connected experiences. Additionally, the company provides genie customer data cloud, a hyperscale real-time data platform that powers the customer 360 platform; vertical services to meet the needs of customers in industries, such as financial services, healthcare and life sciences, manufacturing and others; and offers salesforce easy for small and medium-sized businesses. Salesforce, Inc. was incorporated in 1999 and is headquartered in San Francisco, California.</t>
  </si>
  <si>
    <t>Software—Application</t>
  </si>
  <si>
    <t>Netflix, Inc.</t>
  </si>
  <si>
    <t>Netflix, Inc. provides entertainment services. It offers TV series, documentaries, feature films, and mobile games across various genres and languages. The company provides members the ability to receive streaming content through a host of internet-connected devices, including TVs, digital video players, television set-top boxes, and mobile devices. The company has approximately 231 million paid members in 190 countries. Netflix, Inc. was incorporated in 1997 and is headquartered in Los Gatos, California.</t>
  </si>
  <si>
    <t>Entertainment</t>
  </si>
  <si>
    <t>AMD</t>
  </si>
  <si>
    <t>Advanced Micro Devices, Inc.</t>
  </si>
  <si>
    <t>Advanced Micro Devices, Inc. operates as a semiconductor company worldwide. It operates in four segments: Data Center, Client, Gaming, and Embedded segments. The company offers x86 microprocessors and graphics processing units (GPUs) as an accelerated processing unit, chipsets, data center, and professional GPUs; and embedded processors, and semi-custom system-on-chip (SoC) products, microprocessor and SoC development services and technology, data processing unites, field programmable gate arrays (FPGA), and adaptive SoC products. It also provides processors under the AMD Ryzen, AMD Ryzen PRO, Ryzen Threadripper, Ryzen Threadripper PRO, AMD Athlon, AMD Athlon PRO, and AMD PRO A-Series brand names; graphics under the AMD Radeon graphics and AMD Embedded Radeon graphics; and professional graphics under the AMD Radeon Pro graphics brand name. In addition, the company offers data center graphics under the Radeon Instinct and Radeon PRO V-series brands, as well as servers under the AMD Instinct accelerators brand; server microprocessors under the AMD EPYC brands; embedded processor solutions under the AMD Athlon, AMD Geode, AMD Ryzen, AMD EPYC, AMD R-Series, and G-Series brands; FPGA products under the Virtex-6, Virtex-7, Virtex UltraScale+, Kintex-7, Kintex UltraScale, Kintex UltraScale+, Artix-7, Artix UltraScale+, Spartan-6, and Spartan-7 brands; adaptive SOCs under the Zynq-7000, Zynq UltraScale+ MPSoC, Zynq UltraScale+ RFSoCs, Versal HBM, Versal Premium, Versal Prime, Versal AI Core, Versal AI Edge, Vitis, and Vivado brands; and compute and network acceleration board products under the Alveo brand. It serves original equipment and design manufacturers, public cloud service providers, system integrators, independent distributors, online and brick and mortar retailers, and add-in-board manufacturers through its direct sales force, independent distributors, and sales representatives. The company was incorporated in 1969 and is headquartered in Santa Clara, California.</t>
  </si>
  <si>
    <t>Semiconductors</t>
  </si>
  <si>
    <t>NVDA</t>
  </si>
  <si>
    <t>NVIDIA Corporation</t>
  </si>
  <si>
    <t>NVIDIA Corporation provides graphics, and compute and networking solutions in the United States, Taiwan, China, and internationally. The company's Graphics segment offers GeForce GPUs for gaming and PCs, the GeForce NOW game streaming service and related infrastructure, and solutions for gaming platforms; Quadro/NVIDIA RTX GPUs for enterprise workstation graphics; vGPU software for cloud-based visual and virtual computing; automotive platforms for infotainment systems; and Omniverse software for building 3D designs and virtual worlds. Its Compute &amp; Networking segment provides Data Center platforms and systems for AI, HPC, and accelerated computing; Mellanox networking and interconnect solutions; automotive AI Cockpit, autonomous driving development agreements, and autonomous vehicle solutions; cryptocurrency mining processors; Jetson for robotics and other embedded platforms; and NVIDIA AI Enterprise and other software. The company's products are used in gaming, professional visualization, datacenter, and automotive markets. NVIDIA Corporation sells its products to original equipment manufacturers, original device manufacturers, system builders, add-in board manufacturers, retailers/distributors, independent software vendors, Internet and cloud service providers, automotive manufacturers and tier-1 automotive suppliers, mapping companies, start-ups, and other ecosystem participants. It has a strategic collaboration with Kroger Co. NVIDIA Corporation was incorporated in 1993 and is headquartered in Santa Clara, California.</t>
  </si>
  <si>
    <t>F</t>
  </si>
  <si>
    <t>Ford Motor Company</t>
  </si>
  <si>
    <t>Ford Motor Company develops, delivers, and services a range of Ford trucks, commercial cars and vans, sport utility vehicles, and Lincoln luxury vehicles worldwide. It operates through Ford Blue, Ford Model e, and Ford Pro; Ford Next; and Ford Credit segments. The company sells Ford and Lincoln vehicles, service parts, and accessories through distributors and dealers, as well as through dealerships to commercial fleet customers, daily rental car companies, and governments. It also engages in vehicle-related financing and leasing activities to and through automotive dealers. In addition, the company provides retail installment sale contracts for new and used vehicles; and direct financing leases for new vehicles to retail and commercial customers, such as leasing companies, government entities, daily rental companies, and fleet customers. Further, it offers wholesale loans to dealers to finance the purchase of vehicle inventory; and loans to dealers to finance working capital and enhance dealership facilities, purchase dealership real estate, and other dealer vehicle programs. The company was incorporated in 1903 and is based in Dearborn, Michigan.</t>
  </si>
  <si>
    <t>BA</t>
  </si>
  <si>
    <t>The Boeing Company</t>
  </si>
  <si>
    <t>Industrials</t>
  </si>
  <si>
    <t>The Boeing Company, together with its subsidiaries, designs, develops, manufactures, sells, services, and supports commercial jetliners, military aircraft, satellites, missile defense, human space flight and launch systems, and services worldwide. The company operates through four segments: Commercial Airplanes; Defense, Space &amp; Security; Global Services; and Boeing Capital. The Commercial Airplanes segment develops, produces, and markets commercial jet aircraft for passenger and cargo requirements, as well as provides fleet support services. The Defense, Space &amp; Security segment engages in the research, development, production, and modification of manned and unmanned military aircraft and weapons systems; strategic defense and intelligence systems, which include strategic missile and defense systems, command, control, communications, computers, intelligence, surveillance and reconnaissance, cyber and information solutions, and intelligence systems; and satellite systems, such as government and commercial satellites, and space exploration. The Global Services segment offers products and services, including supply chain and logistics management, engineering, maintenance and modifications, upgrades and conversions, spare parts, pilot and maintenance training systems and services, technical and maintenance documents, and data analytics and digital services to commercial and defense customers. The Boeing Capital segment offers financing services and manages financing exposure for a portfolio of equipment under operating leases, sales-type/finance leases, notes and other receivables, assets held for sale or re-lease, and investments. The company was incorporated in 1916 and is based in Arlington, Virginia.</t>
  </si>
  <si>
    <t>Aerospace &amp; Defense</t>
  </si>
  <si>
    <t>ROKU</t>
  </si>
  <si>
    <t>Roku, Inc.</t>
  </si>
  <si>
    <t>Roku, Inc., together with its subsidiaries, operates a TV streaming platform. The company operates in two segments, Platform and Devices. Its streaming platform allows users to find and access TV shows, movies, news, sports, and others. The company also provides digital advertising and related services, including the demand-side ad platform and content distribution services, such as subscription and transaction revenue shares; media and entertainment promotional spending services; premium subscriptions services; video and display advertising services; and sells branded channel buttons on remote controls of streaming device. In addition, it offers billing services; and brand sponsorship and promotions, as well as manufactures, sells, and licenses smart TVs under the Roku TV name. Further, the company provides streaming players, audio products, and smart home products and accessories under the Roku brand name. It offers its products and services through retailers and distributors, as well as directly to customers through its website in the United States, Mexico, Canada, the United Kingdom, Brazil, and Germany. Roku, Inc. was incorporated in 2002 and is headquartered in San Jose, California.</t>
  </si>
  <si>
    <t>PYPL</t>
  </si>
  <si>
    <t>PayPal Holdings, Inc.</t>
  </si>
  <si>
    <t>Financial Services</t>
  </si>
  <si>
    <t>PayPal Holdings, Inc. operates a technology platform that enables digital payments on behalf of merchants and consumers worldwide. The company provides payment solutions under the PayPal, PayPal Credit, Braintree, Venmo, Xoom, PayPal Zettle, Hyperwallet, PayPal Honey, and Paidy names. Its payments platform allows consumers to send and receive payments in approximately 200 markets and in approximately 150 currencies, withdraw funds to their bank accounts in 56 currencies, and hold balances in their PayPal accounts in 25 currencies. The company was founded in 1998 and is headquartered in San Jose, California.</t>
  </si>
  <si>
    <t>Credit Services</t>
  </si>
  <si>
    <t>SQ</t>
  </si>
  <si>
    <t>Block, Inc.</t>
  </si>
  <si>
    <t>Block, Inc., together with its subsidiaries, creates tools that enables sellers to accept card payments and provides reporting and analytics, and next-day settlement. The company provides hardware products, including Square Register that combines its hardware, point-of-sale software, and payments technology; Square Terminal, a payments device and receipt printer to replace traditional keypad terminals, which accepts tap, dip, and swipe payments; Square Stand, which enables an iPad to be used as a payment terminal or full point of sale solution; Square Reader for contactless and chip that accepts EMV chip cards and NFC payments, enabling acceptance through Apple Pay, Google Pay, and other mobile wallets; and Square Reader for magstripe, which enables swiped transactions of magnetic-stripe cards by connecting with an iOS or Android smartphone or tablet through the headphone jack or Lightning connector. It also offers various commerce products, including Square for Restaurants; Square Appointments; Square for Retail; Square Point of Sale; Square Online; Square Online Checkout; Square Invoices; Square Virtual Terminal; Risk Manager; Order Manager; Payment application programming interfaces (APIs); and Commerce APIs. In addition, the company provides Cash App, an ecosystem of financial products and services that enables customers to store, send, receive, spend, or invest their money. It serves in the United States, Canada, Japan, Australia, New Zealand, the United Kingdom, Ireland, France, and Spain. The company was formerly known as Square, Inc. and changed its name to Block, Inc. in December 2021. Block, Inc. was incorporated in 2009 and is based in San Francisco, California.</t>
  </si>
  <si>
    <t>COIN</t>
  </si>
  <si>
    <t>Coinbase Global, Inc.</t>
  </si>
  <si>
    <t>Coinbase Global, Inc. provides financial infrastructure and technology for the cryptoeconomy in the United States and internationally. It offers the primary financial account in the cryptoeconomy for consumers; a marketplace with a pool of liquidity for transacting in crypto assets for institutions; and technology and services that enable developers to build crypto-based applications and securely accept crypto assets as payment. The company was founded in 2012 and is based in Wilmington, Delaware.</t>
  </si>
  <si>
    <t>Financial Data &amp; Stock Exchanges</t>
  </si>
  <si>
    <t>SNAP</t>
  </si>
  <si>
    <t>Snap Inc.</t>
  </si>
  <si>
    <t>Snap Inc. operates as a technology company in North America, Europe, and internationally. The company offers Snapchat, a visual messaging application with various tabs, such as camera, visual messaging, snap map, stories, and spotlight that enable people to communicate visually through short videos and images. It also provides Spectacles, an eyewear product that connects with Snapchat and captures photos and video from a human perspective; and advertising products, including AR ads and Snap ads comprises a single image or video ads, story ads, collection ads, dynamic ads, and commercials. The company was formerly known as Snapchat, Inc. and changed its name to Snap Inc. in September 2016. Snap Inc. was founded in 2010 and is headquartered in Santa Monica, California.</t>
  </si>
  <si>
    <t>SE</t>
  </si>
  <si>
    <t>Sea Limited</t>
  </si>
  <si>
    <t>Sea Limited, together with its subsidiaries, engages in the digital entertainment, e-commerce, and digital financial service businesses in Southeast Asia, Latin America, rest of Asia, and internationally. It offers Garena digital entertainment platform for users to access mobile and PC online games, as well as eSports operations. The company also operates Shopee e-commerce platform, a mobile-centric marketplace that provides integrated payment and logistics infrastructure and seller services. In addition, it offers SeaMoney digital financial services to individuals and businesses, including offline and online mobile wallet, and payment processing services, as well as other offerings across credit, insurtech, and digital bank services under the ShopeePay, SPayLater, SeaBank, SeaInsure, and other digital financial services brands; and payment processing services for Shopee. The company was formerly known as Garena Interactive Holding Limited and changed its name to Sea Limited in April 2017. Sea Limited was incorporated in 2009 and is headquartered in Singapore.</t>
  </si>
  <si>
    <t>ZM</t>
  </si>
  <si>
    <t>Zoom Video Communications, Inc.</t>
  </si>
  <si>
    <t>Zoom Video Communications, Inc. provides unified communications platform in the Americas, the Asia Pacific, Europe, the Middle East, and Africa. The company offers Zoom Meetings that offers HD video, voice, chat, and content sharing through mobile devices, desktops, laptops, telephones, and conference room systems; Zoom Phone, an enterprise cloud phone system; and Zoom Chat enables users to share messages, images, audio files, and content in desktop, laptop, tablet, and mobile devices. It also provides Zoom Rooms, a software-based conference room system; Zoom Hardware-as-a-Service allows users to access video communication technology from third party equipment; Zoom Conference Room Connector, a gateway for SIP/H.323 endpoints to join Zoom meetings; Zoom Events, which enables users to manage and host internal and external virtual events; OnZoom, a prosumer-focused virtual event platform and marketplace for Zoom users to create, host, and monetize online events; and Zoom Webinars to provide video presentations to large audiences from many devices. In addition, the company offers Zoom Developer Platform that enables developers, platform integrators, service providers, and customers to build apps and integrations using Zoom's video-based communications solutions, as well as integrate Zoom's technology into their products and services; Zoom App Marketplace, which helps developers to publish their apps, as well as third-party integrations of Zoom; and Zoom Contact Center, an omnichannel contact center solution. It serves individuals; and education, entertainment/media, enterprise infrastructure, finance, government, healthcare, manufacturing, non-profit/not for profit and social impact, retail/consumer products, and software/Internet industries. The company was formerly known as Zoom Communications, Inc. and changed its name to Zoom Video Communications, Inc. in May 2012. The company was incorporated in 2011 and is headquartered in San Jose, California.</t>
  </si>
  <si>
    <t>BYND</t>
  </si>
  <si>
    <t>Beyond Meat, Inc.</t>
  </si>
  <si>
    <t>Consumer Defensive</t>
  </si>
  <si>
    <t>Beyond Meat, Inc. develops, manufactures, markets, and sells plant-based meat products in the United States and internationally. The company sells a range of plant-based meat products across the platforms of beef, pork, and poultry. It sells its products through grocery, mass merchandiser, club, convenience, and natural retailer channels, as well as various food-away-from-home channels, including restaurants, foodservice outlets, and schools. The company was formerly known as Savage River, Inc. and changed its name to Beyond Meat, Inc. in September 2018. Beyond Meat, Inc. was founded in 2009 and is headquartered in El Segundo, California.</t>
  </si>
  <si>
    <t>Packaged Foods</t>
  </si>
  <si>
    <t>BABA</t>
  </si>
  <si>
    <t>Alibaba Group Holding Limited</t>
  </si>
  <si>
    <t>Alibaba Group Holding Limited, through its subsidiaries, provides technology infrastructure and marketing reach to help merchants, brands, retailers, and other businesses to engage with their users and customers in the People's Republic of China and internationally. The company operates through seven segments: China Commerce, International Commerce, Local Consumer Services, Cainiao, Cloud, Digital Media and Entertainment, and Innovation Initiatives and Others. It operates Taobao Marketplace, a social commerce platform; Tmall, a third-party online and mobile commerce platform for brands and retailers; Alimama, a monetization platform; 1688.com and Alibaba.com, which are online wholesale marketplaces; AliExpress, a retail marketplace; Lazada, Trendyol, and Daraz that are e-commerce platforms; Freshippo, a self-operated retail chain; and Tmall Global, an import e-commerce platform. The company also operates Taoxianda, an online-offline integration service for FMCG brands and third-party grocery retail partners; Cainiao Network logistic services platform; Ele.me, an on-demand delivery and local services platform; Koubei, a restaurant and local services guide platform; and Fliggy, an online travel platform. In addition, it offers pay-for-performance, in-feed, and display marketing services; and Taobao Ad Network and Exchange, a real-time online bidding marketing exchange. Further, the company provides elastic computing, storage, network, security, database and big data, and IoT services. Additionally, it operates Youku, an online video platform; Alibaba Pictures and other content platforms that provide online videos, films, live events, news feeds, literature, music, and others; Amap, a mobile digital map, navigation, and real-time traffic information app; DingTalk, a business efficiency mobile app; and Tmall Genie smart speaker. The company was incorporated in 1999 and is based in Hangzhou, the People's Republic of China.</t>
  </si>
  <si>
    <t>CNY</t>
  </si>
  <si>
    <t>BILI</t>
  </si>
  <si>
    <t>Bilibili Inc.</t>
  </si>
  <si>
    <t>Bilibili Inc. provides online entertainment services for the young generations in the People's Republic of China. Its platform offers a range of content, including video services, mobile games, and value-added service, as well as ACG-related comic and audio content. The company's video services include professional user generated videos, occupationally generated videos, live broadcasting, and story mode. Bilibili Inc. was founded in 2009 and is headquartered in Shanghai, the People's Republic of China.</t>
  </si>
  <si>
    <t>Electronic Gaming &amp; Multimedia</t>
  </si>
  <si>
    <t>DIDIY</t>
  </si>
  <si>
    <t>DiDi Global Inc.</t>
  </si>
  <si>
    <t>DiDi Global Inc. operates a mobility technology platform that provides ride hailing and other services in the People's Republic of China, Brazil, Mexico, and internationally. It offers ride hailing, taxi hailing, chauffeur, hitch, and other forms of shared mobility services; auto solutions comprising leasing, refueling, and maintenance and repair services; electric vehicle leasing services; and bike and e-bike sharing, intra-city freight, food delivery, and financial services. The company was formerly known as Xiaoju Kuaizhi Inc. and changed its name to DiDi Global Inc. in June 2021. DiDi Global Inc. was founded in 2012 and is headquartered in Beijing, China.</t>
  </si>
  <si>
    <t>BIDU</t>
  </si>
  <si>
    <t>Baidu, Inc.</t>
  </si>
  <si>
    <t>Baidu, Inc. offers internet search services in China. It operates through Baidu Core and iQIYI segments. The company offers Baidu App to access search, feed, and other services using mobile devices; Baidu Search to access its search and other services; Baidu Feed that provides users with personalized timeline based on their demographics and interests; Baidu Health that helps users to find the doctor and hospital for healthcare needs; and Haokan, a short video app. It also provides Baidu Knows, an online community where users can ask questions to other users; Baidu Wiki; Baidu Experience; Baidu Post; Baidu Wenku; Baidu Maps, a voice-enabled mobile app that provides travel-related services; Baidu Drive; Baijiahao; and DuerOS, a smart assistant platform. In addition, it offers online marketing services, which include pay for performance, an auction-based services that allow customers to bid for priority placement of paid sponsored links and reach users who search for information related to their products or services; other marketing services that include display-based marketing services and other online marketing services based on performance criteria other than cost per click; mobile ecosystem, a portfolio of apps, including Baidu App, Haokan, and Baidu Post; various cloud services and solutions, such as platform as a service, software as a service, and infrastructure as a service; self-driving services, including maps, automated valet parking, navigation pilot, electric vehicles, and robotaxi fleets, as well as Xiaodu smart devices. Further, the company provides iQIYI, an online entertainment service, including original and licensed content; other video content and membership; and online advertising services. Baidu, Inc. has strategic partnership with Zhejiang Geely Holding Group. The company was formerly known as Baidu.com, Inc. Baidu, Inc. was incorporated in 2000 and is headquartered in Beijing, China.</t>
  </si>
  <si>
    <t>TCEHY</t>
  </si>
  <si>
    <t>Tencent Holdings Limited</t>
  </si>
  <si>
    <t>Tencent Holdings Limited, an investment holding company, offers value-added services (VAS), online advertising, fintech, and business services in the People's Republic of China and internationally. It operates through VAS, Online Advertising, FinTech and Business Services, and Others segments. The company's consumers business provides communication and services, such as instant messaging and social network; digital content including online games, videos, live streaming, news, music, and literature; fintech services, which includes mobile payment, wealth management, loans, and securities trading; and various tools, such as network security management, browser, navigation, application management, email, etc. Its enterprise business comprises marketing solutions, which offers digital tools including user insight, creative management, placement strategy, digital assets management, etc.; and cloud services, such as cloud computing, big data analytics, artificial intelligence, Internet of Things, security and other technologies for financial services, education, healthcare, retail, industry, transport, energy, and radio &amp; television application. In addition, the company operates innovation business, which includes artificial intelligences; and discover and develops enterprise and next-generation technologies for food production, energy, and water management application. Tencent Holdings Limited was formerly known as Tencent (BVI) Limited and changed its name to Tencent Holding Limited in February 2004. The company was founded in 1998 and is headquartered in Shenzhen, the People's Republic of China.</t>
  </si>
  <si>
    <t>SHOP</t>
  </si>
  <si>
    <t>Shopify Inc.</t>
  </si>
  <si>
    <t>Shopify Inc., a commerce company, provides a commerce platform and services in Canada, the United States, Europe, the Middle East, Africa, the Asia Pacific, and Latin America. The company's platform enables merchants to displays, manages, markets, and sells its products through various sales channels, including web and mobile storefronts, physical retail locations, pop-up shops, social media storefronts, native mobile apps, buy buttons, and marketplaces; and enables to manage products and inventory, process orders and payments, fulfill and ship orders, new buyers and build customer relationships, source products, leverage analytics and reporting, manage cash, payments and transactions, and access financing. It also sells custom themes and apps, and registration of domain names; and merchant solutions, which include accepting payments, shipping and fulfillment, and securing working capital. The company was formerly known as Jaded Pixel Technologies Inc. and changed its name to Shopify Inc. in November 2011. Shopify Inc. was incorporated in 2004 and is headquartered in Ottawa, Canada.</t>
  </si>
  <si>
    <t>TTD</t>
  </si>
  <si>
    <t>The Trade Desk, Inc.</t>
  </si>
  <si>
    <t>The Trade Desk, Inc. operates as a technology company in the United States and internationally. The company operates a self-service cloud-based platform that allows buyers to plan, manage, optimize, and measure data-driven digital advertising campaigns across various ad formats and channels, including video, display, audio, digital-out-of-home, native, and social on various devices, such as computers, mobile devices, televisions, and streaming devices. It also provides data and other value-added services. The company serves advertising agencies, brands, and other service providers for advertisers. The Trade Desk, Inc. was incorporated in 2009 and is headquartered in Ventura, California.</t>
  </si>
  <si>
    <t>TSM</t>
  </si>
  <si>
    <t>Taiwan Semiconductor Manufacturing Company Limited</t>
  </si>
  <si>
    <t>Taiwan Semiconductor Manufacturing Company Limited, together with its subsidiaries, manufactures, packages, tests, and sells integrated circuits and other semiconductor devices in Taiwan, China, Europe, the Middle East, Africa, Japan, the United States, and internationally. It provides complementary metal oxide silicon wafer fabrication processes to manufacture logic, mixed-signal, radio frequency, and embedded memory semiconductors. The company also offers customer support and engineering services, as well as manufactures masks. Its products are used in high performance computing, smartphone, Internet of things, automotive, and digital consumer electronics. The company was incorporated in 1987 and is headquartered in Hsinchu City, Taiwan.</t>
  </si>
  <si>
    <t>INTC</t>
  </si>
  <si>
    <t>Intel Corporation</t>
  </si>
  <si>
    <t>Intel Corporation designs, develops, manufactures, markets, and sells computing and related products worldwide. It operates through Client Computing Group, Data Center and AI, Network and Edge, Mobileye, Accelerated Computing Systems and Graphics, Intel Foundry Services, and Other segments. The company offers platform products, such as central processing units and chipsets, and system-on-chip and multichip packages; and accelerators, boards and systems, connectivity products, and memory and storage products. It also provides high-performance compute solutions for targeted verticals and embedded applications for retail, industrial, and healthcare markets; and solutions for assisted and autonomous driving comprising compute platforms, computer vision and machine learning-based sensing, mapping and localization, driving policy, and active sensors. In addition, the company offers workload-optimized platforms and related products for cloud service providers, enterprise and government, and communications service providers. It serves original equipment manufacturers, original design manufacturers, cloud service providers, and other equipment manufacturers. The company was incorporated in 1968 and is headquartered in Santa Clara, California.</t>
  </si>
  <si>
    <t>QCOM</t>
  </si>
  <si>
    <t>QUALCOMM Incorporated</t>
  </si>
  <si>
    <t>QUALCOMM Incorporated engages in the development and commercialization of foundational technologies for the wireless industry worldwide. It operates through three segments: Qualcomm CDMA Technologies (QCT); Qualcomm Technology Licensing (QTL); and Qualcomm Strategic Initiatives (QSI). The QCT segment develops and supplies integrated circuits and system software based on 3G/4G/5G and other technologies for use in wireless voice and data communications, networking, application processing, multimedia, and global positioning system products. The QTL segment grants licenses or provides rights to use portions of its intellectual property portfolio, which include various patent rights useful in the manufacture and sale of wireless products comprising products implementing CDMA2000, WCDMA, LTE and/or OFDMA-based 5G standards and their derivatives. The QSI segment invests in early-stage companies in various industries, including 5G, artificial intelligence, automotive, consumer, enterprise, cloud, IoT, and extended reality, and investments, including non-marketable equity securities and, to a lesser extent, marketable equity securities, and convertible debt instruments. It also provides development, and other services and related products to the United States government agencies and their contractors. The company was incorporated in 1985 and is headquartered in San Diego, California.</t>
  </si>
  <si>
    <t>MU</t>
  </si>
  <si>
    <t>Micron Technology, Inc.</t>
  </si>
  <si>
    <t>Micron Technology, Inc. designs, develops, manufactures, and sells memory and storage products worldwide. The company operates through four segments: Compute and Networking Business Unit, Mobile Business Unit, Embedded Business Unit, and Storage Business Unit. It provides memory and storage technologies comprises DRAM products, which are dynamic random access memory semiconductor devices with low latency that provide high-speed data retrieval; NAND products that are non-volatile and re-writeable semiconductor storage devices; and NOR memory products, which are non-volatile re-writable semiconductor memory devices that provide fast read speeds under the Micron and Crucial brands, as well as through private labels. The company offers memory products for the cloud server, enterprise, client, graphics, networking, industrial, and automotive markets, as well as for smartphone and other mobile-device markets; SSDs and component-level solutions for the enterprise and cloud, client, and consumer storage markets; discrete storage products in component and wafers; and memory and storage products for the automotive, industrial, and consumer markets. It markets its products through its direct sales force, independent sales representatives, distributors, and retailers; and web-based customer direct sales channel, as well as through channel and distribution partners. Micron Technology, Inc. was founded in 1978 and is headquartered in Boise, Idaho.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</si>
</sst>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quot;$&quot;#,##0"/>
    <numFmt numFmtId="165" formatCode="_(* #,##0_);_(* \(#,##0\);_(* &quot;-&quot;??_);_(@_)"/>
    <numFmt numFmtId="166" formatCode="&quot;$&quot;#,##0.00"/>
    <numFmt numFmtId="167" formatCode="0.00\x"/>
  </numFmts>
  <fonts count="12" x14ac:knownFonts="1">
    <font>
      <sz val="11"/>
      <color theme="1"/>
      <name val="Calibri"/>
      <scheme val="minor"/>
    </font>
    <font>
      <i/>
      <sz val="8"/>
      <color theme="1"/>
      <name val="Calibri"/>
      <family val="2"/>
    </font>
    <font>
      <b/>
      <u/>
      <sz val="12"/>
      <color theme="1"/>
      <name val="Calibri"/>
      <family val="2"/>
    </font>
    <font>
      <b/>
      <sz val="12"/>
      <color theme="1"/>
      <name val="Calibri"/>
      <family val="2"/>
    </font>
    <font>
      <b/>
      <u/>
      <sz val="12"/>
      <color theme="1"/>
      <name val="Calibri"/>
      <family val="2"/>
    </font>
    <font>
      <sz val="11"/>
      <name val="Calibri"/>
      <family val="2"/>
    </font>
    <font>
      <b/>
      <u/>
      <sz val="12"/>
      <color theme="1"/>
      <name val="Calibri"/>
      <family val="2"/>
    </font>
    <font>
      <sz val="11"/>
      <color theme="1"/>
      <name val="Calibri"/>
      <family val="2"/>
    </font>
    <font>
      <b/>
      <u/>
      <sz val="16"/>
      <color theme="1"/>
      <name val="Calibri"/>
      <family val="2"/>
    </font>
    <font>
      <sz val="11"/>
      <color theme="1"/>
      <name val="Calibri"/>
      <family val="2"/>
      <scheme val="minor"/>
    </font>
    <font>
      <b/>
      <sz val="11"/>
      <color theme="1"/>
      <name val="Calibri"/>
      <family val="2"/>
    </font>
    <font>
      <sz val="11"/>
      <color rgb="FF000000"/>
      <name val="Calibri"/>
      <family val="2"/>
    </font>
  </fonts>
  <fills count="5">
    <fill>
      <patternFill patternType="none"/>
    </fill>
    <fill>
      <patternFill patternType="gray125"/>
    </fill>
    <fill>
      <patternFill patternType="solid">
        <fgColor rgb="FFD99594"/>
        <bgColor rgb="FFD99594"/>
      </patternFill>
    </fill>
    <fill>
      <patternFill patternType="solid">
        <fgColor rgb="FFDBE5F1"/>
        <bgColor rgb="FFDBE5F1"/>
      </patternFill>
    </fill>
    <fill>
      <patternFill patternType="solid">
        <fgColor rgb="FFEEECE1"/>
        <bgColor rgb="FFEEECE1"/>
      </patternFill>
    </fill>
  </fills>
  <borders count="1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40">
    <xf numFmtId="0" fontId="0" fillId="0" borderId="0" xfId="0"/>
    <xf numFmtId="0" fontId="1" fillId="0" borderId="0" xfId="0" applyFont="1"/>
    <xf numFmtId="0" fontId="2" fillId="2" borderId="1" xfId="0" applyFont="1" applyFill="1" applyBorder="1"/>
    <xf numFmtId="0" fontId="6" fillId="2" borderId="1" xfId="0" applyFont="1" applyFill="1" applyBorder="1" applyAlignment="1">
      <alignment horizontal="center"/>
    </xf>
    <xf numFmtId="0" fontId="3" fillId="2" borderId="1" xfId="0" applyFont="1" applyFill="1" applyBorder="1"/>
    <xf numFmtId="0" fontId="3" fillId="2" borderId="1" xfId="0" applyFont="1" applyFill="1" applyBorder="1" applyAlignment="1">
      <alignment horizontal="right"/>
    </xf>
    <xf numFmtId="0" fontId="3" fillId="2" borderId="1" xfId="0" quotePrefix="1" applyFont="1" applyFill="1" applyBorder="1" applyAlignment="1">
      <alignment horizontal="right"/>
    </xf>
    <xf numFmtId="164" fontId="7" fillId="0" borderId="0" xfId="0" applyNumberFormat="1" applyFont="1"/>
    <xf numFmtId="0" fontId="8" fillId="0" borderId="0" xfId="0" applyFont="1"/>
    <xf numFmtId="0" fontId="9" fillId="0" borderId="0" xfId="0" applyFont="1"/>
    <xf numFmtId="165" fontId="7" fillId="0" borderId="0" xfId="0" applyNumberFormat="1" applyFont="1"/>
    <xf numFmtId="43" fontId="7" fillId="0" borderId="0" xfId="0" applyNumberFormat="1" applyFont="1"/>
    <xf numFmtId="9" fontId="7" fillId="0" borderId="0" xfId="0" applyNumberFormat="1" applyFont="1"/>
    <xf numFmtId="166" fontId="7" fillId="0" borderId="0" xfId="0" applyNumberFormat="1" applyFont="1"/>
    <xf numFmtId="167" fontId="7" fillId="0" borderId="0" xfId="0" applyNumberFormat="1" applyFont="1"/>
    <xf numFmtId="0" fontId="9" fillId="0" borderId="7" xfId="0" applyFont="1" applyBorder="1"/>
    <xf numFmtId="0" fontId="10" fillId="3" borderId="8" xfId="0" applyFont="1" applyFill="1" applyBorder="1"/>
    <xf numFmtId="0" fontId="7" fillId="3" borderId="9" xfId="0" applyFont="1" applyFill="1" applyBorder="1"/>
    <xf numFmtId="9" fontId="7" fillId="3" borderId="9" xfId="0" applyNumberFormat="1" applyFont="1" applyFill="1" applyBorder="1"/>
    <xf numFmtId="164" fontId="7" fillId="3" borderId="9" xfId="0" applyNumberFormat="1" applyFont="1" applyFill="1" applyBorder="1"/>
    <xf numFmtId="167" fontId="7" fillId="3" borderId="9" xfId="0" applyNumberFormat="1" applyFont="1" applyFill="1" applyBorder="1"/>
    <xf numFmtId="167" fontId="7" fillId="3" borderId="10" xfId="0" applyNumberFormat="1" applyFont="1" applyFill="1" applyBorder="1"/>
    <xf numFmtId="167" fontId="7" fillId="3" borderId="0" xfId="0" applyNumberFormat="1" applyFont="1" applyFill="1"/>
    <xf numFmtId="167" fontId="7" fillId="3" borderId="11" xfId="0" applyNumberFormat="1" applyFont="1" applyFill="1" applyBorder="1"/>
    <xf numFmtId="0" fontId="10" fillId="3" borderId="12" xfId="0" applyFont="1" applyFill="1" applyBorder="1"/>
    <xf numFmtId="0" fontId="7" fillId="3" borderId="13" xfId="0" applyFont="1" applyFill="1" applyBorder="1"/>
    <xf numFmtId="9" fontId="7" fillId="3" borderId="13" xfId="0" applyNumberFormat="1" applyFont="1" applyFill="1" applyBorder="1"/>
    <xf numFmtId="164" fontId="7" fillId="3" borderId="13" xfId="0" applyNumberFormat="1" applyFont="1" applyFill="1" applyBorder="1"/>
    <xf numFmtId="167" fontId="7" fillId="3" borderId="13" xfId="0" applyNumberFormat="1" applyFont="1" applyFill="1" applyBorder="1"/>
    <xf numFmtId="167" fontId="7" fillId="3" borderId="14" xfId="0" applyNumberFormat="1" applyFont="1" applyFill="1" applyBorder="1"/>
    <xf numFmtId="167" fontId="7" fillId="3" borderId="7" xfId="0" applyNumberFormat="1" applyFont="1" applyFill="1" applyBorder="1"/>
    <xf numFmtId="167" fontId="7" fillId="3" borderId="15" xfId="0" applyNumberFormat="1" applyFont="1" applyFill="1" applyBorder="1"/>
    <xf numFmtId="0" fontId="10" fillId="4" borderId="1" xfId="0" applyFont="1" applyFill="1" applyBorder="1"/>
    <xf numFmtId="0" fontId="10" fillId="4" borderId="0" xfId="0" applyFont="1" applyFill="1"/>
    <xf numFmtId="0" fontId="11" fillId="0" borderId="0" xfId="0" applyFont="1"/>
    <xf numFmtId="0" fontId="4" fillId="2" borderId="3" xfId="0" applyFont="1" applyFill="1" applyBorder="1" applyAlignment="1">
      <alignment horizontal="center"/>
    </xf>
    <xf numFmtId="0" fontId="5" fillId="0" borderId="4" xfId="0" applyFont="1" applyBorder="1"/>
    <xf numFmtId="0" fontId="5" fillId="0" borderId="5" xfId="0" applyFont="1" applyBorder="1"/>
    <xf numFmtId="0" fontId="3" fillId="2" borderId="2" xfId="0" applyFont="1" applyFill="1" applyBorder="1" applyAlignment="1">
      <alignment horizontal="center" wrapText="1"/>
    </xf>
    <xf numFmtId="0" fontId="5" fillId="0" borderId="6"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W991"/>
  <sheetViews>
    <sheetView showGridLines="0" workbookViewId="0">
      <pane xSplit="3" topLeftCell="D1" activePane="topRight" state="frozen"/>
      <selection pane="topRight" activeCell="E20" sqref="E20"/>
    </sheetView>
  </sheetViews>
  <sheetFormatPr baseColWidth="10" defaultColWidth="14.5" defaultRowHeight="15" customHeight="1" outlineLevelCol="1" x14ac:dyDescent="0.2"/>
  <cols>
    <col min="1" max="1" width="3" customWidth="1"/>
    <col min="2" max="2" width="12.83203125" customWidth="1"/>
    <col min="3" max="3" width="24.5" customWidth="1"/>
    <col min="4" max="4" width="14.33203125" customWidth="1"/>
    <col min="5" max="5" width="12.83203125" customWidth="1"/>
    <col min="6" max="6" width="18.5" hidden="1" customWidth="1" outlineLevel="1"/>
    <col min="7" max="7" width="15.83203125" customWidth="1" collapsed="1"/>
    <col min="8" max="8" width="14" customWidth="1"/>
    <col min="9" max="9" width="11.5" hidden="1" customWidth="1" outlineLevel="1"/>
    <col min="10" max="37" width="9.1640625" hidden="1" customWidth="1" outlineLevel="1"/>
    <col min="38" max="38" width="5.6640625" hidden="1" customWidth="1" outlineLevel="1"/>
    <col min="39" max="39" width="3.6640625" customWidth="1" collapsed="1"/>
    <col min="40" max="43" width="8.83203125" customWidth="1"/>
    <col min="44" max="45" width="9.1640625" hidden="1" customWidth="1" outlineLevel="1"/>
    <col min="46" max="46" width="9.1640625" customWidth="1" collapsed="1"/>
    <col min="47" max="49" width="8.83203125" customWidth="1"/>
    <col min="50" max="51" width="9.1640625" hidden="1" customWidth="1" outlineLevel="1"/>
    <col min="52" max="52" width="9.1640625" customWidth="1" collapsed="1"/>
    <col min="53" max="55" width="8.83203125" customWidth="1"/>
    <col min="56" max="56" width="3.6640625" customWidth="1"/>
    <col min="57" max="57" width="9.1640625" customWidth="1"/>
    <col min="58" max="60" width="8.83203125" customWidth="1"/>
    <col min="61" max="61" width="9.1640625" customWidth="1"/>
    <col min="62" max="64" width="8.83203125" customWidth="1"/>
    <col min="65" max="65" width="3.6640625" customWidth="1"/>
    <col min="66" max="66" width="10.5" customWidth="1"/>
    <col min="67" max="75" width="8.83203125" customWidth="1"/>
  </cols>
  <sheetData>
    <row r="2" spans="1:75" x14ac:dyDescent="0.2">
      <c r="B2" s="1" t="s">
        <v>0</v>
      </c>
      <c r="C2" s="1"/>
      <c r="D2" s="1" t="s">
        <v>1</v>
      </c>
    </row>
    <row r="3" spans="1:75" ht="15.75" customHeight="1" x14ac:dyDescent="0.2">
      <c r="A3" s="2"/>
      <c r="B3" s="2"/>
      <c r="C3" s="2"/>
      <c r="D3" s="2"/>
      <c r="E3" s="2"/>
      <c r="F3" s="2"/>
      <c r="G3" s="2"/>
      <c r="H3" s="38" t="s">
        <v>2</v>
      </c>
      <c r="I3" s="35" t="s">
        <v>3</v>
      </c>
      <c r="J3" s="36"/>
      <c r="K3" s="36"/>
      <c r="L3" s="36"/>
      <c r="M3" s="37"/>
      <c r="N3" s="3"/>
      <c r="O3" s="3"/>
      <c r="P3" s="35" t="s">
        <v>4</v>
      </c>
      <c r="Q3" s="36"/>
      <c r="R3" s="36"/>
      <c r="S3" s="36"/>
      <c r="T3" s="37"/>
      <c r="U3" s="3"/>
      <c r="V3" s="3"/>
      <c r="W3" s="35" t="s">
        <v>5</v>
      </c>
      <c r="X3" s="36"/>
      <c r="Y3" s="36"/>
      <c r="Z3" s="36"/>
      <c r="AA3" s="37"/>
      <c r="AB3" s="3"/>
      <c r="AC3" s="3"/>
      <c r="AD3" s="35" t="s">
        <v>6</v>
      </c>
      <c r="AE3" s="36"/>
      <c r="AF3" s="36"/>
      <c r="AG3" s="36"/>
      <c r="AH3" s="37"/>
      <c r="AI3" s="3"/>
      <c r="AJ3" s="3"/>
      <c r="AK3" s="35" t="s">
        <v>7</v>
      </c>
      <c r="AL3" s="36"/>
      <c r="AM3" s="36"/>
      <c r="AN3" s="36"/>
      <c r="AO3" s="36"/>
      <c r="AP3" s="37"/>
      <c r="AQ3" s="3"/>
      <c r="AR3" s="35" t="s">
        <v>8</v>
      </c>
      <c r="AS3" s="36"/>
      <c r="AT3" s="36"/>
      <c r="AU3" s="36"/>
      <c r="AV3" s="37"/>
      <c r="AW3" s="3"/>
      <c r="AX3" s="35" t="s">
        <v>9</v>
      </c>
      <c r="AY3" s="36"/>
      <c r="AZ3" s="36"/>
      <c r="BA3" s="36"/>
      <c r="BB3" s="37"/>
      <c r="BC3" s="3"/>
      <c r="BD3" s="2"/>
      <c r="BE3" s="35" t="s">
        <v>10</v>
      </c>
      <c r="BF3" s="36"/>
      <c r="BG3" s="36"/>
      <c r="BH3" s="37"/>
      <c r="BI3" s="35" t="s">
        <v>11</v>
      </c>
      <c r="BJ3" s="36"/>
      <c r="BK3" s="36"/>
      <c r="BL3" s="37"/>
      <c r="BM3" s="2"/>
      <c r="BN3" s="35" t="s">
        <v>12</v>
      </c>
      <c r="BO3" s="36"/>
      <c r="BP3" s="36"/>
      <c r="BQ3" s="37"/>
      <c r="BR3" s="35" t="s">
        <v>13</v>
      </c>
      <c r="BS3" s="36"/>
      <c r="BT3" s="37"/>
      <c r="BU3" s="3"/>
      <c r="BV3" s="2"/>
      <c r="BW3" s="2"/>
    </row>
    <row r="4" spans="1:75" ht="15.75" customHeight="1" x14ac:dyDescent="0.2">
      <c r="A4" s="4"/>
      <c r="B4" s="4" t="s">
        <v>14</v>
      </c>
      <c r="C4" s="4" t="s">
        <v>15</v>
      </c>
      <c r="D4" s="4" t="s">
        <v>16</v>
      </c>
      <c r="E4" s="4" t="s">
        <v>17</v>
      </c>
      <c r="F4" s="4" t="s">
        <v>18</v>
      </c>
      <c r="G4" s="4" t="s">
        <v>19</v>
      </c>
      <c r="H4" s="39"/>
      <c r="I4" s="5">
        <v>2019</v>
      </c>
      <c r="J4" s="5">
        <v>2020</v>
      </c>
      <c r="K4" s="5">
        <v>2021</v>
      </c>
      <c r="L4" s="5">
        <v>2022</v>
      </c>
      <c r="M4" s="5">
        <v>2023</v>
      </c>
      <c r="N4" s="5">
        <v>2024</v>
      </c>
      <c r="O4" s="5"/>
      <c r="P4" s="5">
        <v>2019</v>
      </c>
      <c r="Q4" s="5">
        <v>2020</v>
      </c>
      <c r="R4" s="5">
        <v>2021</v>
      </c>
      <c r="S4" s="5">
        <v>2022</v>
      </c>
      <c r="T4" s="5">
        <v>2023</v>
      </c>
      <c r="U4" s="5">
        <v>2024</v>
      </c>
      <c r="V4" s="5"/>
      <c r="W4" s="5">
        <v>2019</v>
      </c>
      <c r="X4" s="5">
        <v>2020</v>
      </c>
      <c r="Y4" s="5">
        <v>2021</v>
      </c>
      <c r="Z4" s="5">
        <v>2022</v>
      </c>
      <c r="AA4" s="5">
        <v>2023</v>
      </c>
      <c r="AB4" s="5">
        <v>2024</v>
      </c>
      <c r="AC4" s="5"/>
      <c r="AD4" s="5">
        <v>2019</v>
      </c>
      <c r="AE4" s="5">
        <v>2020</v>
      </c>
      <c r="AF4" s="5">
        <v>2021</v>
      </c>
      <c r="AG4" s="5">
        <v>2022</v>
      </c>
      <c r="AH4" s="5">
        <v>2023</v>
      </c>
      <c r="AI4" s="5">
        <v>2024</v>
      </c>
      <c r="AJ4" s="5"/>
      <c r="AK4" s="5">
        <v>2019</v>
      </c>
      <c r="AL4" s="5">
        <v>2020</v>
      </c>
      <c r="AM4" s="5"/>
      <c r="AN4" s="5">
        <v>2021</v>
      </c>
      <c r="AO4" s="5">
        <v>2022</v>
      </c>
      <c r="AP4" s="5">
        <v>2023</v>
      </c>
      <c r="AQ4" s="5">
        <v>2024</v>
      </c>
      <c r="AR4" s="5">
        <v>2019</v>
      </c>
      <c r="AS4" s="5">
        <v>2020</v>
      </c>
      <c r="AT4" s="5">
        <v>2021</v>
      </c>
      <c r="AU4" s="5">
        <v>2022</v>
      </c>
      <c r="AV4" s="5">
        <v>2023</v>
      </c>
      <c r="AW4" s="5">
        <v>2024</v>
      </c>
      <c r="AX4" s="5">
        <v>2019</v>
      </c>
      <c r="AY4" s="5">
        <v>2020</v>
      </c>
      <c r="AZ4" s="5">
        <v>2021</v>
      </c>
      <c r="BA4" s="5">
        <v>2022</v>
      </c>
      <c r="BB4" s="5">
        <v>2023</v>
      </c>
      <c r="BC4" s="5">
        <v>2024</v>
      </c>
      <c r="BD4" s="5"/>
      <c r="BE4" s="5" t="s">
        <v>20</v>
      </c>
      <c r="BF4" s="5" t="s">
        <v>21</v>
      </c>
      <c r="BG4" s="5" t="s">
        <v>22</v>
      </c>
      <c r="BH4" s="6" t="s">
        <v>23</v>
      </c>
      <c r="BI4" s="5" t="s">
        <v>20</v>
      </c>
      <c r="BJ4" s="5" t="s">
        <v>21</v>
      </c>
      <c r="BK4" s="5" t="s">
        <v>22</v>
      </c>
      <c r="BL4" s="6" t="s">
        <v>23</v>
      </c>
      <c r="BM4" s="5"/>
      <c r="BN4" s="5" t="s">
        <v>24</v>
      </c>
      <c r="BO4" s="5" t="s">
        <v>25</v>
      </c>
      <c r="BP4" s="5" t="s">
        <v>26</v>
      </c>
      <c r="BQ4" s="6" t="s">
        <v>27</v>
      </c>
      <c r="BR4" s="5" t="s">
        <v>24</v>
      </c>
      <c r="BS4" s="5" t="s">
        <v>25</v>
      </c>
      <c r="BT4" s="5" t="s">
        <v>26</v>
      </c>
      <c r="BU4" s="6" t="s">
        <v>27</v>
      </c>
      <c r="BV4" s="5"/>
      <c r="BW4" s="5"/>
    </row>
    <row r="5" spans="1:75" x14ac:dyDescent="0.2">
      <c r="I5" s="7"/>
      <c r="J5" s="7"/>
      <c r="K5" s="7"/>
      <c r="L5" s="7"/>
      <c r="M5" s="7"/>
      <c r="N5" s="7"/>
      <c r="O5" s="7"/>
    </row>
    <row r="6" spans="1:75" ht="21" customHeight="1" x14ac:dyDescent="0.25">
      <c r="B6" s="8" t="s">
        <v>28</v>
      </c>
      <c r="I6" s="7"/>
      <c r="J6" s="7"/>
      <c r="K6" s="7"/>
      <c r="L6" s="7"/>
      <c r="M6" s="7"/>
      <c r="N6" s="7"/>
      <c r="O6" s="7"/>
    </row>
    <row r="7" spans="1:75" x14ac:dyDescent="0.2">
      <c r="B7" s="9" t="s">
        <v>29</v>
      </c>
      <c r="C7" s="9" t="str">
        <f>VLOOKUP($B7,Data!A:AO,2,FALSE)</f>
        <v>Apple Inc.</v>
      </c>
      <c r="D7" s="9">
        <f>VLOOKUP($B7,Data!A:AO,9,FALSE)</f>
        <v>190.68</v>
      </c>
      <c r="E7" s="10">
        <f>VLOOKUP($B7,Data!A:AO,3,FALSE)/10^6</f>
        <v>2999148.6095360001</v>
      </c>
      <c r="F7" s="10">
        <f>VLOOKUP($B7,Data!A:AO,12,FALSE)/10^6</f>
        <v>3052891.7995520001</v>
      </c>
      <c r="G7" s="11">
        <f>VLOOKUP($B7,Data!A:AO,10,FALSE)</f>
        <v>194.48</v>
      </c>
      <c r="H7" s="12">
        <f t="shared" ref="H7:H15" si="0">D7/G7</f>
        <v>0.98046071575483351</v>
      </c>
      <c r="I7" s="13">
        <f>VLOOKUP($B7,Data!$A:$AW,20,FALSE)</f>
        <v>260174</v>
      </c>
      <c r="J7" s="13">
        <f>VLOOKUP($B7,Data!$A:$AW,21,FALSE)</f>
        <v>274515</v>
      </c>
      <c r="K7" s="13">
        <f>VLOOKUP($B7,Data!A:AO,22,FALSE)</f>
        <v>365817</v>
      </c>
      <c r="L7" s="13">
        <f>VLOOKUP($B7,Data!$A:$AW,23,FALSE)</f>
        <v>394328</v>
      </c>
      <c r="M7" s="13">
        <f>VLOOKUP($B7,Data!$A:$AW,24,FALSE)</f>
        <v>384951</v>
      </c>
      <c r="N7" s="13">
        <f>VLOOKUP($B7,Data!$A:$AW,25,FALSE)</f>
        <v>410479</v>
      </c>
      <c r="O7" s="7"/>
      <c r="P7" s="7">
        <f>VLOOKUP($B7,Data!$A:$AW,27,FALSE)</f>
        <v>55256</v>
      </c>
      <c r="Q7" s="7">
        <f>VLOOKUP($B7,Data!$A:$AW,28,FALSE)</f>
        <v>57411</v>
      </c>
      <c r="R7" s="7">
        <f>VLOOKUP($B7,Data!A:AW,29,FALSE)</f>
        <v>94680</v>
      </c>
      <c r="S7" s="7">
        <f>VLOOKUP($B7,Data!$A:$AW,30,FALSE)</f>
        <v>99803</v>
      </c>
      <c r="T7" s="7">
        <f>VLOOKUP($B7,Data!$A:$AW,31,FALSE)</f>
        <v>94270</v>
      </c>
      <c r="U7" s="7">
        <f>VLOOKUP($B7,Data!$A:$AW,32,FALSE)</f>
        <v>100373</v>
      </c>
      <c r="V7" s="7"/>
      <c r="W7" s="7">
        <f>VLOOKUP($B7,Data!$A:$AW,34,FALSE)</f>
        <v>76477</v>
      </c>
      <c r="X7" s="7">
        <f>VLOOKUP($B7,Data!$A:$AW,35,FALSE)</f>
        <v>77344</v>
      </c>
      <c r="Y7" s="7">
        <f>VLOOKUP($B7,Data!$A:$AW,36,FALSE)</f>
        <v>120233</v>
      </c>
      <c r="Z7" s="7">
        <f>VLOOKUP($B7,Data!$A:$AW,37,FALSE)</f>
        <v>130541</v>
      </c>
      <c r="AA7" s="7">
        <f>VLOOKUP($B7,Data!$A:$AW,38,FALSE)</f>
        <v>124806</v>
      </c>
      <c r="AB7" s="7">
        <f>VLOOKUP($B7,Data!$A:$AW,39,FALSE)</f>
        <v>132903</v>
      </c>
      <c r="AC7" s="7"/>
      <c r="AD7" s="7">
        <f>VLOOKUP($B7,Data!$A:$AW,41,FALSE)</f>
        <v>63930</v>
      </c>
      <c r="AE7" s="7">
        <f>VLOOKUP($B7,Data!$A:$AW,42,FALSE)</f>
        <v>66288</v>
      </c>
      <c r="AF7" s="7">
        <f>VLOOKUP($B7,Data!$A:$AW,43,FALSE)</f>
        <v>108949</v>
      </c>
      <c r="AG7" s="7">
        <f>VLOOKUP($B7,Data!$A:$AW,44,FALSE)</f>
        <v>119437</v>
      </c>
      <c r="AH7" s="7">
        <f>VLOOKUP($B7,Data!$A:$AW,45,FALSE)</f>
        <v>112409</v>
      </c>
      <c r="AI7" s="7">
        <f>VLOOKUP($B7,Data!$A:$AW,46,FALSE)</f>
        <v>120421</v>
      </c>
      <c r="AJ7" s="7"/>
      <c r="AK7" s="12">
        <f t="shared" ref="AK7:AL7" si="1">P7/I7</f>
        <v>0.21238094505984456</v>
      </c>
      <c r="AL7" s="12">
        <f t="shared" si="1"/>
        <v>0.20913611278072236</v>
      </c>
      <c r="AM7" s="12"/>
      <c r="AN7" s="12">
        <f t="shared" ref="AN7:AQ7" si="2">R7/K7</f>
        <v>0.25881793355694238</v>
      </c>
      <c r="AO7" s="12">
        <f t="shared" si="2"/>
        <v>0.25309640705199732</v>
      </c>
      <c r="AP7" s="12">
        <f t="shared" si="2"/>
        <v>0.24488831046029236</v>
      </c>
      <c r="AQ7" s="12">
        <f t="shared" si="2"/>
        <v>0.24452651658184707</v>
      </c>
      <c r="AR7" s="12">
        <f t="shared" ref="AR7:AW7" si="3">AD7/I7</f>
        <v>0.24572017188496928</v>
      </c>
      <c r="AS7" s="12">
        <f t="shared" si="3"/>
        <v>0.24147314354406862</v>
      </c>
      <c r="AT7" s="12">
        <f t="shared" si="3"/>
        <v>0.29782377527561593</v>
      </c>
      <c r="AU7" s="12">
        <f t="shared" si="3"/>
        <v>0.30288744395528594</v>
      </c>
      <c r="AV7" s="12">
        <f t="shared" si="3"/>
        <v>0.2920085933014851</v>
      </c>
      <c r="AW7" s="12">
        <f t="shared" si="3"/>
        <v>0.29336701755753641</v>
      </c>
      <c r="AX7" s="12">
        <f t="shared" ref="AX7:BC7" si="4">W7/I7</f>
        <v>0.29394559025882677</v>
      </c>
      <c r="AY7" s="12">
        <f t="shared" si="4"/>
        <v>0.2817478097736007</v>
      </c>
      <c r="AZ7" s="12">
        <f t="shared" si="4"/>
        <v>0.32866979938056462</v>
      </c>
      <c r="BA7" s="12">
        <f t="shared" si="4"/>
        <v>0.3310467428130896</v>
      </c>
      <c r="BB7" s="12">
        <f t="shared" si="4"/>
        <v>0.32421269200495645</v>
      </c>
      <c r="BC7" s="12">
        <f t="shared" si="4"/>
        <v>0.32377539411273171</v>
      </c>
      <c r="BE7" s="12">
        <f t="shared" ref="BE7:BH7" si="5">K7/J7-1</f>
        <v>0.33259384733074704</v>
      </c>
      <c r="BF7" s="12">
        <f t="shared" si="5"/>
        <v>7.7937876041846099E-2</v>
      </c>
      <c r="BG7" s="12">
        <f t="shared" si="5"/>
        <v>-2.3779696090564184E-2</v>
      </c>
      <c r="BH7" s="12">
        <f t="shared" si="5"/>
        <v>6.6314933588950353E-2</v>
      </c>
      <c r="BI7" s="12">
        <f t="shared" ref="BI7:BL7" si="6">Y7/X7-1</f>
        <v>0.55452265204799334</v>
      </c>
      <c r="BJ7" s="12">
        <f t="shared" si="6"/>
        <v>8.5733534054710514E-2</v>
      </c>
      <c r="BK7" s="12">
        <f t="shared" si="6"/>
        <v>-4.3932557587271437E-2</v>
      </c>
      <c r="BL7" s="12">
        <f t="shared" si="6"/>
        <v>6.4876688620739476E-2</v>
      </c>
      <c r="BN7" s="14">
        <f t="shared" ref="BN7:BQ7" si="7">$F7/Y7</f>
        <v>25.391463238478622</v>
      </c>
      <c r="BO7" s="14">
        <f t="shared" si="7"/>
        <v>23.386459423108448</v>
      </c>
      <c r="BP7" s="14">
        <f t="shared" si="7"/>
        <v>24.461098020543886</v>
      </c>
      <c r="BQ7" s="14">
        <f t="shared" si="7"/>
        <v>22.970826840266962</v>
      </c>
      <c r="BR7" s="14">
        <f t="shared" ref="BR7:BU7" si="8">$F7/K7</f>
        <v>8.3454071285697502</v>
      </c>
      <c r="BS7" s="14">
        <f t="shared" si="8"/>
        <v>7.7420112179505391</v>
      </c>
      <c r="BT7" s="14">
        <f t="shared" si="8"/>
        <v>7.9305984386376451</v>
      </c>
      <c r="BU7" s="14">
        <f t="shared" si="8"/>
        <v>7.4373885133027517</v>
      </c>
    </row>
    <row r="8" spans="1:75" x14ac:dyDescent="0.2">
      <c r="B8" s="9" t="s">
        <v>30</v>
      </c>
      <c r="C8" s="9" t="str">
        <f>VLOOKUP($B8,Data!A:AO,2,FALSE)</f>
        <v>Microsoft Corporation</v>
      </c>
      <c r="D8" s="9">
        <f>VLOOKUP($B8,Data!A:AO,9,FALSE)</f>
        <v>337.22</v>
      </c>
      <c r="E8" s="10">
        <f>VLOOKUP($B8,Data!A:AO,3,FALSE)/10^6</f>
        <v>2507395.8256640001</v>
      </c>
      <c r="F8" s="10">
        <f>VLOOKUP($B8,Data!A:AO,12,FALSE)/10^6</f>
        <v>2482288.1976319999</v>
      </c>
      <c r="G8" s="11">
        <f>VLOOKUP($B8,Data!A:AO,10,FALSE)</f>
        <v>351.47</v>
      </c>
      <c r="H8" s="12">
        <f t="shared" si="0"/>
        <v>0.95945599908953827</v>
      </c>
      <c r="I8" s="13">
        <f>VLOOKUP($B8,Data!$A:$AW,20,FALSE)</f>
        <v>125843</v>
      </c>
      <c r="J8" s="13">
        <f>VLOOKUP($B8,Data!$A:$AW,21,FALSE)</f>
        <v>143015</v>
      </c>
      <c r="K8" s="13">
        <f>VLOOKUP($B8,Data!A:AO,22,FALSE)</f>
        <v>168088</v>
      </c>
      <c r="L8" s="13">
        <f>VLOOKUP($B8,Data!$A:$AW,23,FALSE)</f>
        <v>198270</v>
      </c>
      <c r="M8" s="13">
        <f>VLOOKUP($B8,Data!$A:$AW,24,FALSE)</f>
        <v>211394</v>
      </c>
      <c r="N8" s="13">
        <f>VLOOKUP($B8,Data!$A:$AW,25,FALSE)</f>
        <v>235571</v>
      </c>
      <c r="O8" s="7"/>
      <c r="P8" s="7">
        <f>VLOOKUP($B8,Data!$A:$AW,27,FALSE)</f>
        <v>39240</v>
      </c>
      <c r="Q8" s="7">
        <f>VLOOKUP($B8,Data!$A:$AW,28,FALSE)</f>
        <v>44281</v>
      </c>
      <c r="R8" s="7">
        <f>VLOOKUP($B8,Data!A:AW,29,FALSE)</f>
        <v>61271</v>
      </c>
      <c r="S8" s="7">
        <f>VLOOKUP($B8,Data!$A:$AW,30,FALSE)</f>
        <v>72738</v>
      </c>
      <c r="T8" s="7">
        <f>VLOOKUP($B8,Data!$A:$AW,31,FALSE)</f>
        <v>71054</v>
      </c>
      <c r="U8" s="7">
        <f>VLOOKUP($B8,Data!$A:$AW,32,FALSE)</f>
        <v>82043</v>
      </c>
      <c r="V8" s="7"/>
      <c r="W8" s="7">
        <f>VLOOKUP($B8,Data!$A:$AW,34,FALSE)</f>
        <v>54641</v>
      </c>
      <c r="X8" s="7">
        <f>VLOOKUP($B8,Data!$A:$AW,35,FALSE)</f>
        <v>65755</v>
      </c>
      <c r="Y8" s="7">
        <f>VLOOKUP($B8,Data!$A:$AW,36,FALSE)</f>
        <v>81602</v>
      </c>
      <c r="Z8" s="7">
        <f>VLOOKUP($B8,Data!$A:$AW,37,FALSE)</f>
        <v>97843</v>
      </c>
      <c r="AA8" s="7">
        <f>VLOOKUP($B8,Data!$A:$AW,38,FALSE)</f>
        <v>100947</v>
      </c>
      <c r="AB8" s="7">
        <f>VLOOKUP($B8,Data!$A:$AW,39,FALSE)</f>
        <v>116423</v>
      </c>
      <c r="AC8" s="7"/>
      <c r="AD8" s="7">
        <f>VLOOKUP($B8,Data!$A:$AW,41,FALSE)</f>
        <v>42959</v>
      </c>
      <c r="AE8" s="7">
        <f>VLOOKUP($B8,Data!$A:$AW,42,FALSE)</f>
        <v>52959</v>
      </c>
      <c r="AF8" s="7">
        <f>VLOOKUP($B8,Data!$A:$AW,43,FALSE)</f>
        <v>69916</v>
      </c>
      <c r="AG8" s="7">
        <f>VLOOKUP($B8,Data!$A:$AW,44,FALSE)</f>
        <v>83383</v>
      </c>
      <c r="AH8" s="7">
        <f>VLOOKUP($B8,Data!$A:$AW,45,FALSE)</f>
        <v>87360</v>
      </c>
      <c r="AI8" s="7">
        <f>VLOOKUP($B8,Data!$A:$AW,46,FALSE)</f>
        <v>99389</v>
      </c>
      <c r="AJ8" s="7"/>
      <c r="AK8" s="12">
        <f t="shared" ref="AK8:AL8" si="9">P8/I8</f>
        <v>0.31181710544090652</v>
      </c>
      <c r="AL8" s="12">
        <f t="shared" si="9"/>
        <v>0.30962486452470023</v>
      </c>
      <c r="AM8" s="12"/>
      <c r="AN8" s="12">
        <f t="shared" ref="AN8:AQ8" si="10">R8/K8</f>
        <v>0.36451739564989766</v>
      </c>
      <c r="AO8" s="12">
        <f t="shared" si="10"/>
        <v>0.36686336813436221</v>
      </c>
      <c r="AP8" s="12">
        <f t="shared" si="10"/>
        <v>0.33612117657076362</v>
      </c>
      <c r="AQ8" s="12">
        <f t="shared" si="10"/>
        <v>0.34827291984157643</v>
      </c>
      <c r="AR8" s="12">
        <f t="shared" ref="AR8:AW8" si="11">AD8/I8</f>
        <v>0.3413698020549415</v>
      </c>
      <c r="AS8" s="12">
        <f t="shared" si="11"/>
        <v>0.37030381428521486</v>
      </c>
      <c r="AT8" s="12">
        <f t="shared" si="11"/>
        <v>0.41594878872971303</v>
      </c>
      <c r="AU8" s="12">
        <f t="shared" si="11"/>
        <v>0.4205527815604983</v>
      </c>
      <c r="AV8" s="12">
        <f t="shared" si="11"/>
        <v>0.41325676225436864</v>
      </c>
      <c r="AW8" s="12">
        <f t="shared" si="11"/>
        <v>0.42190677120698217</v>
      </c>
      <c r="AX8" s="12">
        <f t="shared" ref="AX8:BC8" si="12">W8/I8</f>
        <v>0.43419975683987189</v>
      </c>
      <c r="AY8" s="12">
        <f t="shared" si="12"/>
        <v>0.45977694647414608</v>
      </c>
      <c r="AZ8" s="12">
        <f t="shared" si="12"/>
        <v>0.48547189567369475</v>
      </c>
      <c r="BA8" s="12">
        <f t="shared" si="12"/>
        <v>0.49348363342916224</v>
      </c>
      <c r="BB8" s="12">
        <f t="shared" si="12"/>
        <v>0.47753010965306492</v>
      </c>
      <c r="BC8" s="12">
        <f t="shared" si="12"/>
        <v>0.4942161811088801</v>
      </c>
      <c r="BE8" s="12">
        <f t="shared" ref="BE8:BH8" si="13">K8/J8-1</f>
        <v>0.17531727441177503</v>
      </c>
      <c r="BF8" s="12">
        <f t="shared" si="13"/>
        <v>0.17956070629670173</v>
      </c>
      <c r="BG8" s="12">
        <f t="shared" si="13"/>
        <v>6.6192565693246497E-2</v>
      </c>
      <c r="BH8" s="12">
        <f t="shared" si="13"/>
        <v>0.11436937661428415</v>
      </c>
      <c r="BI8" s="12">
        <f t="shared" ref="BI8:BL8" si="14">Y8/X8-1</f>
        <v>0.24100068435860389</v>
      </c>
      <c r="BJ8" s="12">
        <f t="shared" si="14"/>
        <v>0.1990269846327295</v>
      </c>
      <c r="BK8" s="12">
        <f t="shared" si="14"/>
        <v>3.1724293000010118E-2</v>
      </c>
      <c r="BL8" s="12">
        <f t="shared" si="14"/>
        <v>0.1533081716148077</v>
      </c>
      <c r="BN8" s="14">
        <f t="shared" ref="BN8:BQ8" si="15">$F8/Y8</f>
        <v>30.419452925565547</v>
      </c>
      <c r="BO8" s="14">
        <f t="shared" si="15"/>
        <v>25.370115364737384</v>
      </c>
      <c r="BP8" s="14">
        <f t="shared" si="15"/>
        <v>24.590014538639085</v>
      </c>
      <c r="BQ8" s="14">
        <f t="shared" si="15"/>
        <v>21.32128701057351</v>
      </c>
      <c r="BR8" s="14">
        <f t="shared" ref="BR8:BU8" si="16">$F8/K8</f>
        <v>14.767789477131025</v>
      </c>
      <c r="BS8" s="14">
        <f t="shared" si="16"/>
        <v>12.519736710707621</v>
      </c>
      <c r="BT8" s="14">
        <f t="shared" si="16"/>
        <v>11.742472339006783</v>
      </c>
      <c r="BU8" s="14">
        <f t="shared" si="16"/>
        <v>10.537325042692011</v>
      </c>
    </row>
    <row r="9" spans="1:75" x14ac:dyDescent="0.2">
      <c r="B9" s="9" t="s">
        <v>31</v>
      </c>
      <c r="C9" s="9" t="str">
        <f>VLOOKUP($B9,Data!A:AO,2,FALSE)</f>
        <v>Alphabet Inc.</v>
      </c>
      <c r="D9" s="9">
        <f>VLOOKUP($B9,Data!A:AO,9,FALSE)</f>
        <v>120.14</v>
      </c>
      <c r="E9" s="10">
        <f>VLOOKUP($B9,Data!A:AO,3,FALSE)/10^6</f>
        <v>1520912.3020800001</v>
      </c>
      <c r="F9" s="10">
        <f>VLOOKUP($B9,Data!A:AO,12,FALSE)/10^6</f>
        <v>1439808.6184960001</v>
      </c>
      <c r="G9" s="11">
        <f>VLOOKUP($B9,Data!A:AO,10,FALSE)</f>
        <v>129.55000000000001</v>
      </c>
      <c r="H9" s="12">
        <f t="shared" si="0"/>
        <v>0.92736395214203005</v>
      </c>
      <c r="I9" s="13">
        <f>VLOOKUP($B9,Data!$A:$AW,20,FALSE)</f>
        <v>161857</v>
      </c>
      <c r="J9" s="13">
        <f>VLOOKUP($B9,Data!$A:$AW,21,FALSE)</f>
        <v>182527</v>
      </c>
      <c r="K9" s="13">
        <f>VLOOKUP($B9,Data!A:AO,22,FALSE)</f>
        <v>257637</v>
      </c>
      <c r="L9" s="13">
        <f>VLOOKUP($B9,Data!$A:$AW,23,FALSE)</f>
        <v>282836</v>
      </c>
      <c r="M9" s="13">
        <f>VLOOKUP($B9,Data!$A:$AW,24,FALSE)</f>
        <v>299776</v>
      </c>
      <c r="N9" s="13">
        <f>VLOOKUP($B9,Data!$A:$AW,25,FALSE)</f>
        <v>333979</v>
      </c>
      <c r="O9" s="7"/>
      <c r="P9" s="7">
        <f>VLOOKUP($B9,Data!$A:$AW,27,FALSE)</f>
        <v>34343</v>
      </c>
      <c r="Q9" s="7">
        <f>VLOOKUP($B9,Data!$A:$AW,28,FALSE)</f>
        <v>40269</v>
      </c>
      <c r="R9" s="7">
        <f>VLOOKUP($B9,Data!A:AW,29,FALSE)</f>
        <v>76033</v>
      </c>
      <c r="S9" s="7">
        <f>VLOOKUP($B9,Data!$A:$AW,30,FALSE)</f>
        <v>59972</v>
      </c>
      <c r="T9" s="7">
        <f>VLOOKUP($B9,Data!$A:$AW,31,FALSE)</f>
        <v>67478</v>
      </c>
      <c r="U9" s="7">
        <f>VLOOKUP($B9,Data!$A:$AW,32,FALSE)</f>
        <v>78116</v>
      </c>
      <c r="V9" s="7"/>
      <c r="W9" s="7">
        <f>VLOOKUP($B9,Data!$A:$AW,34,FALSE)</f>
        <v>58503</v>
      </c>
      <c r="X9" s="7">
        <f>VLOOKUP($B9,Data!$A:$AW,35,FALSE)</f>
        <v>67912</v>
      </c>
      <c r="Y9" s="7">
        <f>VLOOKUP($B9,Data!$A:$AW,36,FALSE)</f>
        <v>106531</v>
      </c>
      <c r="Z9" s="7">
        <f>VLOOKUP($B9,Data!$A:$AW,37,FALSE)</f>
        <v>110132</v>
      </c>
      <c r="AA9" s="7">
        <f>VLOOKUP($B9,Data!$A:$AW,38,FALSE)</f>
        <v>116327</v>
      </c>
      <c r="AB9" s="7">
        <f>VLOOKUP($B9,Data!$A:$AW,39,FALSE)</f>
        <v>132347</v>
      </c>
      <c r="AC9" s="7"/>
      <c r="AD9" s="7">
        <f>VLOOKUP($B9,Data!$A:$AW,41,FALSE)</f>
        <v>34231</v>
      </c>
      <c r="AE9" s="7">
        <f>VLOOKUP($B9,Data!$A:$AW,42,FALSE)</f>
        <v>41224</v>
      </c>
      <c r="AF9" s="7">
        <f>VLOOKUP($B9,Data!$A:$AW,43,FALSE)</f>
        <v>78714</v>
      </c>
      <c r="AG9" s="7">
        <f>VLOOKUP($B9,Data!$A:$AW,44,FALSE)</f>
        <v>74842</v>
      </c>
      <c r="AH9" s="7">
        <f>VLOOKUP($B9,Data!$A:$AW,45,FALSE)</f>
        <v>79538</v>
      </c>
      <c r="AI9" s="7">
        <f>VLOOKUP($B9,Data!$A:$AW,46,FALSE)</f>
        <v>91975</v>
      </c>
      <c r="AJ9" s="7"/>
      <c r="AK9" s="12">
        <f t="shared" ref="AK9:AL9" si="17">P9/I9</f>
        <v>0.21218112284300339</v>
      </c>
      <c r="AL9" s="12">
        <f t="shared" si="17"/>
        <v>0.22061941520980458</v>
      </c>
      <c r="AM9" s="12"/>
      <c r="AN9" s="12">
        <f t="shared" ref="AN9:AQ9" si="18">R9/K9</f>
        <v>0.29511677282377918</v>
      </c>
      <c r="AO9" s="12">
        <f t="shared" si="18"/>
        <v>0.21203807153261961</v>
      </c>
      <c r="AP9" s="12">
        <f t="shared" si="18"/>
        <v>0.22509473740392827</v>
      </c>
      <c r="AQ9" s="12">
        <f t="shared" si="18"/>
        <v>0.23389494549058473</v>
      </c>
      <c r="AR9" s="12">
        <f t="shared" ref="AR9:AW9" si="19">AD9/I9</f>
        <v>0.21148915400631421</v>
      </c>
      <c r="AS9" s="12">
        <f t="shared" si="19"/>
        <v>0.22585151785763202</v>
      </c>
      <c r="AT9" s="12">
        <f t="shared" si="19"/>
        <v>0.3055228868524319</v>
      </c>
      <c r="AU9" s="12">
        <f t="shared" si="19"/>
        <v>0.26461270842467011</v>
      </c>
      <c r="AV9" s="12">
        <f t="shared" si="19"/>
        <v>0.26532477583262171</v>
      </c>
      <c r="AW9" s="12">
        <f t="shared" si="19"/>
        <v>0.27539156653562052</v>
      </c>
      <c r="AX9" s="12">
        <f t="shared" ref="AX9:BC9" si="20">W9/I9</f>
        <v>0.36144868618595427</v>
      </c>
      <c r="AY9" s="12">
        <f t="shared" si="20"/>
        <v>0.37206550263796589</v>
      </c>
      <c r="AZ9" s="12">
        <f t="shared" si="20"/>
        <v>0.41349262722357427</v>
      </c>
      <c r="BA9" s="12">
        <f t="shared" si="20"/>
        <v>0.38938466107567637</v>
      </c>
      <c r="BB9" s="12">
        <f t="shared" si="20"/>
        <v>0.38804640798462853</v>
      </c>
      <c r="BC9" s="12">
        <f t="shared" si="20"/>
        <v>0.39627341838858132</v>
      </c>
      <c r="BE9" s="12">
        <f t="shared" ref="BE9:BH9" si="21">K9/J9-1</f>
        <v>0.41150076427049154</v>
      </c>
      <c r="BF9" s="12">
        <f t="shared" si="21"/>
        <v>9.7808156437157789E-2</v>
      </c>
      <c r="BG9" s="12">
        <f t="shared" si="21"/>
        <v>5.9893365766733986E-2</v>
      </c>
      <c r="BH9" s="12">
        <f t="shared" si="21"/>
        <v>0.11409519107600352</v>
      </c>
      <c r="BI9" s="12">
        <f t="shared" ref="BI9:BL9" si="22">Y9/X9-1</f>
        <v>0.5686623866179763</v>
      </c>
      <c r="BJ9" s="12">
        <f t="shared" si="22"/>
        <v>3.380236738601905E-2</v>
      </c>
      <c r="BK9" s="12">
        <f t="shared" si="22"/>
        <v>5.6250681000980629E-2</v>
      </c>
      <c r="BL9" s="12">
        <f t="shared" si="22"/>
        <v>0.13771523378063555</v>
      </c>
      <c r="BN9" s="14">
        <f t="shared" ref="BN9:BQ9" si="23">$F9/Y9</f>
        <v>13.51539569229614</v>
      </c>
      <c r="BO9" s="14">
        <f t="shared" si="23"/>
        <v>13.073481081756439</v>
      </c>
      <c r="BP9" s="14">
        <f t="shared" si="23"/>
        <v>12.377252215702288</v>
      </c>
      <c r="BQ9" s="14">
        <f t="shared" si="23"/>
        <v>10.879042354537694</v>
      </c>
      <c r="BR9" s="14">
        <f t="shared" ref="BR9:BU9" si="24">$F9/K9</f>
        <v>5.5885164727737093</v>
      </c>
      <c r="BS9" s="14">
        <f t="shared" si="24"/>
        <v>5.0906130000989975</v>
      </c>
      <c r="BT9" s="14">
        <f t="shared" si="24"/>
        <v>4.8029482630230573</v>
      </c>
      <c r="BU9" s="14">
        <f t="shared" si="24"/>
        <v>4.3110753026268123</v>
      </c>
    </row>
    <row r="10" spans="1:75" x14ac:dyDescent="0.2">
      <c r="B10" s="9" t="s">
        <v>32</v>
      </c>
      <c r="C10" s="9" t="str">
        <f>VLOOKUP($B10,Data!A:AO,2,FALSE)</f>
        <v>Amazon.com, Inc.</v>
      </c>
      <c r="D10" s="9">
        <f>VLOOKUP($B10,Data!A:AO,9,FALSE)</f>
        <v>129.78</v>
      </c>
      <c r="E10" s="10">
        <f>VLOOKUP($B10,Data!A:AO,3,FALSE)/10^6</f>
        <v>1331594.6577920001</v>
      </c>
      <c r="F10" s="10">
        <f>VLOOKUP($B10,Data!A:AO,12,FALSE)/10^6</f>
        <v>1445730.7135999999</v>
      </c>
      <c r="G10" s="11">
        <f>VLOOKUP($B10,Data!A:AO,10,FALSE)</f>
        <v>146.57</v>
      </c>
      <c r="H10" s="12">
        <f t="shared" si="0"/>
        <v>0.88544722658115582</v>
      </c>
      <c r="I10" s="13">
        <f>VLOOKUP($B10,Data!$A:$AW,20,FALSE)</f>
        <v>260174</v>
      </c>
      <c r="J10" s="13">
        <f>VLOOKUP($B10,Data!$A:$AW,21,FALSE)</f>
        <v>274515</v>
      </c>
      <c r="K10" s="13">
        <f>VLOOKUP($B10,Data!A:AO,22,FALSE)</f>
        <v>365817</v>
      </c>
      <c r="L10" s="13">
        <f>VLOOKUP($B10,Data!$A:$AW,23,FALSE)</f>
        <v>394328</v>
      </c>
      <c r="M10" s="13">
        <f>VLOOKUP($B10,Data!$A:$AW,24,FALSE)</f>
        <v>384951</v>
      </c>
      <c r="N10" s="13">
        <f>VLOOKUP($B10,Data!$A:$AW,25,FALSE)</f>
        <v>410479</v>
      </c>
      <c r="O10" s="7"/>
      <c r="P10" s="7">
        <f>VLOOKUP($B10,Data!$A:$AW,27,FALSE)</f>
        <v>55256</v>
      </c>
      <c r="Q10" s="7">
        <f>VLOOKUP($B10,Data!$A:$AW,28,FALSE)</f>
        <v>57411</v>
      </c>
      <c r="R10" s="7">
        <f>VLOOKUP($B10,Data!A:AW,29,FALSE)</f>
        <v>94680</v>
      </c>
      <c r="S10" s="7">
        <f>VLOOKUP($B10,Data!$A:$AW,30,FALSE)</f>
        <v>99803</v>
      </c>
      <c r="T10" s="7">
        <f>VLOOKUP($B10,Data!$A:$AW,31,FALSE)</f>
        <v>94270</v>
      </c>
      <c r="U10" s="7">
        <f>VLOOKUP($B10,Data!$A:$AW,32,FALSE)</f>
        <v>100373</v>
      </c>
      <c r="V10" s="7"/>
      <c r="W10" s="7">
        <f>VLOOKUP($B10,Data!$A:$AW,34,FALSE)</f>
        <v>76477</v>
      </c>
      <c r="X10" s="7">
        <f>VLOOKUP($B10,Data!$A:$AW,35,FALSE)</f>
        <v>77344</v>
      </c>
      <c r="Y10" s="7">
        <f>VLOOKUP($B10,Data!$A:$AW,36,FALSE)</f>
        <v>120233</v>
      </c>
      <c r="Z10" s="7">
        <f>VLOOKUP($B10,Data!$A:$AW,37,FALSE)</f>
        <v>130541</v>
      </c>
      <c r="AA10" s="7">
        <f>VLOOKUP($B10,Data!$A:$AW,38,FALSE)</f>
        <v>124806</v>
      </c>
      <c r="AB10" s="7">
        <f>VLOOKUP($B10,Data!$A:$AW,39,FALSE)</f>
        <v>132903</v>
      </c>
      <c r="AC10" s="7"/>
      <c r="AD10" s="7">
        <f>VLOOKUP($B10,Data!$A:$AW,41,FALSE)</f>
        <v>63930</v>
      </c>
      <c r="AE10" s="7">
        <f>VLOOKUP($B10,Data!$A:$AW,42,FALSE)</f>
        <v>66288</v>
      </c>
      <c r="AF10" s="7">
        <f>VLOOKUP($B10,Data!$A:$AW,43,FALSE)</f>
        <v>108949</v>
      </c>
      <c r="AG10" s="7">
        <f>VLOOKUP($B10,Data!$A:$AW,44,FALSE)</f>
        <v>119437</v>
      </c>
      <c r="AH10" s="7">
        <f>VLOOKUP($B10,Data!$A:$AW,45,FALSE)</f>
        <v>112409</v>
      </c>
      <c r="AI10" s="7">
        <f>VLOOKUP($B10,Data!$A:$AW,46,FALSE)</f>
        <v>120421</v>
      </c>
      <c r="AJ10" s="7"/>
      <c r="AK10" s="12">
        <f t="shared" ref="AK10:AL10" si="25">P10/I10</f>
        <v>0.21238094505984456</v>
      </c>
      <c r="AL10" s="12">
        <f t="shared" si="25"/>
        <v>0.20913611278072236</v>
      </c>
      <c r="AM10" s="12"/>
      <c r="AN10" s="12">
        <f t="shared" ref="AN10:AQ10" si="26">R10/K10</f>
        <v>0.25881793355694238</v>
      </c>
      <c r="AO10" s="12">
        <f t="shared" si="26"/>
        <v>0.25309640705199732</v>
      </c>
      <c r="AP10" s="12">
        <f t="shared" si="26"/>
        <v>0.24488831046029236</v>
      </c>
      <c r="AQ10" s="12">
        <f t="shared" si="26"/>
        <v>0.24452651658184707</v>
      </c>
      <c r="AR10" s="12">
        <f t="shared" ref="AR10:AW10" si="27">AD10/I10</f>
        <v>0.24572017188496928</v>
      </c>
      <c r="AS10" s="12">
        <f t="shared" si="27"/>
        <v>0.24147314354406862</v>
      </c>
      <c r="AT10" s="12">
        <f t="shared" si="27"/>
        <v>0.29782377527561593</v>
      </c>
      <c r="AU10" s="12">
        <f t="shared" si="27"/>
        <v>0.30288744395528594</v>
      </c>
      <c r="AV10" s="12">
        <f t="shared" si="27"/>
        <v>0.2920085933014851</v>
      </c>
      <c r="AW10" s="12">
        <f t="shared" si="27"/>
        <v>0.29336701755753641</v>
      </c>
      <c r="AX10" s="12">
        <f t="shared" ref="AX10:BC10" si="28">W10/I10</f>
        <v>0.29394559025882677</v>
      </c>
      <c r="AY10" s="12">
        <f t="shared" si="28"/>
        <v>0.2817478097736007</v>
      </c>
      <c r="AZ10" s="12">
        <f t="shared" si="28"/>
        <v>0.32866979938056462</v>
      </c>
      <c r="BA10" s="12">
        <f t="shared" si="28"/>
        <v>0.3310467428130896</v>
      </c>
      <c r="BB10" s="12">
        <f t="shared" si="28"/>
        <v>0.32421269200495645</v>
      </c>
      <c r="BC10" s="12">
        <f t="shared" si="28"/>
        <v>0.32377539411273171</v>
      </c>
      <c r="BE10" s="12">
        <f t="shared" ref="BE10:BH10" si="29">K10/J10-1</f>
        <v>0.33259384733074704</v>
      </c>
      <c r="BF10" s="12">
        <f t="shared" si="29"/>
        <v>7.7937876041846099E-2</v>
      </c>
      <c r="BG10" s="12">
        <f t="shared" si="29"/>
        <v>-2.3779696090564184E-2</v>
      </c>
      <c r="BH10" s="12">
        <f t="shared" si="29"/>
        <v>6.6314933588950353E-2</v>
      </c>
      <c r="BI10" s="12">
        <f t="shared" ref="BI10:BL10" si="30">Y10/X10-1</f>
        <v>0.55452265204799334</v>
      </c>
      <c r="BJ10" s="12">
        <f t="shared" si="30"/>
        <v>8.5733534054710514E-2</v>
      </c>
      <c r="BK10" s="12">
        <f t="shared" si="30"/>
        <v>-4.3932557587271437E-2</v>
      </c>
      <c r="BL10" s="12">
        <f t="shared" si="30"/>
        <v>6.4876688620739476E-2</v>
      </c>
      <c r="BN10" s="14">
        <f t="shared" ref="BN10:BQ10" si="31">$F10/Y10</f>
        <v>12.024408553392163</v>
      </c>
      <c r="BO10" s="14">
        <f t="shared" si="31"/>
        <v>11.074916797021624</v>
      </c>
      <c r="BP10" s="14">
        <f t="shared" si="31"/>
        <v>11.583823803342787</v>
      </c>
      <c r="BQ10" s="14">
        <f t="shared" si="31"/>
        <v>10.878089385491673</v>
      </c>
      <c r="BR10" s="14">
        <f t="shared" ref="BR10:BU10" si="32">$F10/K10</f>
        <v>3.9520599469133471</v>
      </c>
      <c r="BS10" s="14">
        <f t="shared" si="32"/>
        <v>3.6663151325799839</v>
      </c>
      <c r="BT10" s="14">
        <f t="shared" si="32"/>
        <v>3.7556226989928585</v>
      </c>
      <c r="BU10" s="14">
        <f t="shared" si="32"/>
        <v>3.5220576779810902</v>
      </c>
    </row>
    <row r="11" spans="1:75" x14ac:dyDescent="0.2">
      <c r="B11" s="9" t="s">
        <v>33</v>
      </c>
      <c r="C11" s="9" t="str">
        <f>VLOOKUP($B11,Data!A:AO,2,FALSE)</f>
        <v>Tesla, Inc.</v>
      </c>
      <c r="D11" s="9">
        <f>VLOOKUP($B11,Data!A:AO,9,FALSE)</f>
        <v>274.43</v>
      </c>
      <c r="E11" s="10">
        <f>VLOOKUP($B11,Data!A:AO,3,FALSE)/10^6</f>
        <v>869805.85062399996</v>
      </c>
      <c r="F11" s="10">
        <f>VLOOKUP($B11,Data!A:AO,12,FALSE)/10^6</f>
        <v>854160.04812799999</v>
      </c>
      <c r="G11" s="11">
        <f>VLOOKUP($B11,Data!A:AO,10,FALSE)</f>
        <v>314.66665999999998</v>
      </c>
      <c r="H11" s="12">
        <f t="shared" si="0"/>
        <v>0.87212925576545042</v>
      </c>
      <c r="I11" s="13">
        <f>VLOOKUP($B11,Data!$A:$AW,20,FALSE)</f>
        <v>24578</v>
      </c>
      <c r="J11" s="13">
        <f>VLOOKUP($B11,Data!$A:$AW,21,FALSE)</f>
        <v>31536</v>
      </c>
      <c r="K11" s="13">
        <f>VLOOKUP($B11,Data!A:AO,22,FALSE)</f>
        <v>53823</v>
      </c>
      <c r="L11" s="13">
        <f>VLOOKUP($B11,Data!$A:$AW,23,FALSE)</f>
        <v>81462</v>
      </c>
      <c r="M11" s="13">
        <f>VLOOKUP($B11,Data!$A:$AW,24,FALSE)</f>
        <v>101095</v>
      </c>
      <c r="N11" s="13">
        <f>VLOOKUP($B11,Data!$A:$AW,25,FALSE)</f>
        <v>130280</v>
      </c>
      <c r="O11" s="7"/>
      <c r="P11" s="7">
        <f>VLOOKUP($B11,Data!$A:$AW,27,FALSE)</f>
        <v>-862</v>
      </c>
      <c r="Q11" s="7">
        <f>VLOOKUP($B11,Data!$A:$AW,28,FALSE)</f>
        <v>721</v>
      </c>
      <c r="R11" s="7">
        <f>VLOOKUP($B11,Data!A:AW,29,FALSE)</f>
        <v>5519</v>
      </c>
      <c r="S11" s="7">
        <f>VLOOKUP($B11,Data!$A:$AW,30,FALSE)</f>
        <v>12556</v>
      </c>
      <c r="T11" s="7">
        <f>VLOOKUP($B11,Data!$A:$AW,31,FALSE)</f>
        <v>10765</v>
      </c>
      <c r="U11" s="7">
        <f>VLOOKUP($B11,Data!$A:$AW,32,FALSE)</f>
        <v>16887</v>
      </c>
      <c r="V11" s="7"/>
      <c r="W11" s="7">
        <f>VLOOKUP($B11,Data!$A:$AW,34,FALSE)</f>
        <v>2983</v>
      </c>
      <c r="X11" s="7">
        <f>VLOOKUP($B11,Data!$A:$AW,35,FALSE)</f>
        <v>6050</v>
      </c>
      <c r="Y11" s="7">
        <f>VLOOKUP($B11,Data!$A:$AW,36,FALSE)</f>
        <v>11555</v>
      </c>
      <c r="Z11" s="7">
        <f>VLOOKUP($B11,Data!$A:$AW,37,FALSE)</f>
        <v>19186</v>
      </c>
      <c r="AA11" s="7">
        <f>VLOOKUP($B11,Data!$A:$AW,38,FALSE)</f>
        <v>17910</v>
      </c>
      <c r="AB11" s="7">
        <f>VLOOKUP($B11,Data!$A:$AW,39,FALSE)</f>
        <v>25693</v>
      </c>
      <c r="AC11" s="7"/>
      <c r="AD11" s="7">
        <f>VLOOKUP($B11,Data!$A:$AW,41,FALSE)</f>
        <v>-690</v>
      </c>
      <c r="AE11" s="7">
        <f>VLOOKUP($B11,Data!$A:$AW,42,FALSE)</f>
        <v>1994</v>
      </c>
      <c r="AF11" s="7">
        <f>VLOOKUP($B11,Data!$A:$AW,43,FALSE)</f>
        <v>6523</v>
      </c>
      <c r="AG11" s="7">
        <f>VLOOKUP($B11,Data!$A:$AW,44,FALSE)</f>
        <v>13656</v>
      </c>
      <c r="AH11" s="7">
        <f>VLOOKUP($B11,Data!$A:$AW,45,FALSE)</f>
        <v>12165</v>
      </c>
      <c r="AI11" s="7">
        <f>VLOOKUP($B11,Data!$A:$AW,46,FALSE)</f>
        <v>19132</v>
      </c>
      <c r="AJ11" s="7"/>
      <c r="AK11" s="12">
        <f t="shared" ref="AK11:AL11" si="33">P11/I11</f>
        <v>-3.5072015623728539E-2</v>
      </c>
      <c r="AL11" s="12">
        <f t="shared" si="33"/>
        <v>2.2862760020294266E-2</v>
      </c>
      <c r="AM11" s="12"/>
      <c r="AN11" s="12">
        <f t="shared" ref="AN11:AQ11" si="34">R11/K11</f>
        <v>0.10253980640246735</v>
      </c>
      <c r="AO11" s="12">
        <f t="shared" si="34"/>
        <v>0.15413321548697553</v>
      </c>
      <c r="AP11" s="12">
        <f t="shared" si="34"/>
        <v>0.10648400019783372</v>
      </c>
      <c r="AQ11" s="12">
        <f t="shared" si="34"/>
        <v>0.12962081670248696</v>
      </c>
      <c r="AR11" s="12">
        <f t="shared" ref="AR11:AW11" si="35">AD11/I11</f>
        <v>-2.8073887216209618E-2</v>
      </c>
      <c r="AS11" s="12">
        <f t="shared" si="35"/>
        <v>6.3229325215626589E-2</v>
      </c>
      <c r="AT11" s="12">
        <f t="shared" si="35"/>
        <v>0.12119354179440016</v>
      </c>
      <c r="AU11" s="12">
        <f t="shared" si="35"/>
        <v>0.16763644398615304</v>
      </c>
      <c r="AV11" s="12">
        <f t="shared" si="35"/>
        <v>0.12033236065087294</v>
      </c>
      <c r="AW11" s="12">
        <f t="shared" si="35"/>
        <v>0.14685293214614675</v>
      </c>
      <c r="AX11" s="12">
        <f t="shared" ref="AX11:BC11" si="36">W11/I11</f>
        <v>0.12136870371877288</v>
      </c>
      <c r="AY11" s="12">
        <f t="shared" si="36"/>
        <v>0.19184424150177576</v>
      </c>
      <c r="AZ11" s="12">
        <f t="shared" si="36"/>
        <v>0.21468517176671684</v>
      </c>
      <c r="BA11" s="12">
        <f t="shared" si="36"/>
        <v>0.23552085635020009</v>
      </c>
      <c r="BB11" s="12">
        <f t="shared" si="36"/>
        <v>0.17716009693852316</v>
      </c>
      <c r="BC11" s="12">
        <f t="shared" si="36"/>
        <v>0.19721369358305188</v>
      </c>
      <c r="BE11" s="12">
        <f t="shared" ref="BE11:BH11" si="37">K11/J11-1</f>
        <v>0.70671613394216126</v>
      </c>
      <c r="BF11" s="12">
        <f t="shared" si="37"/>
        <v>0.51351652639206291</v>
      </c>
      <c r="BG11" s="12">
        <f t="shared" si="37"/>
        <v>0.24100807738577501</v>
      </c>
      <c r="BH11" s="12">
        <f t="shared" si="37"/>
        <v>0.28868885701567826</v>
      </c>
      <c r="BI11" s="12">
        <f t="shared" ref="BI11:BL11" si="38">Y11/X11-1</f>
        <v>0.90991735537190088</v>
      </c>
      <c r="BJ11" s="12">
        <f t="shared" si="38"/>
        <v>0.66040675032453477</v>
      </c>
      <c r="BK11" s="12">
        <f t="shared" si="38"/>
        <v>-6.6506827895340348E-2</v>
      </c>
      <c r="BL11" s="12">
        <f t="shared" si="38"/>
        <v>0.43456169737576777</v>
      </c>
      <c r="BN11" s="14">
        <f t="shared" ref="BN11:BQ11" si="39">$F11/Y11</f>
        <v>73.921250378883599</v>
      </c>
      <c r="BO11" s="14">
        <f t="shared" si="39"/>
        <v>44.519964981132077</v>
      </c>
      <c r="BP11" s="14">
        <f t="shared" si="39"/>
        <v>47.691794982021214</v>
      </c>
      <c r="BQ11" s="14">
        <f t="shared" si="39"/>
        <v>33.244854556805358</v>
      </c>
      <c r="BR11" s="14">
        <f t="shared" ref="BR11:BU11" si="40">$F11/K11</f>
        <v>15.869796334801107</v>
      </c>
      <c r="BS11" s="14">
        <f t="shared" si="40"/>
        <v>10.485380277037146</v>
      </c>
      <c r="BT11" s="14">
        <f t="shared" si="40"/>
        <v>8.4490830221870521</v>
      </c>
      <c r="BU11" s="14">
        <f t="shared" si="40"/>
        <v>6.5563405597789375</v>
      </c>
    </row>
    <row r="12" spans="1:75" x14ac:dyDescent="0.2">
      <c r="B12" s="9" t="s">
        <v>34</v>
      </c>
      <c r="C12" s="9" t="str">
        <f>VLOOKUP($B12,Data!A:AO,2,FALSE)</f>
        <v>Meta Platforms, Inc.</v>
      </c>
      <c r="D12" s="9">
        <f>VLOOKUP($B12,Data!A:AO,9,FALSE)</f>
        <v>290.52999999999997</v>
      </c>
      <c r="E12" s="10">
        <f>VLOOKUP($B12,Data!A:AO,3,FALSE)/10^6</f>
        <v>744549.90847999998</v>
      </c>
      <c r="F12" s="10">
        <f>VLOOKUP($B12,Data!A:AO,12,FALSE)/10^6</f>
        <v>735373.55776</v>
      </c>
      <c r="G12" s="11">
        <f>VLOOKUP($B12,Data!A:AO,10,FALSE)</f>
        <v>298.12</v>
      </c>
      <c r="H12" s="12">
        <f t="shared" si="0"/>
        <v>0.97454045350865415</v>
      </c>
      <c r="I12" s="13">
        <f>VLOOKUP($B12,Data!$A:$AW,20,FALSE)</f>
        <v>70697</v>
      </c>
      <c r="J12" s="13">
        <f>VLOOKUP($B12,Data!$A:$AW,21,FALSE)</f>
        <v>85965</v>
      </c>
      <c r="K12" s="13">
        <f>VLOOKUP($B12,Data!A:AO,22,FALSE)</f>
        <v>117929</v>
      </c>
      <c r="L12" s="13">
        <f>VLOOKUP($B12,Data!$A:$AW,23,FALSE)</f>
        <v>116609</v>
      </c>
      <c r="M12" s="13">
        <f>VLOOKUP($B12,Data!$A:$AW,24,FALSE)</f>
        <v>126553</v>
      </c>
      <c r="N12" s="13">
        <f>VLOOKUP($B12,Data!$A:$AW,25,FALSE)</f>
        <v>140331</v>
      </c>
      <c r="O12" s="7"/>
      <c r="P12" s="7">
        <f>VLOOKUP($B12,Data!$A:$AW,27,FALSE)</f>
        <v>18485</v>
      </c>
      <c r="Q12" s="7">
        <f>VLOOKUP($B12,Data!$A:$AW,28,FALSE)</f>
        <v>29146</v>
      </c>
      <c r="R12" s="7">
        <f>VLOOKUP($B12,Data!A:AW,29,FALSE)</f>
        <v>39370</v>
      </c>
      <c r="S12" s="7">
        <f>VLOOKUP($B12,Data!$A:$AW,30,FALSE)</f>
        <v>23200</v>
      </c>
      <c r="T12" s="7">
        <f>VLOOKUP($B12,Data!$A:$AW,31,FALSE)</f>
        <v>30736</v>
      </c>
      <c r="U12" s="7">
        <f>VLOOKUP($B12,Data!$A:$AW,32,FALSE)</f>
        <v>37571</v>
      </c>
      <c r="V12" s="7"/>
      <c r="W12" s="7">
        <f>VLOOKUP($B12,Data!$A:$AW,34,FALSE)</f>
        <v>39562</v>
      </c>
      <c r="X12" s="7">
        <f>VLOOKUP($B12,Data!$A:$AW,35,FALSE)</f>
        <v>46069</v>
      </c>
      <c r="Y12" s="7">
        <f>VLOOKUP($B12,Data!$A:$AW,36,FALSE)</f>
        <v>63884</v>
      </c>
      <c r="Z12" s="7">
        <f>VLOOKUP($B12,Data!$A:$AW,37,FALSE)</f>
        <v>49622</v>
      </c>
      <c r="AA12" s="7">
        <f>VLOOKUP($B12,Data!$A:$AW,38,FALSE)</f>
        <v>62966</v>
      </c>
      <c r="AB12" s="7">
        <f>VLOOKUP($B12,Data!$A:$AW,39,FALSE)</f>
        <v>72946</v>
      </c>
      <c r="AC12" s="7"/>
      <c r="AD12" s="7">
        <f>VLOOKUP($B12,Data!$A:$AW,41,FALSE)</f>
        <v>28986</v>
      </c>
      <c r="AE12" s="7">
        <f>VLOOKUP($B12,Data!$A:$AW,42,FALSE)</f>
        <v>32671</v>
      </c>
      <c r="AF12" s="7">
        <f>VLOOKUP($B12,Data!$A:$AW,43,FALSE)</f>
        <v>46753</v>
      </c>
      <c r="AG12" s="7">
        <f>VLOOKUP($B12,Data!$A:$AW,44,FALSE)</f>
        <v>28944</v>
      </c>
      <c r="AH12" s="7">
        <f>VLOOKUP($B12,Data!$A:$AW,45,FALSE)</f>
        <v>38091</v>
      </c>
      <c r="AI12" s="7">
        <f>VLOOKUP($B12,Data!$A:$AW,46,FALSE)</f>
        <v>46052</v>
      </c>
      <c r="AJ12" s="7"/>
      <c r="AK12" s="12">
        <f t="shared" ref="AK12:AL12" si="41">P12/I12</f>
        <v>0.26146795479298979</v>
      </c>
      <c r="AL12" s="12">
        <f t="shared" si="41"/>
        <v>0.3390449601582039</v>
      </c>
      <c r="AM12" s="12"/>
      <c r="AN12" s="12">
        <f t="shared" ref="AN12:AQ12" si="42">R12/K12</f>
        <v>0.33384494059985248</v>
      </c>
      <c r="AO12" s="12">
        <f t="shared" si="42"/>
        <v>0.19895548371051977</v>
      </c>
      <c r="AP12" s="12">
        <f t="shared" si="42"/>
        <v>0.24287057596422051</v>
      </c>
      <c r="AQ12" s="12">
        <f t="shared" si="42"/>
        <v>0.26773129244429245</v>
      </c>
      <c r="AR12" s="12">
        <f t="shared" ref="AR12:AW12" si="43">AD12/I12</f>
        <v>0.41000325332050863</v>
      </c>
      <c r="AS12" s="12">
        <f t="shared" si="43"/>
        <v>0.3800500203571221</v>
      </c>
      <c r="AT12" s="12">
        <f t="shared" si="43"/>
        <v>0.39645040660058173</v>
      </c>
      <c r="AU12" s="12">
        <f t="shared" si="43"/>
        <v>0.24821411726367604</v>
      </c>
      <c r="AV12" s="12">
        <f t="shared" si="43"/>
        <v>0.30098851864436243</v>
      </c>
      <c r="AW12" s="12">
        <f t="shared" si="43"/>
        <v>0.32816697664806777</v>
      </c>
      <c r="AX12" s="12">
        <f t="shared" ref="AX12:BC12" si="44">W12/I12</f>
        <v>0.55959941723128281</v>
      </c>
      <c r="AY12" s="12">
        <f t="shared" si="44"/>
        <v>0.53590414703658462</v>
      </c>
      <c r="AZ12" s="12">
        <f t="shared" si="44"/>
        <v>0.541715778137693</v>
      </c>
      <c r="BA12" s="12">
        <f t="shared" si="44"/>
        <v>0.42554176778807812</v>
      </c>
      <c r="BB12" s="12">
        <f t="shared" si="44"/>
        <v>0.4975464825014026</v>
      </c>
      <c r="BC12" s="12">
        <f t="shared" si="44"/>
        <v>0.51981386863914603</v>
      </c>
      <c r="BE12" s="12">
        <f t="shared" ref="BE12:BH12" si="45">K12/J12-1</f>
        <v>0.37182574303495608</v>
      </c>
      <c r="BF12" s="12">
        <f t="shared" si="45"/>
        <v>-1.1193175554782941E-2</v>
      </c>
      <c r="BG12" s="12">
        <f t="shared" si="45"/>
        <v>8.5276436638681341E-2</v>
      </c>
      <c r="BH12" s="12">
        <f t="shared" si="45"/>
        <v>0.10887138195064527</v>
      </c>
      <c r="BI12" s="12">
        <f t="shared" ref="BI12:BL12" si="46">Y12/X12-1</f>
        <v>0.38670255486335714</v>
      </c>
      <c r="BJ12" s="12">
        <f t="shared" si="46"/>
        <v>-0.22324838770271116</v>
      </c>
      <c r="BK12" s="12">
        <f t="shared" si="46"/>
        <v>0.26891298214501624</v>
      </c>
      <c r="BL12" s="12">
        <f t="shared" si="46"/>
        <v>0.15849823714385547</v>
      </c>
      <c r="BN12" s="14">
        <f t="shared" ref="BN12:BQ12" si="47">$F12/Y12</f>
        <v>11.511075664642163</v>
      </c>
      <c r="BO12" s="14">
        <f t="shared" si="47"/>
        <v>14.81950662528717</v>
      </c>
      <c r="BP12" s="14">
        <f t="shared" si="47"/>
        <v>11.678899052822159</v>
      </c>
      <c r="BQ12" s="14">
        <f t="shared" si="47"/>
        <v>10.081067608367833</v>
      </c>
      <c r="BR12" s="14">
        <f t="shared" ref="BR12:BU12" si="48">$F12/K12</f>
        <v>6.2357313108734918</v>
      </c>
      <c r="BS12" s="14">
        <f t="shared" si="48"/>
        <v>6.3063190470718382</v>
      </c>
      <c r="BT12" s="14">
        <f t="shared" si="48"/>
        <v>5.8107951432206271</v>
      </c>
      <c r="BU12" s="14">
        <f t="shared" si="48"/>
        <v>5.2402787535184672</v>
      </c>
    </row>
    <row r="13" spans="1:75" x14ac:dyDescent="0.2">
      <c r="B13" s="9" t="s">
        <v>35</v>
      </c>
      <c r="C13" s="9" t="str">
        <f>VLOOKUP($B13,Data!A:AO,2,FALSE)</f>
        <v>Adobe Inc.</v>
      </c>
      <c r="D13" s="9">
        <f>VLOOKUP($B13,Data!A:AO,9,FALSE)</f>
        <v>485.27</v>
      </c>
      <c r="E13" s="10">
        <f>VLOOKUP($B13,Data!A:AO,3,FALSE)/10^6</f>
        <v>221186.064384</v>
      </c>
      <c r="F13" s="10">
        <f>VLOOKUP($B13,Data!A:AO,12,FALSE)/10^6</f>
        <v>218698.07206400001</v>
      </c>
      <c r="G13" s="11">
        <f>VLOOKUP($B13,Data!A:AO,10,FALSE)</f>
        <v>518.74</v>
      </c>
      <c r="H13" s="12">
        <f t="shared" si="0"/>
        <v>0.93547827427998609</v>
      </c>
      <c r="I13" s="13">
        <f>VLOOKUP($B13,Data!$A:$AW,20,FALSE)</f>
        <v>11171</v>
      </c>
      <c r="J13" s="13">
        <f>VLOOKUP($B13,Data!$A:$AW,21,FALSE)</f>
        <v>12868</v>
      </c>
      <c r="K13" s="13">
        <f>VLOOKUP($B13,Data!A:AO,22,FALSE)</f>
        <v>15785</v>
      </c>
      <c r="L13" s="13">
        <f>VLOOKUP($B13,Data!$A:$AW,23,FALSE)</f>
        <v>17606</v>
      </c>
      <c r="M13" s="13">
        <f>VLOOKUP($B13,Data!$A:$AW,24,FALSE)</f>
        <v>19331</v>
      </c>
      <c r="N13" s="13">
        <f>VLOOKUP($B13,Data!$A:$AW,25,FALSE)</f>
        <v>21660</v>
      </c>
      <c r="O13" s="7"/>
      <c r="P13" s="7">
        <f>VLOOKUP($B13,Data!$A:$AW,27,FALSE)</f>
        <v>2951</v>
      </c>
      <c r="Q13" s="7">
        <f>VLOOKUP($B13,Data!$A:$AW,28,FALSE)</f>
        <v>5260</v>
      </c>
      <c r="R13" s="7">
        <f>VLOOKUP($B13,Data!A:AW,29,FALSE)</f>
        <v>4822</v>
      </c>
      <c r="S13" s="7">
        <f>VLOOKUP($B13,Data!$A:$AW,30,FALSE)</f>
        <v>4756</v>
      </c>
      <c r="T13" s="7">
        <f>VLOOKUP($B13,Data!$A:$AW,31,FALSE)</f>
        <v>5172</v>
      </c>
      <c r="U13" s="7">
        <f>VLOOKUP($B13,Data!$A:$AW,32,FALSE)</f>
        <v>5892</v>
      </c>
      <c r="V13" s="7"/>
      <c r="W13" s="7">
        <f>VLOOKUP($B13,Data!$A:$AW,34,FALSE)</f>
        <v>5086</v>
      </c>
      <c r="X13" s="7">
        <f>VLOOKUP($B13,Data!$A:$AW,35,FALSE)</f>
        <v>6278</v>
      </c>
      <c r="Y13" s="7">
        <f>VLOOKUP($B13,Data!$A:$AW,36,FALSE)</f>
        <v>8047</v>
      </c>
      <c r="Z13" s="7">
        <f>VLOOKUP($B13,Data!$A:$AW,37,FALSE)</f>
        <v>8801</v>
      </c>
      <c r="AA13" s="7">
        <f>VLOOKUP($B13,Data!$A:$AW,38,FALSE)</f>
        <v>9654</v>
      </c>
      <c r="AB13" s="7">
        <f>VLOOKUP($B13,Data!$A:$AW,39,FALSE)</f>
        <v>10678</v>
      </c>
      <c r="AC13" s="7"/>
      <c r="AD13" s="7">
        <f>VLOOKUP($B13,Data!$A:$AW,41,FALSE)</f>
        <v>4461</v>
      </c>
      <c r="AE13" s="7">
        <f>VLOOKUP($B13,Data!$A:$AW,42,FALSE)</f>
        <v>5521</v>
      </c>
      <c r="AF13" s="7">
        <f>VLOOKUP($B13,Data!$A:$AW,43,FALSE)</f>
        <v>7259</v>
      </c>
      <c r="AG13" s="7">
        <f>VLOOKUP($B13,Data!$A:$AW,44,FALSE)</f>
        <v>7945</v>
      </c>
      <c r="AH13" s="7">
        <f>VLOOKUP($B13,Data!$A:$AW,45,FALSE)</f>
        <v>8770</v>
      </c>
      <c r="AI13" s="7">
        <f>VLOOKUP($B13,Data!$A:$AW,46,FALSE)</f>
        <v>9819</v>
      </c>
      <c r="AJ13" s="7"/>
      <c r="AK13" s="12">
        <f t="shared" ref="AK13:AL13" si="49">P13/I13</f>
        <v>0.26416614448124609</v>
      </c>
      <c r="AL13" s="12">
        <f t="shared" si="49"/>
        <v>0.40876593099160707</v>
      </c>
      <c r="AM13" s="12"/>
      <c r="AN13" s="12">
        <f t="shared" ref="AN13:AQ13" si="50">R13/K13</f>
        <v>0.30547988596769082</v>
      </c>
      <c r="AO13" s="12">
        <f t="shared" si="50"/>
        <v>0.27013518118823127</v>
      </c>
      <c r="AP13" s="12">
        <f t="shared" si="50"/>
        <v>0.26754953184004965</v>
      </c>
      <c r="AQ13" s="12">
        <f t="shared" si="50"/>
        <v>0.27202216066481993</v>
      </c>
      <c r="AR13" s="12">
        <f t="shared" ref="AR13:AW13" si="51">AD13/I13</f>
        <v>0.39933757049503177</v>
      </c>
      <c r="AS13" s="12">
        <f t="shared" si="51"/>
        <v>0.42904880323282563</v>
      </c>
      <c r="AT13" s="12">
        <f t="shared" si="51"/>
        <v>0.45986696230598667</v>
      </c>
      <c r="AU13" s="12">
        <f t="shared" si="51"/>
        <v>0.45126661365443599</v>
      </c>
      <c r="AV13" s="12">
        <f t="shared" si="51"/>
        <v>0.45367544358801926</v>
      </c>
      <c r="AW13" s="12">
        <f t="shared" si="51"/>
        <v>0.4533240997229917</v>
      </c>
      <c r="AX13" s="12">
        <f t="shared" ref="AX13:BC13" si="52">W13/I13</f>
        <v>0.45528600841464506</v>
      </c>
      <c r="AY13" s="12">
        <f t="shared" si="52"/>
        <v>0.48787690394777744</v>
      </c>
      <c r="AZ13" s="12">
        <f t="shared" si="52"/>
        <v>0.50978777320240731</v>
      </c>
      <c r="BA13" s="12">
        <f t="shared" si="52"/>
        <v>0.49988640236283083</v>
      </c>
      <c r="BB13" s="12">
        <f t="shared" si="52"/>
        <v>0.49940510061559151</v>
      </c>
      <c r="BC13" s="12">
        <f t="shared" si="52"/>
        <v>0.49298245614035086</v>
      </c>
      <c r="BE13" s="12">
        <f t="shared" ref="BE13:BH13" si="53">K13/J13-1</f>
        <v>0.22668635374572577</v>
      </c>
      <c r="BF13" s="12">
        <f t="shared" si="53"/>
        <v>0.11536268609439349</v>
      </c>
      <c r="BG13" s="12">
        <f t="shared" si="53"/>
        <v>9.7977962058389156E-2</v>
      </c>
      <c r="BH13" s="12">
        <f t="shared" si="53"/>
        <v>0.12048005793802696</v>
      </c>
      <c r="BI13" s="12">
        <f t="shared" ref="BI13:BL13" si="54">Y13/X13-1</f>
        <v>0.2817776361898694</v>
      </c>
      <c r="BJ13" s="12">
        <f t="shared" si="54"/>
        <v>9.3699515347334339E-2</v>
      </c>
      <c r="BK13" s="12">
        <f t="shared" si="54"/>
        <v>9.6920804454039278E-2</v>
      </c>
      <c r="BL13" s="12">
        <f t="shared" si="54"/>
        <v>0.10607002278848143</v>
      </c>
      <c r="BN13" s="14">
        <f t="shared" ref="BN13:BQ13" si="55">$F13/Y13</f>
        <v>27.177590662855724</v>
      </c>
      <c r="BO13" s="14">
        <f t="shared" si="55"/>
        <v>24.849229867515056</v>
      </c>
      <c r="BP13" s="14">
        <f t="shared" si="55"/>
        <v>22.653622546509219</v>
      </c>
      <c r="BQ13" s="14">
        <f t="shared" si="55"/>
        <v>20.481182999063495</v>
      </c>
      <c r="BR13" s="14">
        <f t="shared" ref="BR13:BU13" si="56">$F13/K13</f>
        <v>13.854803425023757</v>
      </c>
      <c r="BS13" s="14">
        <f t="shared" si="56"/>
        <v>12.421792119959106</v>
      </c>
      <c r="BT13" s="14">
        <f t="shared" si="56"/>
        <v>11.313334647147069</v>
      </c>
      <c r="BU13" s="14">
        <f t="shared" si="56"/>
        <v>10.09686389953832</v>
      </c>
    </row>
    <row r="14" spans="1:75" x14ac:dyDescent="0.2">
      <c r="B14" s="9" t="s">
        <v>36</v>
      </c>
      <c r="C14" s="9" t="str">
        <f>VLOOKUP($B14,Data!A:AO,2,FALSE)</f>
        <v>Salesforce, Inc.</v>
      </c>
      <c r="D14" s="9">
        <f>VLOOKUP($B14,Data!A:AO,9,FALSE)</f>
        <v>209.59</v>
      </c>
      <c r="E14" s="10">
        <f>VLOOKUP($B14,Data!A:AO,3,FALSE)/10^6</f>
        <v>204140.658688</v>
      </c>
      <c r="F14" s="10">
        <f>VLOOKUP($B14,Data!A:AO,12,FALSE)/10^6</f>
        <v>204077.66220799999</v>
      </c>
      <c r="G14" s="11">
        <f>VLOOKUP($B14,Data!A:AO,10,FALSE)</f>
        <v>225</v>
      </c>
      <c r="H14" s="12">
        <f t="shared" si="0"/>
        <v>0.93151111111111118</v>
      </c>
      <c r="I14" s="13">
        <f>VLOOKUP($B14,Data!$A:$AW,20,FALSE)</f>
        <v>13282</v>
      </c>
      <c r="J14" s="13">
        <f>VLOOKUP($B14,Data!$A:$AW,21,FALSE)</f>
        <v>17098</v>
      </c>
      <c r="K14" s="13">
        <f>VLOOKUP($B14,Data!A:AO,22,FALSE)</f>
        <v>21252</v>
      </c>
      <c r="L14" s="13">
        <f>VLOOKUP($B14,Data!$A:$AW,23,FALSE)</f>
        <v>26492</v>
      </c>
      <c r="M14" s="13">
        <f>VLOOKUP($B14,Data!$A:$AW,24,FALSE)</f>
        <v>31352</v>
      </c>
      <c r="N14" s="13">
        <f>VLOOKUP($B14,Data!$A:$AW,25,FALSE)</f>
        <v>34647</v>
      </c>
      <c r="O14" s="7"/>
      <c r="P14" s="7">
        <f>VLOOKUP($B14,Data!$A:$AW,27,FALSE)</f>
        <v>1110</v>
      </c>
      <c r="Q14" s="7">
        <f>VLOOKUP($B14,Data!$A:$AW,28,FALSE)</f>
        <v>126</v>
      </c>
      <c r="R14" s="7">
        <f>VLOOKUP($B14,Data!A:AW,29,FALSE)</f>
        <v>4072</v>
      </c>
      <c r="S14" s="7">
        <f>VLOOKUP($B14,Data!$A:$AW,30,FALSE)</f>
        <v>1444</v>
      </c>
      <c r="T14" s="7">
        <f>VLOOKUP($B14,Data!$A:$AW,31,FALSE)</f>
        <v>208</v>
      </c>
      <c r="U14" s="7">
        <f>VLOOKUP($B14,Data!$A:$AW,32,FALSE)</f>
        <v>2758</v>
      </c>
      <c r="V14" s="7"/>
      <c r="W14" s="7">
        <f>VLOOKUP($B14,Data!$A:$AW,34,FALSE)</f>
        <v>3227</v>
      </c>
      <c r="X14" s="7">
        <f>VLOOKUP($B14,Data!$A:$AW,35,FALSE)</f>
        <v>5009</v>
      </c>
      <c r="Y14" s="7">
        <f>VLOOKUP($B14,Data!$A:$AW,36,FALSE)</f>
        <v>6612</v>
      </c>
      <c r="Z14" s="7">
        <f>VLOOKUP($B14,Data!$A:$AW,37,FALSE)</f>
        <v>8249</v>
      </c>
      <c r="AA14" s="7">
        <f>VLOOKUP($B14,Data!$A:$AW,38,FALSE)</f>
        <v>8903</v>
      </c>
      <c r="AB14" s="7">
        <f>VLOOKUP($B14,Data!$A:$AW,39,FALSE)</f>
        <v>11126</v>
      </c>
      <c r="AC14" s="7"/>
      <c r="AD14" s="7">
        <f>VLOOKUP($B14,Data!$A:$AW,41,FALSE)</f>
        <v>2265</v>
      </c>
      <c r="AE14" s="7">
        <f>VLOOKUP($B14,Data!$A:$AW,42,FALSE)</f>
        <v>2874</v>
      </c>
      <c r="AF14" s="7">
        <f>VLOOKUP($B14,Data!$A:$AW,43,FALSE)</f>
        <v>3766</v>
      </c>
      <c r="AG14" s="7">
        <f>VLOOKUP($B14,Data!$A:$AW,44,FALSE)</f>
        <v>4951</v>
      </c>
      <c r="AH14" s="7">
        <f>VLOOKUP($B14,Data!$A:$AW,45,FALSE)</f>
        <v>7068</v>
      </c>
      <c r="AI14" s="7">
        <f>VLOOKUP($B14,Data!$A:$AW,46,FALSE)</f>
        <v>9732</v>
      </c>
      <c r="AJ14" s="7"/>
      <c r="AK14" s="12">
        <f t="shared" ref="AK14:AL14" si="57">P14/I14</f>
        <v>8.3571751242282791E-2</v>
      </c>
      <c r="AL14" s="12">
        <f t="shared" si="57"/>
        <v>7.3692829570710027E-3</v>
      </c>
      <c r="AM14" s="12"/>
      <c r="AN14" s="12">
        <f t="shared" ref="AN14:AQ14" si="58">R14/K14</f>
        <v>0.19160549595332205</v>
      </c>
      <c r="AO14" s="12">
        <f t="shared" si="58"/>
        <v>5.4507020987467916E-2</v>
      </c>
      <c r="AP14" s="12">
        <f t="shared" si="58"/>
        <v>6.6343454963000764E-3</v>
      </c>
      <c r="AQ14" s="12">
        <f t="shared" si="58"/>
        <v>7.9602851617744677E-2</v>
      </c>
      <c r="AR14" s="12">
        <f t="shared" ref="AR14:AW14" si="59">AD14/I14</f>
        <v>0.1705315464538473</v>
      </c>
      <c r="AS14" s="12">
        <f t="shared" si="59"/>
        <v>0.16808983506842906</v>
      </c>
      <c r="AT14" s="12">
        <f t="shared" si="59"/>
        <v>0.17720685111989459</v>
      </c>
      <c r="AU14" s="12">
        <f t="shared" si="59"/>
        <v>0.18688660727766873</v>
      </c>
      <c r="AV14" s="12">
        <f t="shared" si="59"/>
        <v>0.22544016330696606</v>
      </c>
      <c r="AW14" s="12">
        <f t="shared" si="59"/>
        <v>0.28089012035674082</v>
      </c>
      <c r="AX14" s="12">
        <f t="shared" ref="AX14:BC14" si="60">W14/I14</f>
        <v>0.24296039753049239</v>
      </c>
      <c r="AY14" s="12">
        <f t="shared" si="60"/>
        <v>0.29295824072990995</v>
      </c>
      <c r="AZ14" s="12">
        <f t="shared" si="60"/>
        <v>0.31112365894974592</v>
      </c>
      <c r="BA14" s="12">
        <f t="shared" si="60"/>
        <v>0.31137701947757812</v>
      </c>
      <c r="BB14" s="12">
        <f t="shared" si="60"/>
        <v>0.28396912477672875</v>
      </c>
      <c r="BC14" s="12">
        <f t="shared" si="60"/>
        <v>0.32112448408231592</v>
      </c>
      <c r="BE14" s="12">
        <f t="shared" ref="BE14:BH14" si="61">K14/J14-1</f>
        <v>0.24295239209264241</v>
      </c>
      <c r="BF14" s="12">
        <f t="shared" si="61"/>
        <v>0.24656502917372491</v>
      </c>
      <c r="BG14" s="12">
        <f t="shared" si="61"/>
        <v>0.18345160803261362</v>
      </c>
      <c r="BH14" s="12">
        <f t="shared" si="61"/>
        <v>0.10509696351109987</v>
      </c>
      <c r="BI14" s="12">
        <f t="shared" ref="BI14:BL14" si="62">Y14/X14-1</f>
        <v>0.3200239568776202</v>
      </c>
      <c r="BJ14" s="12">
        <f t="shared" si="62"/>
        <v>0.24758015728977623</v>
      </c>
      <c r="BK14" s="12">
        <f t="shared" si="62"/>
        <v>7.9282337253000268E-2</v>
      </c>
      <c r="BL14" s="12">
        <f t="shared" si="62"/>
        <v>0.24969111535437483</v>
      </c>
      <c r="BN14" s="14">
        <f t="shared" ref="BN14:BQ14" si="63">$F14/Y14</f>
        <v>30.864740200846946</v>
      </c>
      <c r="BO14" s="14">
        <f t="shared" si="63"/>
        <v>24.739685077948842</v>
      </c>
      <c r="BP14" s="14">
        <f t="shared" si="63"/>
        <v>22.922347771313039</v>
      </c>
      <c r="BQ14" s="14">
        <f t="shared" si="63"/>
        <v>18.342410768290492</v>
      </c>
      <c r="BR14" s="14">
        <f t="shared" ref="BR14:BU14" si="64">$F14/K14</f>
        <v>9.6027509038208159</v>
      </c>
      <c r="BS14" s="14">
        <f t="shared" si="64"/>
        <v>7.7033694023856256</v>
      </c>
      <c r="BT14" s="14">
        <f t="shared" si="64"/>
        <v>6.509239034447563</v>
      </c>
      <c r="BU14" s="14">
        <f t="shared" si="64"/>
        <v>5.8901971947931999</v>
      </c>
    </row>
    <row r="15" spans="1:75" x14ac:dyDescent="0.2">
      <c r="B15" s="9" t="s">
        <v>37</v>
      </c>
      <c r="C15" s="9" t="str">
        <f>VLOOKUP($B15,Data!A:AO,2,FALSE)</f>
        <v>Netflix, Inc.</v>
      </c>
      <c r="D15" s="9">
        <f>VLOOKUP($B15,Data!A:AO,9,FALSE)</f>
        <v>438.1</v>
      </c>
      <c r="E15" s="10">
        <f>VLOOKUP($B15,Data!A:AO,3,FALSE)/10^6</f>
        <v>194753.41312000001</v>
      </c>
      <c r="F15" s="10">
        <f>VLOOKUP($B15,Data!A:AO,12,FALSE)/10^6</f>
        <v>203879.95647999999</v>
      </c>
      <c r="G15" s="11">
        <f>VLOOKUP($B15,Data!A:AO,10,FALSE)</f>
        <v>450.97</v>
      </c>
      <c r="H15" s="12">
        <f t="shared" si="0"/>
        <v>0.97146151628711441</v>
      </c>
      <c r="I15" s="13">
        <f>VLOOKUP($B15,Data!$A:$AW,20,FALSE)</f>
        <v>20156</v>
      </c>
      <c r="J15" s="13">
        <f>VLOOKUP($B15,Data!$A:$AW,21,FALSE)</f>
        <v>24996</v>
      </c>
      <c r="K15" s="13">
        <f>VLOOKUP($B15,Data!A:AO,22,FALSE)</f>
        <v>29698</v>
      </c>
      <c r="L15" s="13">
        <f>VLOOKUP($B15,Data!$A:$AW,23,FALSE)</f>
        <v>31616</v>
      </c>
      <c r="M15" s="13">
        <f>VLOOKUP($B15,Data!$A:$AW,24,FALSE)</f>
        <v>34012</v>
      </c>
      <c r="N15" s="13">
        <f>VLOOKUP($B15,Data!$A:$AW,25,FALSE)</f>
        <v>38300</v>
      </c>
      <c r="O15" s="7"/>
      <c r="P15" s="7">
        <f>VLOOKUP($B15,Data!$A:$AW,27,FALSE)</f>
        <v>1867</v>
      </c>
      <c r="Q15" s="7">
        <f>VLOOKUP($B15,Data!$A:$AW,28,FALSE)</f>
        <v>2761</v>
      </c>
      <c r="R15" s="7">
        <f>VLOOKUP($B15,Data!A:AW,29,FALSE)</f>
        <v>5116</v>
      </c>
      <c r="S15" s="7">
        <f>VLOOKUP($B15,Data!$A:$AW,30,FALSE)</f>
        <v>4492</v>
      </c>
      <c r="T15" s="7">
        <f>VLOOKUP($B15,Data!$A:$AW,31,FALSE)</f>
        <v>5049</v>
      </c>
      <c r="U15" s="7">
        <f>VLOOKUP($B15,Data!$A:$AW,32,FALSE)</f>
        <v>6495</v>
      </c>
      <c r="V15" s="7"/>
      <c r="W15" s="7">
        <f>VLOOKUP($B15,Data!$A:$AW,34,FALSE)</f>
        <v>3113</v>
      </c>
      <c r="X15" s="7">
        <f>VLOOKUP($B15,Data!$A:$AW,35,FALSE)</f>
        <v>5116</v>
      </c>
      <c r="Y15" s="7">
        <f>VLOOKUP($B15,Data!$A:$AW,36,FALSE)</f>
        <v>6806</v>
      </c>
      <c r="Z15" s="7">
        <f>VLOOKUP($B15,Data!$A:$AW,37,FALSE)</f>
        <v>6545</v>
      </c>
      <c r="AA15" s="7">
        <f>VLOOKUP($B15,Data!$A:$AW,38,FALSE)</f>
        <v>7298</v>
      </c>
      <c r="AB15" s="7">
        <f>VLOOKUP($B15,Data!$A:$AW,39,FALSE)</f>
        <v>9121</v>
      </c>
      <c r="AC15" s="7"/>
      <c r="AD15" s="7">
        <f>VLOOKUP($B15,Data!$A:$AW,41,FALSE)</f>
        <v>2604</v>
      </c>
      <c r="AE15" s="7">
        <f>VLOOKUP($B15,Data!$A:$AW,42,FALSE)</f>
        <v>4585</v>
      </c>
      <c r="AF15" s="7">
        <f>VLOOKUP($B15,Data!$A:$AW,43,FALSE)</f>
        <v>6195</v>
      </c>
      <c r="AG15" s="7">
        <f>VLOOKUP($B15,Data!$A:$AW,44,FALSE)</f>
        <v>5633</v>
      </c>
      <c r="AH15" s="7">
        <f>VLOOKUP($B15,Data!$A:$AW,45,FALSE)</f>
        <v>6440</v>
      </c>
      <c r="AI15" s="7">
        <f>VLOOKUP($B15,Data!$A:$AW,46,FALSE)</f>
        <v>8225</v>
      </c>
      <c r="AJ15" s="7"/>
      <c r="AK15" s="12">
        <f t="shared" ref="AK15:AL15" si="65">P15/I15</f>
        <v>9.2627505457432036E-2</v>
      </c>
      <c r="AL15" s="12">
        <f t="shared" si="65"/>
        <v>0.11045767322771644</v>
      </c>
      <c r="AM15" s="12"/>
      <c r="AN15" s="12">
        <f t="shared" ref="AN15:AQ15" si="66">R15/K15</f>
        <v>0.17226749276045525</v>
      </c>
      <c r="AO15" s="12">
        <f t="shared" si="66"/>
        <v>0.14207995951417005</v>
      </c>
      <c r="AP15" s="12">
        <f t="shared" si="66"/>
        <v>0.14844760672703752</v>
      </c>
      <c r="AQ15" s="12">
        <f t="shared" si="66"/>
        <v>0.16958224543080941</v>
      </c>
      <c r="AR15" s="12">
        <f t="shared" ref="AR15:AW15" si="67">AD15/I15</f>
        <v>0.12919230005953561</v>
      </c>
      <c r="AS15" s="12">
        <f t="shared" si="67"/>
        <v>0.18342934869579133</v>
      </c>
      <c r="AT15" s="12">
        <f t="shared" si="67"/>
        <v>0.20859990571755674</v>
      </c>
      <c r="AU15" s="12">
        <f t="shared" si="67"/>
        <v>0.17816928137651822</v>
      </c>
      <c r="AV15" s="12">
        <f t="shared" si="67"/>
        <v>0.18934493708103023</v>
      </c>
      <c r="AW15" s="12">
        <f t="shared" si="67"/>
        <v>0.21475195822454307</v>
      </c>
      <c r="AX15" s="12">
        <f t="shared" ref="AX15:BC15" si="68">W15/I15</f>
        <v>0.15444532645366144</v>
      </c>
      <c r="AY15" s="12">
        <f t="shared" si="68"/>
        <v>0.20467274763962234</v>
      </c>
      <c r="AZ15" s="12">
        <f t="shared" si="68"/>
        <v>0.22917368172940938</v>
      </c>
      <c r="BA15" s="12">
        <f t="shared" si="68"/>
        <v>0.20701543522267207</v>
      </c>
      <c r="BB15" s="12">
        <f t="shared" si="68"/>
        <v>0.21457132776667059</v>
      </c>
      <c r="BC15" s="12">
        <f t="shared" si="68"/>
        <v>0.23814621409921671</v>
      </c>
      <c r="BE15" s="12">
        <f t="shared" ref="BE15:BH15" si="69">K15/J15-1</f>
        <v>0.18811009761561848</v>
      </c>
      <c r="BF15" s="12">
        <f t="shared" si="69"/>
        <v>6.4583473634588273E-2</v>
      </c>
      <c r="BG15" s="12">
        <f t="shared" si="69"/>
        <v>7.5784412955465674E-2</v>
      </c>
      <c r="BH15" s="12">
        <f t="shared" si="69"/>
        <v>0.12607315065271085</v>
      </c>
      <c r="BI15" s="12">
        <f t="shared" ref="BI15:BL15" si="70">Y15/X15-1</f>
        <v>0.33033620015637211</v>
      </c>
      <c r="BJ15" s="12">
        <f t="shared" si="70"/>
        <v>-3.8348516015280665E-2</v>
      </c>
      <c r="BK15" s="12">
        <f t="shared" si="70"/>
        <v>0.11504965622612673</v>
      </c>
      <c r="BL15" s="12">
        <f t="shared" si="70"/>
        <v>0.24979446423677709</v>
      </c>
      <c r="BN15" s="14">
        <f t="shared" ref="BN15:BQ15" si="71">$F15/Y15</f>
        <v>29.955914851601527</v>
      </c>
      <c r="BO15" s="14">
        <f t="shared" si="71"/>
        <v>31.150489912910619</v>
      </c>
      <c r="BP15" s="14">
        <f t="shared" si="71"/>
        <v>27.936414973965469</v>
      </c>
      <c r="BQ15" s="14">
        <f t="shared" si="71"/>
        <v>22.352807420239007</v>
      </c>
      <c r="BR15" s="14">
        <f t="shared" ref="BR15:BU15" si="72">$F15/K15</f>
        <v>6.8651072961142159</v>
      </c>
      <c r="BS15" s="14">
        <f t="shared" si="72"/>
        <v>6.4486322267206475</v>
      </c>
      <c r="BT15" s="14">
        <f t="shared" si="72"/>
        <v>5.9943536540044686</v>
      </c>
      <c r="BU15" s="14">
        <f t="shared" si="72"/>
        <v>5.3232364616187988</v>
      </c>
    </row>
    <row r="16" spans="1:75" x14ac:dyDescent="0.2">
      <c r="I16" s="7"/>
      <c r="J16" s="7"/>
      <c r="K16" s="7"/>
      <c r="L16" s="7"/>
      <c r="M16" s="7"/>
      <c r="N16" s="7"/>
      <c r="O16" s="7"/>
      <c r="BT16" s="15"/>
    </row>
    <row r="17" spans="2:73" x14ac:dyDescent="0.2">
      <c r="B17" s="16" t="s">
        <v>38</v>
      </c>
      <c r="C17" s="17"/>
      <c r="D17" s="17"/>
      <c r="E17" s="17"/>
      <c r="F17" s="17"/>
      <c r="G17" s="17"/>
      <c r="H17" s="18">
        <f>MEDIAN(H7:H15)</f>
        <v>0.93547827427998609</v>
      </c>
      <c r="I17" s="18">
        <f>MEDIAN(I7:I15)</f>
        <v>70697</v>
      </c>
      <c r="J17" s="18">
        <f t="shared" ref="J17:N17" si="73">MEDIAN(J7:J15)</f>
        <v>85965</v>
      </c>
      <c r="K17" s="18">
        <f t="shared" si="73"/>
        <v>117929</v>
      </c>
      <c r="L17" s="18">
        <f t="shared" si="73"/>
        <v>116609</v>
      </c>
      <c r="M17" s="18">
        <f t="shared" si="73"/>
        <v>126553</v>
      </c>
      <c r="N17" s="18">
        <f t="shared" si="73"/>
        <v>140331</v>
      </c>
      <c r="O17" s="18"/>
      <c r="P17" s="19">
        <f t="shared" ref="P17:U17" si="74">MEDIAN(P7:P15)</f>
        <v>18485</v>
      </c>
      <c r="Q17" s="19">
        <f t="shared" si="74"/>
        <v>29146</v>
      </c>
      <c r="R17" s="19">
        <f t="shared" si="74"/>
        <v>39370</v>
      </c>
      <c r="S17" s="19">
        <f t="shared" si="74"/>
        <v>23200</v>
      </c>
      <c r="T17" s="19">
        <f t="shared" si="74"/>
        <v>30736</v>
      </c>
      <c r="U17" s="19">
        <f t="shared" si="74"/>
        <v>37571</v>
      </c>
      <c r="V17" s="18"/>
      <c r="W17" s="19">
        <f t="shared" ref="W17:AB17" si="75">MEDIAN(W7:W15)</f>
        <v>39562</v>
      </c>
      <c r="X17" s="19">
        <f t="shared" si="75"/>
        <v>46069</v>
      </c>
      <c r="Y17" s="19">
        <f t="shared" si="75"/>
        <v>63884</v>
      </c>
      <c r="Z17" s="19">
        <f t="shared" si="75"/>
        <v>49622</v>
      </c>
      <c r="AA17" s="19">
        <f t="shared" si="75"/>
        <v>62966</v>
      </c>
      <c r="AB17" s="19">
        <f t="shared" si="75"/>
        <v>72946</v>
      </c>
      <c r="AC17" s="18"/>
      <c r="AD17" s="19">
        <f t="shared" ref="AD17:AI17" si="76">MEDIAN(AD7:AD15)</f>
        <v>28986</v>
      </c>
      <c r="AE17" s="19">
        <f t="shared" si="76"/>
        <v>32671</v>
      </c>
      <c r="AF17" s="19">
        <f t="shared" si="76"/>
        <v>46753</v>
      </c>
      <c r="AG17" s="19">
        <f t="shared" si="76"/>
        <v>28944</v>
      </c>
      <c r="AH17" s="19">
        <f t="shared" si="76"/>
        <v>38091</v>
      </c>
      <c r="AI17" s="19">
        <f t="shared" si="76"/>
        <v>46052</v>
      </c>
      <c r="AJ17" s="17"/>
      <c r="AK17" s="18">
        <f t="shared" ref="AK17:AL17" si="77">MEDIAN(AK7:AK15)</f>
        <v>0.21238094505984456</v>
      </c>
      <c r="AL17" s="18">
        <f t="shared" si="77"/>
        <v>0.20913611278072236</v>
      </c>
      <c r="AM17" s="18"/>
      <c r="AN17" s="18">
        <f t="shared" ref="AN17:BC17" si="78">MEDIAN(AN7:AN15)</f>
        <v>0.25881793355694238</v>
      </c>
      <c r="AO17" s="18">
        <f t="shared" si="78"/>
        <v>0.21203807153261961</v>
      </c>
      <c r="AP17" s="18">
        <f t="shared" si="78"/>
        <v>0.24287057596422051</v>
      </c>
      <c r="AQ17" s="18">
        <f t="shared" si="78"/>
        <v>0.24452651658184707</v>
      </c>
      <c r="AR17" s="18">
        <f t="shared" si="78"/>
        <v>0.24572017188496928</v>
      </c>
      <c r="AS17" s="18">
        <f t="shared" si="78"/>
        <v>0.24147314354406862</v>
      </c>
      <c r="AT17" s="18">
        <f t="shared" si="78"/>
        <v>0.29782377527561593</v>
      </c>
      <c r="AU17" s="18">
        <f t="shared" si="78"/>
        <v>0.26461270842467011</v>
      </c>
      <c r="AV17" s="18">
        <f t="shared" si="78"/>
        <v>0.2920085933014851</v>
      </c>
      <c r="AW17" s="18">
        <f t="shared" si="78"/>
        <v>0.29336701755753641</v>
      </c>
      <c r="AX17" s="18">
        <f t="shared" si="78"/>
        <v>0.29394559025882677</v>
      </c>
      <c r="AY17" s="18">
        <f t="shared" si="78"/>
        <v>0.29295824072990995</v>
      </c>
      <c r="AZ17" s="18">
        <f t="shared" si="78"/>
        <v>0.32866979938056462</v>
      </c>
      <c r="BA17" s="18">
        <f t="shared" si="78"/>
        <v>0.3310467428130896</v>
      </c>
      <c r="BB17" s="18">
        <f t="shared" si="78"/>
        <v>0.32421269200495645</v>
      </c>
      <c r="BC17" s="18">
        <f t="shared" si="78"/>
        <v>0.32377539411273171</v>
      </c>
      <c r="BD17" s="18"/>
      <c r="BE17" s="18">
        <f t="shared" ref="BE17:BL17" si="79">MEDIAN(BE7:BE15)</f>
        <v>0.33259384733074704</v>
      </c>
      <c r="BF17" s="18">
        <f t="shared" si="79"/>
        <v>9.7808156437157789E-2</v>
      </c>
      <c r="BG17" s="18">
        <f t="shared" si="79"/>
        <v>7.5784412955465674E-2</v>
      </c>
      <c r="BH17" s="18">
        <f t="shared" si="79"/>
        <v>0.11409519107600352</v>
      </c>
      <c r="BI17" s="18">
        <f t="shared" si="79"/>
        <v>0.38670255486335714</v>
      </c>
      <c r="BJ17" s="18">
        <f t="shared" si="79"/>
        <v>8.5733534054710514E-2</v>
      </c>
      <c r="BK17" s="18">
        <f t="shared" si="79"/>
        <v>5.6250681000980629E-2</v>
      </c>
      <c r="BL17" s="18">
        <f t="shared" si="79"/>
        <v>0.1533081716148077</v>
      </c>
      <c r="BM17" s="18"/>
      <c r="BN17" s="20">
        <f t="shared" ref="BN17:BU17" si="80">_xlfn.QUARTILE.INC(BN8:BN16,1)</f>
        <v>13.142648907570146</v>
      </c>
      <c r="BO17" s="20">
        <f t="shared" si="80"/>
        <v>14.383000239404488</v>
      </c>
      <c r="BP17" s="20">
        <f t="shared" si="80"/>
        <v>12.202663924982255</v>
      </c>
      <c r="BQ17" s="20">
        <f t="shared" si="80"/>
        <v>10.878804112276189</v>
      </c>
      <c r="BR17" s="20">
        <f t="shared" si="80"/>
        <v>6.0739276013485464</v>
      </c>
      <c r="BS17" s="21">
        <f t="shared" si="80"/>
        <v>6.002392535328628</v>
      </c>
      <c r="BT17" s="22">
        <f t="shared" si="80"/>
        <v>5.5588334231712349</v>
      </c>
      <c r="BU17" s="23">
        <f t="shared" si="80"/>
        <v>5.0079778907955532</v>
      </c>
    </row>
    <row r="18" spans="2:73" x14ac:dyDescent="0.2">
      <c r="B18" s="24" t="s">
        <v>39</v>
      </c>
      <c r="C18" s="25"/>
      <c r="D18" s="25"/>
      <c r="E18" s="25"/>
      <c r="F18" s="25"/>
      <c r="G18" s="25"/>
      <c r="H18" s="26">
        <f t="shared" ref="H18:N18" si="81">AVERAGE(H7:H15)</f>
        <v>0.9375387227244304</v>
      </c>
      <c r="I18" s="26">
        <f t="shared" si="81"/>
        <v>105325.77777777778</v>
      </c>
      <c r="J18" s="26">
        <f t="shared" si="81"/>
        <v>116337.22222222222</v>
      </c>
      <c r="K18" s="26">
        <f t="shared" si="81"/>
        <v>155094</v>
      </c>
      <c r="L18" s="26">
        <f t="shared" si="81"/>
        <v>171505.22222222222</v>
      </c>
      <c r="M18" s="26">
        <f t="shared" si="81"/>
        <v>177046.11111111112</v>
      </c>
      <c r="N18" s="26">
        <f t="shared" si="81"/>
        <v>195080.66666666666</v>
      </c>
      <c r="O18" s="26"/>
      <c r="P18" s="27">
        <f t="shared" ref="P18:U18" si="82">AVERAGE(P7:P15)</f>
        <v>23071.777777777777</v>
      </c>
      <c r="Q18" s="27">
        <f t="shared" si="82"/>
        <v>26376.222222222223</v>
      </c>
      <c r="R18" s="27">
        <f t="shared" si="82"/>
        <v>42840.333333333336</v>
      </c>
      <c r="S18" s="27">
        <f t="shared" si="82"/>
        <v>42084.888888888891</v>
      </c>
      <c r="T18" s="27">
        <f t="shared" si="82"/>
        <v>42111.333333333336</v>
      </c>
      <c r="U18" s="27">
        <f t="shared" si="82"/>
        <v>47834.222222222219</v>
      </c>
      <c r="V18" s="26"/>
      <c r="W18" s="27">
        <f t="shared" ref="W18:AB18" si="83">AVERAGE(W7:W15)</f>
        <v>35563.222222222219</v>
      </c>
      <c r="X18" s="27">
        <f t="shared" si="83"/>
        <v>39653</v>
      </c>
      <c r="Y18" s="27">
        <f t="shared" si="83"/>
        <v>58389.222222222219</v>
      </c>
      <c r="Z18" s="27">
        <f t="shared" si="83"/>
        <v>62384.444444444445</v>
      </c>
      <c r="AA18" s="27">
        <f t="shared" si="83"/>
        <v>63735.222222222219</v>
      </c>
      <c r="AB18" s="27">
        <f t="shared" si="83"/>
        <v>71571.111111111109</v>
      </c>
      <c r="AC18" s="26"/>
      <c r="AD18" s="27">
        <f t="shared" ref="AD18:AI18" si="84">AVERAGE(AD7:AD15)</f>
        <v>26964</v>
      </c>
      <c r="AE18" s="27">
        <f t="shared" si="84"/>
        <v>30489.333333333332</v>
      </c>
      <c r="AF18" s="27">
        <f t="shared" si="84"/>
        <v>48558.222222222219</v>
      </c>
      <c r="AG18" s="27">
        <f t="shared" si="84"/>
        <v>50914.222222222219</v>
      </c>
      <c r="AH18" s="27">
        <f t="shared" si="84"/>
        <v>51583.333333333336</v>
      </c>
      <c r="AI18" s="27">
        <f t="shared" si="84"/>
        <v>58351.777777777781</v>
      </c>
      <c r="AJ18" s="25"/>
      <c r="AK18" s="26">
        <f t="shared" ref="AK18:AL18" si="85">AVERAGE(AK7:AK15)</f>
        <v>0.17950238430598009</v>
      </c>
      <c r="AL18" s="26">
        <f t="shared" si="85"/>
        <v>0.20411301251676023</v>
      </c>
      <c r="AM18" s="26"/>
      <c r="AN18" s="26">
        <f t="shared" ref="AN18:BC18" si="86">AVERAGE(AN7:AN15)</f>
        <v>0.25366751747459437</v>
      </c>
      <c r="AO18" s="26">
        <f t="shared" si="86"/>
        <v>0.21165612385092678</v>
      </c>
      <c r="AP18" s="26">
        <f t="shared" si="86"/>
        <v>0.20255317723563535</v>
      </c>
      <c r="AQ18" s="26">
        <f t="shared" si="86"/>
        <v>0.22108669615066764</v>
      </c>
      <c r="AR18" s="26">
        <f t="shared" si="86"/>
        <v>0.23614334254932309</v>
      </c>
      <c r="AS18" s="26">
        <f t="shared" si="86"/>
        <v>0.25588321686675319</v>
      </c>
      <c r="AT18" s="26">
        <f t="shared" si="86"/>
        <v>0.29782632151908855</v>
      </c>
      <c r="AU18" s="26">
        <f t="shared" si="86"/>
        <v>0.28034593793935469</v>
      </c>
      <c r="AV18" s="26">
        <f t="shared" si="86"/>
        <v>0.28359779421791242</v>
      </c>
      <c r="AW18" s="26">
        <f t="shared" si="86"/>
        <v>0.3008909399951295</v>
      </c>
      <c r="AX18" s="26">
        <f t="shared" si="86"/>
        <v>0.32413327521025942</v>
      </c>
      <c r="AY18" s="26">
        <f t="shared" si="86"/>
        <v>0.3453993721683315</v>
      </c>
      <c r="AZ18" s="26">
        <f t="shared" si="86"/>
        <v>0.37364335393826337</v>
      </c>
      <c r="BA18" s="26">
        <f t="shared" si="86"/>
        <v>0.35825591792581968</v>
      </c>
      <c r="BB18" s="26">
        <f t="shared" si="86"/>
        <v>0.35407267047183588</v>
      </c>
      <c r="BC18" s="26">
        <f t="shared" si="86"/>
        <v>0.36748012269633401</v>
      </c>
      <c r="BD18" s="26"/>
      <c r="BE18" s="26">
        <f t="shared" ref="BE18:BL18" si="87">AVERAGE(BE7:BE15)</f>
        <v>0.33203293930831834</v>
      </c>
      <c r="BF18" s="26">
        <f t="shared" si="87"/>
        <v>0.15134212828417093</v>
      </c>
      <c r="BG18" s="26">
        <f t="shared" si="87"/>
        <v>8.466944848330854E-2</v>
      </c>
      <c r="BH18" s="26">
        <f t="shared" si="87"/>
        <v>0.12336720510403884</v>
      </c>
      <c r="BI18" s="26">
        <f t="shared" si="87"/>
        <v>0.46082956428129851</v>
      </c>
      <c r="BJ18" s="26">
        <f t="shared" si="87"/>
        <v>0.12715399326353591</v>
      </c>
      <c r="BK18" s="26">
        <f t="shared" si="87"/>
        <v>5.486320122325445E-2</v>
      </c>
      <c r="BL18" s="26">
        <f t="shared" si="87"/>
        <v>0.17993247994846431</v>
      </c>
      <c r="BM18" s="26"/>
      <c r="BN18" s="28">
        <f t="shared" ref="BN18:BU18" si="88">_xlfn.QUARTILE.INC(BN10:BN17,1)</f>
        <v>12.583528730481156</v>
      </c>
      <c r="BO18" s="28">
        <f t="shared" si="88"/>
        <v>14.601253432345828</v>
      </c>
      <c r="BP18" s="28">
        <f t="shared" si="88"/>
        <v>11.940781488902207</v>
      </c>
      <c r="BQ18" s="28">
        <f t="shared" si="88"/>
        <v>10.878446748883931</v>
      </c>
      <c r="BR18" s="28">
        <f t="shared" si="88"/>
        <v>6.1548294561110186</v>
      </c>
      <c r="BS18" s="29">
        <f t="shared" si="88"/>
        <v>6.1543557912002331</v>
      </c>
      <c r="BT18" s="30">
        <f t="shared" si="88"/>
        <v>5.684814283195931</v>
      </c>
      <c r="BU18" s="31">
        <f t="shared" si="88"/>
        <v>5.1241283221570102</v>
      </c>
    </row>
    <row r="19" spans="2:73" x14ac:dyDescent="0.2">
      <c r="I19" s="7"/>
      <c r="J19" s="7"/>
      <c r="K19" s="7"/>
      <c r="L19" s="7"/>
      <c r="M19" s="7"/>
      <c r="N19" s="7"/>
      <c r="O19" s="7"/>
    </row>
    <row r="20" spans="2:73" ht="15.75" customHeight="1" x14ac:dyDescent="0.2"/>
    <row r="21" spans="2:73" ht="15.75" customHeight="1" x14ac:dyDescent="0.2">
      <c r="I21" s="7"/>
      <c r="J21" s="7"/>
      <c r="K21" s="7"/>
      <c r="L21" s="7"/>
      <c r="M21" s="7"/>
      <c r="N21" s="7"/>
      <c r="O21" s="7"/>
    </row>
    <row r="22" spans="2:73" ht="15.75" customHeight="1" x14ac:dyDescent="0.2">
      <c r="I22" s="7"/>
      <c r="J22" s="7"/>
      <c r="K22" s="7"/>
      <c r="L22" s="7"/>
      <c r="M22" s="7"/>
      <c r="N22" s="7"/>
      <c r="O22" s="7"/>
    </row>
    <row r="23" spans="2:73" ht="15.75" customHeight="1" x14ac:dyDescent="0.2">
      <c r="I23" s="7"/>
      <c r="J23" s="7"/>
      <c r="K23" s="7"/>
      <c r="L23" s="7"/>
      <c r="M23" s="7"/>
      <c r="N23" s="7"/>
      <c r="O23" s="7"/>
    </row>
    <row r="24" spans="2:73" ht="15.75" customHeight="1" x14ac:dyDescent="0.2">
      <c r="I24" s="7"/>
      <c r="J24" s="7"/>
      <c r="K24" s="7"/>
      <c r="L24" s="7"/>
      <c r="M24" s="7"/>
      <c r="N24" s="7"/>
      <c r="O24" s="7"/>
    </row>
    <row r="25" spans="2:73" ht="15.75" customHeight="1" x14ac:dyDescent="0.2">
      <c r="I25" s="7"/>
      <c r="J25" s="7"/>
      <c r="K25" s="7"/>
      <c r="L25" s="7"/>
      <c r="M25" s="7"/>
      <c r="N25" s="7"/>
      <c r="O25" s="7"/>
    </row>
    <row r="26" spans="2:73" ht="15.75" customHeight="1" x14ac:dyDescent="0.2">
      <c r="I26" s="7"/>
      <c r="J26" s="7"/>
      <c r="K26" s="7"/>
      <c r="L26" s="7"/>
      <c r="M26" s="7"/>
      <c r="N26" s="7"/>
      <c r="O26" s="7"/>
    </row>
    <row r="27" spans="2:73" ht="15.75" customHeight="1" x14ac:dyDescent="0.2"/>
    <row r="28" spans="2:73" ht="15.75" customHeight="1" x14ac:dyDescent="0.2"/>
    <row r="29" spans="2:73" ht="15.75" customHeight="1" x14ac:dyDescent="0.2"/>
    <row r="30" spans="2:73" ht="15.75" customHeight="1" x14ac:dyDescent="0.2"/>
    <row r="31" spans="2:73" ht="15.75" customHeight="1" x14ac:dyDescent="0.2"/>
    <row r="32" spans="2:7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sheetData>
  <mergeCells count="12">
    <mergeCell ref="AK3:AP3"/>
    <mergeCell ref="AR3:AV3"/>
    <mergeCell ref="H3:H4"/>
    <mergeCell ref="I3:M3"/>
    <mergeCell ref="P3:T3"/>
    <mergeCell ref="W3:AA3"/>
    <mergeCell ref="AD3:AH3"/>
    <mergeCell ref="AX3:BB3"/>
    <mergeCell ref="BR3:BT3"/>
    <mergeCell ref="BE3:BH3"/>
    <mergeCell ref="BI3:BL3"/>
    <mergeCell ref="BN3:BQ3"/>
  </mergeCells>
  <conditionalFormatting sqref="H7:H15">
    <cfRule type="colorScale" priority="1">
      <colorScale>
        <cfvo type="min"/>
        <cfvo type="percentile" val="50"/>
        <cfvo type="max"/>
        <color rgb="FF63BE7B"/>
        <color rgb="FFFFEB84"/>
        <color rgb="FFF8696B"/>
      </colorScale>
    </cfRule>
  </conditionalFormatting>
  <conditionalFormatting sqref="AN7:AQ15">
    <cfRule type="colorScale" priority="2">
      <colorScale>
        <cfvo type="min"/>
        <cfvo type="percentile" val="50"/>
        <cfvo type="max"/>
        <color rgb="FFF8696B"/>
        <color rgb="FFFFEB84"/>
        <color rgb="FF63BE7B"/>
      </colorScale>
    </cfRule>
  </conditionalFormatting>
  <conditionalFormatting sqref="AT7:AW15">
    <cfRule type="colorScale" priority="3">
      <colorScale>
        <cfvo type="min"/>
        <cfvo type="percentile" val="50"/>
        <cfvo type="max"/>
        <color rgb="FFF8696B"/>
        <color rgb="FFFFEB84"/>
        <color rgb="FF63BE7B"/>
      </colorScale>
    </cfRule>
  </conditionalFormatting>
  <conditionalFormatting sqref="AZ7:BC15">
    <cfRule type="colorScale" priority="4">
      <colorScale>
        <cfvo type="min"/>
        <cfvo type="percentile" val="50"/>
        <cfvo type="max"/>
        <color rgb="FFF8696B"/>
        <color rgb="FFFFEB84"/>
        <color rgb="FF63BE7B"/>
      </colorScale>
    </cfRule>
  </conditionalFormatting>
  <conditionalFormatting sqref="BE7:BE15">
    <cfRule type="colorScale" priority="9">
      <colorScale>
        <cfvo type="min"/>
        <cfvo type="percentile" val="50"/>
        <cfvo type="max"/>
        <color rgb="FFF8696B"/>
        <color rgb="FFFFEB84"/>
        <color rgb="FF63BE7B"/>
      </colorScale>
    </cfRule>
  </conditionalFormatting>
  <conditionalFormatting sqref="BF7:BH15">
    <cfRule type="colorScale" priority="5">
      <colorScale>
        <cfvo type="min"/>
        <cfvo type="percentile" val="50"/>
        <cfvo type="max"/>
        <color rgb="FFF8696B"/>
        <color rgb="FFFFEB84"/>
        <color rgb="FF63BE7B"/>
      </colorScale>
    </cfRule>
  </conditionalFormatting>
  <conditionalFormatting sqref="BI7:BI15">
    <cfRule type="colorScale" priority="10">
      <colorScale>
        <cfvo type="min"/>
        <cfvo type="percentile" val="50"/>
        <cfvo type="max"/>
        <color rgb="FFF8696B"/>
        <color rgb="FFFFEB84"/>
        <color rgb="FF63BE7B"/>
      </colorScale>
    </cfRule>
  </conditionalFormatting>
  <conditionalFormatting sqref="BJ7:BL15">
    <cfRule type="colorScale" priority="6">
      <colorScale>
        <cfvo type="min"/>
        <cfvo type="percentile" val="50"/>
        <cfvo type="max"/>
        <color rgb="FFF8696B"/>
        <color rgb="FFFFEB84"/>
        <color rgb="FF63BE7B"/>
      </colorScale>
    </cfRule>
  </conditionalFormatting>
  <conditionalFormatting sqref="BN7:BQ15">
    <cfRule type="colorScale" priority="7">
      <colorScale>
        <cfvo type="min"/>
        <cfvo type="percentile" val="50"/>
        <cfvo type="max"/>
        <color rgb="FF63BE7B"/>
        <color rgb="FFFFEB84"/>
        <color rgb="FFF8696B"/>
      </colorScale>
    </cfRule>
  </conditionalFormatting>
  <conditionalFormatting sqref="BR7:BU15">
    <cfRule type="colorScale" priority="8">
      <colorScale>
        <cfvo type="min"/>
        <cfvo type="percentile" val="50"/>
        <cfvo type="max"/>
        <color rgb="FF63BE7B"/>
        <color rgb="FFFFEB84"/>
        <color rgb="FFF8696B"/>
      </colorScale>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1000"/>
  <sheetViews>
    <sheetView tabSelected="1" workbookViewId="0"/>
  </sheetViews>
  <sheetFormatPr baseColWidth="10" defaultColWidth="14.5" defaultRowHeight="15" customHeight="1" x14ac:dyDescent="0.2"/>
  <cols>
    <col min="1" max="1" width="6.6640625" customWidth="1"/>
    <col min="2" max="2" width="51.5" customWidth="1"/>
    <col min="3" max="3" width="12" customWidth="1"/>
    <col min="4" max="4" width="80.6640625" customWidth="1"/>
    <col min="5" max="5" width="255.6640625" customWidth="1"/>
    <col min="6" max="6" width="30.1640625" customWidth="1"/>
    <col min="7" max="7" width="18.5" customWidth="1"/>
    <col min="8" max="8" width="20.6640625" customWidth="1"/>
    <col min="9" max="9" width="15.83203125" customWidth="1"/>
    <col min="10" max="10" width="12.5" customWidth="1"/>
    <col min="11" max="11" width="9.6640625" customWidth="1"/>
    <col min="12" max="12" width="13.1640625" customWidth="1"/>
    <col min="13" max="13" width="13.33203125" customWidth="1"/>
    <col min="14" max="14" width="22.1640625" customWidth="1"/>
    <col min="15" max="15" width="22.83203125" customWidth="1"/>
    <col min="16" max="16" width="23.6640625" customWidth="1"/>
    <col min="17" max="17" width="25.1640625" customWidth="1"/>
    <col min="18" max="18" width="20.6640625" customWidth="1"/>
    <col min="19" max="19" width="18.5" customWidth="1"/>
    <col min="20" max="24" width="14.33203125" customWidth="1"/>
    <col min="25" max="29" width="15.83203125" customWidth="1"/>
    <col min="30" max="34" width="11.6640625" customWidth="1"/>
    <col min="35" max="40" width="8.83203125" customWidth="1"/>
    <col min="41" max="49" width="7.33203125" customWidth="1"/>
  </cols>
  <sheetData>
    <row r="1" spans="1:49" x14ac:dyDescent="0.2">
      <c r="A1" s="32" t="s">
        <v>14</v>
      </c>
      <c r="B1" s="32" t="s">
        <v>15</v>
      </c>
      <c r="C1" s="32" t="s">
        <v>17</v>
      </c>
      <c r="D1" s="32" t="s">
        <v>40</v>
      </c>
      <c r="E1" s="32" t="s">
        <v>41</v>
      </c>
      <c r="F1" s="32" t="s">
        <v>42</v>
      </c>
      <c r="G1" s="32" t="s">
        <v>43</v>
      </c>
      <c r="H1" s="32" t="s">
        <v>44</v>
      </c>
      <c r="I1" s="32" t="s">
        <v>16</v>
      </c>
      <c r="J1" s="32" t="s">
        <v>45</v>
      </c>
      <c r="K1" s="32" t="s">
        <v>46</v>
      </c>
      <c r="L1" s="32" t="s">
        <v>18</v>
      </c>
      <c r="M1" s="32" t="s">
        <v>47</v>
      </c>
      <c r="N1" s="32" t="s">
        <v>48</v>
      </c>
      <c r="O1" s="32" t="s">
        <v>49</v>
      </c>
      <c r="P1" s="32" t="s">
        <v>50</v>
      </c>
      <c r="Q1" s="32" t="s">
        <v>51</v>
      </c>
      <c r="R1" s="32" t="s">
        <v>52</v>
      </c>
      <c r="S1" s="32" t="s">
        <v>53</v>
      </c>
      <c r="T1" s="32" t="s">
        <v>54</v>
      </c>
      <c r="U1" s="32" t="s">
        <v>55</v>
      </c>
      <c r="V1" s="32" t="s">
        <v>56</v>
      </c>
      <c r="W1" s="32" t="s">
        <v>57</v>
      </c>
      <c r="X1" s="32" t="s">
        <v>58</v>
      </c>
      <c r="Y1" s="32" t="s">
        <v>59</v>
      </c>
      <c r="Z1" s="32" t="s">
        <v>60</v>
      </c>
      <c r="AA1" s="32" t="s">
        <v>61</v>
      </c>
      <c r="AB1" s="32" t="s">
        <v>62</v>
      </c>
      <c r="AC1" s="32" t="s">
        <v>63</v>
      </c>
      <c r="AD1" s="32" t="s">
        <v>64</v>
      </c>
      <c r="AE1" s="32" t="s">
        <v>65</v>
      </c>
      <c r="AF1" s="32" t="s">
        <v>66</v>
      </c>
      <c r="AG1" s="32" t="s">
        <v>67</v>
      </c>
      <c r="AH1" s="32" t="s">
        <v>68</v>
      </c>
      <c r="AI1" s="32" t="s">
        <v>69</v>
      </c>
      <c r="AJ1" s="32" t="s">
        <v>70</v>
      </c>
      <c r="AK1" s="32" t="s">
        <v>71</v>
      </c>
      <c r="AL1" s="32" t="s">
        <v>72</v>
      </c>
      <c r="AM1" s="32" t="s">
        <v>73</v>
      </c>
      <c r="AN1" s="32" t="s">
        <v>74</v>
      </c>
      <c r="AO1" s="32" t="s">
        <v>75</v>
      </c>
      <c r="AP1" s="33" t="s">
        <v>76</v>
      </c>
      <c r="AQ1" s="33" t="s">
        <v>77</v>
      </c>
      <c r="AR1" s="33" t="s">
        <v>78</v>
      </c>
      <c r="AS1" s="33" t="s">
        <v>79</v>
      </c>
      <c r="AT1" s="33" t="s">
        <v>80</v>
      </c>
      <c r="AU1" s="33" t="s">
        <v>81</v>
      </c>
      <c r="AV1" s="33" t="s">
        <v>82</v>
      </c>
      <c r="AW1" s="33" t="s">
        <v>83</v>
      </c>
    </row>
    <row r="2" spans="1:49" x14ac:dyDescent="0.2">
      <c r="A2" s="34" t="s">
        <v>29</v>
      </c>
      <c r="B2" s="9" t="s">
        <v>84</v>
      </c>
      <c r="C2" s="9">
        <v>2999148609536</v>
      </c>
      <c r="D2" s="9" t="s">
        <v>85</v>
      </c>
      <c r="E2" s="9" t="s">
        <v>86</v>
      </c>
      <c r="F2" s="9" t="s">
        <v>87</v>
      </c>
      <c r="G2" s="9">
        <v>15728700416</v>
      </c>
      <c r="H2" s="9">
        <v>0.61231999999999998</v>
      </c>
      <c r="I2" s="9">
        <v>190.68</v>
      </c>
      <c r="J2" s="9">
        <v>194.48</v>
      </c>
      <c r="K2" s="9">
        <v>124.17</v>
      </c>
      <c r="L2" s="9">
        <v>3052891799552</v>
      </c>
      <c r="M2" s="9">
        <v>1.292349</v>
      </c>
      <c r="N2" s="9">
        <v>0.56999999999999995</v>
      </c>
      <c r="O2" s="9">
        <v>6.4</v>
      </c>
      <c r="P2" s="9">
        <v>16.440000000000001</v>
      </c>
      <c r="Q2" s="9">
        <v>50.9</v>
      </c>
      <c r="R2" s="9">
        <v>33.42</v>
      </c>
      <c r="S2" s="9">
        <v>46.76</v>
      </c>
      <c r="T2" s="9">
        <v>260174</v>
      </c>
      <c r="U2" s="9">
        <v>274515</v>
      </c>
      <c r="V2" s="9">
        <v>365817</v>
      </c>
      <c r="W2" s="9">
        <v>394328</v>
      </c>
      <c r="X2" s="9">
        <v>384951</v>
      </c>
      <c r="Y2" s="9">
        <v>410479</v>
      </c>
      <c r="Z2" s="9">
        <v>441041</v>
      </c>
      <c r="AA2" s="9">
        <v>55256</v>
      </c>
      <c r="AB2" s="9">
        <v>57411</v>
      </c>
      <c r="AC2" s="9">
        <v>94680</v>
      </c>
      <c r="AD2" s="9">
        <v>99803</v>
      </c>
      <c r="AE2" s="9">
        <v>94270</v>
      </c>
      <c r="AF2" s="9">
        <v>100373</v>
      </c>
      <c r="AG2" s="9">
        <v>108281</v>
      </c>
      <c r="AH2" s="9">
        <v>76477</v>
      </c>
      <c r="AI2" s="9">
        <v>77344</v>
      </c>
      <c r="AJ2" s="9">
        <v>120233</v>
      </c>
      <c r="AK2" s="9">
        <v>130541</v>
      </c>
      <c r="AL2" s="9">
        <v>124806</v>
      </c>
      <c r="AM2" s="9">
        <v>132903</v>
      </c>
      <c r="AN2" s="9">
        <v>142467</v>
      </c>
      <c r="AO2" s="9">
        <v>63930</v>
      </c>
      <c r="AP2" s="9">
        <v>66288</v>
      </c>
      <c r="AQ2" s="9">
        <v>108949</v>
      </c>
      <c r="AR2" s="9">
        <v>119437</v>
      </c>
      <c r="AS2" s="9">
        <v>112409</v>
      </c>
      <c r="AT2" s="9">
        <v>120421</v>
      </c>
      <c r="AU2" s="9">
        <v>130094</v>
      </c>
      <c r="AV2" s="9" t="s">
        <v>88</v>
      </c>
      <c r="AW2" s="9" t="s">
        <v>89</v>
      </c>
    </row>
    <row r="3" spans="1:49" x14ac:dyDescent="0.2">
      <c r="A3" s="34" t="s">
        <v>30</v>
      </c>
      <c r="B3" s="9" t="s">
        <v>90</v>
      </c>
      <c r="C3" s="9">
        <v>2507395825664</v>
      </c>
      <c r="D3" s="9" t="s">
        <v>85</v>
      </c>
      <c r="E3" s="9" t="s">
        <v>91</v>
      </c>
      <c r="F3" s="9" t="s">
        <v>92</v>
      </c>
      <c r="G3" s="9">
        <v>7435489792</v>
      </c>
      <c r="H3" s="9">
        <v>0.73767000000000005</v>
      </c>
      <c r="I3" s="9">
        <v>337.22</v>
      </c>
      <c r="J3" s="9">
        <v>351.47</v>
      </c>
      <c r="K3" s="9">
        <v>213.43</v>
      </c>
      <c r="L3" s="9">
        <v>2482288197632</v>
      </c>
      <c r="M3" s="9">
        <v>0.91086</v>
      </c>
      <c r="N3" s="9">
        <v>0.65</v>
      </c>
      <c r="O3" s="9">
        <v>1.06</v>
      </c>
      <c r="P3" s="9">
        <v>18.600000000000001</v>
      </c>
      <c r="Q3" s="9">
        <v>47.19</v>
      </c>
      <c r="R3" s="9">
        <v>26.67</v>
      </c>
      <c r="S3" s="9">
        <v>40.61</v>
      </c>
      <c r="T3" s="9">
        <v>125843</v>
      </c>
      <c r="U3" s="9">
        <v>143015</v>
      </c>
      <c r="V3" s="9">
        <v>168088</v>
      </c>
      <c r="W3" s="9">
        <v>198270</v>
      </c>
      <c r="X3" s="9">
        <v>211394</v>
      </c>
      <c r="Y3" s="9">
        <v>235571</v>
      </c>
      <c r="Z3" s="9">
        <v>265666</v>
      </c>
      <c r="AA3" s="9">
        <v>39240</v>
      </c>
      <c r="AB3" s="9">
        <v>44281</v>
      </c>
      <c r="AC3" s="9">
        <v>61271</v>
      </c>
      <c r="AD3" s="9">
        <v>72738</v>
      </c>
      <c r="AE3" s="9">
        <v>71054</v>
      </c>
      <c r="AF3" s="9">
        <v>82043</v>
      </c>
      <c r="AG3" s="9">
        <v>94109</v>
      </c>
      <c r="AH3" s="9">
        <v>54641</v>
      </c>
      <c r="AI3" s="9">
        <v>65755</v>
      </c>
      <c r="AJ3" s="9">
        <v>81602</v>
      </c>
      <c r="AK3" s="9">
        <v>97843</v>
      </c>
      <c r="AL3" s="9">
        <v>100947</v>
      </c>
      <c r="AM3" s="9">
        <v>116423</v>
      </c>
      <c r="AN3" s="9">
        <v>133947</v>
      </c>
      <c r="AO3" s="9">
        <v>42959</v>
      </c>
      <c r="AP3" s="9">
        <v>52959</v>
      </c>
      <c r="AQ3" s="9">
        <v>69916</v>
      </c>
      <c r="AR3" s="9">
        <v>83383</v>
      </c>
      <c r="AS3" s="9">
        <v>87360</v>
      </c>
      <c r="AT3" s="9">
        <v>99389</v>
      </c>
      <c r="AU3" s="9">
        <v>113824</v>
      </c>
      <c r="AV3" s="9" t="s">
        <v>88</v>
      </c>
      <c r="AW3" s="9" t="s">
        <v>89</v>
      </c>
    </row>
    <row r="4" spans="1:49" x14ac:dyDescent="0.2">
      <c r="A4" s="34" t="s">
        <v>31</v>
      </c>
      <c r="B4" s="9" t="s">
        <v>93</v>
      </c>
      <c r="C4" s="9">
        <v>1520912302080</v>
      </c>
      <c r="D4" s="9" t="s">
        <v>94</v>
      </c>
      <c r="E4" s="9" t="s">
        <v>95</v>
      </c>
      <c r="F4" s="9" t="s">
        <v>96</v>
      </c>
      <c r="G4" s="9">
        <v>5873999872</v>
      </c>
      <c r="H4" s="9">
        <v>0.64202999999999999</v>
      </c>
      <c r="I4" s="9">
        <v>120.14</v>
      </c>
      <c r="J4" s="9">
        <v>129.55000000000001</v>
      </c>
      <c r="K4" s="9">
        <v>83.45</v>
      </c>
      <c r="L4" s="9">
        <v>1439808618496</v>
      </c>
      <c r="M4" s="9">
        <v>1.0525949999999999</v>
      </c>
      <c r="N4" s="9">
        <v>0.11</v>
      </c>
      <c r="O4" s="9">
        <v>-6.07</v>
      </c>
      <c r="P4" s="9">
        <v>14.47</v>
      </c>
      <c r="Q4" s="9">
        <v>35.43</v>
      </c>
      <c r="R4" s="9">
        <v>4.28</v>
      </c>
      <c r="S4" s="9">
        <v>35.4</v>
      </c>
      <c r="T4" s="9">
        <v>161857</v>
      </c>
      <c r="U4" s="9">
        <v>182527</v>
      </c>
      <c r="V4" s="9">
        <v>257637</v>
      </c>
      <c r="W4" s="9">
        <v>282836</v>
      </c>
      <c r="X4" s="9">
        <v>299776</v>
      </c>
      <c r="Y4" s="9">
        <v>333979</v>
      </c>
      <c r="Z4" s="9">
        <v>372813</v>
      </c>
      <c r="AA4" s="9">
        <v>34343</v>
      </c>
      <c r="AB4" s="9">
        <v>40269</v>
      </c>
      <c r="AC4" s="9">
        <v>76033</v>
      </c>
      <c r="AD4" s="9">
        <v>59972</v>
      </c>
      <c r="AE4" s="9">
        <v>67478</v>
      </c>
      <c r="AF4" s="9">
        <v>78116</v>
      </c>
      <c r="AG4" s="9">
        <v>89374</v>
      </c>
      <c r="AH4" s="9">
        <v>58503</v>
      </c>
      <c r="AI4" s="9">
        <v>67912</v>
      </c>
      <c r="AJ4" s="9">
        <v>106531</v>
      </c>
      <c r="AK4" s="9">
        <v>110132</v>
      </c>
      <c r="AL4" s="9">
        <v>116327</v>
      </c>
      <c r="AM4" s="9">
        <v>132347</v>
      </c>
      <c r="AN4" s="9">
        <v>152798</v>
      </c>
      <c r="AO4" s="9">
        <v>34231</v>
      </c>
      <c r="AP4" s="9">
        <v>41224</v>
      </c>
      <c r="AQ4" s="9">
        <v>78714</v>
      </c>
      <c r="AR4" s="9">
        <v>74842</v>
      </c>
      <c r="AS4" s="9">
        <v>79538</v>
      </c>
      <c r="AT4" s="9">
        <v>91975</v>
      </c>
      <c r="AU4" s="9">
        <v>106380</v>
      </c>
      <c r="AV4" s="9" t="s">
        <v>88</v>
      </c>
      <c r="AW4" s="9" t="s">
        <v>89</v>
      </c>
    </row>
    <row r="5" spans="1:49" x14ac:dyDescent="0.2">
      <c r="A5" s="34" t="s">
        <v>32</v>
      </c>
      <c r="B5" s="9" t="s">
        <v>97</v>
      </c>
      <c r="C5" s="9">
        <v>1331594657792</v>
      </c>
      <c r="D5" s="9" t="s">
        <v>98</v>
      </c>
      <c r="E5" s="9" t="s">
        <v>99</v>
      </c>
      <c r="F5" s="9" t="s">
        <v>100</v>
      </c>
      <c r="G5" s="9">
        <v>10260400128</v>
      </c>
      <c r="H5" s="9">
        <v>0.60428000000000004</v>
      </c>
      <c r="I5" s="9">
        <v>129.78</v>
      </c>
      <c r="J5" s="9">
        <v>146.57</v>
      </c>
      <c r="K5" s="9">
        <v>81.430000000000007</v>
      </c>
      <c r="L5" s="9">
        <v>1445730713600</v>
      </c>
      <c r="M5" s="9">
        <v>1.2578549999999999</v>
      </c>
      <c r="N5" s="9">
        <v>0</v>
      </c>
      <c r="O5" s="9">
        <v>0</v>
      </c>
      <c r="P5" s="9">
        <v>0</v>
      </c>
      <c r="Q5" s="9">
        <v>0</v>
      </c>
      <c r="R5" s="9">
        <v>0</v>
      </c>
      <c r="S5" s="9">
        <v>0</v>
      </c>
      <c r="T5" s="9">
        <v>260174</v>
      </c>
      <c r="U5" s="9">
        <v>274515</v>
      </c>
      <c r="V5" s="9">
        <v>365817</v>
      </c>
      <c r="W5" s="9">
        <v>394328</v>
      </c>
      <c r="X5" s="9">
        <v>384951</v>
      </c>
      <c r="Y5" s="9">
        <v>410479</v>
      </c>
      <c r="Z5" s="9">
        <v>441041</v>
      </c>
      <c r="AA5" s="9">
        <v>55256</v>
      </c>
      <c r="AB5" s="9">
        <v>57411</v>
      </c>
      <c r="AC5" s="9">
        <v>94680</v>
      </c>
      <c r="AD5" s="9">
        <v>99803</v>
      </c>
      <c r="AE5" s="9">
        <v>94270</v>
      </c>
      <c r="AF5" s="9">
        <v>100373</v>
      </c>
      <c r="AG5" s="9">
        <v>108281</v>
      </c>
      <c r="AH5" s="9">
        <v>76477</v>
      </c>
      <c r="AI5" s="9">
        <v>77344</v>
      </c>
      <c r="AJ5" s="9">
        <v>120233</v>
      </c>
      <c r="AK5" s="9">
        <v>130541</v>
      </c>
      <c r="AL5" s="9">
        <v>124806</v>
      </c>
      <c r="AM5" s="9">
        <v>132903</v>
      </c>
      <c r="AN5" s="9">
        <v>142467</v>
      </c>
      <c r="AO5" s="9">
        <v>63930</v>
      </c>
      <c r="AP5" s="9">
        <v>66288</v>
      </c>
      <c r="AQ5" s="9">
        <v>108949</v>
      </c>
      <c r="AR5" s="9">
        <v>119437</v>
      </c>
      <c r="AS5" s="9">
        <v>112409</v>
      </c>
      <c r="AT5" s="9">
        <v>120421</v>
      </c>
      <c r="AU5" s="9">
        <v>130094</v>
      </c>
      <c r="AV5" s="9" t="s">
        <v>88</v>
      </c>
      <c r="AW5" s="9" t="s">
        <v>89</v>
      </c>
    </row>
    <row r="6" spans="1:49" x14ac:dyDescent="0.2">
      <c r="A6" s="34" t="s">
        <v>33</v>
      </c>
      <c r="B6" s="9" t="s">
        <v>101</v>
      </c>
      <c r="C6" s="9">
        <v>869805850624</v>
      </c>
      <c r="D6" s="9" t="s">
        <v>98</v>
      </c>
      <c r="E6" s="9" t="s">
        <v>102</v>
      </c>
      <c r="F6" s="9" t="s">
        <v>103</v>
      </c>
      <c r="G6" s="9">
        <v>3169499904</v>
      </c>
      <c r="H6" s="9">
        <v>0.44890999999999998</v>
      </c>
      <c r="I6" s="9">
        <v>274.43</v>
      </c>
      <c r="J6" s="9">
        <v>314.66665999999998</v>
      </c>
      <c r="K6" s="9">
        <v>101.81</v>
      </c>
      <c r="L6" s="9">
        <v>854160048128</v>
      </c>
      <c r="M6" s="9">
        <v>2.0819670000000001</v>
      </c>
      <c r="N6" s="9">
        <v>6.57</v>
      </c>
      <c r="O6" s="9">
        <v>24</v>
      </c>
      <c r="P6" s="9">
        <v>47.92</v>
      </c>
      <c r="Q6" s="9">
        <v>141.49</v>
      </c>
      <c r="R6" s="9">
        <v>18.43</v>
      </c>
      <c r="S6" s="9">
        <v>122.79</v>
      </c>
      <c r="T6" s="9">
        <v>24578</v>
      </c>
      <c r="U6" s="9">
        <v>31536</v>
      </c>
      <c r="V6" s="9">
        <v>53823</v>
      </c>
      <c r="W6" s="9">
        <v>81462</v>
      </c>
      <c r="X6" s="9">
        <v>101095</v>
      </c>
      <c r="Y6" s="9">
        <v>130280</v>
      </c>
      <c r="Z6" s="9">
        <v>160957</v>
      </c>
      <c r="AA6" s="9">
        <v>-862</v>
      </c>
      <c r="AB6" s="9">
        <v>721</v>
      </c>
      <c r="AC6" s="9">
        <v>5519</v>
      </c>
      <c r="AD6" s="9">
        <v>12556</v>
      </c>
      <c r="AE6" s="9">
        <v>10765</v>
      </c>
      <c r="AF6" s="9">
        <v>16887</v>
      </c>
      <c r="AG6" s="9">
        <v>21859</v>
      </c>
      <c r="AH6" s="9">
        <v>2983</v>
      </c>
      <c r="AI6" s="9">
        <v>6050</v>
      </c>
      <c r="AJ6" s="9">
        <v>11555</v>
      </c>
      <c r="AK6" s="9">
        <v>19186</v>
      </c>
      <c r="AL6" s="9">
        <v>17910</v>
      </c>
      <c r="AM6" s="9">
        <v>25693</v>
      </c>
      <c r="AN6" s="9">
        <v>34359</v>
      </c>
      <c r="AO6" s="9">
        <v>-690</v>
      </c>
      <c r="AP6" s="9">
        <v>1994</v>
      </c>
      <c r="AQ6" s="9">
        <v>6523</v>
      </c>
      <c r="AR6" s="9">
        <v>13656</v>
      </c>
      <c r="AS6" s="9">
        <v>12165</v>
      </c>
      <c r="AT6" s="9">
        <v>19132</v>
      </c>
      <c r="AU6" s="9">
        <v>24560</v>
      </c>
      <c r="AV6" s="9" t="s">
        <v>88</v>
      </c>
      <c r="AW6" s="9" t="s">
        <v>89</v>
      </c>
    </row>
    <row r="7" spans="1:49" x14ac:dyDescent="0.2">
      <c r="A7" s="34" t="s">
        <v>34</v>
      </c>
      <c r="B7" s="9" t="s">
        <v>104</v>
      </c>
      <c r="C7" s="9">
        <v>744549908480</v>
      </c>
      <c r="D7" s="9" t="s">
        <v>94</v>
      </c>
      <c r="E7" s="9" t="s">
        <v>105</v>
      </c>
      <c r="F7" s="9" t="s">
        <v>96</v>
      </c>
      <c r="G7" s="9">
        <v>2212150016</v>
      </c>
      <c r="H7" s="9">
        <v>0.76246999999999998</v>
      </c>
      <c r="I7" s="9">
        <v>290.52999999999997</v>
      </c>
      <c r="J7" s="9">
        <v>298.12</v>
      </c>
      <c r="K7" s="9">
        <v>88.09</v>
      </c>
      <c r="L7" s="9">
        <v>735373557760</v>
      </c>
      <c r="M7" s="9">
        <v>1.21448</v>
      </c>
      <c r="N7" s="9">
        <v>3.2</v>
      </c>
      <c r="O7" s="9">
        <v>7.16</v>
      </c>
      <c r="P7" s="9">
        <v>37.380000000000003</v>
      </c>
      <c r="Q7" s="9">
        <v>128.1</v>
      </c>
      <c r="R7" s="9">
        <v>71.13</v>
      </c>
      <c r="S7" s="9">
        <v>141.41999999999999</v>
      </c>
      <c r="T7" s="9">
        <v>70697</v>
      </c>
      <c r="U7" s="9">
        <v>85965</v>
      </c>
      <c r="V7" s="9">
        <v>117929</v>
      </c>
      <c r="W7" s="9">
        <v>116609</v>
      </c>
      <c r="X7" s="9">
        <v>126553</v>
      </c>
      <c r="Y7" s="9">
        <v>140331</v>
      </c>
      <c r="Z7" s="9">
        <v>154722</v>
      </c>
      <c r="AA7" s="9">
        <v>18485</v>
      </c>
      <c r="AB7" s="9">
        <v>29146</v>
      </c>
      <c r="AC7" s="9">
        <v>39370</v>
      </c>
      <c r="AD7" s="9">
        <v>23200</v>
      </c>
      <c r="AE7" s="9">
        <v>30736</v>
      </c>
      <c r="AF7" s="9">
        <v>37571</v>
      </c>
      <c r="AG7" s="9">
        <v>41782</v>
      </c>
      <c r="AH7" s="9">
        <v>39562</v>
      </c>
      <c r="AI7" s="9">
        <v>46069</v>
      </c>
      <c r="AJ7" s="9">
        <v>63884</v>
      </c>
      <c r="AK7" s="9">
        <v>49622</v>
      </c>
      <c r="AL7" s="9">
        <v>62966</v>
      </c>
      <c r="AM7" s="9">
        <v>72946</v>
      </c>
      <c r="AN7" s="9">
        <v>81897</v>
      </c>
      <c r="AO7" s="9">
        <v>28986</v>
      </c>
      <c r="AP7" s="9">
        <v>32671</v>
      </c>
      <c r="AQ7" s="9">
        <v>46753</v>
      </c>
      <c r="AR7" s="9">
        <v>28944</v>
      </c>
      <c r="AS7" s="9">
        <v>38091</v>
      </c>
      <c r="AT7" s="9">
        <v>46052</v>
      </c>
      <c r="AU7" s="9">
        <v>51737</v>
      </c>
      <c r="AV7" s="9" t="s">
        <v>88</v>
      </c>
      <c r="AW7" s="9" t="s">
        <v>89</v>
      </c>
    </row>
    <row r="8" spans="1:49" x14ac:dyDescent="0.2">
      <c r="A8" s="34" t="s">
        <v>35</v>
      </c>
      <c r="B8" s="9" t="s">
        <v>106</v>
      </c>
      <c r="C8" s="9">
        <v>221186064384</v>
      </c>
      <c r="D8" s="9" t="s">
        <v>85</v>
      </c>
      <c r="E8" s="9" t="s">
        <v>107</v>
      </c>
      <c r="F8" s="9" t="s">
        <v>92</v>
      </c>
      <c r="G8" s="9">
        <v>455800000</v>
      </c>
      <c r="H8" s="9">
        <v>0.85696000000000006</v>
      </c>
      <c r="I8" s="9">
        <v>485.27</v>
      </c>
      <c r="J8" s="9">
        <v>518.74</v>
      </c>
      <c r="K8" s="9">
        <v>274.73</v>
      </c>
      <c r="L8" s="9">
        <v>218698072064</v>
      </c>
      <c r="M8" s="9">
        <v>1.3295760000000001</v>
      </c>
      <c r="N8" s="9">
        <v>0.31</v>
      </c>
      <c r="O8" s="9">
        <v>12.1</v>
      </c>
      <c r="P8" s="9">
        <v>27.03</v>
      </c>
      <c r="Q8" s="9">
        <v>42.14</v>
      </c>
      <c r="R8" s="9">
        <v>26.76</v>
      </c>
      <c r="S8" s="9">
        <v>44.2</v>
      </c>
      <c r="T8" s="9">
        <v>11171</v>
      </c>
      <c r="U8" s="9">
        <v>12868</v>
      </c>
      <c r="V8" s="9">
        <v>15785</v>
      </c>
      <c r="W8" s="9">
        <v>17606</v>
      </c>
      <c r="X8" s="9">
        <v>19331</v>
      </c>
      <c r="Y8" s="9">
        <v>21660</v>
      </c>
      <c r="Z8" s="9">
        <v>24315</v>
      </c>
      <c r="AA8" s="9">
        <v>2951</v>
      </c>
      <c r="AB8" s="9">
        <v>5260</v>
      </c>
      <c r="AC8" s="9">
        <v>4822</v>
      </c>
      <c r="AD8" s="9">
        <v>4756</v>
      </c>
      <c r="AE8" s="9">
        <v>5172</v>
      </c>
      <c r="AF8" s="9">
        <v>5892</v>
      </c>
      <c r="AG8" s="9">
        <v>7013</v>
      </c>
      <c r="AH8" s="9">
        <v>5086</v>
      </c>
      <c r="AI8" s="9">
        <v>6278</v>
      </c>
      <c r="AJ8" s="9">
        <v>8047</v>
      </c>
      <c r="AK8" s="9">
        <v>8801</v>
      </c>
      <c r="AL8" s="9">
        <v>9654</v>
      </c>
      <c r="AM8" s="9">
        <v>10678</v>
      </c>
      <c r="AN8" s="9">
        <v>11812</v>
      </c>
      <c r="AO8" s="9">
        <v>4461</v>
      </c>
      <c r="AP8" s="9">
        <v>5521</v>
      </c>
      <c r="AQ8" s="9">
        <v>7259</v>
      </c>
      <c r="AR8" s="9">
        <v>7945</v>
      </c>
      <c r="AS8" s="9">
        <v>8770</v>
      </c>
      <c r="AT8" s="9">
        <v>9819</v>
      </c>
      <c r="AU8" s="9">
        <v>11123</v>
      </c>
      <c r="AV8" s="9" t="s">
        <v>88</v>
      </c>
      <c r="AW8" s="9" t="s">
        <v>89</v>
      </c>
    </row>
    <row r="9" spans="1:49" x14ac:dyDescent="0.2">
      <c r="A9" s="34" t="s">
        <v>36</v>
      </c>
      <c r="B9" s="9" t="s">
        <v>108</v>
      </c>
      <c r="C9" s="9">
        <v>204140658688</v>
      </c>
      <c r="D9" s="9" t="s">
        <v>85</v>
      </c>
      <c r="E9" s="9" t="s">
        <v>109</v>
      </c>
      <c r="F9" s="9" t="s">
        <v>110</v>
      </c>
      <c r="G9" s="9">
        <v>974000000</v>
      </c>
      <c r="H9" s="9">
        <v>0.78068000000000004</v>
      </c>
      <c r="I9" s="9">
        <v>209.59</v>
      </c>
      <c r="J9" s="9">
        <v>225</v>
      </c>
      <c r="K9" s="9">
        <v>126.34</v>
      </c>
      <c r="L9" s="9">
        <v>204077662208</v>
      </c>
      <c r="M9" s="9">
        <v>1.1997949999999999</v>
      </c>
      <c r="N9" s="9">
        <v>0</v>
      </c>
      <c r="O9" s="9">
        <v>0</v>
      </c>
      <c r="P9" s="9">
        <v>0</v>
      </c>
      <c r="Q9" s="9">
        <v>0</v>
      </c>
      <c r="R9" s="9">
        <v>0</v>
      </c>
      <c r="S9" s="9">
        <v>0</v>
      </c>
      <c r="T9" s="9">
        <v>13282</v>
      </c>
      <c r="U9" s="9">
        <v>17098</v>
      </c>
      <c r="V9" s="9">
        <v>21252</v>
      </c>
      <c r="W9" s="9">
        <v>26492</v>
      </c>
      <c r="X9" s="9">
        <v>31352</v>
      </c>
      <c r="Y9" s="9">
        <v>34647</v>
      </c>
      <c r="Z9" s="9">
        <v>38388</v>
      </c>
      <c r="AA9" s="9">
        <v>1110</v>
      </c>
      <c r="AB9" s="9">
        <v>126</v>
      </c>
      <c r="AC9" s="9">
        <v>4072</v>
      </c>
      <c r="AD9" s="9">
        <v>1444</v>
      </c>
      <c r="AE9" s="9">
        <v>208</v>
      </c>
      <c r="AF9" s="9">
        <v>2758</v>
      </c>
      <c r="AG9" s="9">
        <v>4583</v>
      </c>
      <c r="AH9" s="9">
        <v>3227</v>
      </c>
      <c r="AI9" s="9">
        <v>5009</v>
      </c>
      <c r="AJ9" s="9">
        <v>6612</v>
      </c>
      <c r="AK9" s="9">
        <v>8249</v>
      </c>
      <c r="AL9" s="9">
        <v>8903</v>
      </c>
      <c r="AM9" s="9">
        <v>11126</v>
      </c>
      <c r="AN9" s="9">
        <v>12857</v>
      </c>
      <c r="AO9" s="9">
        <v>2265</v>
      </c>
      <c r="AP9" s="9">
        <v>2874</v>
      </c>
      <c r="AQ9" s="9">
        <v>3766</v>
      </c>
      <c r="AR9" s="9">
        <v>4951</v>
      </c>
      <c r="AS9" s="9">
        <v>7068</v>
      </c>
      <c r="AT9" s="9">
        <v>9732</v>
      </c>
      <c r="AU9" s="9">
        <v>11817</v>
      </c>
      <c r="AV9" s="9" t="s">
        <v>88</v>
      </c>
      <c r="AW9" s="9" t="s">
        <v>89</v>
      </c>
    </row>
    <row r="10" spans="1:49" x14ac:dyDescent="0.2">
      <c r="A10" s="34" t="s">
        <v>37</v>
      </c>
      <c r="B10" s="9" t="s">
        <v>111</v>
      </c>
      <c r="C10" s="9">
        <v>194753413120</v>
      </c>
      <c r="D10" s="9" t="s">
        <v>94</v>
      </c>
      <c r="E10" s="9" t="s">
        <v>112</v>
      </c>
      <c r="F10" s="9" t="s">
        <v>113</v>
      </c>
      <c r="G10" s="9">
        <v>444540992</v>
      </c>
      <c r="H10" s="9">
        <v>0.83505993999999995</v>
      </c>
      <c r="I10" s="9">
        <v>438.1</v>
      </c>
      <c r="J10" s="9">
        <v>450.97</v>
      </c>
      <c r="K10" s="9">
        <v>169.7</v>
      </c>
      <c r="L10" s="9">
        <v>203879956480</v>
      </c>
      <c r="M10" s="9">
        <v>1.299863</v>
      </c>
      <c r="N10" s="9">
        <v>2.2999999999999998</v>
      </c>
      <c r="O10" s="9">
        <v>9.7200000000000006</v>
      </c>
      <c r="P10" s="9">
        <v>27.97</v>
      </c>
      <c r="Q10" s="9">
        <v>41.59</v>
      </c>
      <c r="R10" s="9">
        <v>138.02000000000001</v>
      </c>
      <c r="S10" s="9">
        <v>48.57</v>
      </c>
      <c r="T10" s="9">
        <v>20156</v>
      </c>
      <c r="U10" s="9">
        <v>24996</v>
      </c>
      <c r="V10" s="9">
        <v>29698</v>
      </c>
      <c r="W10" s="9">
        <v>31616</v>
      </c>
      <c r="X10" s="9">
        <v>34012</v>
      </c>
      <c r="Y10" s="9">
        <v>38300</v>
      </c>
      <c r="Z10" s="9">
        <v>42580</v>
      </c>
      <c r="AA10" s="9">
        <v>1867</v>
      </c>
      <c r="AB10" s="9">
        <v>2761</v>
      </c>
      <c r="AC10" s="9">
        <v>5116</v>
      </c>
      <c r="AD10" s="9">
        <v>4492</v>
      </c>
      <c r="AE10" s="9">
        <v>5049</v>
      </c>
      <c r="AF10" s="9">
        <v>6495</v>
      </c>
      <c r="AG10" s="9">
        <v>8033</v>
      </c>
      <c r="AH10" s="9">
        <v>3113</v>
      </c>
      <c r="AI10" s="9">
        <v>5116</v>
      </c>
      <c r="AJ10" s="9">
        <v>6806</v>
      </c>
      <c r="AK10" s="9">
        <v>6545</v>
      </c>
      <c r="AL10" s="9">
        <v>7298</v>
      </c>
      <c r="AM10" s="9">
        <v>9121</v>
      </c>
      <c r="AN10" s="9">
        <v>11121</v>
      </c>
      <c r="AO10" s="9">
        <v>2604</v>
      </c>
      <c r="AP10" s="9">
        <v>4585</v>
      </c>
      <c r="AQ10" s="9">
        <v>6195</v>
      </c>
      <c r="AR10" s="9">
        <v>5633</v>
      </c>
      <c r="AS10" s="9">
        <v>6440</v>
      </c>
      <c r="AT10" s="9">
        <v>8225</v>
      </c>
      <c r="AU10" s="9">
        <v>10145</v>
      </c>
      <c r="AV10" s="9" t="s">
        <v>88</v>
      </c>
      <c r="AW10" s="9" t="s">
        <v>89</v>
      </c>
    </row>
    <row r="11" spans="1:49" x14ac:dyDescent="0.2">
      <c r="A11" s="34" t="s">
        <v>114</v>
      </c>
      <c r="B11" s="9" t="s">
        <v>115</v>
      </c>
      <c r="C11" s="9">
        <v>182244442112</v>
      </c>
      <c r="D11" s="9" t="s">
        <v>85</v>
      </c>
      <c r="E11" s="9" t="s">
        <v>116</v>
      </c>
      <c r="F11" s="9" t="s">
        <v>117</v>
      </c>
      <c r="G11" s="9">
        <v>1610360064</v>
      </c>
      <c r="H11" s="9">
        <v>0.73246</v>
      </c>
      <c r="I11" s="9">
        <v>113.17</v>
      </c>
      <c r="J11" s="9">
        <v>132.83000000000001</v>
      </c>
      <c r="K11" s="9">
        <v>54.57</v>
      </c>
      <c r="L11" s="9">
        <v>179153649664</v>
      </c>
      <c r="M11" s="9">
        <v>1.832308</v>
      </c>
      <c r="N11" s="9">
        <v>1.73</v>
      </c>
      <c r="O11" s="9">
        <v>-8.9</v>
      </c>
      <c r="P11" s="9">
        <v>22.27</v>
      </c>
      <c r="Q11" s="9">
        <v>75.02</v>
      </c>
      <c r="R11" s="9">
        <v>50.19</v>
      </c>
      <c r="S11" s="9">
        <v>74.73</v>
      </c>
      <c r="T11" s="9">
        <v>6731</v>
      </c>
      <c r="U11" s="9">
        <v>9763</v>
      </c>
      <c r="V11" s="9">
        <v>16434</v>
      </c>
      <c r="W11" s="9">
        <v>23601</v>
      </c>
      <c r="X11" s="9">
        <v>23025</v>
      </c>
      <c r="Y11" s="9">
        <v>27293</v>
      </c>
      <c r="Z11" s="9">
        <v>31163</v>
      </c>
      <c r="AA11" s="9">
        <v>341</v>
      </c>
      <c r="AB11" s="9">
        <v>2490</v>
      </c>
      <c r="AC11" s="9">
        <v>3162</v>
      </c>
      <c r="AD11" s="9">
        <v>1320</v>
      </c>
      <c r="AE11" s="9">
        <v>925</v>
      </c>
      <c r="AF11" s="9">
        <v>3656</v>
      </c>
      <c r="AG11" s="9">
        <v>5194</v>
      </c>
      <c r="AH11" s="9">
        <v>1062</v>
      </c>
      <c r="AI11" s="9">
        <v>1969</v>
      </c>
      <c r="AJ11" s="9">
        <v>4476</v>
      </c>
      <c r="AK11" s="9">
        <v>6971</v>
      </c>
      <c r="AL11" s="9">
        <v>6208</v>
      </c>
      <c r="AM11" s="9">
        <v>8841</v>
      </c>
      <c r="AN11" s="9">
        <v>10904</v>
      </c>
      <c r="AO11" s="9">
        <v>840</v>
      </c>
      <c r="AP11" s="9">
        <v>1657</v>
      </c>
      <c r="AQ11" s="9">
        <v>4069</v>
      </c>
      <c r="AR11" s="9">
        <v>6345</v>
      </c>
      <c r="AS11" s="9">
        <v>5347</v>
      </c>
      <c r="AT11" s="9">
        <v>7814</v>
      </c>
      <c r="AU11" s="9">
        <v>9348</v>
      </c>
      <c r="AV11" s="9" t="s">
        <v>88</v>
      </c>
      <c r="AW11" s="9" t="s">
        <v>89</v>
      </c>
    </row>
    <row r="12" spans="1:49" x14ac:dyDescent="0.2">
      <c r="A12" s="34" t="s">
        <v>118</v>
      </c>
      <c r="B12" s="9" t="s">
        <v>119</v>
      </c>
      <c r="C12" s="9">
        <v>1049824133120</v>
      </c>
      <c r="D12" s="9" t="s">
        <v>85</v>
      </c>
      <c r="E12" s="9" t="s">
        <v>120</v>
      </c>
      <c r="F12" s="9" t="s">
        <v>117</v>
      </c>
      <c r="G12" s="9">
        <v>2470000128</v>
      </c>
      <c r="H12" s="9">
        <v>0.68084</v>
      </c>
      <c r="I12" s="9">
        <v>425.03</v>
      </c>
      <c r="J12" s="9">
        <v>439.9</v>
      </c>
      <c r="K12" s="9">
        <v>108.13</v>
      </c>
      <c r="L12" s="9">
        <v>1046584098816</v>
      </c>
      <c r="M12" s="9">
        <v>1.750683</v>
      </c>
      <c r="N12" s="9">
        <v>0</v>
      </c>
      <c r="O12" s="9">
        <v>0</v>
      </c>
      <c r="P12" s="9">
        <v>0</v>
      </c>
      <c r="Q12" s="9">
        <v>0</v>
      </c>
      <c r="R12" s="9">
        <v>0</v>
      </c>
      <c r="S12" s="9">
        <v>0</v>
      </c>
      <c r="T12" s="9">
        <v>11716</v>
      </c>
      <c r="U12" s="9">
        <v>10918</v>
      </c>
      <c r="V12" s="9">
        <v>16675</v>
      </c>
      <c r="W12" s="9">
        <v>26914</v>
      </c>
      <c r="X12" s="9">
        <v>26974</v>
      </c>
      <c r="Y12" s="9">
        <v>42907</v>
      </c>
      <c r="Z12" s="9">
        <v>53331</v>
      </c>
      <c r="AA12" s="9">
        <v>4141</v>
      </c>
      <c r="AB12" s="9">
        <v>2796</v>
      </c>
      <c r="AC12" s="9">
        <v>4332</v>
      </c>
      <c r="AD12" s="9">
        <v>9752</v>
      </c>
      <c r="AE12" s="9">
        <v>4368</v>
      </c>
      <c r="AF12" s="9">
        <v>15235</v>
      </c>
      <c r="AG12" s="9">
        <v>20092</v>
      </c>
      <c r="AH12" s="9">
        <v>4066</v>
      </c>
      <c r="AI12" s="9">
        <v>3227</v>
      </c>
      <c r="AJ12" s="9">
        <v>5630</v>
      </c>
      <c r="AK12" s="9">
        <v>11215</v>
      </c>
      <c r="AL12" s="9">
        <v>5768</v>
      </c>
      <c r="AM12" s="9">
        <v>18804</v>
      </c>
      <c r="AN12" s="9">
        <v>23681</v>
      </c>
      <c r="AO12" s="9">
        <v>4407</v>
      </c>
      <c r="AP12" s="9">
        <v>3735</v>
      </c>
      <c r="AQ12" s="9">
        <v>6803</v>
      </c>
      <c r="AR12" s="9">
        <v>12690</v>
      </c>
      <c r="AS12" s="9">
        <v>9040</v>
      </c>
      <c r="AT12" s="9">
        <v>21527</v>
      </c>
      <c r="AU12" s="9">
        <v>28220</v>
      </c>
      <c r="AV12" s="9" t="s">
        <v>88</v>
      </c>
      <c r="AW12" s="9" t="s">
        <v>89</v>
      </c>
    </row>
    <row r="13" spans="1:49" x14ac:dyDescent="0.2">
      <c r="A13" s="34" t="s">
        <v>121</v>
      </c>
      <c r="B13" s="9" t="s">
        <v>122</v>
      </c>
      <c r="C13" s="9">
        <v>59931533312</v>
      </c>
      <c r="D13" s="9" t="s">
        <v>98</v>
      </c>
      <c r="E13" s="9" t="s">
        <v>123</v>
      </c>
      <c r="F13" s="9" t="s">
        <v>103</v>
      </c>
      <c r="G13" s="9">
        <v>3929920000</v>
      </c>
      <c r="H13" s="9">
        <v>0.52688000000000001</v>
      </c>
      <c r="I13" s="9">
        <v>14.98</v>
      </c>
      <c r="J13" s="9">
        <v>16.68</v>
      </c>
      <c r="K13" s="9">
        <v>10.9</v>
      </c>
      <c r="L13" s="9">
        <v>170431545344</v>
      </c>
      <c r="M13" s="9">
        <v>1.6294390000000001</v>
      </c>
      <c r="N13" s="9">
        <v>0.2</v>
      </c>
      <c r="O13" s="9">
        <v>15.85</v>
      </c>
      <c r="P13" s="9">
        <v>20.51</v>
      </c>
      <c r="Q13" s="9">
        <v>31.04</v>
      </c>
      <c r="R13" s="9">
        <v>42.3</v>
      </c>
      <c r="S13" s="9">
        <v>35.33</v>
      </c>
      <c r="T13" s="9">
        <v>143599</v>
      </c>
      <c r="U13" s="9">
        <v>115885</v>
      </c>
      <c r="V13" s="9">
        <v>126150</v>
      </c>
      <c r="W13" s="9">
        <v>148980</v>
      </c>
      <c r="X13" s="9">
        <v>161523</v>
      </c>
      <c r="Y13" s="9">
        <v>166159</v>
      </c>
      <c r="Z13" s="9">
        <v>175086</v>
      </c>
      <c r="AA13" s="9">
        <v>470</v>
      </c>
      <c r="AB13" s="9">
        <v>-1279</v>
      </c>
      <c r="AC13" s="9">
        <v>17937</v>
      </c>
      <c r="AD13" s="9">
        <v>-1981</v>
      </c>
      <c r="AE13" s="9">
        <v>6817</v>
      </c>
      <c r="AF13" s="9">
        <v>7349</v>
      </c>
      <c r="AG13" s="9">
        <v>7615</v>
      </c>
      <c r="AH13" s="9">
        <v>10949</v>
      </c>
      <c r="AI13" s="9">
        <v>7210</v>
      </c>
      <c r="AJ13" s="9">
        <v>13049</v>
      </c>
      <c r="AK13" s="9">
        <v>15053</v>
      </c>
      <c r="AL13" s="9">
        <v>15911</v>
      </c>
      <c r="AM13" s="9">
        <v>15520</v>
      </c>
      <c r="AN13" s="9">
        <v>16629</v>
      </c>
      <c r="AO13" s="9">
        <v>4926</v>
      </c>
      <c r="AP13" s="9">
        <v>1633</v>
      </c>
      <c r="AQ13" s="9">
        <v>7397</v>
      </c>
      <c r="AR13" s="9">
        <v>9692</v>
      </c>
      <c r="AS13" s="9">
        <v>10608</v>
      </c>
      <c r="AT13" s="9">
        <v>9996</v>
      </c>
      <c r="AU13" s="9">
        <v>9856</v>
      </c>
      <c r="AV13" s="9" t="s">
        <v>88</v>
      </c>
      <c r="AW13" s="9" t="s">
        <v>89</v>
      </c>
    </row>
    <row r="14" spans="1:49" x14ac:dyDescent="0.2">
      <c r="A14" s="34" t="s">
        <v>124</v>
      </c>
      <c r="B14" s="9" t="s">
        <v>125</v>
      </c>
      <c r="C14" s="9">
        <v>127598084096</v>
      </c>
      <c r="D14" s="9" t="s">
        <v>126</v>
      </c>
      <c r="E14" s="9" t="s">
        <v>127</v>
      </c>
      <c r="F14" s="9" t="s">
        <v>128</v>
      </c>
      <c r="G14" s="9">
        <v>601593984</v>
      </c>
      <c r="H14" s="9">
        <v>0.59404000000000001</v>
      </c>
      <c r="I14" s="9">
        <v>212.1</v>
      </c>
      <c r="J14" s="9">
        <v>223.91</v>
      </c>
      <c r="K14" s="9">
        <v>120.99</v>
      </c>
      <c r="L14" s="9">
        <v>168245985280</v>
      </c>
      <c r="M14" s="9">
        <v>1.403688</v>
      </c>
      <c r="N14" s="9">
        <v>0</v>
      </c>
      <c r="O14" s="9">
        <v>0</v>
      </c>
      <c r="P14" s="9">
        <v>0</v>
      </c>
      <c r="Q14" s="9">
        <v>0</v>
      </c>
      <c r="R14" s="9">
        <v>0</v>
      </c>
      <c r="S14" s="9">
        <v>0</v>
      </c>
      <c r="T14" s="9">
        <v>76559</v>
      </c>
      <c r="U14" s="9">
        <v>58158</v>
      </c>
      <c r="V14" s="9">
        <v>62286</v>
      </c>
      <c r="W14" s="9">
        <v>66608</v>
      </c>
      <c r="X14" s="9">
        <v>77920</v>
      </c>
      <c r="Y14" s="9">
        <v>91196</v>
      </c>
      <c r="Z14" s="9">
        <v>99314</v>
      </c>
      <c r="AA14" s="9">
        <v>-636</v>
      </c>
      <c r="AB14" s="9">
        <v>-11873</v>
      </c>
      <c r="AC14" s="9">
        <v>-4202</v>
      </c>
      <c r="AD14" s="9">
        <v>-4935</v>
      </c>
      <c r="AE14" s="9">
        <v>551</v>
      </c>
      <c r="AF14" s="9">
        <v>4580</v>
      </c>
      <c r="AG14" s="9">
        <v>6816</v>
      </c>
      <c r="AH14" s="9">
        <v>296</v>
      </c>
      <c r="AI14" s="9">
        <v>-10521</v>
      </c>
      <c r="AJ14" s="9">
        <v>-758</v>
      </c>
      <c r="AK14" s="9">
        <v>-1568</v>
      </c>
      <c r="AL14" s="9">
        <v>4392</v>
      </c>
      <c r="AM14" s="9">
        <v>8998</v>
      </c>
      <c r="AN14" s="9">
        <v>11393</v>
      </c>
      <c r="AO14" s="9">
        <v>-1975</v>
      </c>
      <c r="AP14" s="9">
        <v>-12767</v>
      </c>
      <c r="AQ14" s="9">
        <v>-2902</v>
      </c>
      <c r="AR14" s="9">
        <v>-3547</v>
      </c>
      <c r="AS14" s="9">
        <v>2380</v>
      </c>
      <c r="AT14" s="9">
        <v>6929</v>
      </c>
      <c r="AU14" s="9">
        <v>9076</v>
      </c>
      <c r="AV14" s="9" t="s">
        <v>88</v>
      </c>
      <c r="AW14" s="9" t="s">
        <v>89</v>
      </c>
    </row>
    <row r="15" spans="1:49" x14ac:dyDescent="0.2">
      <c r="A15" s="34" t="s">
        <v>129</v>
      </c>
      <c r="B15" s="9" t="s">
        <v>130</v>
      </c>
      <c r="C15" s="9">
        <v>8845520896</v>
      </c>
      <c r="D15" s="9" t="s">
        <v>94</v>
      </c>
      <c r="E15" s="9" t="s">
        <v>131</v>
      </c>
      <c r="F15" s="9" t="s">
        <v>113</v>
      </c>
      <c r="G15" s="9">
        <v>123360000</v>
      </c>
      <c r="H15" s="9">
        <v>0.81486000000000003</v>
      </c>
      <c r="I15" s="9">
        <v>62.83</v>
      </c>
      <c r="J15" s="9">
        <v>97.93</v>
      </c>
      <c r="K15" s="9">
        <v>38.26</v>
      </c>
      <c r="L15" s="9">
        <v>7857033216</v>
      </c>
      <c r="M15" s="9">
        <v>1.7049179999999999</v>
      </c>
      <c r="N15" s="9">
        <v>0</v>
      </c>
      <c r="O15" s="9">
        <v>0</v>
      </c>
      <c r="P15" s="9">
        <v>0</v>
      </c>
      <c r="Q15" s="9">
        <v>0</v>
      </c>
      <c r="R15" s="9">
        <v>0</v>
      </c>
      <c r="S15" s="9">
        <v>0</v>
      </c>
      <c r="T15" s="9">
        <v>1129</v>
      </c>
      <c r="U15" s="9">
        <v>1778</v>
      </c>
      <c r="V15" s="9">
        <v>2765</v>
      </c>
      <c r="W15" s="9">
        <v>3127</v>
      </c>
      <c r="X15" s="9">
        <v>3279</v>
      </c>
      <c r="Y15" s="9">
        <v>3798</v>
      </c>
      <c r="Z15" s="9">
        <v>4473</v>
      </c>
      <c r="AA15" s="9">
        <v>-599</v>
      </c>
      <c r="AB15" s="9">
        <v>-175</v>
      </c>
      <c r="AC15" s="9">
        <v>242</v>
      </c>
      <c r="AD15" s="9">
        <v>-498</v>
      </c>
      <c r="AE15" s="9">
        <v>-726</v>
      </c>
      <c r="AF15" s="9">
        <v>-451</v>
      </c>
      <c r="AG15" s="9">
        <v>-273</v>
      </c>
      <c r="AH15" s="9">
        <v>358</v>
      </c>
      <c r="AI15" s="9">
        <v>150</v>
      </c>
      <c r="AJ15" s="9">
        <v>465</v>
      </c>
      <c r="AK15" s="9">
        <v>-842</v>
      </c>
      <c r="AL15" s="9">
        <v>-281</v>
      </c>
      <c r="AM15" s="9">
        <v>188</v>
      </c>
      <c r="AN15" s="9">
        <v>207</v>
      </c>
      <c r="AO15" s="9">
        <v>-651</v>
      </c>
      <c r="AP15" s="9">
        <v>-203</v>
      </c>
      <c r="AQ15" s="9">
        <v>235</v>
      </c>
      <c r="AR15" s="9">
        <v>-531</v>
      </c>
      <c r="AS15" s="9">
        <v>-774</v>
      </c>
      <c r="AT15" s="9">
        <v>-504</v>
      </c>
      <c r="AU15" s="9">
        <v>-325</v>
      </c>
      <c r="AV15" s="9" t="s">
        <v>88</v>
      </c>
      <c r="AW15" s="9" t="s">
        <v>89</v>
      </c>
    </row>
    <row r="16" spans="1:49" x14ac:dyDescent="0.2">
      <c r="A16" s="34" t="s">
        <v>132</v>
      </c>
      <c r="B16" s="9" t="s">
        <v>133</v>
      </c>
      <c r="C16" s="9">
        <v>74518265856</v>
      </c>
      <c r="D16" s="9" t="s">
        <v>134</v>
      </c>
      <c r="E16" s="9" t="s">
        <v>135</v>
      </c>
      <c r="F16" s="9" t="s">
        <v>136</v>
      </c>
      <c r="G16" s="9">
        <v>1115709952</v>
      </c>
      <c r="H16" s="9">
        <v>0.77827999999999997</v>
      </c>
      <c r="I16" s="9">
        <v>66.790000000000006</v>
      </c>
      <c r="J16" s="9">
        <v>103.03</v>
      </c>
      <c r="K16" s="9">
        <v>58.95</v>
      </c>
      <c r="L16" s="9">
        <v>75437539328</v>
      </c>
      <c r="M16" s="9">
        <v>1.3155730000000001</v>
      </c>
      <c r="N16" s="9">
        <v>0</v>
      </c>
      <c r="O16" s="9">
        <v>0</v>
      </c>
      <c r="P16" s="9">
        <v>0</v>
      </c>
      <c r="Q16" s="9">
        <v>0</v>
      </c>
      <c r="R16" s="9">
        <v>0</v>
      </c>
      <c r="S16" s="9">
        <v>0</v>
      </c>
      <c r="T16" s="9">
        <v>17772</v>
      </c>
      <c r="U16" s="9">
        <v>21454</v>
      </c>
      <c r="V16" s="9">
        <v>25371</v>
      </c>
      <c r="W16" s="9">
        <v>27518</v>
      </c>
      <c r="X16" s="9">
        <v>29575</v>
      </c>
      <c r="Y16" s="9">
        <v>32236</v>
      </c>
      <c r="Z16" s="9">
        <v>35077</v>
      </c>
      <c r="AA16" s="9">
        <v>2459</v>
      </c>
      <c r="AB16" s="9">
        <v>4202</v>
      </c>
      <c r="AC16" s="9">
        <v>4169</v>
      </c>
      <c r="AD16" s="9">
        <v>2419</v>
      </c>
      <c r="AE16" s="9">
        <v>3786</v>
      </c>
      <c r="AF16" s="9">
        <v>4573</v>
      </c>
      <c r="AG16" s="9">
        <v>4832</v>
      </c>
      <c r="AH16" s="9">
        <v>4832</v>
      </c>
      <c r="AI16" s="9">
        <v>6127</v>
      </c>
      <c r="AJ16" s="9">
        <v>7128</v>
      </c>
      <c r="AK16" s="9">
        <v>6716</v>
      </c>
      <c r="AL16" s="9">
        <v>7559</v>
      </c>
      <c r="AM16" s="9">
        <v>8505</v>
      </c>
      <c r="AN16" s="9">
        <v>9350</v>
      </c>
      <c r="AO16" s="9">
        <v>4131</v>
      </c>
      <c r="AP16" s="9">
        <v>5388</v>
      </c>
      <c r="AQ16" s="9">
        <v>6304</v>
      </c>
      <c r="AR16" s="9">
        <v>5870</v>
      </c>
      <c r="AS16" s="9">
        <v>6683</v>
      </c>
      <c r="AT16" s="9">
        <v>7508</v>
      </c>
      <c r="AU16" s="9">
        <v>8219</v>
      </c>
      <c r="AV16" s="9" t="s">
        <v>88</v>
      </c>
      <c r="AW16" s="9" t="s">
        <v>89</v>
      </c>
    </row>
    <row r="17" spans="1:49" x14ac:dyDescent="0.2">
      <c r="A17" s="34" t="s">
        <v>137</v>
      </c>
      <c r="B17" s="9" t="s">
        <v>138</v>
      </c>
      <c r="C17" s="9">
        <v>40691351552</v>
      </c>
      <c r="D17" s="9" t="s">
        <v>85</v>
      </c>
      <c r="E17" s="9" t="s">
        <v>139</v>
      </c>
      <c r="F17" s="9" t="s">
        <v>92</v>
      </c>
      <c r="G17" s="9">
        <v>544259968</v>
      </c>
      <c r="H17" s="9">
        <v>0.71343999999999996</v>
      </c>
      <c r="I17" s="9">
        <v>67.27</v>
      </c>
      <c r="J17" s="9">
        <v>93.19</v>
      </c>
      <c r="K17" s="9">
        <v>51.34</v>
      </c>
      <c r="L17" s="9">
        <v>40287076352</v>
      </c>
      <c r="M17" s="9">
        <v>2.3193299999999999</v>
      </c>
      <c r="N17" s="9">
        <v>0</v>
      </c>
      <c r="O17" s="9">
        <v>0</v>
      </c>
      <c r="P17" s="9">
        <v>0</v>
      </c>
      <c r="Q17" s="9">
        <v>0</v>
      </c>
      <c r="R17" s="9">
        <v>0</v>
      </c>
      <c r="S17" s="9">
        <v>0</v>
      </c>
      <c r="T17" s="9">
        <v>2275</v>
      </c>
      <c r="U17" s="9">
        <v>9498</v>
      </c>
      <c r="V17" s="9">
        <v>17661</v>
      </c>
      <c r="W17" s="9">
        <v>17532</v>
      </c>
      <c r="X17" s="9">
        <v>20693</v>
      </c>
      <c r="Y17" s="9">
        <v>23432</v>
      </c>
      <c r="Z17" s="9">
        <v>26784</v>
      </c>
      <c r="AA17" s="9">
        <v>375</v>
      </c>
      <c r="AB17" s="9">
        <v>213</v>
      </c>
      <c r="AC17" s="9">
        <v>166</v>
      </c>
      <c r="AD17" s="9">
        <v>-541</v>
      </c>
      <c r="AE17" s="9">
        <v>-244</v>
      </c>
      <c r="AF17" s="9">
        <v>835</v>
      </c>
      <c r="AG17" s="9">
        <v>491</v>
      </c>
      <c r="AH17" s="9">
        <v>417</v>
      </c>
      <c r="AI17" s="9">
        <v>474</v>
      </c>
      <c r="AJ17" s="9">
        <v>1014</v>
      </c>
      <c r="AK17" s="9">
        <v>991</v>
      </c>
      <c r="AL17" s="9">
        <v>1388</v>
      </c>
      <c r="AM17" s="9">
        <v>1847</v>
      </c>
      <c r="AN17" s="9">
        <v>2456</v>
      </c>
      <c r="AO17" s="9">
        <v>266</v>
      </c>
      <c r="AP17" s="9">
        <v>-188</v>
      </c>
      <c r="AQ17" s="9">
        <v>161</v>
      </c>
      <c r="AR17" s="9">
        <v>-625</v>
      </c>
      <c r="AS17" s="9">
        <v>-244</v>
      </c>
      <c r="AT17" s="9">
        <v>134</v>
      </c>
      <c r="AU17" s="9">
        <v>592</v>
      </c>
      <c r="AV17" s="9" t="s">
        <v>88</v>
      </c>
      <c r="AW17" s="9" t="s">
        <v>89</v>
      </c>
    </row>
    <row r="18" spans="1:49" x14ac:dyDescent="0.2">
      <c r="A18" s="34" t="s">
        <v>140</v>
      </c>
      <c r="B18" s="9" t="s">
        <v>141</v>
      </c>
      <c r="C18" s="9">
        <v>18464720896</v>
      </c>
      <c r="D18" s="9" t="s">
        <v>134</v>
      </c>
      <c r="E18" s="9" t="s">
        <v>142</v>
      </c>
      <c r="F18" s="9" t="s">
        <v>143</v>
      </c>
      <c r="G18" s="9">
        <v>186879008</v>
      </c>
      <c r="H18" s="9">
        <v>0.55450999999999995</v>
      </c>
      <c r="I18" s="9">
        <v>78.72</v>
      </c>
      <c r="J18" s="9">
        <v>116.3</v>
      </c>
      <c r="K18" s="9">
        <v>31.55</v>
      </c>
      <c r="L18" s="9">
        <v>17033817088</v>
      </c>
      <c r="M18" s="9">
        <v>2.603971</v>
      </c>
      <c r="N18" s="9">
        <v>8.68</v>
      </c>
      <c r="O18" s="9">
        <v>52.53</v>
      </c>
      <c r="P18" s="9">
        <v>29.52</v>
      </c>
      <c r="Q18" s="9">
        <v>108.81</v>
      </c>
      <c r="R18" s="9">
        <v>52.23</v>
      </c>
      <c r="S18" s="9">
        <v>122.44</v>
      </c>
      <c r="T18" s="9">
        <v>1277</v>
      </c>
      <c r="U18" s="9">
        <v>7839</v>
      </c>
      <c r="V18" s="9">
        <v>3194</v>
      </c>
      <c r="W18" s="9">
        <v>2812</v>
      </c>
      <c r="X18" s="9">
        <v>3147</v>
      </c>
      <c r="Y18" s="9">
        <v>3423</v>
      </c>
      <c r="Z18" s="9">
        <v>0</v>
      </c>
      <c r="AA18" s="9">
        <v>0</v>
      </c>
      <c r="AB18" s="9">
        <v>3624</v>
      </c>
      <c r="AC18" s="9">
        <v>-2625</v>
      </c>
      <c r="AD18" s="9">
        <v>-569</v>
      </c>
      <c r="AE18" s="9">
        <v>-504</v>
      </c>
      <c r="AF18" s="9">
        <v>-375</v>
      </c>
      <c r="AG18" s="9">
        <v>0</v>
      </c>
      <c r="AH18" s="9">
        <v>0</v>
      </c>
      <c r="AI18" s="9">
        <v>4090</v>
      </c>
      <c r="AJ18" s="9">
        <v>-371</v>
      </c>
      <c r="AK18" s="9">
        <v>516</v>
      </c>
      <c r="AL18" s="9">
        <v>516</v>
      </c>
      <c r="AM18" s="9">
        <v>702</v>
      </c>
      <c r="AN18" s="9">
        <v>0</v>
      </c>
      <c r="AO18" s="9">
        <v>0</v>
      </c>
      <c r="AP18" s="9">
        <v>3077</v>
      </c>
      <c r="AQ18" s="9">
        <v>-2710</v>
      </c>
      <c r="AR18" s="9">
        <v>-746</v>
      </c>
      <c r="AS18" s="9">
        <v>-554</v>
      </c>
      <c r="AT18" s="9">
        <v>-309</v>
      </c>
      <c r="AU18" s="9">
        <v>0</v>
      </c>
      <c r="AV18" s="9" t="s">
        <v>88</v>
      </c>
      <c r="AW18" s="9" t="s">
        <v>89</v>
      </c>
    </row>
    <row r="19" spans="1:49" x14ac:dyDescent="0.2">
      <c r="A19" s="34" t="s">
        <v>144</v>
      </c>
      <c r="B19" s="9" t="s">
        <v>145</v>
      </c>
      <c r="C19" s="9">
        <v>18708674560</v>
      </c>
      <c r="D19" s="9" t="s">
        <v>94</v>
      </c>
      <c r="E19" s="9" t="s">
        <v>146</v>
      </c>
      <c r="F19" s="9" t="s">
        <v>96</v>
      </c>
      <c r="G19" s="9">
        <v>1347619968</v>
      </c>
      <c r="H19" s="9">
        <v>0.53064995999999998</v>
      </c>
      <c r="I19" s="9">
        <v>11.68</v>
      </c>
      <c r="J19" s="9">
        <v>16.545000000000002</v>
      </c>
      <c r="K19" s="9">
        <v>7.33</v>
      </c>
      <c r="L19" s="9">
        <v>18768781312</v>
      </c>
      <c r="M19" s="9">
        <v>1.241803</v>
      </c>
      <c r="N19" s="9">
        <v>0</v>
      </c>
      <c r="O19" s="9">
        <v>0</v>
      </c>
      <c r="P19" s="9">
        <v>0</v>
      </c>
      <c r="Q19" s="9">
        <v>0</v>
      </c>
      <c r="R19" s="9">
        <v>0</v>
      </c>
      <c r="S19" s="9">
        <v>0</v>
      </c>
      <c r="T19" s="9">
        <v>1716</v>
      </c>
      <c r="U19" s="9">
        <v>2507</v>
      </c>
      <c r="V19" s="9">
        <v>4117</v>
      </c>
      <c r="W19" s="9">
        <v>4602</v>
      </c>
      <c r="X19" s="9">
        <v>4541</v>
      </c>
      <c r="Y19" s="9">
        <v>5217</v>
      </c>
      <c r="Z19" s="9">
        <v>6142</v>
      </c>
      <c r="AA19" s="9">
        <v>-1034</v>
      </c>
      <c r="AB19" s="9">
        <v>-945</v>
      </c>
      <c r="AC19" s="9">
        <v>-488</v>
      </c>
      <c r="AD19" s="9">
        <v>-1430</v>
      </c>
      <c r="AE19" s="9">
        <v>-1243</v>
      </c>
      <c r="AF19" s="9">
        <v>-993</v>
      </c>
      <c r="AG19" s="9">
        <v>-409</v>
      </c>
      <c r="AH19" s="9">
        <v>-202</v>
      </c>
      <c r="AI19" s="9">
        <v>452</v>
      </c>
      <c r="AJ19" s="9">
        <v>617</v>
      </c>
      <c r="AK19" s="9">
        <v>378</v>
      </c>
      <c r="AL19" s="9">
        <v>103</v>
      </c>
      <c r="AM19" s="9">
        <v>399</v>
      </c>
      <c r="AN19" s="9">
        <v>903</v>
      </c>
      <c r="AO19" s="9">
        <v>-1103</v>
      </c>
      <c r="AP19" s="9">
        <v>-862</v>
      </c>
      <c r="AQ19" s="9">
        <v>-702</v>
      </c>
      <c r="AR19" s="9">
        <v>-1395</v>
      </c>
      <c r="AS19" s="9">
        <v>-1369</v>
      </c>
      <c r="AT19" s="9">
        <v>-1127</v>
      </c>
      <c r="AU19" s="9">
        <v>-515</v>
      </c>
      <c r="AV19" s="9" t="s">
        <v>88</v>
      </c>
      <c r="AW19" s="9" t="s">
        <v>89</v>
      </c>
    </row>
    <row r="20" spans="1:49" x14ac:dyDescent="0.2">
      <c r="A20" s="34" t="s">
        <v>147</v>
      </c>
      <c r="B20" s="9" t="s">
        <v>148</v>
      </c>
      <c r="C20" s="9">
        <v>31270367232</v>
      </c>
      <c r="D20" s="9" t="s">
        <v>98</v>
      </c>
      <c r="E20" s="9" t="s">
        <v>149</v>
      </c>
      <c r="F20" s="9" t="s">
        <v>100</v>
      </c>
      <c r="G20" s="9">
        <v>568758976</v>
      </c>
      <c r="H20" s="9">
        <v>0.63792000000000004</v>
      </c>
      <c r="I20" s="9">
        <v>54.98</v>
      </c>
      <c r="J20" s="9">
        <v>93.7</v>
      </c>
      <c r="K20" s="9">
        <v>40.664999999999999</v>
      </c>
      <c r="L20" s="9">
        <v>29011535872</v>
      </c>
      <c r="M20" s="9">
        <v>1.661543</v>
      </c>
      <c r="N20" s="9">
        <v>-3.34</v>
      </c>
      <c r="O20" s="9">
        <v>-10.28</v>
      </c>
      <c r="P20" s="9">
        <v>-35.85</v>
      </c>
      <c r="Q20" s="9">
        <v>-1.24</v>
      </c>
      <c r="R20" s="9">
        <v>-25.43</v>
      </c>
      <c r="S20" s="9">
        <v>5.67</v>
      </c>
      <c r="T20" s="9">
        <v>2917</v>
      </c>
      <c r="U20" s="9">
        <v>4376</v>
      </c>
      <c r="V20" s="9">
        <v>9955</v>
      </c>
      <c r="W20" s="9">
        <v>12450</v>
      </c>
      <c r="X20" s="9">
        <v>13446</v>
      </c>
      <c r="Y20" s="9">
        <v>15381</v>
      </c>
      <c r="Z20" s="9">
        <v>17118</v>
      </c>
      <c r="AA20" s="9">
        <v>-1463</v>
      </c>
      <c r="AB20" s="9">
        <v>-1618</v>
      </c>
      <c r="AC20" s="9">
        <v>-2047</v>
      </c>
      <c r="AD20" s="9">
        <v>-1651</v>
      </c>
      <c r="AE20" s="9">
        <v>973</v>
      </c>
      <c r="AF20" s="9">
        <v>1359</v>
      </c>
      <c r="AG20" s="9">
        <v>1947</v>
      </c>
      <c r="AH20" s="9">
        <v>-179</v>
      </c>
      <c r="AI20" s="9">
        <v>107</v>
      </c>
      <c r="AJ20" s="9">
        <v>-594</v>
      </c>
      <c r="AK20" s="9">
        <v>-878</v>
      </c>
      <c r="AL20" s="9">
        <v>2037</v>
      </c>
      <c r="AM20" s="9">
        <v>2928</v>
      </c>
      <c r="AN20" s="9">
        <v>3872</v>
      </c>
      <c r="AO20" s="9">
        <v>-891</v>
      </c>
      <c r="AP20" s="9">
        <v>-1303</v>
      </c>
      <c r="AQ20" s="9">
        <v>-1583</v>
      </c>
      <c r="AR20" s="9">
        <v>-1488</v>
      </c>
      <c r="AS20" s="9">
        <v>1077</v>
      </c>
      <c r="AT20" s="9">
        <v>1650</v>
      </c>
      <c r="AU20" s="9">
        <v>2206</v>
      </c>
      <c r="AV20" s="9" t="s">
        <v>88</v>
      </c>
      <c r="AW20" s="9" t="s">
        <v>89</v>
      </c>
    </row>
    <row r="21" spans="1:49" ht="15.75" customHeight="1" x14ac:dyDescent="0.2">
      <c r="A21" s="34" t="s">
        <v>150</v>
      </c>
      <c r="B21" s="9" t="s">
        <v>151</v>
      </c>
      <c r="C21" s="9">
        <v>19539779584</v>
      </c>
      <c r="D21" s="9" t="s">
        <v>85</v>
      </c>
      <c r="E21" s="9" t="s">
        <v>152</v>
      </c>
      <c r="F21" s="9" t="s">
        <v>110</v>
      </c>
      <c r="G21" s="9">
        <v>250875008</v>
      </c>
      <c r="H21" s="9">
        <v>0.66260003999999995</v>
      </c>
      <c r="I21" s="9">
        <v>65.67</v>
      </c>
      <c r="J21" s="9">
        <v>119.82</v>
      </c>
      <c r="K21" s="9">
        <v>60.45</v>
      </c>
      <c r="L21" s="9">
        <v>14034493440</v>
      </c>
      <c r="M21" s="9">
        <v>-0.22860900000000001</v>
      </c>
      <c r="N21" s="9">
        <v>0</v>
      </c>
      <c r="O21" s="9">
        <v>0</v>
      </c>
      <c r="P21" s="9">
        <v>0</v>
      </c>
      <c r="Q21" s="9">
        <v>0</v>
      </c>
      <c r="R21" s="9">
        <v>0</v>
      </c>
      <c r="S21" s="9">
        <v>0</v>
      </c>
      <c r="T21" s="9">
        <v>331</v>
      </c>
      <c r="U21" s="9">
        <v>623</v>
      </c>
      <c r="V21" s="9">
        <v>2651</v>
      </c>
      <c r="W21" s="9">
        <v>4100</v>
      </c>
      <c r="X21" s="9">
        <v>4393</v>
      </c>
      <c r="Y21" s="9">
        <v>4485</v>
      </c>
      <c r="Z21" s="9">
        <v>4696</v>
      </c>
      <c r="AA21" s="9">
        <v>0</v>
      </c>
      <c r="AB21" s="9">
        <v>218</v>
      </c>
      <c r="AC21" s="9">
        <v>672</v>
      </c>
      <c r="AD21" s="9">
        <v>1375</v>
      </c>
      <c r="AE21" s="9">
        <v>104</v>
      </c>
      <c r="AF21" s="9">
        <v>221</v>
      </c>
      <c r="AG21" s="9">
        <v>360</v>
      </c>
      <c r="AH21" s="9">
        <v>221</v>
      </c>
      <c r="AI21" s="9">
        <v>105</v>
      </c>
      <c r="AJ21" s="9">
        <v>1012</v>
      </c>
      <c r="AK21" s="9">
        <v>1705</v>
      </c>
      <c r="AL21" s="9">
        <v>1661</v>
      </c>
      <c r="AM21" s="9">
        <v>1748</v>
      </c>
      <c r="AN21" s="9">
        <v>1795</v>
      </c>
      <c r="AO21" s="9">
        <v>0</v>
      </c>
      <c r="AP21" s="9">
        <v>887</v>
      </c>
      <c r="AQ21" s="9">
        <v>983</v>
      </c>
      <c r="AR21" s="9">
        <v>1657</v>
      </c>
      <c r="AS21" s="9">
        <v>1579</v>
      </c>
      <c r="AT21" s="9">
        <v>1647</v>
      </c>
      <c r="AU21" s="9">
        <v>1717</v>
      </c>
      <c r="AV21" s="9" t="s">
        <v>88</v>
      </c>
      <c r="AW21" s="9" t="s">
        <v>89</v>
      </c>
    </row>
    <row r="22" spans="1:49" ht="15.75" customHeight="1" x14ac:dyDescent="0.2">
      <c r="A22" s="34" t="s">
        <v>153</v>
      </c>
      <c r="B22" s="9" t="s">
        <v>154</v>
      </c>
      <c r="C22" s="9">
        <v>949270592</v>
      </c>
      <c r="D22" s="9" t="s">
        <v>155</v>
      </c>
      <c r="E22" s="9" t="s">
        <v>156</v>
      </c>
      <c r="F22" s="9" t="s">
        <v>157</v>
      </c>
      <c r="G22" s="9">
        <v>64226700</v>
      </c>
      <c r="H22" s="9">
        <v>0.38758999999999999</v>
      </c>
      <c r="I22" s="9">
        <v>14.78</v>
      </c>
      <c r="J22" s="9">
        <v>44.59</v>
      </c>
      <c r="K22" s="9">
        <v>9.8149999999999995</v>
      </c>
      <c r="L22" s="9">
        <v>1873704832</v>
      </c>
      <c r="M22" s="9">
        <v>2.0841560000000001</v>
      </c>
      <c r="N22" s="9">
        <v>0</v>
      </c>
      <c r="O22" s="9">
        <v>0</v>
      </c>
      <c r="P22" s="9">
        <v>0</v>
      </c>
      <c r="Q22" s="9">
        <v>0</v>
      </c>
      <c r="R22" s="9">
        <v>0</v>
      </c>
      <c r="S22" s="9">
        <v>0</v>
      </c>
      <c r="T22" s="9">
        <v>298</v>
      </c>
      <c r="U22" s="9">
        <v>407</v>
      </c>
      <c r="V22" s="9">
        <v>465</v>
      </c>
      <c r="W22" s="9">
        <v>419</v>
      </c>
      <c r="X22" s="9">
        <v>388</v>
      </c>
      <c r="Y22" s="9">
        <v>432</v>
      </c>
      <c r="Z22" s="9">
        <v>484</v>
      </c>
      <c r="AA22" s="9">
        <v>-124</v>
      </c>
      <c r="AB22" s="9">
        <v>-528</v>
      </c>
      <c r="AC22" s="9">
        <v>-182</v>
      </c>
      <c r="AD22" s="9">
        <v>-366</v>
      </c>
      <c r="AE22" s="9">
        <v>-211</v>
      </c>
      <c r="AF22" s="9">
        <v>-169</v>
      </c>
      <c r="AG22" s="9">
        <v>-149</v>
      </c>
      <c r="AH22" s="9">
        <v>253</v>
      </c>
      <c r="AI22" s="9">
        <v>118</v>
      </c>
      <c r="AJ22" s="9">
        <v>-113</v>
      </c>
      <c r="AK22" s="9">
        <v>-278</v>
      </c>
      <c r="AL22" s="9">
        <v>-156</v>
      </c>
      <c r="AM22" s="9">
        <v>-111</v>
      </c>
      <c r="AN22" s="9">
        <v>-103</v>
      </c>
      <c r="AO22" s="9">
        <v>438</v>
      </c>
      <c r="AP22" s="9">
        <v>-493</v>
      </c>
      <c r="AQ22" s="9">
        <v>-175</v>
      </c>
      <c r="AR22" s="9">
        <v>-343</v>
      </c>
      <c r="AS22" s="9">
        <v>-204</v>
      </c>
      <c r="AT22" s="9">
        <v>-170</v>
      </c>
      <c r="AU22" s="9">
        <v>-164</v>
      </c>
      <c r="AV22" s="9" t="s">
        <v>88</v>
      </c>
      <c r="AW22" s="9" t="s">
        <v>89</v>
      </c>
    </row>
    <row r="23" spans="1:49" ht="15.75" customHeight="1" x14ac:dyDescent="0.2">
      <c r="A23" s="34" t="s">
        <v>36</v>
      </c>
      <c r="B23" s="9" t="s">
        <v>108</v>
      </c>
      <c r="C23" s="9">
        <v>204140658688</v>
      </c>
      <c r="D23" s="9" t="s">
        <v>85</v>
      </c>
      <c r="E23" s="9" t="s">
        <v>109</v>
      </c>
      <c r="F23" s="9" t="s">
        <v>110</v>
      </c>
      <c r="G23" s="9">
        <v>974000000</v>
      </c>
      <c r="H23" s="9">
        <v>0.78068000000000004</v>
      </c>
      <c r="I23" s="9">
        <v>209.59</v>
      </c>
      <c r="J23" s="9">
        <v>225</v>
      </c>
      <c r="K23" s="9">
        <v>126.34</v>
      </c>
      <c r="L23" s="9">
        <v>204077662208</v>
      </c>
      <c r="M23" s="9">
        <v>1.1997949999999999</v>
      </c>
      <c r="N23" s="9">
        <v>-0.4</v>
      </c>
      <c r="O23" s="9">
        <v>-1.53</v>
      </c>
      <c r="P23" s="9">
        <v>7.31</v>
      </c>
      <c r="Q23" s="9">
        <v>50.15</v>
      </c>
      <c r="R23" s="9">
        <v>21.34</v>
      </c>
      <c r="S23" s="9">
        <v>58.07</v>
      </c>
      <c r="T23" s="9">
        <v>13282</v>
      </c>
      <c r="U23" s="9">
        <v>17098</v>
      </c>
      <c r="V23" s="9">
        <v>21252</v>
      </c>
      <c r="W23" s="9">
        <v>26492</v>
      </c>
      <c r="X23" s="9">
        <v>31352</v>
      </c>
      <c r="Y23" s="9">
        <v>34647</v>
      </c>
      <c r="Z23" s="9">
        <v>38388</v>
      </c>
      <c r="AA23" s="9">
        <v>1110</v>
      </c>
      <c r="AB23" s="9">
        <v>126</v>
      </c>
      <c r="AC23" s="9">
        <v>4072</v>
      </c>
      <c r="AD23" s="9">
        <v>1444</v>
      </c>
      <c r="AE23" s="9">
        <v>208</v>
      </c>
      <c r="AF23" s="9">
        <v>2758</v>
      </c>
      <c r="AG23" s="9">
        <v>4583</v>
      </c>
      <c r="AH23" s="9">
        <v>3227</v>
      </c>
      <c r="AI23" s="9">
        <v>5009</v>
      </c>
      <c r="AJ23" s="9">
        <v>6612</v>
      </c>
      <c r="AK23" s="9">
        <v>8249</v>
      </c>
      <c r="AL23" s="9">
        <v>8903</v>
      </c>
      <c r="AM23" s="9">
        <v>11126</v>
      </c>
      <c r="AN23" s="9">
        <v>12857</v>
      </c>
      <c r="AO23" s="9">
        <v>2265</v>
      </c>
      <c r="AP23" s="9">
        <v>2874</v>
      </c>
      <c r="AQ23" s="9">
        <v>3766</v>
      </c>
      <c r="AR23" s="9">
        <v>4951</v>
      </c>
      <c r="AS23" s="9">
        <v>7068</v>
      </c>
      <c r="AT23" s="9">
        <v>9732</v>
      </c>
      <c r="AU23" s="9">
        <v>11817</v>
      </c>
      <c r="AV23" s="9" t="s">
        <v>88</v>
      </c>
      <c r="AW23" s="9" t="s">
        <v>89</v>
      </c>
    </row>
    <row r="24" spans="1:49" ht="15.75" customHeight="1" x14ac:dyDescent="0.2">
      <c r="A24" s="34" t="s">
        <v>158</v>
      </c>
      <c r="B24" s="9" t="s">
        <v>159</v>
      </c>
      <c r="C24" s="9">
        <v>232034385920</v>
      </c>
      <c r="D24" s="9" t="s">
        <v>98</v>
      </c>
      <c r="E24" s="9" t="s">
        <v>160</v>
      </c>
      <c r="F24" s="9" t="s">
        <v>100</v>
      </c>
      <c r="G24" s="9">
        <v>2562500096</v>
      </c>
      <c r="H24" s="9">
        <v>0.15334999999999999</v>
      </c>
      <c r="I24" s="9">
        <v>90.55</v>
      </c>
      <c r="J24" s="9">
        <v>121.3</v>
      </c>
      <c r="K24" s="9">
        <v>58.01</v>
      </c>
      <c r="L24" s="9">
        <v>32561375232</v>
      </c>
      <c r="M24" s="9">
        <v>0.64788199999999996</v>
      </c>
      <c r="N24" s="9">
        <v>8.3800000000000008</v>
      </c>
      <c r="O24" s="9">
        <v>4.4400000000000004</v>
      </c>
      <c r="P24" s="9">
        <v>-8.1199999999999992</v>
      </c>
      <c r="Q24" s="9">
        <v>-12.87</v>
      </c>
      <c r="R24" s="9">
        <v>-23.98</v>
      </c>
      <c r="S24" s="9">
        <v>2.79</v>
      </c>
      <c r="T24" s="9">
        <v>376844</v>
      </c>
      <c r="U24" s="9">
        <v>509711</v>
      </c>
      <c r="V24" s="9">
        <v>717289</v>
      </c>
      <c r="W24" s="9">
        <v>853062</v>
      </c>
      <c r="X24" s="9">
        <v>868687</v>
      </c>
      <c r="Y24" s="9">
        <v>948058</v>
      </c>
      <c r="Z24" s="9">
        <v>1033969</v>
      </c>
      <c r="AA24" s="9">
        <v>87600</v>
      </c>
      <c r="AB24" s="9">
        <v>149263</v>
      </c>
      <c r="AC24" s="9">
        <v>150308</v>
      </c>
      <c r="AD24" s="9">
        <v>61959</v>
      </c>
      <c r="AE24" s="9">
        <v>72509</v>
      </c>
      <c r="AF24" s="9">
        <v>109221</v>
      </c>
      <c r="AG24" s="9">
        <v>123318</v>
      </c>
      <c r="AH24" s="9">
        <v>121943</v>
      </c>
      <c r="AI24" s="9">
        <v>157659</v>
      </c>
      <c r="AJ24" s="9">
        <v>196842</v>
      </c>
      <c r="AK24" s="9">
        <v>158205</v>
      </c>
      <c r="AL24" s="9">
        <v>175710</v>
      </c>
      <c r="AM24" s="9">
        <v>189423</v>
      </c>
      <c r="AN24" s="9">
        <v>206566</v>
      </c>
      <c r="AO24" s="9">
        <v>57084</v>
      </c>
      <c r="AP24" s="9">
        <v>91430</v>
      </c>
      <c r="AQ24" s="9">
        <v>89678</v>
      </c>
      <c r="AR24" s="9">
        <v>69638</v>
      </c>
      <c r="AS24" s="9">
        <v>100351</v>
      </c>
      <c r="AT24" s="9">
        <v>117322</v>
      </c>
      <c r="AU24" s="9">
        <v>132154</v>
      </c>
      <c r="AV24" s="9" t="s">
        <v>161</v>
      </c>
      <c r="AW24" s="9" t="s">
        <v>89</v>
      </c>
    </row>
    <row r="25" spans="1:49" ht="15.75" customHeight="1" x14ac:dyDescent="0.2">
      <c r="A25" s="34" t="s">
        <v>162</v>
      </c>
      <c r="B25" s="9" t="s">
        <v>163</v>
      </c>
      <c r="C25" s="9">
        <v>6119459840</v>
      </c>
      <c r="D25" s="9" t="s">
        <v>94</v>
      </c>
      <c r="E25" s="9" t="s">
        <v>164</v>
      </c>
      <c r="F25" s="9" t="s">
        <v>165</v>
      </c>
      <c r="G25" s="9">
        <v>410702016</v>
      </c>
      <c r="H25" s="9">
        <v>0.23045999</v>
      </c>
      <c r="I25" s="9">
        <v>14.9</v>
      </c>
      <c r="J25" s="9">
        <v>29.46</v>
      </c>
      <c r="K25" s="9">
        <v>8.23</v>
      </c>
      <c r="L25" s="9">
        <v>-459283136</v>
      </c>
      <c r="M25" s="9">
        <v>1.0553269999999999</v>
      </c>
      <c r="N25" s="9">
        <v>0</v>
      </c>
      <c r="O25" s="9">
        <v>0</v>
      </c>
      <c r="P25" s="9">
        <v>0</v>
      </c>
      <c r="Q25" s="9">
        <v>0</v>
      </c>
      <c r="R25" s="9">
        <v>0</v>
      </c>
      <c r="S25" s="9">
        <v>0</v>
      </c>
      <c r="T25" s="9">
        <v>6778</v>
      </c>
      <c r="U25" s="9">
        <v>11999</v>
      </c>
      <c r="V25" s="9">
        <v>19384</v>
      </c>
      <c r="W25" s="9">
        <v>21899</v>
      </c>
      <c r="X25" s="9">
        <v>24284</v>
      </c>
      <c r="Y25" s="9">
        <v>28427</v>
      </c>
      <c r="Z25" s="9">
        <v>32615</v>
      </c>
      <c r="AA25" s="9">
        <v>-1289</v>
      </c>
      <c r="AB25" s="9">
        <v>-3012</v>
      </c>
      <c r="AC25" s="9">
        <v>-6789</v>
      </c>
      <c r="AD25" s="9">
        <v>-7497</v>
      </c>
      <c r="AE25" s="9">
        <v>-3843</v>
      </c>
      <c r="AF25" s="9">
        <v>-1803</v>
      </c>
      <c r="AG25" s="9">
        <v>-446</v>
      </c>
      <c r="AH25" s="9">
        <v>-398</v>
      </c>
      <c r="AI25" s="9">
        <v>-1419</v>
      </c>
      <c r="AJ25" s="9">
        <v>-3987</v>
      </c>
      <c r="AK25" s="9">
        <v>-5021</v>
      </c>
      <c r="AL25" s="9">
        <v>-2205</v>
      </c>
      <c r="AM25" s="9">
        <v>382</v>
      </c>
      <c r="AN25" s="9">
        <v>2462</v>
      </c>
      <c r="AO25" s="9">
        <v>-1495</v>
      </c>
      <c r="AP25" s="9">
        <v>-3141</v>
      </c>
      <c r="AQ25" s="9">
        <v>-6429</v>
      </c>
      <c r="AR25" s="9">
        <v>-8358</v>
      </c>
      <c r="AS25" s="9">
        <v>-4707</v>
      </c>
      <c r="AT25" s="9">
        <v>-2266</v>
      </c>
      <c r="AU25" s="9">
        <v>-300</v>
      </c>
      <c r="AV25" s="9" t="s">
        <v>161</v>
      </c>
      <c r="AW25" s="9" t="s">
        <v>89</v>
      </c>
    </row>
    <row r="26" spans="1:49" ht="15.75" customHeight="1" x14ac:dyDescent="0.2">
      <c r="A26" s="34" t="s">
        <v>166</v>
      </c>
      <c r="B26" s="9" t="s">
        <v>167</v>
      </c>
      <c r="C26" s="9">
        <v>14578560000</v>
      </c>
      <c r="D26" s="9" t="s">
        <v>85</v>
      </c>
      <c r="E26" s="9" t="s">
        <v>168</v>
      </c>
      <c r="F26" s="9" t="s">
        <v>110</v>
      </c>
      <c r="G26" s="9">
        <v>4859520000</v>
      </c>
      <c r="H26" s="9">
        <v>1.2130001E-2</v>
      </c>
      <c r="I26" s="9">
        <v>3</v>
      </c>
      <c r="J26" s="9">
        <v>5.05</v>
      </c>
      <c r="K26" s="9">
        <v>0.28000000000000003</v>
      </c>
      <c r="L26" s="9">
        <v>-19156895744</v>
      </c>
      <c r="M26" s="9">
        <v>0.49162699999999998</v>
      </c>
      <c r="N26" s="9">
        <v>0</v>
      </c>
      <c r="O26" s="9">
        <v>0</v>
      </c>
      <c r="P26" s="9">
        <v>0</v>
      </c>
      <c r="Q26" s="9">
        <v>0</v>
      </c>
      <c r="R26" s="9">
        <v>0</v>
      </c>
      <c r="S26" s="9">
        <v>0</v>
      </c>
      <c r="T26" s="9">
        <v>141736</v>
      </c>
      <c r="U26" s="9">
        <v>173827</v>
      </c>
      <c r="V26" s="9">
        <v>141736</v>
      </c>
      <c r="W26" s="9">
        <v>179688</v>
      </c>
      <c r="X26" s="9">
        <v>208081</v>
      </c>
      <c r="Y26" s="9">
        <v>237276</v>
      </c>
      <c r="Z26" s="9">
        <v>0</v>
      </c>
      <c r="AA26" s="9">
        <v>-10680</v>
      </c>
      <c r="AB26" s="9">
        <v>-49343</v>
      </c>
      <c r="AC26" s="9">
        <v>0</v>
      </c>
      <c r="AD26" s="9">
        <v>-8239</v>
      </c>
      <c r="AE26" s="9">
        <v>-4113</v>
      </c>
      <c r="AF26" s="9">
        <v>582</v>
      </c>
      <c r="AG26" s="9">
        <v>0</v>
      </c>
      <c r="AH26" s="9">
        <v>0</v>
      </c>
      <c r="AI26" s="9">
        <v>-14952</v>
      </c>
      <c r="AJ26" s="9">
        <v>-9257</v>
      </c>
      <c r="AK26" s="9">
        <v>-2203</v>
      </c>
      <c r="AL26" s="9">
        <v>2951</v>
      </c>
      <c r="AM26" s="9">
        <v>8436</v>
      </c>
      <c r="AN26" s="9">
        <v>0</v>
      </c>
      <c r="AO26" s="9">
        <v>0</v>
      </c>
      <c r="AP26" s="9">
        <v>-19173</v>
      </c>
      <c r="AQ26" s="9">
        <v>-13788</v>
      </c>
      <c r="AR26" s="9">
        <v>-9709</v>
      </c>
      <c r="AS26" s="9">
        <v>-5206</v>
      </c>
      <c r="AT26" s="9">
        <v>305</v>
      </c>
      <c r="AU26" s="9">
        <v>0</v>
      </c>
      <c r="AV26" s="9" t="s">
        <v>161</v>
      </c>
      <c r="AW26" s="9" t="s">
        <v>89</v>
      </c>
    </row>
    <row r="27" spans="1:49" ht="15.75" customHeight="1" x14ac:dyDescent="0.2">
      <c r="A27" s="34" t="s">
        <v>169</v>
      </c>
      <c r="B27" s="9" t="s">
        <v>170</v>
      </c>
      <c r="C27" s="9">
        <v>49873506304</v>
      </c>
      <c r="D27" s="9" t="s">
        <v>94</v>
      </c>
      <c r="E27" s="9" t="s">
        <v>171</v>
      </c>
      <c r="F27" s="9" t="s">
        <v>96</v>
      </c>
      <c r="G27" s="9">
        <v>349596992</v>
      </c>
      <c r="H27" s="9">
        <v>0.30306</v>
      </c>
      <c r="I27" s="9">
        <v>142.66</v>
      </c>
      <c r="J27" s="9">
        <v>160.88</v>
      </c>
      <c r="K27" s="9">
        <v>73.58</v>
      </c>
      <c r="L27" s="9">
        <v>-20961665024</v>
      </c>
      <c r="M27" s="9">
        <v>0.69706199999999996</v>
      </c>
      <c r="N27" s="9">
        <v>6.02</v>
      </c>
      <c r="O27" s="9">
        <v>3.79</v>
      </c>
      <c r="P27" s="9">
        <v>-1.3</v>
      </c>
      <c r="Q27" s="9">
        <v>8.27</v>
      </c>
      <c r="R27" s="9">
        <v>-4.38</v>
      </c>
      <c r="S27" s="9">
        <v>24.72</v>
      </c>
      <c r="T27" s="9">
        <v>107413</v>
      </c>
      <c r="U27" s="9">
        <v>107074</v>
      </c>
      <c r="V27" s="9">
        <v>124493</v>
      </c>
      <c r="W27" s="9">
        <v>123675</v>
      </c>
      <c r="X27" s="9">
        <v>137748</v>
      </c>
      <c r="Y27" s="9">
        <v>151127</v>
      </c>
      <c r="Z27" s="9">
        <v>165096</v>
      </c>
      <c r="AA27" s="9">
        <v>2057</v>
      </c>
      <c r="AB27" s="9">
        <v>22472</v>
      </c>
      <c r="AC27" s="9">
        <v>10226</v>
      </c>
      <c r="AD27" s="9">
        <v>7559</v>
      </c>
      <c r="AE27" s="9">
        <v>19299</v>
      </c>
      <c r="AF27" s="9">
        <v>20197</v>
      </c>
      <c r="AG27" s="9">
        <v>23256</v>
      </c>
      <c r="AH27" s="9">
        <v>18416</v>
      </c>
      <c r="AI27" s="9">
        <v>27503</v>
      </c>
      <c r="AJ27" s="9">
        <v>24914</v>
      </c>
      <c r="AK27" s="9">
        <v>29663</v>
      </c>
      <c r="AL27" s="9">
        <v>32855</v>
      </c>
      <c r="AM27" s="9">
        <v>35789</v>
      </c>
      <c r="AN27" s="9">
        <v>40501</v>
      </c>
      <c r="AO27" s="9">
        <v>6307</v>
      </c>
      <c r="AP27" s="9">
        <v>21732</v>
      </c>
      <c r="AQ27" s="9">
        <v>10518</v>
      </c>
      <c r="AR27" s="9">
        <v>15911</v>
      </c>
      <c r="AS27" s="9">
        <v>20608</v>
      </c>
      <c r="AT27" s="9">
        <v>22975</v>
      </c>
      <c r="AU27" s="9">
        <v>26292</v>
      </c>
      <c r="AV27" s="9" t="s">
        <v>161</v>
      </c>
      <c r="AW27" s="9" t="s">
        <v>89</v>
      </c>
    </row>
    <row r="28" spans="1:49" ht="15.75" customHeight="1" x14ac:dyDescent="0.2">
      <c r="A28" s="34" t="s">
        <v>172</v>
      </c>
      <c r="B28" s="9" t="s">
        <v>173</v>
      </c>
      <c r="C28" s="9">
        <v>409976963072</v>
      </c>
      <c r="D28" s="9" t="s">
        <v>94</v>
      </c>
      <c r="E28" s="9" t="s">
        <v>174</v>
      </c>
      <c r="F28" s="9" t="s">
        <v>96</v>
      </c>
      <c r="G28" s="9">
        <v>9561029632</v>
      </c>
      <c r="H28" s="9">
        <v>1.31E-3</v>
      </c>
      <c r="I28" s="9">
        <v>42.88</v>
      </c>
      <c r="J28" s="9">
        <v>52.88</v>
      </c>
      <c r="K28" s="9">
        <v>24.75</v>
      </c>
      <c r="L28" s="9">
        <v>492324028416</v>
      </c>
      <c r="M28" s="9">
        <v>0.65930299999999997</v>
      </c>
      <c r="N28" s="9">
        <v>0</v>
      </c>
      <c r="O28" s="9">
        <v>0</v>
      </c>
      <c r="P28" s="9">
        <v>0</v>
      </c>
      <c r="Q28" s="9">
        <v>0</v>
      </c>
      <c r="R28" s="9">
        <v>0</v>
      </c>
      <c r="S28" s="9">
        <v>0</v>
      </c>
      <c r="T28" s="9">
        <v>377289</v>
      </c>
      <c r="U28" s="9">
        <v>482064</v>
      </c>
      <c r="V28" s="9">
        <v>560118</v>
      </c>
      <c r="W28" s="9">
        <v>554552</v>
      </c>
      <c r="X28" s="9">
        <v>624874</v>
      </c>
      <c r="Y28" s="9">
        <v>695768</v>
      </c>
      <c r="Z28" s="9">
        <v>774605</v>
      </c>
      <c r="AA28" s="9">
        <v>93310</v>
      </c>
      <c r="AB28" s="9">
        <v>159847</v>
      </c>
      <c r="AC28" s="9">
        <v>224822</v>
      </c>
      <c r="AD28" s="9">
        <v>188243</v>
      </c>
      <c r="AE28" s="9">
        <v>142016</v>
      </c>
      <c r="AF28" s="9">
        <v>171198</v>
      </c>
      <c r="AG28" s="9">
        <v>190840</v>
      </c>
      <c r="AH28" s="9">
        <v>137268</v>
      </c>
      <c r="AI28" s="9">
        <v>170680</v>
      </c>
      <c r="AJ28" s="9">
        <v>173173</v>
      </c>
      <c r="AK28" s="9">
        <v>164037</v>
      </c>
      <c r="AL28" s="9">
        <v>207953</v>
      </c>
      <c r="AM28" s="9">
        <v>231448</v>
      </c>
      <c r="AN28" s="9">
        <v>250335</v>
      </c>
      <c r="AO28" s="9">
        <v>118694</v>
      </c>
      <c r="AP28" s="9">
        <v>184237</v>
      </c>
      <c r="AQ28" s="9">
        <v>271620</v>
      </c>
      <c r="AR28" s="9">
        <v>235706</v>
      </c>
      <c r="AS28" s="9">
        <v>182475</v>
      </c>
      <c r="AT28" s="9">
        <v>209847</v>
      </c>
      <c r="AU28" s="9">
        <v>229471</v>
      </c>
      <c r="AV28" s="9" t="s">
        <v>161</v>
      </c>
      <c r="AW28" s="9" t="s">
        <v>89</v>
      </c>
    </row>
    <row r="29" spans="1:49" ht="15.75" customHeight="1" x14ac:dyDescent="0.2">
      <c r="A29" s="34" t="s">
        <v>175</v>
      </c>
      <c r="B29" s="9" t="s">
        <v>176</v>
      </c>
      <c r="C29" s="9">
        <v>78873460736</v>
      </c>
      <c r="D29" s="9" t="s">
        <v>85</v>
      </c>
      <c r="E29" s="9" t="s">
        <v>177</v>
      </c>
      <c r="F29" s="9" t="s">
        <v>110</v>
      </c>
      <c r="G29" s="9">
        <v>1199449984</v>
      </c>
      <c r="H29" s="9">
        <v>0.66152999999999995</v>
      </c>
      <c r="I29" s="9">
        <v>61.67</v>
      </c>
      <c r="J29" s="9">
        <v>67.36</v>
      </c>
      <c r="K29" s="9">
        <v>23.63</v>
      </c>
      <c r="L29" s="9">
        <v>75409211392</v>
      </c>
      <c r="M29" s="9">
        <v>2.0430320000000002</v>
      </c>
      <c r="N29" s="9">
        <v>-3.28</v>
      </c>
      <c r="O29" s="9">
        <v>-3.13</v>
      </c>
      <c r="P29" s="9">
        <v>36.47</v>
      </c>
      <c r="Q29" s="9">
        <v>64.28</v>
      </c>
      <c r="R29" s="9">
        <v>86.65</v>
      </c>
      <c r="S29" s="9">
        <v>77.67</v>
      </c>
      <c r="T29" s="9">
        <v>1578</v>
      </c>
      <c r="U29" s="9">
        <v>2929</v>
      </c>
      <c r="V29" s="9">
        <v>4612</v>
      </c>
      <c r="W29" s="9">
        <v>5600</v>
      </c>
      <c r="X29" s="9">
        <v>6726</v>
      </c>
      <c r="Y29" s="9">
        <v>7921</v>
      </c>
      <c r="Z29" s="9">
        <v>9716</v>
      </c>
      <c r="AA29" s="9">
        <v>-125</v>
      </c>
      <c r="AB29" s="9">
        <v>320</v>
      </c>
      <c r="AC29" s="9">
        <v>2915</v>
      </c>
      <c r="AD29" s="9">
        <v>-3460</v>
      </c>
      <c r="AE29" s="9">
        <v>-319</v>
      </c>
      <c r="AF29" s="9">
        <v>-475</v>
      </c>
      <c r="AG29" s="9">
        <v>498</v>
      </c>
      <c r="AH29" s="9">
        <v>713</v>
      </c>
      <c r="AI29" s="9">
        <v>486</v>
      </c>
      <c r="AJ29" s="9">
        <v>762</v>
      </c>
      <c r="AK29" s="9">
        <v>429</v>
      </c>
      <c r="AL29" s="9">
        <v>341</v>
      </c>
      <c r="AM29" s="9">
        <v>676</v>
      </c>
      <c r="AN29" s="9">
        <v>1075</v>
      </c>
      <c r="AO29" s="9">
        <v>356</v>
      </c>
      <c r="AP29" s="9">
        <v>437</v>
      </c>
      <c r="AQ29" s="9">
        <v>718</v>
      </c>
      <c r="AR29" s="9">
        <v>606</v>
      </c>
      <c r="AS29" s="9">
        <v>337</v>
      </c>
      <c r="AT29" s="9">
        <v>654</v>
      </c>
      <c r="AU29" s="9">
        <v>1022</v>
      </c>
      <c r="AV29" s="9" t="s">
        <v>88</v>
      </c>
      <c r="AW29" s="9" t="s">
        <v>89</v>
      </c>
    </row>
    <row r="30" spans="1:49" ht="15.75" customHeight="1" x14ac:dyDescent="0.2">
      <c r="A30" s="34" t="s">
        <v>178</v>
      </c>
      <c r="B30" s="9" t="s">
        <v>179</v>
      </c>
      <c r="C30" s="9">
        <v>37054828544</v>
      </c>
      <c r="D30" s="9" t="s">
        <v>85</v>
      </c>
      <c r="E30" s="9" t="s">
        <v>180</v>
      </c>
      <c r="F30" s="9" t="s">
        <v>110</v>
      </c>
      <c r="G30" s="9">
        <v>444814016</v>
      </c>
      <c r="H30" s="9">
        <v>0.77064999999999995</v>
      </c>
      <c r="I30" s="9">
        <v>75.8</v>
      </c>
      <c r="J30" s="9">
        <v>79.38</v>
      </c>
      <c r="K30" s="9">
        <v>39</v>
      </c>
      <c r="L30" s="9">
        <v>35978141696</v>
      </c>
      <c r="M30" s="9">
        <v>1.7581960000000001</v>
      </c>
      <c r="N30" s="9">
        <v>-2.0299999999999998</v>
      </c>
      <c r="O30" s="9">
        <v>1.23</v>
      </c>
      <c r="P30" s="9">
        <v>29.26</v>
      </c>
      <c r="Q30" s="9">
        <v>71.069999999999993</v>
      </c>
      <c r="R30" s="9">
        <v>76.319999999999993</v>
      </c>
      <c r="S30" s="9">
        <v>69.08</v>
      </c>
      <c r="T30" s="9">
        <v>661</v>
      </c>
      <c r="U30" s="9">
        <v>836</v>
      </c>
      <c r="V30" s="9">
        <v>1196</v>
      </c>
      <c r="W30" s="9">
        <v>1578</v>
      </c>
      <c r="X30" s="9">
        <v>1918</v>
      </c>
      <c r="Y30" s="9">
        <v>2376</v>
      </c>
      <c r="Z30" s="9">
        <v>2957</v>
      </c>
      <c r="AA30" s="9">
        <v>108</v>
      </c>
      <c r="AB30" s="9">
        <v>242</v>
      </c>
      <c r="AC30" s="9">
        <v>138</v>
      </c>
      <c r="AD30" s="9">
        <v>534</v>
      </c>
      <c r="AE30" s="9">
        <v>178</v>
      </c>
      <c r="AF30" s="9">
        <v>323</v>
      </c>
      <c r="AG30" s="9">
        <v>573</v>
      </c>
      <c r="AH30" s="9">
        <v>214</v>
      </c>
      <c r="AI30" s="9">
        <v>284</v>
      </c>
      <c r="AJ30" s="9">
        <v>503</v>
      </c>
      <c r="AK30" s="9">
        <v>668</v>
      </c>
      <c r="AL30" s="9">
        <v>746</v>
      </c>
      <c r="AM30" s="9">
        <v>955</v>
      </c>
      <c r="AN30" s="9">
        <v>1248</v>
      </c>
      <c r="AO30" s="9">
        <v>112</v>
      </c>
      <c r="AP30" s="9">
        <v>144</v>
      </c>
      <c r="AQ30" s="9">
        <v>125</v>
      </c>
      <c r="AR30" s="9">
        <v>114</v>
      </c>
      <c r="AS30" s="9">
        <v>190</v>
      </c>
      <c r="AT30" s="9">
        <v>393</v>
      </c>
      <c r="AU30" s="9">
        <v>597</v>
      </c>
      <c r="AV30" s="9" t="s">
        <v>88</v>
      </c>
      <c r="AW30" s="9" t="s">
        <v>89</v>
      </c>
    </row>
    <row r="31" spans="1:49" ht="15.75" customHeight="1" x14ac:dyDescent="0.2">
      <c r="A31" s="34" t="s">
        <v>181</v>
      </c>
      <c r="B31" s="9" t="s">
        <v>182</v>
      </c>
      <c r="C31" s="9">
        <v>519833878528</v>
      </c>
      <c r="D31" s="9" t="s">
        <v>85</v>
      </c>
      <c r="E31" s="9" t="s">
        <v>183</v>
      </c>
      <c r="F31" s="9" t="s">
        <v>117</v>
      </c>
      <c r="G31" s="9">
        <v>5186409984</v>
      </c>
      <c r="H31" s="9">
        <v>0.1709</v>
      </c>
      <c r="I31" s="9">
        <v>100.23</v>
      </c>
      <c r="J31" s="9">
        <v>110.69</v>
      </c>
      <c r="K31" s="9">
        <v>59.43</v>
      </c>
      <c r="L31" s="9">
        <v>3453763452928</v>
      </c>
      <c r="M31" s="9">
        <v>1.2221839999999999</v>
      </c>
      <c r="N31" s="9">
        <v>0</v>
      </c>
      <c r="O31" s="9">
        <v>0</v>
      </c>
      <c r="P31" s="9">
        <v>0</v>
      </c>
      <c r="Q31" s="9">
        <v>0</v>
      </c>
      <c r="R31" s="9">
        <v>0</v>
      </c>
      <c r="S31" s="9">
        <v>0</v>
      </c>
      <c r="T31" s="9">
        <v>125843</v>
      </c>
      <c r="U31" s="9">
        <v>143015</v>
      </c>
      <c r="V31" s="9">
        <v>168088</v>
      </c>
      <c r="W31" s="9">
        <v>198270</v>
      </c>
      <c r="X31" s="9">
        <v>211394</v>
      </c>
      <c r="Y31" s="9">
        <v>235571</v>
      </c>
      <c r="Z31" s="9">
        <v>265666</v>
      </c>
      <c r="AA31" s="9">
        <v>39240</v>
      </c>
      <c r="AB31" s="9">
        <v>44281</v>
      </c>
      <c r="AC31" s="9">
        <v>61271</v>
      </c>
      <c r="AD31" s="9">
        <v>72738</v>
      </c>
      <c r="AE31" s="9">
        <v>71054</v>
      </c>
      <c r="AF31" s="9">
        <v>82043</v>
      </c>
      <c r="AG31" s="9">
        <v>94109</v>
      </c>
      <c r="AH31" s="9">
        <v>54641</v>
      </c>
      <c r="AI31" s="9">
        <v>65755</v>
      </c>
      <c r="AJ31" s="9">
        <v>81602</v>
      </c>
      <c r="AK31" s="9">
        <v>97843</v>
      </c>
      <c r="AL31" s="9">
        <v>100947</v>
      </c>
      <c r="AM31" s="9">
        <v>116423</v>
      </c>
      <c r="AN31" s="9">
        <v>133947</v>
      </c>
      <c r="AO31" s="9">
        <v>42959</v>
      </c>
      <c r="AP31" s="9">
        <v>52959</v>
      </c>
      <c r="AQ31" s="9">
        <v>69916</v>
      </c>
      <c r="AR31" s="9">
        <v>83383</v>
      </c>
      <c r="AS31" s="9">
        <v>87360</v>
      </c>
      <c r="AT31" s="9">
        <v>99389</v>
      </c>
      <c r="AU31" s="9">
        <v>113824</v>
      </c>
      <c r="AV31" s="9" t="s">
        <v>88</v>
      </c>
      <c r="AW31" s="9" t="s">
        <v>89</v>
      </c>
    </row>
    <row r="32" spans="1:49" ht="15.75" customHeight="1" x14ac:dyDescent="0.2">
      <c r="A32" s="34" t="s">
        <v>184</v>
      </c>
      <c r="B32" s="9" t="s">
        <v>185</v>
      </c>
      <c r="C32" s="9">
        <v>132846354432</v>
      </c>
      <c r="D32" s="9" t="s">
        <v>85</v>
      </c>
      <c r="E32" s="9" t="s">
        <v>186</v>
      </c>
      <c r="F32" s="9" t="s">
        <v>117</v>
      </c>
      <c r="G32" s="9">
        <v>4171000064</v>
      </c>
      <c r="H32" s="9">
        <v>0.63402999999999998</v>
      </c>
      <c r="I32" s="9">
        <v>31.85</v>
      </c>
      <c r="J32" s="9">
        <v>40.729999999999997</v>
      </c>
      <c r="K32" s="9">
        <v>24.59</v>
      </c>
      <c r="L32" s="9">
        <v>157929357312</v>
      </c>
      <c r="M32" s="9">
        <v>0.88046400000000002</v>
      </c>
      <c r="N32" s="9">
        <v>-3.22</v>
      </c>
      <c r="O32" s="9">
        <v>2.87</v>
      </c>
      <c r="P32" s="9">
        <v>-2.99</v>
      </c>
      <c r="Q32" s="9">
        <v>15.07</v>
      </c>
      <c r="R32" s="9">
        <v>-13.9</v>
      </c>
      <c r="S32" s="9">
        <v>20.51</v>
      </c>
      <c r="T32" s="9">
        <v>71965</v>
      </c>
      <c r="U32" s="9">
        <v>77867</v>
      </c>
      <c r="V32" s="9">
        <v>74718</v>
      </c>
      <c r="W32" s="9">
        <v>63054</v>
      </c>
      <c r="X32" s="9">
        <v>51388</v>
      </c>
      <c r="Y32" s="9">
        <v>58256</v>
      </c>
      <c r="Z32" s="9">
        <v>63254</v>
      </c>
      <c r="AA32" s="9">
        <v>21048</v>
      </c>
      <c r="AB32" s="9">
        <v>20899</v>
      </c>
      <c r="AC32" s="9">
        <v>19868</v>
      </c>
      <c r="AD32" s="9">
        <v>8014</v>
      </c>
      <c r="AE32" s="9">
        <v>-5012</v>
      </c>
      <c r="AF32" s="9">
        <v>2984</v>
      </c>
      <c r="AG32" s="9">
        <v>7676</v>
      </c>
      <c r="AH32" s="9">
        <v>33254</v>
      </c>
      <c r="AI32" s="9">
        <v>36115</v>
      </c>
      <c r="AJ32" s="9">
        <v>32505</v>
      </c>
      <c r="AK32" s="9">
        <v>19045</v>
      </c>
      <c r="AL32" s="9">
        <v>9429</v>
      </c>
      <c r="AM32" s="9">
        <v>16860</v>
      </c>
      <c r="AN32" s="9">
        <v>20082</v>
      </c>
      <c r="AO32" s="9">
        <v>23752</v>
      </c>
      <c r="AP32" s="9">
        <v>25292</v>
      </c>
      <c r="AQ32" s="9">
        <v>22205</v>
      </c>
      <c r="AR32" s="9">
        <v>7917</v>
      </c>
      <c r="AS32" s="9">
        <v>1739</v>
      </c>
      <c r="AT32" s="9">
        <v>8500</v>
      </c>
      <c r="AU32" s="9">
        <v>11540</v>
      </c>
      <c r="AV32" s="9" t="s">
        <v>88</v>
      </c>
      <c r="AW32" s="9" t="s">
        <v>89</v>
      </c>
    </row>
    <row r="33" spans="1:49" ht="15.75" customHeight="1" x14ac:dyDescent="0.2">
      <c r="A33" s="34" t="s">
        <v>187</v>
      </c>
      <c r="B33" s="9" t="s">
        <v>188</v>
      </c>
      <c r="C33" s="9">
        <v>129157160960</v>
      </c>
      <c r="D33" s="9" t="s">
        <v>85</v>
      </c>
      <c r="E33" s="9" t="s">
        <v>189</v>
      </c>
      <c r="F33" s="9" t="s">
        <v>117</v>
      </c>
      <c r="G33" s="9">
        <v>1114000000</v>
      </c>
      <c r="H33" s="9">
        <v>0.75991993999999996</v>
      </c>
      <c r="I33" s="9">
        <v>115.94</v>
      </c>
      <c r="J33" s="9">
        <v>156.66</v>
      </c>
      <c r="K33" s="9">
        <v>101.47</v>
      </c>
      <c r="L33" s="9">
        <v>138466164736</v>
      </c>
      <c r="M33" s="9">
        <v>1.229849</v>
      </c>
      <c r="N33" s="9">
        <v>-1.8</v>
      </c>
      <c r="O33" s="9">
        <v>-0.36</v>
      </c>
      <c r="P33" s="9">
        <v>-5.77</v>
      </c>
      <c r="Q33" s="9">
        <v>3.95</v>
      </c>
      <c r="R33" s="9">
        <v>-8.75</v>
      </c>
      <c r="S33" s="9">
        <v>5.46</v>
      </c>
      <c r="T33" s="9">
        <v>19398</v>
      </c>
      <c r="U33" s="9">
        <v>21654</v>
      </c>
      <c r="V33" s="9">
        <v>33467</v>
      </c>
      <c r="W33" s="9">
        <v>44169</v>
      </c>
      <c r="X33" s="9">
        <v>36107</v>
      </c>
      <c r="Y33" s="9">
        <v>39497</v>
      </c>
      <c r="Z33" s="9">
        <v>40511</v>
      </c>
      <c r="AA33" s="9">
        <v>4386</v>
      </c>
      <c r="AB33" s="9">
        <v>5198</v>
      </c>
      <c r="AC33" s="9">
        <v>9043</v>
      </c>
      <c r="AD33" s="9">
        <v>12936</v>
      </c>
      <c r="AE33" s="9">
        <v>7219</v>
      </c>
      <c r="AF33" s="9">
        <v>8406</v>
      </c>
      <c r="AG33" s="9">
        <v>8631</v>
      </c>
      <c r="AH33" s="9">
        <v>6101</v>
      </c>
      <c r="AI33" s="9">
        <v>7325</v>
      </c>
      <c r="AJ33" s="9">
        <v>13354</v>
      </c>
      <c r="AK33" s="9">
        <v>18829</v>
      </c>
      <c r="AL33" s="9">
        <v>13063</v>
      </c>
      <c r="AM33" s="9">
        <v>14976</v>
      </c>
      <c r="AN33" s="9">
        <v>14961</v>
      </c>
      <c r="AO33" s="9">
        <v>4700</v>
      </c>
      <c r="AP33" s="9">
        <v>5932</v>
      </c>
      <c r="AQ33" s="9">
        <v>11772</v>
      </c>
      <c r="AR33" s="9">
        <v>17067</v>
      </c>
      <c r="AS33" s="9">
        <v>11465</v>
      </c>
      <c r="AT33" s="9">
        <v>13024</v>
      </c>
      <c r="AU33" s="9">
        <v>12397</v>
      </c>
      <c r="AV33" s="9" t="s">
        <v>88</v>
      </c>
      <c r="AW33" s="9" t="s">
        <v>89</v>
      </c>
    </row>
    <row r="34" spans="1:49" ht="15.75" customHeight="1" x14ac:dyDescent="0.2">
      <c r="A34" s="34" t="s">
        <v>190</v>
      </c>
      <c r="B34" s="9" t="s">
        <v>191</v>
      </c>
      <c r="C34" s="9">
        <v>66429943808</v>
      </c>
      <c r="D34" s="9" t="s">
        <v>85</v>
      </c>
      <c r="E34" s="9" t="s">
        <v>192</v>
      </c>
      <c r="F34" s="9" t="s">
        <v>117</v>
      </c>
      <c r="G34" s="9">
        <v>1095299968</v>
      </c>
      <c r="H34" s="9">
        <v>0.84200995999999995</v>
      </c>
      <c r="I34" s="9">
        <v>60.65</v>
      </c>
      <c r="J34" s="9">
        <v>74.77</v>
      </c>
      <c r="K34" s="9">
        <v>48.43</v>
      </c>
      <c r="L34" s="9">
        <v>69988040704</v>
      </c>
      <c r="M34" s="9">
        <v>1.340163</v>
      </c>
      <c r="N34" s="9">
        <v>-5.72</v>
      </c>
      <c r="O34" s="9">
        <v>-10.199999999999999</v>
      </c>
      <c r="P34" s="9">
        <v>6.37</v>
      </c>
      <c r="Q34" s="9">
        <v>11.9</v>
      </c>
      <c r="R34" s="9">
        <v>5.72</v>
      </c>
      <c r="S34" s="9">
        <v>21.35</v>
      </c>
      <c r="T34" s="9">
        <v>23406</v>
      </c>
      <c r="U34" s="9">
        <v>21435</v>
      </c>
      <c r="V34" s="9">
        <v>27705</v>
      </c>
      <c r="W34" s="9">
        <v>30758</v>
      </c>
      <c r="X34" s="9">
        <v>15431</v>
      </c>
      <c r="Y34" s="9">
        <v>20321</v>
      </c>
      <c r="Z34" s="9">
        <v>28231</v>
      </c>
      <c r="AA34" s="9">
        <v>6313</v>
      </c>
      <c r="AB34" s="9">
        <v>2687</v>
      </c>
      <c r="AC34" s="9">
        <v>5861</v>
      </c>
      <c r="AD34" s="9">
        <v>8687</v>
      </c>
      <c r="AE34" s="9">
        <v>-5801</v>
      </c>
      <c r="AF34" s="9">
        <v>-1272</v>
      </c>
      <c r="AG34" s="9">
        <v>6132</v>
      </c>
      <c r="AH34" s="9">
        <v>12849</v>
      </c>
      <c r="AI34" s="9">
        <v>8653</v>
      </c>
      <c r="AJ34" s="9">
        <v>12497</v>
      </c>
      <c r="AK34" s="9">
        <v>16818</v>
      </c>
      <c r="AL34" s="9">
        <v>2177</v>
      </c>
      <c r="AM34" s="9">
        <v>7561</v>
      </c>
      <c r="AN34" s="9">
        <v>15189</v>
      </c>
      <c r="AO34" s="9">
        <v>7801</v>
      </c>
      <c r="AP34" s="9">
        <v>3419</v>
      </c>
      <c r="AQ34" s="9">
        <v>7667</v>
      </c>
      <c r="AR34" s="9">
        <v>10281</v>
      </c>
      <c r="AS34" s="9">
        <v>-4878</v>
      </c>
      <c r="AT34" s="9">
        <v>-714</v>
      </c>
      <c r="AU34" s="9">
        <v>5082</v>
      </c>
      <c r="AV34" s="9" t="s">
        <v>88</v>
      </c>
      <c r="AW34" s="9" t="s">
        <v>89</v>
      </c>
    </row>
    <row r="35" spans="1:49" ht="15.75" customHeight="1" x14ac:dyDescent="0.2"/>
    <row r="36" spans="1:49" ht="15.75" customHeight="1" x14ac:dyDescent="0.2"/>
    <row r="37" spans="1:49" ht="15.75" customHeight="1" x14ac:dyDescent="0.2"/>
    <row r="38" spans="1:49" ht="15.75" customHeight="1" x14ac:dyDescent="0.2"/>
    <row r="39" spans="1:49" ht="15.75" customHeight="1" x14ac:dyDescent="0.2"/>
    <row r="40" spans="1:49" ht="15.75" customHeight="1" x14ac:dyDescent="0.2"/>
    <row r="41" spans="1:49" ht="15.75" customHeight="1" x14ac:dyDescent="0.2"/>
    <row r="42" spans="1:49" ht="15.75" customHeight="1" x14ac:dyDescent="0.2"/>
    <row r="43" spans="1:49" ht="15.75" customHeight="1" x14ac:dyDescent="0.2"/>
    <row r="44" spans="1:49" ht="15.75" customHeight="1" x14ac:dyDescent="0.2"/>
    <row r="45" spans="1:49" ht="15.75" customHeight="1" x14ac:dyDescent="0.2"/>
    <row r="46" spans="1:49" ht="15.75" customHeight="1" x14ac:dyDescent="0.2"/>
    <row r="47" spans="1:49" ht="15.75" customHeight="1" x14ac:dyDescent="0.2"/>
    <row r="48" spans="1:49"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Comps</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2023-07-10T11:33:08Z</dcterms:modified>
</cp:coreProperties>
</file>