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or\Documents\Clases Anahuac\Ene-May 2022\Estadistica Inferencial\tareas\"/>
    </mc:Choice>
  </mc:AlternateContent>
  <bookViews>
    <workbookView xWindow="0" yWindow="0" windowWidth="20490" windowHeight="7050" activeTab="5"/>
  </bookViews>
  <sheets>
    <sheet name="16.3" sheetId="1" r:id="rId1"/>
    <sheet name="16.4" sheetId="2" r:id="rId2"/>
    <sheet name="16.5" sheetId="5" r:id="rId3"/>
    <sheet name="16.11" sheetId="3" r:id="rId4"/>
    <sheet name="16.7" sheetId="6" r:id="rId5"/>
    <sheet name="16.13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5" i="6"/>
  <c r="K3" i="5"/>
  <c r="K4" i="5"/>
  <c r="K3" i="6"/>
  <c r="K2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15" i="5"/>
  <c r="H14" i="5"/>
  <c r="H13" i="5"/>
  <c r="H12" i="5"/>
  <c r="H11" i="5"/>
  <c r="H10" i="5"/>
  <c r="H9" i="5"/>
  <c r="H8" i="5"/>
  <c r="H7" i="5"/>
  <c r="H6" i="5"/>
  <c r="M11" i="4"/>
  <c r="M6" i="4"/>
  <c r="I2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5" i="4"/>
  <c r="M12" i="3"/>
  <c r="M7" i="3"/>
  <c r="M6" i="3"/>
  <c r="H7" i="3"/>
  <c r="I3" i="3" s="1"/>
  <c r="H8" i="3"/>
  <c r="H9" i="3"/>
  <c r="H10" i="3"/>
  <c r="H11" i="3"/>
  <c r="H12" i="3"/>
  <c r="H13" i="3"/>
  <c r="H14" i="3"/>
  <c r="H15" i="3"/>
  <c r="H6" i="3"/>
  <c r="M14" i="2"/>
  <c r="M9" i="2"/>
  <c r="M8" i="2"/>
  <c r="I3" i="2"/>
  <c r="H8" i="2"/>
  <c r="H9" i="2"/>
  <c r="H10" i="2"/>
  <c r="H11" i="2"/>
  <c r="H12" i="2"/>
  <c r="H13" i="2"/>
  <c r="H14" i="2"/>
  <c r="H15" i="2"/>
  <c r="H16" i="2"/>
  <c r="H17" i="2"/>
  <c r="H18" i="2"/>
  <c r="H7" i="2"/>
  <c r="J11" i="1"/>
  <c r="J9" i="1"/>
  <c r="J7" i="1"/>
  <c r="G11" i="1"/>
  <c r="G10" i="1"/>
  <c r="G8" i="1"/>
  <c r="G6" i="1"/>
  <c r="K6" i="5" l="1"/>
  <c r="K9" i="5" s="1"/>
</calcChain>
</file>

<file path=xl/sharedStrings.xml><?xml version="1.0" encoding="utf-8"?>
<sst xmlns="http://schemas.openxmlformats.org/spreadsheetml/2006/main" count="94" uniqueCount="42">
  <si>
    <r>
      <t xml:space="preserve">H0: </t>
    </r>
    <r>
      <rPr>
        <sz val="11"/>
        <color theme="1"/>
        <rFont val="Calibri"/>
        <family val="2"/>
      </rPr>
      <t>μ~ == 2.5</t>
    </r>
  </si>
  <si>
    <r>
      <t xml:space="preserve">H1: </t>
    </r>
    <r>
      <rPr>
        <sz val="11"/>
        <color theme="1"/>
        <rFont val="Calibri"/>
        <family val="2"/>
      </rPr>
      <t>μ~ =/= 2.5</t>
    </r>
  </si>
  <si>
    <t>α</t>
  </si>
  <si>
    <t>n*</t>
  </si>
  <si>
    <t>r</t>
  </si>
  <si>
    <t>n</t>
  </si>
  <si>
    <t>p-value</t>
  </si>
  <si>
    <t>μ</t>
  </si>
  <si>
    <t>p</t>
  </si>
  <si>
    <t>Z</t>
  </si>
  <si>
    <t>σ</t>
  </si>
  <si>
    <r>
      <t xml:space="preserve">p-value &lt; </t>
    </r>
    <r>
      <rPr>
        <sz val="11"/>
        <color theme="1"/>
        <rFont val="Calibri"/>
        <family val="2"/>
      </rPr>
      <t>α?</t>
    </r>
  </si>
  <si>
    <r>
      <t xml:space="preserve">Se rechaza H0 si el p-value es menor o igual que </t>
    </r>
    <r>
      <rPr>
        <sz val="11"/>
        <color theme="1"/>
        <rFont val="Calibri"/>
        <family val="2"/>
      </rPr>
      <t>α</t>
    </r>
  </si>
  <si>
    <t>Se rechaza H0 en favor de H1</t>
  </si>
  <si>
    <t xml:space="preserve">Hay evidencia para refutar que el porcentaje de impurezas </t>
  </si>
  <si>
    <t>sea del 2.5%.</t>
  </si>
  <si>
    <r>
      <t xml:space="preserve">H0: </t>
    </r>
    <r>
      <rPr>
        <sz val="11"/>
        <color theme="1"/>
        <rFont val="Calibri"/>
        <family val="2"/>
      </rPr>
      <t>μ~a &gt;= μ~b</t>
    </r>
  </si>
  <si>
    <t>H1: μ~a &lt; μ~b</t>
  </si>
  <si>
    <t>a</t>
  </si>
  <si>
    <t>b</t>
  </si>
  <si>
    <t>Dif</t>
  </si>
  <si>
    <t>Ordenados</t>
  </si>
  <si>
    <t>w-</t>
  </si>
  <si>
    <t>w+</t>
  </si>
  <si>
    <t>Tabla A.16</t>
  </si>
  <si>
    <t>Rechazar H0 cuando w+ sea menor al valor de las tablas</t>
  </si>
  <si>
    <t>w+ &lt; Tabla?</t>
  </si>
  <si>
    <t>No rechazamos H0</t>
  </si>
  <si>
    <t>No rechazamos que el nuevo aditivo no disminuye</t>
  </si>
  <si>
    <t>el tiempo de secado de la pintura</t>
  </si>
  <si>
    <r>
      <t xml:space="preserve">H0: </t>
    </r>
    <r>
      <rPr>
        <sz val="11"/>
        <color theme="1"/>
        <rFont val="Calibri"/>
        <family val="2"/>
      </rPr>
      <t>μ~a - μ~b == 4.5</t>
    </r>
  </si>
  <si>
    <r>
      <t xml:space="preserve">H1: </t>
    </r>
    <r>
      <rPr>
        <sz val="11"/>
        <color theme="1"/>
        <rFont val="Calibri"/>
        <family val="2"/>
      </rPr>
      <t>μ~a - μ~b &lt; 4.5</t>
    </r>
  </si>
  <si>
    <t>No existe evidencia de que la pérdida de peso en la dieta</t>
  </si>
  <si>
    <t>sea menor a 4.5 kg.</t>
  </si>
  <si>
    <r>
      <t xml:space="preserve">H0: </t>
    </r>
    <r>
      <rPr>
        <sz val="11"/>
        <color theme="1"/>
        <rFont val="Calibri"/>
        <family val="2"/>
      </rPr>
      <t>μ~b - μ~a &gt;= 8</t>
    </r>
  </si>
  <si>
    <r>
      <t xml:space="preserve">H1: </t>
    </r>
    <r>
      <rPr>
        <sz val="11"/>
        <color theme="1"/>
        <rFont val="Calibri"/>
        <family val="2"/>
      </rPr>
      <t>μ~b - μ~a &lt; 8</t>
    </r>
  </si>
  <si>
    <t>Aceptamos que correr ocho kilómetros aumenta</t>
  </si>
  <si>
    <t>la mediana de la presión sanguínea sistólica</t>
  </si>
  <si>
    <t>en ocho puntos</t>
  </si>
  <si>
    <r>
      <t xml:space="preserve">p-value &gt; </t>
    </r>
    <r>
      <rPr>
        <sz val="11"/>
        <color theme="1"/>
        <rFont val="Calibri"/>
        <family val="2"/>
      </rPr>
      <t>α?</t>
    </r>
  </si>
  <si>
    <t>No existe evidencia de que la pérdida de peso en</t>
  </si>
  <si>
    <t>la dieta sea menor a 4.5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</si>
</sst>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399854</xdr:colOff>
      <xdr:row>10</xdr:row>
      <xdr:rowOff>85724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47854" cy="1990724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0</xdr:row>
      <xdr:rowOff>161925</xdr:rowOff>
    </xdr:from>
    <xdr:to>
      <xdr:col>8</xdr:col>
      <xdr:colOff>152477</xdr:colOff>
      <xdr:row>2</xdr:row>
      <xdr:rowOff>104820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5950" y="161925"/>
          <a:ext cx="552527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3</xdr:row>
      <xdr:rowOff>85725</xdr:rowOff>
    </xdr:from>
    <xdr:to>
      <xdr:col>8</xdr:col>
      <xdr:colOff>238245</xdr:colOff>
      <xdr:row>4</xdr:row>
      <xdr:rowOff>171489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6875" y="657225"/>
          <a:ext cx="857370" cy="276264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1</xdr:row>
      <xdr:rowOff>57150</xdr:rowOff>
    </xdr:from>
    <xdr:to>
      <xdr:col>9</xdr:col>
      <xdr:colOff>504939</xdr:colOff>
      <xdr:row>3</xdr:row>
      <xdr:rowOff>181045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3675" y="247650"/>
          <a:ext cx="819264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95250</xdr:colOff>
      <xdr:row>4</xdr:row>
      <xdr:rowOff>108438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43250" cy="87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19051</xdr:rowOff>
    </xdr:from>
    <xdr:to>
      <xdr:col>4</xdr:col>
      <xdr:colOff>66675</xdr:colOff>
      <xdr:row>20</xdr:row>
      <xdr:rowOff>144309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81051"/>
          <a:ext cx="3114675" cy="3173258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1</xdr:row>
      <xdr:rowOff>9525</xdr:rowOff>
    </xdr:from>
    <xdr:to>
      <xdr:col>16</xdr:col>
      <xdr:colOff>231506</xdr:colOff>
      <xdr:row>9</xdr:row>
      <xdr:rowOff>78097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200025"/>
          <a:ext cx="2307956" cy="1592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9952</xdr:colOff>
      <xdr:row>14</xdr:row>
      <xdr:rowOff>9899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57952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95250</xdr:rowOff>
    </xdr:from>
    <xdr:to>
      <xdr:col>4</xdr:col>
      <xdr:colOff>9952</xdr:colOff>
      <xdr:row>17</xdr:row>
      <xdr:rowOff>133462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71750"/>
          <a:ext cx="3057952" cy="8002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57150</xdr:rowOff>
    </xdr:from>
    <xdr:to>
      <xdr:col>4</xdr:col>
      <xdr:colOff>9952</xdr:colOff>
      <xdr:row>16</xdr:row>
      <xdr:rowOff>67049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8150"/>
          <a:ext cx="3057952" cy="2676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85725</xdr:rowOff>
    </xdr:from>
    <xdr:to>
      <xdr:col>4</xdr:col>
      <xdr:colOff>9952</xdr:colOff>
      <xdr:row>20</xdr:row>
      <xdr:rowOff>123937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33725"/>
          <a:ext cx="3057952" cy="800212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0</xdr:row>
      <xdr:rowOff>0</xdr:rowOff>
    </xdr:from>
    <xdr:to>
      <xdr:col>16</xdr:col>
      <xdr:colOff>221981</xdr:colOff>
      <xdr:row>8</xdr:row>
      <xdr:rowOff>68572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06025" y="0"/>
          <a:ext cx="2307956" cy="1592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4</xdr:col>
      <xdr:colOff>67110</xdr:colOff>
      <xdr:row>2</xdr:row>
      <xdr:rowOff>9578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25"/>
          <a:ext cx="3115110" cy="3810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714375</xdr:colOff>
      <xdr:row>18</xdr:row>
      <xdr:rowOff>112727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00375" cy="35417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114300</xdr:rowOff>
    </xdr:from>
    <xdr:to>
      <xdr:col>3</xdr:col>
      <xdr:colOff>647692</xdr:colOff>
      <xdr:row>20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43300"/>
          <a:ext cx="2933692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</xdr:row>
      <xdr:rowOff>123826</xdr:rowOff>
    </xdr:from>
    <xdr:to>
      <xdr:col>3</xdr:col>
      <xdr:colOff>609601</xdr:colOff>
      <xdr:row>19</xdr:row>
      <xdr:rowOff>90386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314326"/>
          <a:ext cx="2876550" cy="339556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19</xdr:row>
      <xdr:rowOff>114299</xdr:rowOff>
    </xdr:from>
    <xdr:to>
      <xdr:col>3</xdr:col>
      <xdr:colOff>590543</xdr:colOff>
      <xdr:row>20</xdr:row>
      <xdr:rowOff>180974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4" y="3733799"/>
          <a:ext cx="2828919" cy="257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114741</xdr:colOff>
      <xdr:row>1</xdr:row>
      <xdr:rowOff>171501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162741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A16" sqref="A16"/>
    </sheetView>
  </sheetViews>
  <sheetFormatPr baseColWidth="10" defaultRowHeight="15" x14ac:dyDescent="0.25"/>
  <cols>
    <col min="10" max="10" width="11.85546875" bestFit="1" customWidth="1"/>
  </cols>
  <sheetData>
    <row r="2" spans="1:10" x14ac:dyDescent="0.25">
      <c r="F2" t="s">
        <v>0</v>
      </c>
    </row>
    <row r="3" spans="1:10" x14ac:dyDescent="0.25">
      <c r="F3" t="s">
        <v>1</v>
      </c>
    </row>
    <row r="5" spans="1:10" x14ac:dyDescent="0.25">
      <c r="F5" s="1" t="s">
        <v>2</v>
      </c>
      <c r="G5">
        <v>0.05</v>
      </c>
    </row>
    <row r="6" spans="1:10" x14ac:dyDescent="0.25">
      <c r="F6" s="1" t="s">
        <v>4</v>
      </c>
      <c r="G6">
        <f>COUNTIF(A13:H14,"&gt;2.5")</f>
        <v>3</v>
      </c>
    </row>
    <row r="7" spans="1:10" x14ac:dyDescent="0.25">
      <c r="F7" s="1" t="s">
        <v>5</v>
      </c>
      <c r="G7">
        <v>16</v>
      </c>
      <c r="I7" t="s">
        <v>9</v>
      </c>
      <c r="J7">
        <f>((G6+0.5)-G10)/G11</f>
        <v>-2.25</v>
      </c>
    </row>
    <row r="8" spans="1:10" x14ac:dyDescent="0.25">
      <c r="F8" s="1" t="s">
        <v>3</v>
      </c>
      <c r="G8">
        <f>G7-(COUNTIF(A13:H14,2.5))</f>
        <v>16</v>
      </c>
    </row>
    <row r="9" spans="1:10" x14ac:dyDescent="0.25">
      <c r="F9" s="1" t="s">
        <v>8</v>
      </c>
      <c r="G9">
        <v>0.5</v>
      </c>
      <c r="I9" t="s">
        <v>6</v>
      </c>
      <c r="J9" s="2">
        <f>2*_xlfn.NORM.S.DIST(J7,1)</f>
        <v>2.4448945310089391E-2</v>
      </c>
    </row>
    <row r="10" spans="1:10" x14ac:dyDescent="0.25">
      <c r="F10" s="1" t="s">
        <v>7</v>
      </c>
      <c r="G10">
        <f>G9*G8</f>
        <v>8</v>
      </c>
    </row>
    <row r="11" spans="1:10" x14ac:dyDescent="0.25">
      <c r="F11" s="1" t="s">
        <v>10</v>
      </c>
      <c r="G11">
        <f>SQRT(16*0.5*0.5)</f>
        <v>2</v>
      </c>
      <c r="I11" t="s">
        <v>11</v>
      </c>
      <c r="J11" t="b">
        <f>J9&lt;=G5</f>
        <v>1</v>
      </c>
    </row>
    <row r="13" spans="1:10" x14ac:dyDescent="0.25">
      <c r="A13">
        <v>2.4</v>
      </c>
      <c r="B13">
        <v>2.2999999999999998</v>
      </c>
      <c r="C13">
        <v>3.1</v>
      </c>
      <c r="D13">
        <v>2.2000000000000002</v>
      </c>
      <c r="E13">
        <v>2.2999999999999998</v>
      </c>
      <c r="F13">
        <v>1.2</v>
      </c>
      <c r="G13">
        <v>1</v>
      </c>
      <c r="H13">
        <v>2.4</v>
      </c>
    </row>
    <row r="14" spans="1:10" x14ac:dyDescent="0.25">
      <c r="A14">
        <v>1.7</v>
      </c>
      <c r="B14">
        <v>1.1000000000000001</v>
      </c>
      <c r="C14">
        <v>4.2</v>
      </c>
      <c r="D14">
        <v>1.9</v>
      </c>
      <c r="E14">
        <v>1.7</v>
      </c>
      <c r="F14">
        <v>3.6</v>
      </c>
      <c r="G14">
        <v>1.6</v>
      </c>
      <c r="H14">
        <v>2.2999999999999998</v>
      </c>
    </row>
    <row r="16" spans="1:10" x14ac:dyDescent="0.25">
      <c r="A16" t="s">
        <v>12</v>
      </c>
      <c r="F16" t="s">
        <v>13</v>
      </c>
    </row>
    <row r="17" spans="6:10" x14ac:dyDescent="0.25">
      <c r="F17" s="2" t="s">
        <v>14</v>
      </c>
      <c r="G17" s="2"/>
      <c r="H17" s="2"/>
      <c r="I17" s="2"/>
      <c r="J17" s="2"/>
    </row>
    <row r="18" spans="6:10" x14ac:dyDescent="0.25">
      <c r="F18" s="2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O18"/>
  <sheetViews>
    <sheetView workbookViewId="0">
      <selection activeCell="K14" sqref="K14"/>
    </sheetView>
  </sheetViews>
  <sheetFormatPr baseColWidth="10" defaultRowHeight="15" x14ac:dyDescent="0.25"/>
  <sheetData>
    <row r="2" spans="6:13" x14ac:dyDescent="0.25">
      <c r="F2" t="s">
        <v>16</v>
      </c>
      <c r="H2" s="1" t="s">
        <v>2</v>
      </c>
      <c r="I2">
        <v>0.05</v>
      </c>
    </row>
    <row r="3" spans="6:13" x14ac:dyDescent="0.25">
      <c r="F3" t="s">
        <v>17</v>
      </c>
      <c r="H3" s="1" t="s">
        <v>5</v>
      </c>
      <c r="I3">
        <f>COUNTIF(H7:H18,"&lt;&gt;0")</f>
        <v>10</v>
      </c>
    </row>
    <row r="6" spans="6:13" x14ac:dyDescent="0.25">
      <c r="F6" t="s">
        <v>18</v>
      </c>
      <c r="G6" t="s">
        <v>19</v>
      </c>
      <c r="H6" t="s">
        <v>20</v>
      </c>
      <c r="I6" t="s">
        <v>21</v>
      </c>
    </row>
    <row r="7" spans="6:13" x14ac:dyDescent="0.25">
      <c r="F7">
        <v>6.4</v>
      </c>
      <c r="G7">
        <v>6.6</v>
      </c>
      <c r="H7">
        <f>F7-G7</f>
        <v>-0.19999999999999929</v>
      </c>
      <c r="I7">
        <v>0</v>
      </c>
    </row>
    <row r="8" spans="6:13" x14ac:dyDescent="0.25">
      <c r="F8">
        <v>5.8</v>
      </c>
      <c r="G8">
        <v>5.8</v>
      </c>
      <c r="H8">
        <f t="shared" ref="H8:I18" si="0">F8-G8</f>
        <v>0</v>
      </c>
      <c r="I8">
        <v>0</v>
      </c>
      <c r="L8" t="s">
        <v>22</v>
      </c>
      <c r="M8">
        <f>SUM(J9:J16)</f>
        <v>36</v>
      </c>
    </row>
    <row r="9" spans="6:13" x14ac:dyDescent="0.25">
      <c r="F9">
        <v>7.4</v>
      </c>
      <c r="G9">
        <v>7.8</v>
      </c>
      <c r="H9">
        <f t="shared" si="0"/>
        <v>-0.39999999999999947</v>
      </c>
      <c r="I9">
        <v>-0.9</v>
      </c>
      <c r="J9">
        <v>1</v>
      </c>
      <c r="L9" t="s">
        <v>23</v>
      </c>
      <c r="M9">
        <f>SUM(J17:J18)</f>
        <v>19</v>
      </c>
    </row>
    <row r="10" spans="6:13" x14ac:dyDescent="0.25">
      <c r="F10">
        <v>5.5</v>
      </c>
      <c r="G10">
        <v>5.7</v>
      </c>
      <c r="H10">
        <f t="shared" si="0"/>
        <v>-0.20000000000000018</v>
      </c>
      <c r="I10">
        <v>-0.6</v>
      </c>
      <c r="J10">
        <v>2</v>
      </c>
    </row>
    <row r="11" spans="6:13" x14ac:dyDescent="0.25">
      <c r="F11">
        <v>6.3</v>
      </c>
      <c r="G11">
        <v>6</v>
      </c>
      <c r="H11">
        <f t="shared" si="0"/>
        <v>0.29999999999999982</v>
      </c>
      <c r="I11">
        <v>-0.4</v>
      </c>
      <c r="J11">
        <v>3</v>
      </c>
      <c r="L11" t="s">
        <v>24</v>
      </c>
      <c r="M11">
        <v>11</v>
      </c>
    </row>
    <row r="12" spans="6:13" x14ac:dyDescent="0.25">
      <c r="F12">
        <v>7.8</v>
      </c>
      <c r="G12">
        <v>8.4</v>
      </c>
      <c r="H12">
        <f t="shared" si="0"/>
        <v>-0.60000000000000053</v>
      </c>
      <c r="I12">
        <v>-0.3</v>
      </c>
      <c r="J12">
        <v>4</v>
      </c>
    </row>
    <row r="13" spans="6:13" x14ac:dyDescent="0.25">
      <c r="F13">
        <v>8.6</v>
      </c>
      <c r="G13">
        <v>8.8000000000000007</v>
      </c>
      <c r="H13">
        <f t="shared" si="0"/>
        <v>-0.20000000000000107</v>
      </c>
      <c r="I13">
        <v>-0.2</v>
      </c>
      <c r="J13">
        <v>5</v>
      </c>
      <c r="L13" t="s">
        <v>25</v>
      </c>
    </row>
    <row r="14" spans="6:13" x14ac:dyDescent="0.25">
      <c r="F14">
        <v>8.1999999999999993</v>
      </c>
      <c r="G14">
        <v>8.4</v>
      </c>
      <c r="H14">
        <f t="shared" si="0"/>
        <v>-0.20000000000000107</v>
      </c>
      <c r="I14">
        <v>-0.2</v>
      </c>
      <c r="J14">
        <v>6</v>
      </c>
      <c r="L14" t="s">
        <v>26</v>
      </c>
      <c r="M14" t="b">
        <f>M9&lt;M11</f>
        <v>0</v>
      </c>
    </row>
    <row r="15" spans="6:13" x14ac:dyDescent="0.25">
      <c r="F15">
        <v>7</v>
      </c>
      <c r="G15">
        <v>7.3</v>
      </c>
      <c r="H15">
        <f t="shared" si="0"/>
        <v>-0.29999999999999982</v>
      </c>
      <c r="I15">
        <v>-0.2</v>
      </c>
      <c r="J15">
        <v>7</v>
      </c>
    </row>
    <row r="16" spans="6:13" x14ac:dyDescent="0.25">
      <c r="F16">
        <v>4.9000000000000004</v>
      </c>
      <c r="G16">
        <v>5.8</v>
      </c>
      <c r="H16">
        <f t="shared" si="0"/>
        <v>-0.89999999999999947</v>
      </c>
      <c r="I16">
        <v>-0.2</v>
      </c>
      <c r="J16">
        <v>8</v>
      </c>
      <c r="L16" s="2" t="s">
        <v>27</v>
      </c>
      <c r="M16" s="2"/>
    </row>
    <row r="17" spans="6:15" x14ac:dyDescent="0.25">
      <c r="F17">
        <v>5.9</v>
      </c>
      <c r="G17">
        <v>5.8</v>
      </c>
      <c r="H17">
        <f t="shared" si="0"/>
        <v>0.10000000000000053</v>
      </c>
      <c r="I17">
        <v>0.1</v>
      </c>
      <c r="J17">
        <v>9</v>
      </c>
      <c r="L17" s="2" t="s">
        <v>28</v>
      </c>
      <c r="M17" s="2"/>
      <c r="N17" s="2"/>
      <c r="O17" s="2"/>
    </row>
    <row r="18" spans="6:15" x14ac:dyDescent="0.25">
      <c r="F18">
        <v>6.5</v>
      </c>
      <c r="G18">
        <v>6.5</v>
      </c>
      <c r="H18">
        <f t="shared" si="0"/>
        <v>0</v>
      </c>
      <c r="I18">
        <v>0.3</v>
      </c>
      <c r="J18">
        <v>10</v>
      </c>
      <c r="L18" s="2" t="s">
        <v>29</v>
      </c>
      <c r="M18" s="2"/>
      <c r="N18" s="2"/>
      <c r="O18" s="2"/>
    </row>
  </sheetData>
  <sortState ref="I7:I18">
    <sortCondition ref="I7:I1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5"/>
  <sheetViews>
    <sheetView workbookViewId="0">
      <selection activeCell="K6" sqref="K6"/>
    </sheetView>
  </sheetViews>
  <sheetFormatPr baseColWidth="10" defaultRowHeight="15" x14ac:dyDescent="0.25"/>
  <cols>
    <col min="11" max="11" width="11.85546875" bestFit="1" customWidth="1"/>
  </cols>
  <sheetData>
    <row r="2" spans="6:14" x14ac:dyDescent="0.25">
      <c r="F2" t="s">
        <v>30</v>
      </c>
      <c r="J2" s="1" t="s">
        <v>2</v>
      </c>
      <c r="K2">
        <v>0.05</v>
      </c>
    </row>
    <row r="3" spans="6:14" x14ac:dyDescent="0.25">
      <c r="F3" t="s">
        <v>31</v>
      </c>
      <c r="J3" s="1" t="s">
        <v>3</v>
      </c>
      <c r="K3">
        <f>COUNTIF(H6:H15,"&lt;&gt;4.5")</f>
        <v>10</v>
      </c>
    </row>
    <row r="4" spans="6:14" x14ac:dyDescent="0.25">
      <c r="J4" t="s">
        <v>4</v>
      </c>
      <c r="K4">
        <f>COUNTIF(H6:H15,"&gt;4.5")</f>
        <v>4</v>
      </c>
    </row>
    <row r="5" spans="6:14" x14ac:dyDescent="0.25">
      <c r="F5" t="s">
        <v>18</v>
      </c>
      <c r="G5" t="s">
        <v>19</v>
      </c>
      <c r="H5" t="s">
        <v>20</v>
      </c>
      <c r="J5" s="1"/>
    </row>
    <row r="6" spans="6:14" x14ac:dyDescent="0.25">
      <c r="F6">
        <v>58.5</v>
      </c>
      <c r="G6">
        <v>60</v>
      </c>
      <c r="H6">
        <f>F6-G6</f>
        <v>-1.5</v>
      </c>
      <c r="J6" s="1" t="s">
        <v>6</v>
      </c>
      <c r="K6">
        <f>_xlfn.BINOM.DIST(K4,K3,0.5,1)</f>
        <v>0.376953125</v>
      </c>
    </row>
    <row r="7" spans="6:14" x14ac:dyDescent="0.25">
      <c r="F7">
        <v>60.3</v>
      </c>
      <c r="G7">
        <v>54.9</v>
      </c>
      <c r="H7">
        <f t="shared" ref="H7:H15" si="0">F7-G7</f>
        <v>5.3999999999999986</v>
      </c>
    </row>
    <row r="8" spans="6:14" x14ac:dyDescent="0.25">
      <c r="F8">
        <v>61.7</v>
      </c>
      <c r="G8">
        <v>58.1</v>
      </c>
      <c r="H8">
        <f t="shared" si="0"/>
        <v>3.6000000000000014</v>
      </c>
      <c r="J8" t="s">
        <v>12</v>
      </c>
    </row>
    <row r="9" spans="6:14" x14ac:dyDescent="0.25">
      <c r="F9">
        <v>69</v>
      </c>
      <c r="G9">
        <v>62.1</v>
      </c>
      <c r="H9">
        <f t="shared" si="0"/>
        <v>6.8999999999999986</v>
      </c>
      <c r="J9" t="s">
        <v>39</v>
      </c>
      <c r="K9" t="b">
        <f>K6&gt;K2</f>
        <v>1</v>
      </c>
    </row>
    <row r="10" spans="6:14" x14ac:dyDescent="0.25">
      <c r="F10">
        <v>64</v>
      </c>
      <c r="G10">
        <v>58.5</v>
      </c>
      <c r="H10">
        <f t="shared" si="0"/>
        <v>5.5</v>
      </c>
    </row>
    <row r="11" spans="6:14" x14ac:dyDescent="0.25">
      <c r="F11">
        <v>62.6</v>
      </c>
      <c r="G11">
        <v>59.9</v>
      </c>
      <c r="H11">
        <f t="shared" si="0"/>
        <v>2.7000000000000028</v>
      </c>
      <c r="J11" s="2" t="s">
        <v>27</v>
      </c>
      <c r="K11" s="2"/>
    </row>
    <row r="12" spans="6:14" x14ac:dyDescent="0.25">
      <c r="F12">
        <v>56.7</v>
      </c>
      <c r="G12">
        <v>54.4</v>
      </c>
      <c r="H12">
        <f t="shared" si="0"/>
        <v>2.3000000000000043</v>
      </c>
      <c r="J12" s="2" t="s">
        <v>40</v>
      </c>
      <c r="K12" s="2"/>
      <c r="L12" s="2"/>
      <c r="M12" s="2"/>
      <c r="N12" s="3"/>
    </row>
    <row r="13" spans="6:14" x14ac:dyDescent="0.25">
      <c r="F13">
        <v>63.6</v>
      </c>
      <c r="G13">
        <v>60.2</v>
      </c>
      <c r="H13">
        <f t="shared" si="0"/>
        <v>3.3999999999999986</v>
      </c>
      <c r="J13" s="2" t="s">
        <v>41</v>
      </c>
      <c r="K13" s="2"/>
    </row>
    <row r="14" spans="6:14" x14ac:dyDescent="0.25">
      <c r="F14">
        <v>68.2</v>
      </c>
      <c r="G14">
        <v>62.3</v>
      </c>
      <c r="H14">
        <f t="shared" si="0"/>
        <v>5.9000000000000057</v>
      </c>
    </row>
    <row r="15" spans="6:14" x14ac:dyDescent="0.25">
      <c r="F15">
        <v>59.4</v>
      </c>
      <c r="G15">
        <v>58.7</v>
      </c>
      <c r="H15">
        <f t="shared" si="0"/>
        <v>0.69999999999999574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P16"/>
  <sheetViews>
    <sheetView workbookViewId="0">
      <selection activeCell="L14" sqref="L14:P16"/>
    </sheetView>
  </sheetViews>
  <sheetFormatPr baseColWidth="10" defaultRowHeight="15" x14ac:dyDescent="0.25"/>
  <sheetData>
    <row r="2" spans="6:16" x14ac:dyDescent="0.25">
      <c r="F2" t="s">
        <v>30</v>
      </c>
      <c r="H2" s="1" t="s">
        <v>2</v>
      </c>
      <c r="I2">
        <v>0.05</v>
      </c>
    </row>
    <row r="3" spans="6:16" x14ac:dyDescent="0.25">
      <c r="F3" t="s">
        <v>31</v>
      </c>
      <c r="H3" s="1" t="s">
        <v>5</v>
      </c>
      <c r="I3">
        <f>COUNTIF(H6:H15,"&lt;&gt;0")</f>
        <v>10</v>
      </c>
    </row>
    <row r="5" spans="6:16" x14ac:dyDescent="0.25">
      <c r="F5" t="s">
        <v>18</v>
      </c>
      <c r="G5" t="s">
        <v>19</v>
      </c>
      <c r="H5" t="s">
        <v>20</v>
      </c>
      <c r="I5" t="s">
        <v>21</v>
      </c>
    </row>
    <row r="6" spans="6:16" x14ac:dyDescent="0.25">
      <c r="F6">
        <v>58.5</v>
      </c>
      <c r="G6">
        <v>60</v>
      </c>
      <c r="H6">
        <f>F6-G6</f>
        <v>-1.5</v>
      </c>
      <c r="I6">
        <v>-1.5</v>
      </c>
      <c r="J6">
        <v>1</v>
      </c>
      <c r="L6" t="s">
        <v>22</v>
      </c>
      <c r="M6">
        <f>SUM(J6)</f>
        <v>1</v>
      </c>
    </row>
    <row r="7" spans="6:16" x14ac:dyDescent="0.25">
      <c r="F7">
        <v>60.3</v>
      </c>
      <c r="G7">
        <v>54.9</v>
      </c>
      <c r="H7">
        <f t="shared" ref="H7:H15" si="0">F7-G7</f>
        <v>5.3999999999999986</v>
      </c>
      <c r="I7">
        <v>0.7</v>
      </c>
      <c r="J7">
        <v>2</v>
      </c>
      <c r="L7" t="s">
        <v>23</v>
      </c>
      <c r="M7">
        <f>SUM(J7:J15)</f>
        <v>54</v>
      </c>
    </row>
    <row r="8" spans="6:16" x14ac:dyDescent="0.25">
      <c r="F8">
        <v>61.7</v>
      </c>
      <c r="G8">
        <v>58.1</v>
      </c>
      <c r="H8">
        <f t="shared" si="0"/>
        <v>3.6000000000000014</v>
      </c>
      <c r="I8">
        <v>2.2999999999999998</v>
      </c>
      <c r="J8">
        <v>3</v>
      </c>
    </row>
    <row r="9" spans="6:16" x14ac:dyDescent="0.25">
      <c r="F9">
        <v>69</v>
      </c>
      <c r="G9">
        <v>62.1</v>
      </c>
      <c r="H9">
        <f t="shared" si="0"/>
        <v>6.8999999999999986</v>
      </c>
      <c r="I9">
        <v>2.7</v>
      </c>
      <c r="J9">
        <v>4</v>
      </c>
      <c r="L9" t="s">
        <v>24</v>
      </c>
      <c r="M9">
        <v>11</v>
      </c>
    </row>
    <row r="10" spans="6:16" x14ac:dyDescent="0.25">
      <c r="F10">
        <v>64</v>
      </c>
      <c r="G10">
        <v>58.5</v>
      </c>
      <c r="H10">
        <f t="shared" si="0"/>
        <v>5.5</v>
      </c>
      <c r="I10">
        <v>3.4</v>
      </c>
      <c r="J10">
        <v>5</v>
      </c>
    </row>
    <row r="11" spans="6:16" x14ac:dyDescent="0.25">
      <c r="F11">
        <v>62.6</v>
      </c>
      <c r="G11">
        <v>59.9</v>
      </c>
      <c r="H11">
        <f t="shared" si="0"/>
        <v>2.7000000000000028</v>
      </c>
      <c r="I11">
        <v>3.6</v>
      </c>
      <c r="J11">
        <v>6</v>
      </c>
      <c r="L11" t="s">
        <v>25</v>
      </c>
    </row>
    <row r="12" spans="6:16" x14ac:dyDescent="0.25">
      <c r="F12">
        <v>56.7</v>
      </c>
      <c r="G12">
        <v>54.4</v>
      </c>
      <c r="H12">
        <f t="shared" si="0"/>
        <v>2.3000000000000043</v>
      </c>
      <c r="I12">
        <v>5.4</v>
      </c>
      <c r="J12">
        <v>7</v>
      </c>
      <c r="L12" t="s">
        <v>26</v>
      </c>
      <c r="M12" t="b">
        <f>M7&lt;M9</f>
        <v>0</v>
      </c>
    </row>
    <row r="13" spans="6:16" x14ac:dyDescent="0.25">
      <c r="F13">
        <v>63.6</v>
      </c>
      <c r="G13">
        <v>60.2</v>
      </c>
      <c r="H13">
        <f t="shared" si="0"/>
        <v>3.3999999999999986</v>
      </c>
      <c r="I13">
        <v>5.5</v>
      </c>
      <c r="J13">
        <v>8</v>
      </c>
    </row>
    <row r="14" spans="6:16" x14ac:dyDescent="0.25">
      <c r="F14">
        <v>68.2</v>
      </c>
      <c r="G14">
        <v>62.3</v>
      </c>
      <c r="H14">
        <f t="shared" si="0"/>
        <v>5.9000000000000057</v>
      </c>
      <c r="I14">
        <v>5.9</v>
      </c>
      <c r="J14">
        <v>9</v>
      </c>
      <c r="L14" s="2" t="s">
        <v>27</v>
      </c>
      <c r="M14" s="2"/>
    </row>
    <row r="15" spans="6:16" x14ac:dyDescent="0.25">
      <c r="F15">
        <v>59.4</v>
      </c>
      <c r="G15">
        <v>58.7</v>
      </c>
      <c r="H15">
        <f t="shared" si="0"/>
        <v>0.69999999999999574</v>
      </c>
      <c r="I15">
        <v>6.9</v>
      </c>
      <c r="J15">
        <v>10</v>
      </c>
      <c r="L15" s="2" t="s">
        <v>32</v>
      </c>
      <c r="M15" s="2"/>
      <c r="N15" s="2"/>
      <c r="O15" s="2"/>
      <c r="P15" s="2"/>
    </row>
    <row r="16" spans="6:16" x14ac:dyDescent="0.25">
      <c r="L16" s="2" t="s">
        <v>33</v>
      </c>
      <c r="M16" s="2"/>
    </row>
  </sheetData>
  <sortState ref="I6:I15">
    <sortCondition ref="I6:I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20"/>
  <sheetViews>
    <sheetView workbookViewId="0">
      <selection activeCell="J17" sqref="J17"/>
    </sheetView>
  </sheetViews>
  <sheetFormatPr baseColWidth="10" defaultRowHeight="15" x14ac:dyDescent="0.25"/>
  <cols>
    <col min="11" max="11" width="11.85546875" bestFit="1" customWidth="1"/>
  </cols>
  <sheetData>
    <row r="1" spans="6:13" x14ac:dyDescent="0.25">
      <c r="F1" t="s">
        <v>34</v>
      </c>
      <c r="J1" s="1" t="s">
        <v>2</v>
      </c>
      <c r="K1">
        <v>0.05</v>
      </c>
    </row>
    <row r="2" spans="6:13" x14ac:dyDescent="0.25">
      <c r="F2" t="s">
        <v>35</v>
      </c>
      <c r="J2" s="1" t="s">
        <v>3</v>
      </c>
      <c r="K2">
        <f>COUNTIF(H5:H20,"&lt;&gt;8")</f>
        <v>13</v>
      </c>
    </row>
    <row r="3" spans="6:13" x14ac:dyDescent="0.25">
      <c r="J3" t="s">
        <v>4</v>
      </c>
      <c r="K3">
        <f>COUNTIF(H5:H20,"&gt;8")</f>
        <v>4</v>
      </c>
    </row>
    <row r="4" spans="6:13" x14ac:dyDescent="0.25">
      <c r="F4" t="s">
        <v>18</v>
      </c>
      <c r="G4" t="s">
        <v>19</v>
      </c>
      <c r="H4" t="s">
        <v>20</v>
      </c>
      <c r="J4" s="1"/>
    </row>
    <row r="5" spans="6:13" x14ac:dyDescent="0.25">
      <c r="F5">
        <v>158</v>
      </c>
      <c r="G5">
        <v>164</v>
      </c>
      <c r="H5">
        <f>G5-F5</f>
        <v>6</v>
      </c>
      <c r="J5" s="1" t="s">
        <v>6</v>
      </c>
      <c r="K5">
        <f>_xlfn.BINOM.DIST(K3,K2,0.5,1)</f>
        <v>0.13342285156250006</v>
      </c>
    </row>
    <row r="6" spans="6:13" x14ac:dyDescent="0.25">
      <c r="F6">
        <v>149</v>
      </c>
      <c r="G6">
        <v>158</v>
      </c>
      <c r="H6">
        <f t="shared" ref="H6:H20" si="0">G6-F6</f>
        <v>9</v>
      </c>
    </row>
    <row r="7" spans="6:13" x14ac:dyDescent="0.25">
      <c r="F7">
        <v>160</v>
      </c>
      <c r="G7">
        <v>163</v>
      </c>
      <c r="H7">
        <f t="shared" si="0"/>
        <v>3</v>
      </c>
      <c r="J7" t="s">
        <v>12</v>
      </c>
    </row>
    <row r="8" spans="6:13" x14ac:dyDescent="0.25">
      <c r="F8">
        <v>155</v>
      </c>
      <c r="G8">
        <v>160</v>
      </c>
      <c r="H8">
        <f t="shared" si="0"/>
        <v>5</v>
      </c>
      <c r="J8" t="s">
        <v>39</v>
      </c>
      <c r="K8" t="b">
        <f>K5&gt;K1</f>
        <v>1</v>
      </c>
    </row>
    <row r="9" spans="6:13" x14ac:dyDescent="0.25">
      <c r="F9">
        <v>164</v>
      </c>
      <c r="G9">
        <v>172</v>
      </c>
      <c r="H9">
        <f t="shared" si="0"/>
        <v>8</v>
      </c>
    </row>
    <row r="10" spans="6:13" x14ac:dyDescent="0.25">
      <c r="F10">
        <v>138</v>
      </c>
      <c r="G10">
        <v>147</v>
      </c>
      <c r="H10">
        <f t="shared" si="0"/>
        <v>9</v>
      </c>
      <c r="J10" s="2" t="s">
        <v>27</v>
      </c>
      <c r="K10" s="2"/>
    </row>
    <row r="11" spans="6:13" x14ac:dyDescent="0.25">
      <c r="F11">
        <v>163</v>
      </c>
      <c r="G11">
        <v>167</v>
      </c>
      <c r="H11">
        <f t="shared" si="0"/>
        <v>4</v>
      </c>
      <c r="J11" s="2" t="s">
        <v>36</v>
      </c>
      <c r="K11" s="2"/>
      <c r="L11" s="2"/>
      <c r="M11" s="2"/>
    </row>
    <row r="12" spans="6:13" x14ac:dyDescent="0.25">
      <c r="F12">
        <v>159</v>
      </c>
      <c r="G12">
        <v>169</v>
      </c>
      <c r="H12">
        <f t="shared" si="0"/>
        <v>10</v>
      </c>
      <c r="J12" s="2" t="s">
        <v>37</v>
      </c>
      <c r="K12" s="2"/>
      <c r="L12" s="2"/>
      <c r="M12" s="2"/>
    </row>
    <row r="13" spans="6:13" x14ac:dyDescent="0.25">
      <c r="F13">
        <v>165</v>
      </c>
      <c r="G13">
        <v>173</v>
      </c>
      <c r="H13">
        <f t="shared" si="0"/>
        <v>8</v>
      </c>
      <c r="J13" s="2" t="s">
        <v>38</v>
      </c>
      <c r="K13" s="2"/>
    </row>
    <row r="14" spans="6:13" x14ac:dyDescent="0.25">
      <c r="F14">
        <v>145</v>
      </c>
      <c r="G14">
        <v>147</v>
      </c>
      <c r="H14">
        <f t="shared" si="0"/>
        <v>2</v>
      </c>
    </row>
    <row r="15" spans="6:13" x14ac:dyDescent="0.25">
      <c r="F15">
        <v>150</v>
      </c>
      <c r="G15">
        <v>156</v>
      </c>
      <c r="H15">
        <f t="shared" si="0"/>
        <v>6</v>
      </c>
    </row>
    <row r="16" spans="6:13" x14ac:dyDescent="0.25">
      <c r="F16">
        <v>161</v>
      </c>
      <c r="G16">
        <v>164</v>
      </c>
      <c r="H16">
        <f t="shared" si="0"/>
        <v>3</v>
      </c>
    </row>
    <row r="17" spans="6:8" x14ac:dyDescent="0.25">
      <c r="F17">
        <v>132</v>
      </c>
      <c r="G17">
        <v>133</v>
      </c>
      <c r="H17">
        <f t="shared" si="0"/>
        <v>1</v>
      </c>
    </row>
    <row r="18" spans="6:8" x14ac:dyDescent="0.25">
      <c r="F18">
        <v>155</v>
      </c>
      <c r="G18">
        <v>161</v>
      </c>
      <c r="H18">
        <f t="shared" si="0"/>
        <v>6</v>
      </c>
    </row>
    <row r="19" spans="6:8" x14ac:dyDescent="0.25">
      <c r="F19">
        <v>146</v>
      </c>
      <c r="G19">
        <v>154</v>
      </c>
      <c r="H19">
        <f t="shared" si="0"/>
        <v>8</v>
      </c>
    </row>
    <row r="20" spans="6:8" x14ac:dyDescent="0.25">
      <c r="F20">
        <v>159</v>
      </c>
      <c r="G20">
        <v>170</v>
      </c>
      <c r="H20">
        <f t="shared" si="0"/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20"/>
  <sheetViews>
    <sheetView tabSelected="1" workbookViewId="0">
      <selection activeCell="L18" sqref="L18"/>
    </sheetView>
  </sheetViews>
  <sheetFormatPr baseColWidth="10" defaultRowHeight="15" x14ac:dyDescent="0.25"/>
  <sheetData>
    <row r="1" spans="6:15" x14ac:dyDescent="0.25">
      <c r="F1" t="s">
        <v>34</v>
      </c>
      <c r="H1" s="1" t="s">
        <v>2</v>
      </c>
      <c r="I1">
        <v>0.05</v>
      </c>
    </row>
    <row r="2" spans="6:15" x14ac:dyDescent="0.25">
      <c r="F2" t="s">
        <v>35</v>
      </c>
      <c r="H2" s="1" t="s">
        <v>5</v>
      </c>
      <c r="I2">
        <f>COUNTIF(H5:H20,"&lt;&gt;0")</f>
        <v>16</v>
      </c>
    </row>
    <row r="4" spans="6:15" x14ac:dyDescent="0.25">
      <c r="F4" t="s">
        <v>18</v>
      </c>
      <c r="G4" t="s">
        <v>19</v>
      </c>
      <c r="H4" t="s">
        <v>20</v>
      </c>
      <c r="I4" t="s">
        <v>21</v>
      </c>
    </row>
    <row r="5" spans="6:15" x14ac:dyDescent="0.25">
      <c r="F5">
        <v>158</v>
      </c>
      <c r="G5">
        <v>164</v>
      </c>
      <c r="H5">
        <f>G5-F5</f>
        <v>6</v>
      </c>
      <c r="I5">
        <v>1</v>
      </c>
      <c r="J5">
        <v>1</v>
      </c>
      <c r="L5" t="s">
        <v>22</v>
      </c>
      <c r="M5">
        <v>0</v>
      </c>
    </row>
    <row r="6" spans="6:15" x14ac:dyDescent="0.25">
      <c r="F6">
        <v>149</v>
      </c>
      <c r="G6">
        <v>158</v>
      </c>
      <c r="H6">
        <f t="shared" ref="H6:H20" si="0">G6-F6</f>
        <v>9</v>
      </c>
      <c r="I6">
        <v>2</v>
      </c>
      <c r="J6">
        <v>2</v>
      </c>
      <c r="L6" t="s">
        <v>23</v>
      </c>
      <c r="M6">
        <f>SUM(J5:J20)</f>
        <v>136</v>
      </c>
    </row>
    <row r="7" spans="6:15" x14ac:dyDescent="0.25">
      <c r="F7">
        <v>160</v>
      </c>
      <c r="G7">
        <v>163</v>
      </c>
      <c r="H7">
        <f t="shared" si="0"/>
        <v>3</v>
      </c>
      <c r="I7">
        <v>3</v>
      </c>
      <c r="J7">
        <v>3.5</v>
      </c>
    </row>
    <row r="8" spans="6:15" x14ac:dyDescent="0.25">
      <c r="F8">
        <v>155</v>
      </c>
      <c r="G8">
        <v>160</v>
      </c>
      <c r="H8">
        <f t="shared" si="0"/>
        <v>5</v>
      </c>
      <c r="I8">
        <v>3</v>
      </c>
      <c r="J8">
        <v>3.5</v>
      </c>
      <c r="L8" t="s">
        <v>24</v>
      </c>
      <c r="M8">
        <v>36</v>
      </c>
    </row>
    <row r="9" spans="6:15" x14ac:dyDescent="0.25">
      <c r="F9">
        <v>164</v>
      </c>
      <c r="G9">
        <v>172</v>
      </c>
      <c r="H9">
        <f t="shared" si="0"/>
        <v>8</v>
      </c>
      <c r="I9">
        <v>4</v>
      </c>
      <c r="J9">
        <v>5</v>
      </c>
    </row>
    <row r="10" spans="6:15" x14ac:dyDescent="0.25">
      <c r="F10">
        <v>138</v>
      </c>
      <c r="G10">
        <v>147</v>
      </c>
      <c r="H10">
        <f t="shared" si="0"/>
        <v>9</v>
      </c>
      <c r="I10">
        <v>5</v>
      </c>
      <c r="J10">
        <v>6</v>
      </c>
      <c r="L10" t="s">
        <v>25</v>
      </c>
    </row>
    <row r="11" spans="6:15" x14ac:dyDescent="0.25">
      <c r="F11">
        <v>163</v>
      </c>
      <c r="G11">
        <v>167</v>
      </c>
      <c r="H11">
        <f t="shared" si="0"/>
        <v>4</v>
      </c>
      <c r="I11">
        <v>6</v>
      </c>
      <c r="J11">
        <v>8</v>
      </c>
      <c r="L11" t="s">
        <v>26</v>
      </c>
      <c r="M11" t="b">
        <f>M6&lt;M8</f>
        <v>0</v>
      </c>
    </row>
    <row r="12" spans="6:15" x14ac:dyDescent="0.25">
      <c r="F12">
        <v>159</v>
      </c>
      <c r="G12">
        <v>169</v>
      </c>
      <c r="H12">
        <f t="shared" si="0"/>
        <v>10</v>
      </c>
      <c r="I12">
        <v>6</v>
      </c>
      <c r="J12">
        <v>8</v>
      </c>
    </row>
    <row r="13" spans="6:15" x14ac:dyDescent="0.25">
      <c r="F13">
        <v>165</v>
      </c>
      <c r="G13">
        <v>173</v>
      </c>
      <c r="H13">
        <f t="shared" si="0"/>
        <v>8</v>
      </c>
      <c r="I13">
        <v>6</v>
      </c>
      <c r="J13">
        <v>8</v>
      </c>
      <c r="L13" s="2" t="s">
        <v>27</v>
      </c>
      <c r="M13" s="2"/>
    </row>
    <row r="14" spans="6:15" x14ac:dyDescent="0.25">
      <c r="F14">
        <v>145</v>
      </c>
      <c r="G14">
        <v>147</v>
      </c>
      <c r="H14">
        <f t="shared" si="0"/>
        <v>2</v>
      </c>
      <c r="I14">
        <v>8</v>
      </c>
      <c r="J14">
        <v>11</v>
      </c>
      <c r="L14" s="2" t="s">
        <v>36</v>
      </c>
      <c r="M14" s="2"/>
      <c r="N14" s="2"/>
      <c r="O14" s="2"/>
    </row>
    <row r="15" spans="6:15" x14ac:dyDescent="0.25">
      <c r="F15">
        <v>150</v>
      </c>
      <c r="G15">
        <v>156</v>
      </c>
      <c r="H15">
        <f t="shared" si="0"/>
        <v>6</v>
      </c>
      <c r="I15">
        <v>8</v>
      </c>
      <c r="J15">
        <v>11</v>
      </c>
      <c r="L15" s="2" t="s">
        <v>37</v>
      </c>
      <c r="M15" s="2"/>
      <c r="N15" s="2"/>
      <c r="O15" s="2"/>
    </row>
    <row r="16" spans="6:15" x14ac:dyDescent="0.25">
      <c r="F16">
        <v>161</v>
      </c>
      <c r="G16">
        <v>164</v>
      </c>
      <c r="H16">
        <f t="shared" si="0"/>
        <v>3</v>
      </c>
      <c r="I16">
        <v>8</v>
      </c>
      <c r="J16">
        <v>11</v>
      </c>
      <c r="L16" s="2" t="s">
        <v>38</v>
      </c>
      <c r="M16" s="2"/>
    </row>
    <row r="17" spans="6:10" x14ac:dyDescent="0.25">
      <c r="F17">
        <v>132</v>
      </c>
      <c r="G17">
        <v>133</v>
      </c>
      <c r="H17">
        <f t="shared" si="0"/>
        <v>1</v>
      </c>
      <c r="I17">
        <v>9</v>
      </c>
      <c r="J17">
        <v>13.5</v>
      </c>
    </row>
    <row r="18" spans="6:10" x14ac:dyDescent="0.25">
      <c r="F18">
        <v>155</v>
      </c>
      <c r="G18">
        <v>161</v>
      </c>
      <c r="H18">
        <f t="shared" si="0"/>
        <v>6</v>
      </c>
      <c r="I18">
        <v>9</v>
      </c>
      <c r="J18">
        <v>13.5</v>
      </c>
    </row>
    <row r="19" spans="6:10" x14ac:dyDescent="0.25">
      <c r="F19">
        <v>146</v>
      </c>
      <c r="G19">
        <v>154</v>
      </c>
      <c r="H19">
        <f t="shared" si="0"/>
        <v>8</v>
      </c>
      <c r="I19">
        <v>10</v>
      </c>
      <c r="J19">
        <v>15</v>
      </c>
    </row>
    <row r="20" spans="6:10" x14ac:dyDescent="0.25">
      <c r="F20">
        <v>159</v>
      </c>
      <c r="G20">
        <v>170</v>
      </c>
      <c r="H20">
        <f t="shared" si="0"/>
        <v>11</v>
      </c>
      <c r="I20">
        <v>11</v>
      </c>
      <c r="J20">
        <v>16</v>
      </c>
    </row>
  </sheetData>
  <sortState ref="I5:I20">
    <sortCondition ref="I5:I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16.3</vt:lpstr>
      <vt:lpstr>16.4</vt:lpstr>
      <vt:lpstr>16.5</vt:lpstr>
      <vt:lpstr>16.11</vt:lpstr>
      <vt:lpstr>16.7</vt:lpstr>
      <vt:lpstr>16.13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Rubio Anguiano</dc:creator>
  <cp:lastModifiedBy>Rodolfo Rubio Anguiano</cp:lastModifiedBy>
  <dcterms:created xsi:type="dcterms:W3CDTF">2022-04-03T22:46:35Z</dcterms:created>
  <dcterms:modified xsi:type="dcterms:W3CDTF">2022-04-04T06:07:47Z</dcterms:modified>
</cp:coreProperties>
</file>