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Google Drive\ElabNYC\"/>
    </mc:Choice>
  </mc:AlternateContent>
  <xr:revisionPtr revIDLastSave="0" documentId="13_ncr:1_{543016CC-C198-479D-B340-494960CF8CEE}" xr6:coauthVersionLast="43" xr6:coauthVersionMax="43" xr10:uidLastSave="{00000000-0000-0000-0000-000000000000}"/>
  <bookViews>
    <workbookView xWindow="765" yWindow="930" windowWidth="15375" windowHeight="7875" xr2:uid="{00000000-000D-0000-FFFF-FFFF00000000}"/>
  </bookViews>
  <sheets>
    <sheet name="INPUTS" sheetId="1" r:id="rId1"/>
    <sheet name="CAP TABLE" sheetId="2" r:id="rId2"/>
    <sheet name="WATERFALL" sheetId="3" r:id="rId3"/>
  </sheets>
  <calcPr calcId="191029"/>
  <extLst>
    <ext uri="GoogleSheetsCustomDataVersion1">
      <go:sheetsCustomData xmlns:go="http://customooxmlschemas.google.com/" r:id="rId6" roundtripDataSignature="AMtx7miHHWclGWFKfQO7FQzlPy0ymuoVRw=="/>
    </ext>
  </extLst>
</workbook>
</file>

<file path=xl/calcChain.xml><?xml version="1.0" encoding="utf-8"?>
<calcChain xmlns="http://schemas.openxmlformats.org/spreadsheetml/2006/main">
  <c r="D26" i="3" l="1"/>
  <c r="D25" i="3"/>
  <c r="D24" i="3"/>
  <c r="D23" i="3"/>
  <c r="D22" i="3"/>
  <c r="D28" i="3" s="1"/>
  <c r="D21" i="3"/>
  <c r="D20" i="3"/>
  <c r="D14" i="3"/>
  <c r="A14" i="3"/>
  <c r="A26" i="3" s="1"/>
  <c r="D13" i="3"/>
  <c r="A13" i="3"/>
  <c r="A25" i="3" s="1"/>
  <c r="D12" i="3"/>
  <c r="A12" i="3"/>
  <c r="A24" i="3" s="1"/>
  <c r="D11" i="3"/>
  <c r="A11" i="3"/>
  <c r="A23" i="3" s="1"/>
  <c r="D10" i="3"/>
  <c r="D16" i="3" s="1"/>
  <c r="I14" i="3" s="1"/>
  <c r="A10" i="3"/>
  <c r="A22" i="3" s="1"/>
  <c r="D9" i="3"/>
  <c r="A9" i="3"/>
  <c r="A21" i="3" s="1"/>
  <c r="D8" i="3"/>
  <c r="A8" i="3"/>
  <c r="A20" i="3" s="1"/>
  <c r="A1" i="3"/>
  <c r="D22" i="2"/>
  <c r="K17" i="2"/>
  <c r="H29" i="3" s="1"/>
  <c r="A17" i="2"/>
  <c r="F29" i="3" s="1"/>
  <c r="K16" i="2"/>
  <c r="H28" i="3" s="1"/>
  <c r="A16" i="2"/>
  <c r="F28" i="3" s="1"/>
  <c r="K15" i="2"/>
  <c r="H27" i="3" s="1"/>
  <c r="A15" i="2"/>
  <c r="F27" i="3" s="1"/>
  <c r="A14" i="2"/>
  <c r="F26" i="3" s="1"/>
  <c r="I13" i="2"/>
  <c r="A13" i="2"/>
  <c r="F25" i="3" s="1"/>
  <c r="A12" i="2"/>
  <c r="F24" i="3" s="1"/>
  <c r="A11" i="2"/>
  <c r="F23" i="3" s="1"/>
  <c r="A10" i="2"/>
  <c r="F22" i="3" s="1"/>
  <c r="A9" i="2"/>
  <c r="F21" i="3" s="1"/>
  <c r="A8" i="2"/>
  <c r="F20" i="3" s="1"/>
  <c r="A7" i="2"/>
  <c r="F19" i="3" s="1"/>
  <c r="A6" i="2"/>
  <c r="F18" i="3" s="1"/>
  <c r="A5" i="2"/>
  <c r="F17" i="3" s="1"/>
  <c r="A4" i="2"/>
  <c r="F16" i="3" s="1"/>
  <c r="A1" i="2"/>
  <c r="E66" i="1"/>
  <c r="E65" i="1"/>
  <c r="E64" i="1"/>
  <c r="E47" i="1"/>
  <c r="G38" i="1"/>
  <c r="F38" i="1"/>
  <c r="E38" i="1"/>
  <c r="D38" i="1"/>
  <c r="G37" i="1"/>
  <c r="F37" i="1"/>
  <c r="E37" i="1"/>
  <c r="D37" i="1"/>
  <c r="D23" i="1"/>
  <c r="C23" i="1"/>
  <c r="C21" i="1"/>
  <c r="D10" i="2" s="1"/>
  <c r="C19" i="1"/>
  <c r="D9" i="2" s="1"/>
  <c r="C18" i="1"/>
  <c r="D8" i="2" s="1"/>
  <c r="C17" i="1"/>
  <c r="D7" i="2" s="1"/>
  <c r="C16" i="1"/>
  <c r="D6" i="2" s="1"/>
  <c r="C15" i="1"/>
  <c r="D5" i="2" s="1"/>
  <c r="C14" i="1"/>
  <c r="D4" i="2" s="1"/>
  <c r="F4" i="2" l="1"/>
  <c r="D20" i="2"/>
  <c r="F5" i="2"/>
  <c r="E5" i="2"/>
  <c r="F6" i="2"/>
  <c r="E6" i="2"/>
  <c r="I29" i="3"/>
  <c r="F7" i="2"/>
  <c r="F8" i="2"/>
  <c r="E8" i="2"/>
  <c r="F10" i="2"/>
  <c r="E10" i="2"/>
  <c r="I27" i="3"/>
  <c r="F9" i="2"/>
  <c r="I28" i="3"/>
  <c r="E55" i="1"/>
  <c r="F55" i="1" s="1"/>
  <c r="G55" i="1" s="1"/>
  <c r="K14" i="2" s="1"/>
  <c r="E31" i="1"/>
  <c r="H10" i="2" l="1"/>
  <c r="E39" i="1"/>
  <c r="F39" i="1" s="1"/>
  <c r="G39" i="1" s="1"/>
  <c r="G12" i="2" s="1"/>
  <c r="F31" i="1"/>
  <c r="G31" i="1" s="1"/>
  <c r="G11" i="2" s="1"/>
  <c r="F22" i="2" s="1"/>
  <c r="F20" i="2" s="1"/>
  <c r="H5" i="2"/>
  <c r="H9" i="2"/>
  <c r="H7" i="2"/>
  <c r="E9" i="2"/>
  <c r="E7" i="2"/>
  <c r="E4" i="2"/>
  <c r="E20" i="2" s="1"/>
  <c r="H26" i="3"/>
  <c r="I26" i="3" s="1"/>
  <c r="H6" i="2"/>
  <c r="H8" i="2"/>
  <c r="H4" i="2"/>
  <c r="F12" i="2" l="1"/>
  <c r="H12" i="2" s="1"/>
  <c r="H22" i="2"/>
  <c r="H13" i="2" s="1"/>
  <c r="J13" i="2" s="1"/>
  <c r="F11" i="2"/>
  <c r="H11" i="2" s="1"/>
  <c r="G10" i="2"/>
  <c r="G7" i="2"/>
  <c r="G6" i="2"/>
  <c r="G9" i="2"/>
  <c r="G5" i="2"/>
  <c r="G8" i="2"/>
  <c r="G4" i="2"/>
  <c r="J9" i="2"/>
  <c r="J4" i="2"/>
  <c r="J5" i="2"/>
  <c r="J8" i="2"/>
  <c r="J7" i="2"/>
  <c r="J6" i="2"/>
  <c r="J10" i="2"/>
  <c r="H20" i="2" l="1"/>
  <c r="I7" i="2" s="1"/>
  <c r="J11" i="2"/>
  <c r="G20" i="2"/>
  <c r="J12" i="2"/>
  <c r="I11" i="2" l="1"/>
  <c r="I9" i="2"/>
  <c r="I6" i="2"/>
  <c r="H24" i="2"/>
  <c r="J22" i="2"/>
  <c r="J20" i="2" s="1"/>
  <c r="K13" i="2" s="1"/>
  <c r="H25" i="3" s="1"/>
  <c r="I25" i="3" s="1"/>
  <c r="I12" i="2"/>
  <c r="I10" i="2"/>
  <c r="I5" i="2"/>
  <c r="I8" i="2"/>
  <c r="I4" i="2"/>
  <c r="J17" i="2"/>
  <c r="J16" i="2"/>
  <c r="J15" i="2"/>
  <c r="J14" i="2"/>
  <c r="K8" i="2"/>
  <c r="H20" i="3" s="1"/>
  <c r="I20" i="3" s="1"/>
  <c r="K4" i="2"/>
  <c r="K9" i="2"/>
  <c r="H21" i="3" s="1"/>
  <c r="I21" i="3" s="1"/>
  <c r="K12" i="2"/>
  <c r="H24" i="3" s="1"/>
  <c r="I24" i="3" s="1"/>
  <c r="K7" i="2"/>
  <c r="H19" i="3" s="1"/>
  <c r="I19" i="3" s="1"/>
  <c r="K5" i="2"/>
  <c r="H17" i="3" s="1"/>
  <c r="I17" i="3" s="1"/>
  <c r="J24" i="2" l="1"/>
  <c r="K11" i="2"/>
  <c r="H23" i="3" s="1"/>
  <c r="I23" i="3" s="1"/>
  <c r="K10" i="2"/>
  <c r="H22" i="3" s="1"/>
  <c r="I22" i="3" s="1"/>
  <c r="K6" i="2"/>
  <c r="H18" i="3" s="1"/>
  <c r="I18" i="3" s="1"/>
  <c r="I20" i="2"/>
  <c r="H16" i="3"/>
  <c r="I16" i="3" s="1"/>
  <c r="K20" i="2" l="1"/>
</calcChain>
</file>

<file path=xl/sharedStrings.xml><?xml version="1.0" encoding="utf-8"?>
<sst xmlns="http://schemas.openxmlformats.org/spreadsheetml/2006/main" count="77" uniqueCount="56">
  <si>
    <t>This template is from the www.Foundersuite.com collection.  Please share it with attribution.</t>
  </si>
  <si>
    <t>Capitalization Table Worksheet</t>
  </si>
  <si>
    <t>(yellow boxes are your inputs)</t>
  </si>
  <si>
    <t>Founders Round</t>
  </si>
  <si>
    <t>Family &amp; Friend</t>
  </si>
  <si>
    <t>Series A</t>
  </si>
  <si>
    <t>Series B</t>
  </si>
  <si>
    <t>Buyout Price</t>
  </si>
  <si>
    <t>Company Name:</t>
  </si>
  <si>
    <t>Acme, Inc</t>
  </si>
  <si>
    <t>FOUNDERS ROUND + EMPLOYEE OPTIONS</t>
  </si>
  <si>
    <t>Enter # Shares authorized at the start of the Company</t>
  </si>
  <si>
    <t>Exit Year</t>
  </si>
  <si>
    <t>Enter Founders Below</t>
  </si>
  <si>
    <t>Enter % Ownership</t>
  </si>
  <si>
    <t>Founder 1</t>
  </si>
  <si>
    <t>Return Preferences</t>
  </si>
  <si>
    <t>Founder 2</t>
  </si>
  <si>
    <t>Proceeds to the Common Equity Holders</t>
  </si>
  <si>
    <t>Employee Options</t>
  </si>
  <si>
    <t>Total</t>
  </si>
  <si>
    <t>Founders + Employee Options must add up to 100% at all times</t>
  </si>
  <si>
    <t>Cummulative Dividends</t>
  </si>
  <si>
    <t>Year Founded</t>
  </si>
  <si>
    <t>FRIENDS &amp; FAMILY ROUND #1 - CONVERTIBLE NOTE ROUND</t>
  </si>
  <si>
    <t>Discount to Series A</t>
  </si>
  <si>
    <t>Series A Pre-</t>
  </si>
  <si>
    <t>F&amp;F Conversion</t>
  </si>
  <si>
    <t xml:space="preserve">F&amp;F </t>
  </si>
  <si>
    <t>Amount Raised</t>
  </si>
  <si>
    <t>Pre-Money Valuation</t>
  </si>
  <si>
    <t>Money Valuation</t>
  </si>
  <si>
    <t>Valuation</t>
  </si>
  <si>
    <t>Equity %</t>
  </si>
  <si>
    <t>Family &amp; Friends Round #1</t>
  </si>
  <si>
    <t>Total Shares</t>
  </si>
  <si>
    <t>When Raised</t>
  </si>
  <si>
    <t xml:space="preserve">FAMILY FRIENDS ROUND #2 - CONVERTIBLE NOTE ROUND </t>
  </si>
  <si>
    <t>Family &amp; Friends Round #2</t>
  </si>
  <si>
    <t>Angel / Seed Round</t>
  </si>
  <si>
    <t>New Shares</t>
  </si>
  <si>
    <t>Participating</t>
  </si>
  <si>
    <t>Enter % Percentage</t>
  </si>
  <si>
    <t>Price Per Share</t>
  </si>
  <si>
    <t>Return Pref:</t>
  </si>
  <si>
    <t>Dividend</t>
  </si>
  <si>
    <t>Angel /  Seed Investors</t>
  </si>
  <si>
    <t>Capital Raised</t>
  </si>
  <si>
    <t>CONVERTIBLE NOTE ROUND - PRE-SERIES A</t>
  </si>
  <si>
    <t xml:space="preserve"> Conversion</t>
  </si>
  <si>
    <t>Jane Doe</t>
  </si>
  <si>
    <t>SERIES A ROUND</t>
  </si>
  <si>
    <t>Preferred</t>
  </si>
  <si>
    <t>Cumulative</t>
  </si>
  <si>
    <t>Fund Name</t>
  </si>
  <si>
    <t>Big-Time Capital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</si>
</sst>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;\(#,##0\)"/>
    <numFmt numFmtId="165" formatCode="m/d/yyyy\ h:mm:ss"/>
    <numFmt numFmtId="166" formatCode="\$#,##0\ ;\(\$#,##0\)"/>
    <numFmt numFmtId="167" formatCode="\$#,##0;\(\$#,##0\)"/>
    <numFmt numFmtId="168" formatCode="\$#,##0.00;\(\$#,##0.00\)"/>
    <numFmt numFmtId="169" formatCode="#,##0.00;\(#,##0.00\)"/>
    <numFmt numFmtId="170" formatCode="\$#,##0;\(#,##0\)"/>
  </numFmts>
  <fonts count="13" x14ac:knownFonts="1">
    <font>
      <sz val="10"/>
      <color rgb="FF000000"/>
      <name val="Arial"/>
    </font>
    <font>
      <b/>
      <sz val="8"/>
      <color rgb="FF0000FF"/>
      <name val="Arial"/>
    </font>
    <font>
      <b/>
      <sz val="20"/>
      <color rgb="FF000000"/>
      <name val="Calibri"/>
    </font>
    <font>
      <sz val="20"/>
      <color rgb="FF000000"/>
      <name val="Arial"/>
    </font>
    <font>
      <sz val="10"/>
      <name val="Arial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Arial"/>
    </font>
    <font>
      <b/>
      <sz val="16"/>
      <color rgb="FF000000"/>
      <name val="Calibri"/>
    </font>
    <font>
      <b/>
      <sz val="18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6600"/>
      </patternFill>
    </fill>
    <fill>
      <patternFill patternType="solid">
        <fgColor rgb="FFD6E3BC"/>
        <bgColor rgb="FFD6E3BC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>
      <alignment wrapText="1"/>
    </xf>
    <xf numFmtId="164" fontId="2" fillId="2" borderId="1" xfId="0" applyNumberFormat="1" applyFont="1" applyFill="1" applyBorder="1" applyAlignment="1"/>
    <xf numFmtId="164" fontId="2" fillId="2" borderId="4" xfId="0" applyNumberFormat="1" applyFont="1" applyFill="1" applyBorder="1" applyAlignment="1"/>
    <xf numFmtId="0" fontId="5" fillId="2" borderId="4" xfId="0" applyFont="1" applyFill="1" applyBorder="1" applyAlignment="1"/>
    <xf numFmtId="0" fontId="5" fillId="2" borderId="4" xfId="0" applyFont="1" applyFill="1" applyBorder="1" applyAlignment="1">
      <alignment horizontal="center"/>
    </xf>
    <xf numFmtId="0" fontId="2" fillId="2" borderId="4" xfId="0" applyFont="1" applyFill="1" applyBorder="1" applyAlignment="1"/>
    <xf numFmtId="165" fontId="2" fillId="2" borderId="4" xfId="0" applyNumberFormat="1" applyFont="1" applyFill="1" applyBorder="1" applyAlignment="1"/>
    <xf numFmtId="0" fontId="2" fillId="2" borderId="1" xfId="0" applyFont="1" applyFill="1" applyBorder="1" applyAlignment="1"/>
    <xf numFmtId="165" fontId="2" fillId="2" borderId="1" xfId="0" applyNumberFormat="1" applyFont="1" applyFill="1" applyBorder="1" applyAlignment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6" fillId="2" borderId="8" xfId="0" applyFont="1" applyFill="1" applyBorder="1" applyAlignment="1"/>
    <xf numFmtId="0" fontId="8" fillId="2" borderId="4" xfId="0" applyFont="1" applyFill="1" applyBorder="1" applyAlignment="1"/>
    <xf numFmtId="0" fontId="5" fillId="2" borderId="9" xfId="0" applyFont="1" applyFill="1" applyBorder="1" applyAlignment="1"/>
    <xf numFmtId="0" fontId="5" fillId="2" borderId="10" xfId="0" applyFont="1" applyFill="1" applyBorder="1" applyAlignment="1"/>
    <xf numFmtId="0" fontId="9" fillId="2" borderId="4" xfId="0" applyFont="1" applyFill="1" applyBorder="1" applyAlignment="1">
      <alignment horizontal="right"/>
    </xf>
    <xf numFmtId="0" fontId="10" fillId="2" borderId="11" xfId="0" applyFont="1" applyFill="1" applyBorder="1" applyAlignment="1">
      <alignment horizontal="center"/>
    </xf>
    <xf numFmtId="164" fontId="5" fillId="2" borderId="12" xfId="0" applyNumberFormat="1" applyFont="1" applyFill="1" applyBorder="1" applyAlignment="1"/>
    <xf numFmtId="0" fontId="11" fillId="2" borderId="11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11" fillId="2" borderId="11" xfId="0" applyFont="1" applyFill="1" applyBorder="1" applyAlignment="1"/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/>
    <xf numFmtId="0" fontId="5" fillId="2" borderId="12" xfId="0" applyFont="1" applyFill="1" applyBorder="1" applyAlignment="1"/>
    <xf numFmtId="0" fontId="11" fillId="2" borderId="4" xfId="0" applyFont="1" applyFill="1" applyBorder="1" applyAlignment="1"/>
    <xf numFmtId="0" fontId="5" fillId="2" borderId="14" xfId="0" applyFont="1" applyFill="1" applyBorder="1" applyAlignment="1"/>
    <xf numFmtId="164" fontId="11" fillId="2" borderId="15" xfId="0" applyNumberFormat="1" applyFont="1" applyFill="1" applyBorder="1" applyAlignment="1"/>
    <xf numFmtId="0" fontId="5" fillId="2" borderId="9" xfId="0" applyFont="1" applyFill="1" applyBorder="1" applyAlignment="1">
      <alignment horizontal="center"/>
    </xf>
    <xf numFmtId="9" fontId="11" fillId="2" borderId="15" xfId="0" applyNumberFormat="1" applyFont="1" applyFill="1" applyBorder="1" applyAlignment="1">
      <alignment horizontal="center"/>
    </xf>
    <xf numFmtId="0" fontId="6" fillId="2" borderId="13" xfId="0" applyFont="1" applyFill="1" applyBorder="1" applyAlignment="1"/>
    <xf numFmtId="10" fontId="11" fillId="2" borderId="15" xfId="0" applyNumberFormat="1" applyFont="1" applyFill="1" applyBorder="1" applyAlignment="1"/>
    <xf numFmtId="164" fontId="11" fillId="2" borderId="15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164" fontId="11" fillId="2" borderId="18" xfId="0" applyNumberFormat="1" applyFont="1" applyFill="1" applyBorder="1" applyAlignment="1"/>
    <xf numFmtId="164" fontId="5" fillId="2" borderId="9" xfId="0" applyNumberFormat="1" applyFont="1" applyFill="1" applyBorder="1" applyAlignment="1"/>
    <xf numFmtId="9" fontId="11" fillId="2" borderId="18" xfId="0" applyNumberFormat="1" applyFont="1" applyFill="1" applyBorder="1" applyAlignment="1">
      <alignment horizontal="center"/>
    </xf>
    <xf numFmtId="0" fontId="5" fillId="2" borderId="21" xfId="0" applyFont="1" applyFill="1" applyBorder="1" applyAlignment="1"/>
    <xf numFmtId="164" fontId="5" fillId="2" borderId="13" xfId="0" applyNumberFormat="1" applyFont="1" applyFill="1" applyBorder="1" applyAlignment="1"/>
    <xf numFmtId="164" fontId="5" fillId="2" borderId="10" xfId="0" applyNumberFormat="1" applyFont="1" applyFill="1" applyBorder="1" applyAlignment="1"/>
    <xf numFmtId="0" fontId="5" fillId="2" borderId="18" xfId="0" applyFont="1" applyFill="1" applyBorder="1" applyAlignment="1"/>
    <xf numFmtId="3" fontId="12" fillId="3" borderId="11" xfId="0" applyNumberFormat="1" applyFont="1" applyFill="1" applyBorder="1" applyAlignment="1">
      <alignment horizontal="center"/>
    </xf>
    <xf numFmtId="10" fontId="11" fillId="2" borderId="18" xfId="0" applyNumberFormat="1" applyFont="1" applyFill="1" applyBorder="1" applyAlignment="1"/>
    <xf numFmtId="164" fontId="5" fillId="2" borderId="4" xfId="0" applyNumberFormat="1" applyFont="1" applyFill="1" applyBorder="1" applyAlignment="1"/>
    <xf numFmtId="164" fontId="11" fillId="2" borderId="18" xfId="0" applyNumberFormat="1" applyFont="1" applyFill="1" applyBorder="1" applyAlignment="1">
      <alignment horizontal="center"/>
    </xf>
    <xf numFmtId="0" fontId="5" fillId="2" borderId="22" xfId="0" applyFont="1" applyFill="1" applyBorder="1" applyAlignment="1"/>
    <xf numFmtId="0" fontId="12" fillId="3" borderId="11" xfId="0" applyFont="1" applyFill="1" applyBorder="1" applyAlignment="1"/>
    <xf numFmtId="0" fontId="6" fillId="2" borderId="22" xfId="0" applyFont="1" applyFill="1" applyBorder="1" applyAlignment="1"/>
    <xf numFmtId="0" fontId="6" fillId="2" borderId="1" xfId="0" applyFont="1" applyFill="1" applyBorder="1" applyAlignment="1"/>
    <xf numFmtId="9" fontId="12" fillId="3" borderId="11" xfId="0" applyNumberFormat="1" applyFont="1" applyFill="1" applyBorder="1" applyAlignment="1">
      <alignment horizontal="center"/>
    </xf>
    <xf numFmtId="167" fontId="5" fillId="2" borderId="4" xfId="0" applyNumberFormat="1" applyFont="1" applyFill="1" applyBorder="1" applyAlignment="1"/>
    <xf numFmtId="0" fontId="5" fillId="3" borderId="11" xfId="0" applyFont="1" applyFill="1" applyBorder="1" applyAlignment="1"/>
    <xf numFmtId="9" fontId="5" fillId="3" borderId="11" xfId="0" applyNumberFormat="1" applyFont="1" applyFill="1" applyBorder="1" applyAlignment="1">
      <alignment horizontal="center"/>
    </xf>
    <xf numFmtId="9" fontId="5" fillId="2" borderId="12" xfId="0" applyNumberFormat="1" applyFont="1" applyFill="1" applyBorder="1" applyAlignment="1">
      <alignment horizontal="center"/>
    </xf>
    <xf numFmtId="0" fontId="6" fillId="2" borderId="23" xfId="0" applyFont="1" applyFill="1" applyBorder="1" applyAlignment="1"/>
    <xf numFmtId="0" fontId="6" fillId="2" borderId="12" xfId="0" applyFont="1" applyFill="1" applyBorder="1" applyAlignment="1"/>
    <xf numFmtId="0" fontId="11" fillId="2" borderId="18" xfId="0" applyFont="1" applyFill="1" applyBorder="1" applyAlignment="1"/>
    <xf numFmtId="0" fontId="11" fillId="2" borderId="18" xfId="0" applyFont="1" applyFill="1" applyBorder="1" applyAlignment="1">
      <alignment horizontal="center"/>
    </xf>
    <xf numFmtId="9" fontId="5" fillId="2" borderId="9" xfId="0" applyNumberFormat="1" applyFont="1" applyFill="1" applyBorder="1" applyAlignment="1">
      <alignment horizontal="center"/>
    </xf>
    <xf numFmtId="0" fontId="6" fillId="2" borderId="4" xfId="0" applyFont="1" applyFill="1" applyBorder="1" applyAlignment="1"/>
    <xf numFmtId="164" fontId="6" fillId="2" borderId="4" xfId="0" applyNumberFormat="1" applyFont="1" applyFill="1" applyBorder="1" applyAlignment="1"/>
    <xf numFmtId="0" fontId="11" fillId="2" borderId="25" xfId="0" applyFont="1" applyFill="1" applyBorder="1" applyAlignment="1"/>
    <xf numFmtId="10" fontId="5" fillId="2" borderId="4" xfId="0" applyNumberFormat="1" applyFont="1" applyFill="1" applyBorder="1" applyAlignment="1"/>
    <xf numFmtId="0" fontId="11" fillId="2" borderId="25" xfId="0" applyFont="1" applyFill="1" applyBorder="1" applyAlignment="1">
      <alignment horizontal="center"/>
    </xf>
    <xf numFmtId="9" fontId="6" fillId="4" borderId="4" xfId="0" applyNumberFormat="1" applyFont="1" applyFill="1" applyBorder="1" applyAlignment="1">
      <alignment horizontal="center"/>
    </xf>
    <xf numFmtId="10" fontId="11" fillId="2" borderId="25" xfId="0" applyNumberFormat="1" applyFont="1" applyFill="1" applyBorder="1" applyAlignment="1"/>
    <xf numFmtId="164" fontId="11" fillId="2" borderId="25" xfId="0" applyNumberFormat="1" applyFont="1" applyFill="1" applyBorder="1" applyAlignment="1"/>
    <xf numFmtId="9" fontId="5" fillId="2" borderId="4" xfId="0" applyNumberFormat="1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164" fontId="11" fillId="2" borderId="9" xfId="0" applyNumberFormat="1" applyFont="1" applyFill="1" applyBorder="1" applyAlignment="1"/>
    <xf numFmtId="9" fontId="11" fillId="2" borderId="9" xfId="0" applyNumberFormat="1" applyFont="1" applyFill="1" applyBorder="1" applyAlignment="1"/>
    <xf numFmtId="164" fontId="5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9" fontId="11" fillId="2" borderId="1" xfId="0" applyNumberFormat="1" applyFont="1" applyFill="1" applyBorder="1" applyAlignment="1"/>
    <xf numFmtId="167" fontId="12" fillId="3" borderId="11" xfId="0" applyNumberFormat="1" applyFont="1" applyFill="1" applyBorder="1" applyAlignment="1"/>
    <xf numFmtId="0" fontId="11" fillId="2" borderId="10" xfId="0" applyFont="1" applyFill="1" applyBorder="1" applyAlignment="1"/>
    <xf numFmtId="167" fontId="5" fillId="2" borderId="13" xfId="0" applyNumberFormat="1" applyFont="1" applyFill="1" applyBorder="1" applyAlignment="1">
      <alignment horizontal="center"/>
    </xf>
    <xf numFmtId="164" fontId="11" fillId="2" borderId="11" xfId="0" applyNumberFormat="1" applyFont="1" applyFill="1" applyBorder="1" applyAlignment="1"/>
    <xf numFmtId="10" fontId="5" fillId="2" borderId="4" xfId="0" applyNumberFormat="1" applyFont="1" applyFill="1" applyBorder="1" applyAlignment="1">
      <alignment horizontal="center"/>
    </xf>
    <xf numFmtId="9" fontId="11" fillId="2" borderId="11" xfId="0" applyNumberFormat="1" applyFont="1" applyFill="1" applyBorder="1" applyAlignment="1">
      <alignment horizontal="center"/>
    </xf>
    <xf numFmtId="0" fontId="12" fillId="5" borderId="11" xfId="0" applyFont="1" applyFill="1" applyBorder="1" applyAlignment="1"/>
    <xf numFmtId="9" fontId="11" fillId="2" borderId="11" xfId="0" applyNumberFormat="1" applyFont="1" applyFill="1" applyBorder="1" applyAlignment="1"/>
    <xf numFmtId="167" fontId="5" fillId="2" borderId="1" xfId="0" applyNumberFormat="1" applyFont="1" applyFill="1" applyBorder="1" applyAlignment="1"/>
    <xf numFmtId="167" fontId="5" fillId="2" borderId="13" xfId="0" applyNumberFormat="1" applyFont="1" applyFill="1" applyBorder="1" applyAlignment="1">
      <alignment horizontal="left"/>
    </xf>
    <xf numFmtId="10" fontId="11" fillId="2" borderId="11" xfId="0" applyNumberFormat="1" applyFont="1" applyFill="1" applyBorder="1" applyAlignment="1"/>
    <xf numFmtId="164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0" fontId="11" fillId="2" borderId="12" xfId="0" applyFont="1" applyFill="1" applyBorder="1" applyAlignment="1">
      <alignment horizontal="center"/>
    </xf>
    <xf numFmtId="0" fontId="11" fillId="2" borderId="23" xfId="0" applyFont="1" applyFill="1" applyBorder="1" applyAlignment="1"/>
    <xf numFmtId="164" fontId="11" fillId="2" borderId="12" xfId="0" applyNumberFormat="1" applyFont="1" applyFill="1" applyBorder="1" applyAlignment="1"/>
    <xf numFmtId="168" fontId="5" fillId="2" borderId="9" xfId="0" applyNumberFormat="1" applyFont="1" applyFill="1" applyBorder="1" applyAlignment="1"/>
    <xf numFmtId="10" fontId="5" fillId="2" borderId="9" xfId="0" applyNumberFormat="1" applyFont="1" applyFill="1" applyBorder="1" applyAlignment="1">
      <alignment horizontal="center"/>
    </xf>
    <xf numFmtId="169" fontId="5" fillId="2" borderId="14" xfId="0" applyNumberFormat="1" applyFont="1" applyFill="1" applyBorder="1" applyAlignment="1"/>
    <xf numFmtId="0" fontId="11" fillId="2" borderId="12" xfId="0" applyFont="1" applyFill="1" applyBorder="1" applyAlignment="1"/>
    <xf numFmtId="168" fontId="5" fillId="2" borderId="4" xfId="0" applyNumberFormat="1" applyFont="1" applyFill="1" applyBorder="1" applyAlignment="1"/>
    <xf numFmtId="169" fontId="5" fillId="2" borderId="4" xfId="0" applyNumberFormat="1" applyFont="1" applyFill="1" applyBorder="1" applyAlignment="1"/>
    <xf numFmtId="168" fontId="5" fillId="2" borderId="1" xfId="0" applyNumberFormat="1" applyFont="1" applyFill="1" applyBorder="1" applyAlignment="1"/>
    <xf numFmtId="0" fontId="11" fillId="2" borderId="26" xfId="0" applyFont="1" applyFill="1" applyBorder="1" applyAlignment="1"/>
    <xf numFmtId="10" fontId="5" fillId="2" borderId="1" xfId="0" applyNumberFormat="1" applyFont="1" applyFill="1" applyBorder="1" applyAlignment="1">
      <alignment horizontal="center"/>
    </xf>
    <xf numFmtId="169" fontId="5" fillId="2" borderId="1" xfId="0" applyNumberFormat="1" applyFont="1" applyFill="1" applyBorder="1" applyAlignment="1">
      <alignment horizontal="left"/>
    </xf>
    <xf numFmtId="168" fontId="11" fillId="2" borderId="12" xfId="0" applyNumberFormat="1" applyFont="1" applyFill="1" applyBorder="1" applyAlignment="1"/>
    <xf numFmtId="167" fontId="5" fillId="2" borderId="11" xfId="0" applyNumberFormat="1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167" fontId="5" fillId="2" borderId="9" xfId="0" applyNumberFormat="1" applyFont="1" applyFill="1" applyBorder="1" applyAlignment="1"/>
    <xf numFmtId="167" fontId="5" fillId="2" borderId="9" xfId="0" applyNumberFormat="1" applyFont="1" applyFill="1" applyBorder="1" applyAlignment="1">
      <alignment horizontal="center"/>
    </xf>
    <xf numFmtId="9" fontId="5" fillId="2" borderId="10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1" xfId="0" applyFont="1" applyFill="1" applyBorder="1" applyAlignment="1"/>
    <xf numFmtId="167" fontId="5" fillId="2" borderId="4" xfId="0" applyNumberFormat="1" applyFont="1" applyFill="1" applyBorder="1" applyAlignment="1">
      <alignment horizontal="center"/>
    </xf>
    <xf numFmtId="169" fontId="5" fillId="2" borderId="4" xfId="0" applyNumberFormat="1" applyFont="1" applyFill="1" applyBorder="1" applyAlignment="1">
      <alignment horizontal="left"/>
    </xf>
    <xf numFmtId="0" fontId="5" fillId="3" borderId="11" xfId="0" applyFont="1" applyFill="1" applyBorder="1" applyAlignment="1">
      <alignment horizontal="center"/>
    </xf>
    <xf numFmtId="170" fontId="5" fillId="2" borderId="11" xfId="0" applyNumberFormat="1" applyFont="1" applyFill="1" applyBorder="1" applyAlignment="1">
      <alignment horizontal="center"/>
    </xf>
    <xf numFmtId="167" fontId="5" fillId="3" borderId="11" xfId="0" applyNumberFormat="1" applyFont="1" applyFill="1" applyBorder="1" applyAlignment="1"/>
    <xf numFmtId="0" fontId="3" fillId="2" borderId="2" xfId="0" applyFont="1" applyFill="1" applyBorder="1" applyAlignment="1"/>
    <xf numFmtId="0" fontId="4" fillId="0" borderId="3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12" fillId="3" borderId="16" xfId="0" applyNumberFormat="1" applyFont="1" applyFill="1" applyBorder="1" applyAlignment="1">
      <alignment horizontal="center"/>
    </xf>
    <xf numFmtId="0" fontId="4" fillId="0" borderId="17" xfId="0" applyFont="1" applyBorder="1" applyAlignment="1">
      <alignment wrapText="1"/>
    </xf>
    <xf numFmtId="0" fontId="6" fillId="2" borderId="19" xfId="0" applyFont="1" applyFill="1" applyBorder="1" applyAlignment="1"/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6" fillId="2" borderId="2" xfId="0" applyFont="1" applyFill="1" applyBorder="1" applyAlignment="1"/>
    <xf numFmtId="0" fontId="7" fillId="2" borderId="6" xfId="0" applyFont="1" applyFill="1" applyBorder="1" applyAlignment="1"/>
    <xf numFmtId="0" fontId="5" fillId="2" borderId="2" xfId="0" applyFont="1" applyFill="1" applyBorder="1" applyAlignment="1">
      <alignment horizontal="left"/>
    </xf>
    <xf numFmtId="168" fontId="5" fillId="2" borderId="2" xfId="0" applyNumberFormat="1" applyFont="1" applyFill="1" applyBorder="1" applyAlignment="1">
      <alignment horizontal="left" vertical="center"/>
    </xf>
    <xf numFmtId="168" fontId="5" fillId="2" borderId="6" xfId="0" applyNumberFormat="1" applyFont="1" applyFill="1" applyBorder="1" applyAlignment="1">
      <alignment horizontal="left" vertical="center"/>
    </xf>
    <xf numFmtId="166" fontId="12" fillId="3" borderId="16" xfId="0" applyNumberFormat="1" applyFont="1" applyFill="1" applyBorder="1" applyAlignment="1">
      <alignment horizontal="center"/>
    </xf>
    <xf numFmtId="166" fontId="6" fillId="2" borderId="2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topLeftCell="B23" workbookViewId="0">
      <selection activeCell="D32" sqref="D32"/>
    </sheetView>
  </sheetViews>
  <sheetFormatPr defaultColWidth="14.42578125" defaultRowHeight="15" customHeight="1" x14ac:dyDescent="0.2"/>
  <cols>
    <col min="1" max="1" width="54.28515625" customWidth="1"/>
    <col min="2" max="2" width="13.7109375" customWidth="1"/>
    <col min="3" max="3" width="27.42578125" customWidth="1"/>
    <col min="4" max="4" width="26.140625" customWidth="1"/>
    <col min="5" max="5" width="24.42578125" customWidth="1"/>
    <col min="6" max="6" width="19.85546875" customWidth="1"/>
    <col min="7" max="7" width="21.140625" customWidth="1"/>
    <col min="8" max="8" width="19.85546875" customWidth="1"/>
  </cols>
  <sheetData>
    <row r="1" spans="1:8" ht="15" customHeight="1" x14ac:dyDescent="0.2">
      <c r="A1" s="116" t="s">
        <v>0</v>
      </c>
      <c r="B1" s="117"/>
      <c r="C1" s="117"/>
      <c r="D1" s="117"/>
    </row>
    <row r="2" spans="1:8" ht="24" customHeight="1" x14ac:dyDescent="0.2"/>
    <row r="3" spans="1:8" ht="24" customHeight="1" x14ac:dyDescent="0.35">
      <c r="A3" s="113" t="s">
        <v>1</v>
      </c>
      <c r="B3" s="114"/>
      <c r="C3" s="115"/>
      <c r="D3" s="4"/>
      <c r="E3" s="4"/>
      <c r="F3" s="3"/>
      <c r="G3" s="3"/>
      <c r="H3" s="3"/>
    </row>
    <row r="4" spans="1:8" ht="15" customHeight="1" x14ac:dyDescent="0.25">
      <c r="A4" s="123" t="s">
        <v>2</v>
      </c>
      <c r="B4" s="114"/>
      <c r="C4" s="115"/>
      <c r="D4" s="4"/>
      <c r="E4" s="4"/>
      <c r="F4" s="3"/>
      <c r="G4" s="3"/>
      <c r="H4" s="3"/>
    </row>
    <row r="5" spans="1:8" ht="6.75" customHeight="1" x14ac:dyDescent="0.25">
      <c r="A5" s="124"/>
      <c r="B5" s="122"/>
      <c r="C5" s="9"/>
      <c r="D5" s="10"/>
      <c r="E5" s="10"/>
      <c r="F5" s="9"/>
      <c r="G5" s="9"/>
      <c r="H5" s="9"/>
    </row>
    <row r="6" spans="1:8" ht="15" customHeight="1" x14ac:dyDescent="0.25">
      <c r="A6" s="12"/>
      <c r="B6" s="14"/>
      <c r="C6" s="18"/>
      <c r="D6" s="22"/>
      <c r="E6" s="28"/>
      <c r="F6" s="14"/>
      <c r="G6" s="14"/>
      <c r="H6" s="26"/>
    </row>
    <row r="7" spans="1:8" ht="15" customHeight="1" x14ac:dyDescent="0.25">
      <c r="A7" s="30" t="s">
        <v>8</v>
      </c>
      <c r="B7" s="15"/>
      <c r="C7" s="118" t="s">
        <v>9</v>
      </c>
      <c r="D7" s="119"/>
      <c r="E7" s="33"/>
      <c r="F7" s="3"/>
      <c r="G7" s="3"/>
      <c r="H7" s="15"/>
    </row>
    <row r="8" spans="1:8" ht="15" customHeight="1" x14ac:dyDescent="0.25">
      <c r="A8" s="23"/>
      <c r="B8" s="3"/>
      <c r="C8" s="35"/>
      <c r="D8" s="28"/>
      <c r="E8" s="4"/>
      <c r="F8" s="3"/>
      <c r="G8" s="3"/>
      <c r="H8" s="15"/>
    </row>
    <row r="9" spans="1:8" ht="15.75" customHeight="1" x14ac:dyDescent="0.25">
      <c r="A9" s="120" t="s">
        <v>10</v>
      </c>
      <c r="B9" s="121"/>
      <c r="C9" s="122"/>
      <c r="D9" s="10"/>
      <c r="E9" s="10"/>
      <c r="F9" s="9"/>
      <c r="G9" s="9"/>
      <c r="H9" s="37"/>
    </row>
    <row r="10" spans="1:8" ht="15" customHeight="1" x14ac:dyDescent="0.25">
      <c r="A10" s="20"/>
      <c r="B10" s="14"/>
      <c r="C10" s="35"/>
      <c r="D10" s="22"/>
      <c r="E10" s="28"/>
      <c r="F10" s="14"/>
      <c r="G10" s="14"/>
      <c r="H10" s="26"/>
    </row>
    <row r="11" spans="1:8" ht="15" customHeight="1" x14ac:dyDescent="0.25">
      <c r="A11" s="38" t="s">
        <v>11</v>
      </c>
      <c r="B11" s="3"/>
      <c r="C11" s="39"/>
      <c r="D11" s="41">
        <v>1000000</v>
      </c>
      <c r="E11" s="33"/>
      <c r="F11" s="3"/>
      <c r="G11" s="3"/>
      <c r="H11" s="15"/>
    </row>
    <row r="12" spans="1:8" ht="15" customHeight="1" x14ac:dyDescent="0.25">
      <c r="A12" s="38"/>
      <c r="B12" s="3"/>
      <c r="C12" s="43"/>
      <c r="D12" s="28"/>
      <c r="E12" s="4"/>
      <c r="F12" s="3"/>
      <c r="G12" s="3"/>
      <c r="H12" s="15"/>
    </row>
    <row r="13" spans="1:8" ht="15" customHeight="1" x14ac:dyDescent="0.25">
      <c r="A13" s="45" t="s">
        <v>13</v>
      </c>
      <c r="B13" s="3"/>
      <c r="C13" s="43"/>
      <c r="D13" s="10" t="s">
        <v>14</v>
      </c>
      <c r="E13" s="4"/>
      <c r="F13" s="3"/>
      <c r="G13" s="3"/>
      <c r="H13" s="15"/>
    </row>
    <row r="14" spans="1:8" ht="15" customHeight="1" x14ac:dyDescent="0.25">
      <c r="A14" s="46" t="s">
        <v>15</v>
      </c>
      <c r="B14" s="23"/>
      <c r="C14" s="39">
        <f t="shared" ref="C14:C19" si="0">$D$11*D14</f>
        <v>450000</v>
      </c>
      <c r="D14" s="49">
        <v>0.45</v>
      </c>
      <c r="E14" s="33"/>
      <c r="F14" s="3"/>
      <c r="G14" s="3"/>
      <c r="H14" s="15"/>
    </row>
    <row r="15" spans="1:8" ht="15" customHeight="1" x14ac:dyDescent="0.25">
      <c r="A15" s="46" t="s">
        <v>17</v>
      </c>
      <c r="B15" s="23"/>
      <c r="C15" s="39">
        <f t="shared" si="0"/>
        <v>450000</v>
      </c>
      <c r="D15" s="49">
        <v>0.45</v>
      </c>
      <c r="E15" s="33"/>
      <c r="F15" s="3"/>
      <c r="G15" s="3"/>
      <c r="H15" s="15"/>
    </row>
    <row r="16" spans="1:8" ht="15" customHeight="1" x14ac:dyDescent="0.25">
      <c r="A16" s="51"/>
      <c r="B16" s="23"/>
      <c r="C16" s="39">
        <f t="shared" si="0"/>
        <v>0</v>
      </c>
      <c r="D16" s="52">
        <v>0</v>
      </c>
      <c r="E16" s="33"/>
      <c r="F16" s="3"/>
      <c r="G16" s="3"/>
      <c r="H16" s="15"/>
    </row>
    <row r="17" spans="1:8" ht="15" customHeight="1" x14ac:dyDescent="0.25">
      <c r="A17" s="51"/>
      <c r="B17" s="23"/>
      <c r="C17" s="39">
        <f t="shared" si="0"/>
        <v>0</v>
      </c>
      <c r="D17" s="52">
        <v>0</v>
      </c>
      <c r="E17" s="33"/>
      <c r="F17" s="3"/>
      <c r="G17" s="3"/>
      <c r="H17" s="15"/>
    </row>
    <row r="18" spans="1:8" ht="15" customHeight="1" x14ac:dyDescent="0.25">
      <c r="A18" s="51"/>
      <c r="B18" s="23"/>
      <c r="C18" s="39">
        <f t="shared" si="0"/>
        <v>0</v>
      </c>
      <c r="D18" s="52">
        <v>0</v>
      </c>
      <c r="E18" s="33"/>
      <c r="F18" s="3"/>
      <c r="G18" s="3"/>
      <c r="H18" s="15"/>
    </row>
    <row r="19" spans="1:8" ht="15" customHeight="1" x14ac:dyDescent="0.25">
      <c r="A19" s="51"/>
      <c r="B19" s="23"/>
      <c r="C19" s="39">
        <f t="shared" si="0"/>
        <v>0</v>
      </c>
      <c r="D19" s="52">
        <v>0</v>
      </c>
      <c r="E19" s="33"/>
      <c r="F19" s="3"/>
      <c r="G19" s="3"/>
      <c r="H19" s="15"/>
    </row>
    <row r="20" spans="1:8" ht="15" customHeight="1" x14ac:dyDescent="0.25">
      <c r="A20" s="14"/>
      <c r="B20" s="3"/>
      <c r="C20" s="43"/>
      <c r="D20" s="53"/>
      <c r="E20" s="4"/>
      <c r="F20" s="3"/>
      <c r="G20" s="3"/>
      <c r="H20" s="15"/>
    </row>
    <row r="21" spans="1:8" ht="15" customHeight="1" x14ac:dyDescent="0.25">
      <c r="A21" s="30" t="s">
        <v>19</v>
      </c>
      <c r="B21" s="3"/>
      <c r="C21" s="39">
        <f>$D$11*D21</f>
        <v>100000</v>
      </c>
      <c r="D21" s="49">
        <v>0.1</v>
      </c>
      <c r="E21" s="33"/>
      <c r="F21" s="3"/>
      <c r="G21" s="3"/>
      <c r="H21" s="15"/>
    </row>
    <row r="22" spans="1:8" ht="15" customHeight="1" x14ac:dyDescent="0.25">
      <c r="A22" s="23"/>
      <c r="B22" s="3"/>
      <c r="C22" s="43"/>
      <c r="D22" s="58"/>
      <c r="E22" s="4"/>
      <c r="F22" s="3"/>
      <c r="G22" s="3"/>
      <c r="H22" s="15"/>
    </row>
    <row r="23" spans="1:8" ht="15" customHeight="1" x14ac:dyDescent="0.25">
      <c r="A23" s="23"/>
      <c r="B23" s="59" t="s">
        <v>20</v>
      </c>
      <c r="C23" s="60">
        <f>SUM(C14:C15)</f>
        <v>900000</v>
      </c>
      <c r="D23" s="64">
        <f>SUM(D14:D21)</f>
        <v>1</v>
      </c>
      <c r="E23" s="125" t="s">
        <v>21</v>
      </c>
      <c r="F23" s="114"/>
      <c r="G23" s="115"/>
      <c r="H23" s="15"/>
    </row>
    <row r="24" spans="1:8" ht="15" customHeight="1" x14ac:dyDescent="0.25">
      <c r="A24" s="23"/>
      <c r="B24" s="9"/>
      <c r="C24" s="43"/>
      <c r="D24" s="67"/>
      <c r="E24" s="4"/>
      <c r="F24" s="3"/>
      <c r="G24" s="3"/>
      <c r="H24" s="15"/>
    </row>
    <row r="25" spans="1:8" ht="15" customHeight="1" x14ac:dyDescent="0.25">
      <c r="A25" s="40" t="s">
        <v>23</v>
      </c>
      <c r="B25" s="51">
        <v>2019</v>
      </c>
      <c r="C25" s="38"/>
      <c r="D25" s="67"/>
      <c r="E25" s="4"/>
      <c r="F25" s="3"/>
      <c r="G25" s="3"/>
      <c r="H25" s="15"/>
    </row>
    <row r="26" spans="1:8" ht="15" customHeight="1" x14ac:dyDescent="0.25">
      <c r="A26" s="23"/>
      <c r="B26" s="14"/>
      <c r="C26" s="43"/>
      <c r="D26" s="67"/>
      <c r="E26" s="4"/>
      <c r="F26" s="3"/>
      <c r="G26" s="3"/>
      <c r="H26" s="15"/>
    </row>
    <row r="27" spans="1:8" ht="15.75" customHeight="1" x14ac:dyDescent="0.25">
      <c r="A27" s="120" t="s">
        <v>24</v>
      </c>
      <c r="B27" s="121"/>
      <c r="C27" s="122"/>
      <c r="D27" s="10"/>
      <c r="E27" s="10"/>
      <c r="F27" s="9"/>
      <c r="G27" s="9"/>
      <c r="H27" s="37"/>
    </row>
    <row r="28" spans="1:8" ht="15" customHeight="1" x14ac:dyDescent="0.25">
      <c r="A28" s="12"/>
      <c r="B28" s="14"/>
      <c r="C28" s="35"/>
      <c r="D28" s="28"/>
      <c r="E28" s="28"/>
      <c r="F28" s="14"/>
      <c r="G28" s="14"/>
      <c r="H28" s="26"/>
    </row>
    <row r="29" spans="1:8" ht="15" customHeight="1" x14ac:dyDescent="0.25">
      <c r="A29" s="30"/>
      <c r="B29" s="3"/>
      <c r="C29" s="43"/>
      <c r="D29" s="4" t="s">
        <v>25</v>
      </c>
      <c r="E29" s="4" t="s">
        <v>26</v>
      </c>
      <c r="F29" s="4" t="s">
        <v>27</v>
      </c>
      <c r="G29" s="4" t="s">
        <v>28</v>
      </c>
      <c r="H29" s="15"/>
    </row>
    <row r="30" spans="1:8" ht="15" customHeight="1" x14ac:dyDescent="0.25">
      <c r="A30" s="23"/>
      <c r="B30" s="3"/>
      <c r="C30" s="71" t="s">
        <v>29</v>
      </c>
      <c r="D30" s="10" t="s">
        <v>30</v>
      </c>
      <c r="E30" s="4" t="s">
        <v>31</v>
      </c>
      <c r="F30" s="4" t="s">
        <v>32</v>
      </c>
      <c r="G30" s="4" t="s">
        <v>33</v>
      </c>
      <c r="H30" s="15"/>
    </row>
    <row r="31" spans="1:8" ht="15" customHeight="1" x14ac:dyDescent="0.25">
      <c r="A31" s="23" t="s">
        <v>34</v>
      </c>
      <c r="B31" s="15"/>
      <c r="C31" s="74">
        <v>100000</v>
      </c>
      <c r="D31" s="49">
        <v>0.25</v>
      </c>
      <c r="E31" s="76">
        <f>E47-C47</f>
        <v>4000000</v>
      </c>
      <c r="F31" s="50">
        <f>E31*(1-D31)</f>
        <v>3000000</v>
      </c>
      <c r="G31" s="78">
        <f>C31/F31</f>
        <v>3.3333333333333333E-2</v>
      </c>
      <c r="H31" s="15"/>
    </row>
    <row r="32" spans="1:8" ht="15" customHeight="1" x14ac:dyDescent="0.25">
      <c r="A32" s="23"/>
      <c r="B32" s="9"/>
      <c r="C32" s="35"/>
      <c r="D32" s="28"/>
      <c r="E32" s="4"/>
      <c r="F32" s="3"/>
      <c r="G32" s="3"/>
      <c r="H32" s="15"/>
    </row>
    <row r="33" spans="1:8" ht="15" customHeight="1" x14ac:dyDescent="0.25">
      <c r="A33" s="40" t="s">
        <v>36</v>
      </c>
      <c r="B33" s="80">
        <v>2019</v>
      </c>
      <c r="C33" s="38"/>
      <c r="D33" s="4"/>
      <c r="E33" s="4"/>
      <c r="F33" s="3"/>
      <c r="G33" s="3"/>
      <c r="H33" s="15"/>
    </row>
    <row r="34" spans="1:8" ht="15" customHeight="1" x14ac:dyDescent="0.25">
      <c r="A34" s="23"/>
      <c r="B34" s="14"/>
      <c r="C34" s="43"/>
      <c r="D34" s="4"/>
      <c r="E34" s="4"/>
      <c r="F34" s="3"/>
      <c r="G34" s="3"/>
      <c r="H34" s="15"/>
    </row>
    <row r="35" spans="1:8" ht="15.75" customHeight="1" x14ac:dyDescent="0.25">
      <c r="A35" s="120" t="s">
        <v>37</v>
      </c>
      <c r="B35" s="121"/>
      <c r="C35" s="122"/>
      <c r="D35" s="10"/>
      <c r="E35" s="10"/>
      <c r="F35" s="9"/>
      <c r="G35" s="9"/>
      <c r="H35" s="37"/>
    </row>
    <row r="36" spans="1:8" ht="15" customHeight="1" x14ac:dyDescent="0.25">
      <c r="A36" s="12"/>
      <c r="B36" s="14"/>
      <c r="C36" s="35"/>
      <c r="D36" s="28"/>
      <c r="E36" s="28"/>
      <c r="F36" s="14"/>
      <c r="G36" s="14"/>
      <c r="H36" s="26"/>
    </row>
    <row r="37" spans="1:8" ht="15" customHeight="1" x14ac:dyDescent="0.25">
      <c r="A37" s="30"/>
      <c r="B37" s="3"/>
      <c r="C37" s="43"/>
      <c r="D37" s="4" t="str">
        <f t="shared" ref="D37:G37" si="1">D29</f>
        <v>Discount to Series A</v>
      </c>
      <c r="E37" s="4" t="str">
        <f t="shared" si="1"/>
        <v>Series A Pre-</v>
      </c>
      <c r="F37" s="4" t="str">
        <f t="shared" si="1"/>
        <v>F&amp;F Conversion</v>
      </c>
      <c r="G37" s="4" t="str">
        <f t="shared" si="1"/>
        <v xml:space="preserve">F&amp;F </v>
      </c>
      <c r="H37" s="15"/>
    </row>
    <row r="38" spans="1:8" ht="15" customHeight="1" x14ac:dyDescent="0.25">
      <c r="A38" s="23"/>
      <c r="B38" s="3"/>
      <c r="C38" s="71" t="s">
        <v>29</v>
      </c>
      <c r="D38" s="10" t="str">
        <f t="shared" ref="D38:G38" si="2">D30</f>
        <v>Pre-Money Valuation</v>
      </c>
      <c r="E38" s="4" t="str">
        <f t="shared" si="2"/>
        <v>Money Valuation</v>
      </c>
      <c r="F38" s="4" t="str">
        <f t="shared" si="2"/>
        <v>Valuation</v>
      </c>
      <c r="G38" s="4" t="str">
        <f t="shared" si="2"/>
        <v>Equity %</v>
      </c>
      <c r="H38" s="15"/>
    </row>
    <row r="39" spans="1:8" ht="15" customHeight="1" x14ac:dyDescent="0.25">
      <c r="A39" s="23" t="s">
        <v>38</v>
      </c>
      <c r="B39" s="15"/>
      <c r="C39" s="74">
        <v>150000</v>
      </c>
      <c r="D39" s="49">
        <v>0.2</v>
      </c>
      <c r="E39" s="83">
        <f>E31</f>
        <v>4000000</v>
      </c>
      <c r="F39" s="50">
        <f>E39*(1-D39)</f>
        <v>3200000</v>
      </c>
      <c r="G39" s="78">
        <f>C39/F39</f>
        <v>4.6875E-2</v>
      </c>
      <c r="H39" s="15"/>
    </row>
    <row r="40" spans="1:8" ht="15" customHeight="1" x14ac:dyDescent="0.25">
      <c r="A40" s="23"/>
      <c r="B40" s="9"/>
      <c r="C40" s="35"/>
      <c r="D40" s="28"/>
      <c r="E40" s="4"/>
      <c r="F40" s="3"/>
      <c r="G40" s="3"/>
      <c r="H40" s="15"/>
    </row>
    <row r="41" spans="1:8" ht="15" customHeight="1" x14ac:dyDescent="0.25">
      <c r="A41" s="40" t="s">
        <v>36</v>
      </c>
      <c r="B41" s="46">
        <v>2019</v>
      </c>
      <c r="C41" s="38"/>
      <c r="D41" s="4"/>
      <c r="E41" s="4"/>
      <c r="F41" s="3"/>
      <c r="G41" s="3"/>
      <c r="H41" s="15"/>
    </row>
    <row r="42" spans="1:8" ht="15" customHeight="1" x14ac:dyDescent="0.25">
      <c r="A42" s="23"/>
      <c r="B42" s="14"/>
      <c r="C42" s="43"/>
      <c r="D42" s="4"/>
      <c r="E42" s="4"/>
      <c r="F42" s="3"/>
      <c r="G42" s="3"/>
      <c r="H42" s="15"/>
    </row>
    <row r="43" spans="1:8" ht="15.75" customHeight="1" x14ac:dyDescent="0.25">
      <c r="A43" s="47" t="s">
        <v>39</v>
      </c>
      <c r="B43" s="9"/>
      <c r="C43" s="85"/>
      <c r="D43" s="10"/>
      <c r="E43" s="10"/>
      <c r="F43" s="9"/>
      <c r="G43" s="9"/>
      <c r="H43" s="37"/>
    </row>
    <row r="44" spans="1:8" ht="15" customHeight="1" x14ac:dyDescent="0.25">
      <c r="A44" s="20"/>
      <c r="B44" s="14"/>
      <c r="C44" s="90"/>
      <c r="D44" s="28"/>
      <c r="E44" s="91"/>
      <c r="F44" s="14"/>
      <c r="G44" s="14"/>
      <c r="H44" s="92"/>
    </row>
    <row r="45" spans="1:8" ht="15" customHeight="1" x14ac:dyDescent="0.25">
      <c r="A45" s="23"/>
      <c r="B45" s="3"/>
      <c r="C45" s="94"/>
      <c r="D45" s="4"/>
      <c r="E45" s="78"/>
      <c r="F45" s="3" t="s">
        <v>41</v>
      </c>
      <c r="G45" s="95"/>
      <c r="H45" s="15"/>
    </row>
    <row r="46" spans="1:8" ht="15" customHeight="1" x14ac:dyDescent="0.25">
      <c r="A46" s="23"/>
      <c r="B46" s="3"/>
      <c r="C46" s="96" t="s">
        <v>29</v>
      </c>
      <c r="D46" s="10" t="s">
        <v>42</v>
      </c>
      <c r="E46" s="98" t="s">
        <v>32</v>
      </c>
      <c r="F46" s="9" t="s">
        <v>44</v>
      </c>
      <c r="G46" s="99" t="s">
        <v>45</v>
      </c>
      <c r="H46" s="15"/>
    </row>
    <row r="47" spans="1:8" ht="15" customHeight="1" x14ac:dyDescent="0.25">
      <c r="A47" s="125" t="s">
        <v>46</v>
      </c>
      <c r="B47" s="115"/>
      <c r="C47" s="74">
        <v>1000000</v>
      </c>
      <c r="D47" s="52">
        <v>0.2</v>
      </c>
      <c r="E47" s="101">
        <f>C47/D47</f>
        <v>5000000</v>
      </c>
      <c r="F47" s="102">
        <v>1</v>
      </c>
      <c r="G47" s="49">
        <v>0</v>
      </c>
      <c r="H47" s="40"/>
    </row>
    <row r="48" spans="1:8" ht="15" customHeight="1" x14ac:dyDescent="0.25">
      <c r="A48" s="23"/>
      <c r="B48" s="9"/>
      <c r="C48" s="103"/>
      <c r="D48" s="58"/>
      <c r="E48" s="104"/>
      <c r="F48" s="28"/>
      <c r="G48" s="28"/>
      <c r="H48" s="105"/>
    </row>
    <row r="49" spans="1:8" ht="15" customHeight="1" x14ac:dyDescent="0.25">
      <c r="A49" s="40" t="s">
        <v>47</v>
      </c>
      <c r="B49" s="46">
        <v>2020</v>
      </c>
      <c r="C49" s="38"/>
      <c r="D49" s="4"/>
      <c r="E49" s="4"/>
      <c r="F49" s="3"/>
      <c r="G49" s="3"/>
      <c r="H49" s="15"/>
    </row>
    <row r="50" spans="1:8" ht="15" customHeight="1" x14ac:dyDescent="0.25">
      <c r="A50" s="23"/>
      <c r="B50" s="14"/>
      <c r="C50" s="43"/>
      <c r="D50" s="4"/>
      <c r="E50" s="4"/>
      <c r="F50" s="3"/>
      <c r="G50" s="3"/>
      <c r="H50" s="15"/>
    </row>
    <row r="51" spans="1:8" ht="15.75" customHeight="1" x14ac:dyDescent="0.25">
      <c r="A51" s="120" t="s">
        <v>48</v>
      </c>
      <c r="B51" s="121"/>
      <c r="C51" s="122"/>
      <c r="D51" s="106"/>
      <c r="E51" s="106"/>
      <c r="F51" s="48"/>
      <c r="G51" s="48"/>
      <c r="H51" s="107"/>
    </row>
    <row r="52" spans="1:8" ht="15" customHeight="1" x14ac:dyDescent="0.25">
      <c r="A52" s="20"/>
      <c r="B52" s="14"/>
      <c r="C52" s="35"/>
      <c r="D52" s="28"/>
      <c r="E52" s="28"/>
      <c r="F52" s="14"/>
      <c r="G52" s="14"/>
      <c r="H52" s="26"/>
    </row>
    <row r="53" spans="1:8" ht="15" customHeight="1" x14ac:dyDescent="0.25">
      <c r="A53" s="30"/>
      <c r="B53" s="3"/>
      <c r="C53" s="43"/>
      <c r="D53" s="4" t="s">
        <v>25</v>
      </c>
      <c r="E53" s="4" t="s">
        <v>26</v>
      </c>
      <c r="F53" s="4" t="s">
        <v>49</v>
      </c>
      <c r="G53" s="4"/>
      <c r="H53" s="15"/>
    </row>
    <row r="54" spans="1:8" ht="15" customHeight="1" x14ac:dyDescent="0.25">
      <c r="A54" s="46" t="s">
        <v>50</v>
      </c>
      <c r="B54" s="3"/>
      <c r="C54" s="71" t="s">
        <v>29</v>
      </c>
      <c r="D54" s="10" t="s">
        <v>30</v>
      </c>
      <c r="E54" s="4" t="s">
        <v>31</v>
      </c>
      <c r="F54" s="4" t="s">
        <v>32</v>
      </c>
      <c r="G54" s="4" t="s">
        <v>33</v>
      </c>
      <c r="H54" s="15"/>
    </row>
    <row r="55" spans="1:8" ht="15" customHeight="1" x14ac:dyDescent="0.25">
      <c r="B55" s="40"/>
      <c r="C55" s="74">
        <v>250000</v>
      </c>
      <c r="D55" s="52">
        <v>0.15</v>
      </c>
      <c r="E55" s="76">
        <f>E64-C64</f>
        <v>11666666.666666668</v>
      </c>
      <c r="F55" s="50">
        <f>E55*(1-D55)</f>
        <v>9916666.6666666679</v>
      </c>
      <c r="G55" s="78">
        <f>C55/F55</f>
        <v>2.5210084033613443E-2</v>
      </c>
      <c r="H55" s="15"/>
    </row>
    <row r="56" spans="1:8" ht="15" customHeight="1" x14ac:dyDescent="0.25">
      <c r="A56" s="20"/>
      <c r="B56" s="9"/>
      <c r="C56" s="103"/>
      <c r="D56" s="58"/>
      <c r="E56" s="108"/>
      <c r="F56" s="50"/>
      <c r="G56" s="78"/>
      <c r="H56" s="15"/>
    </row>
    <row r="57" spans="1:8" ht="15" customHeight="1" x14ac:dyDescent="0.25">
      <c r="A57" s="40" t="s">
        <v>36</v>
      </c>
      <c r="B57" s="46">
        <v>2020</v>
      </c>
      <c r="C57" s="38"/>
      <c r="D57" s="4"/>
      <c r="E57" s="4"/>
      <c r="F57" s="3"/>
      <c r="G57" s="3"/>
      <c r="H57" s="15"/>
    </row>
    <row r="58" spans="1:8" ht="15" customHeight="1" x14ac:dyDescent="0.25">
      <c r="A58" s="23"/>
      <c r="B58" s="14"/>
      <c r="C58" s="43"/>
      <c r="D58" s="4"/>
      <c r="E58" s="4"/>
      <c r="F58" s="3"/>
      <c r="G58" s="3"/>
      <c r="H58" s="15"/>
    </row>
    <row r="59" spans="1:8" ht="15.75" customHeight="1" x14ac:dyDescent="0.25">
      <c r="A59" s="47" t="s">
        <v>51</v>
      </c>
      <c r="B59" s="9"/>
      <c r="C59" s="85"/>
      <c r="D59" s="10"/>
      <c r="E59" s="10"/>
      <c r="F59" s="9"/>
      <c r="G59" s="9"/>
      <c r="H59" s="37"/>
    </row>
    <row r="60" spans="1:8" ht="15" customHeight="1" x14ac:dyDescent="0.25">
      <c r="A60" s="20"/>
      <c r="B60" s="14"/>
      <c r="C60" s="90"/>
      <c r="D60" s="28"/>
      <c r="E60" s="91"/>
      <c r="F60" s="14"/>
      <c r="G60" s="14"/>
      <c r="H60" s="92"/>
    </row>
    <row r="61" spans="1:8" ht="15" customHeight="1" x14ac:dyDescent="0.25">
      <c r="A61" s="23"/>
      <c r="B61" s="3"/>
      <c r="C61" s="94"/>
      <c r="D61" s="4"/>
      <c r="E61" s="78"/>
      <c r="F61" s="3" t="s">
        <v>41</v>
      </c>
      <c r="G61" s="95"/>
      <c r="H61" s="15"/>
    </row>
    <row r="62" spans="1:8" ht="15" customHeight="1" x14ac:dyDescent="0.25">
      <c r="A62" s="23"/>
      <c r="B62" s="3"/>
      <c r="C62" s="94"/>
      <c r="D62" s="4"/>
      <c r="E62" s="78"/>
      <c r="F62" s="3" t="s">
        <v>52</v>
      </c>
      <c r="G62" s="109" t="s">
        <v>53</v>
      </c>
      <c r="H62" s="15"/>
    </row>
    <row r="63" spans="1:8" ht="15" customHeight="1" x14ac:dyDescent="0.25">
      <c r="A63" s="45" t="s">
        <v>54</v>
      </c>
      <c r="B63" s="3"/>
      <c r="C63" s="96" t="s">
        <v>29</v>
      </c>
      <c r="D63" s="10" t="s">
        <v>42</v>
      </c>
      <c r="E63" s="98" t="s">
        <v>32</v>
      </c>
      <c r="F63" s="9" t="s">
        <v>44</v>
      </c>
      <c r="G63" s="99" t="s">
        <v>45</v>
      </c>
      <c r="H63" s="15"/>
    </row>
    <row r="64" spans="1:8" ht="15" customHeight="1" x14ac:dyDescent="0.25">
      <c r="A64" s="46" t="s">
        <v>55</v>
      </c>
      <c r="B64" s="40"/>
      <c r="C64" s="74">
        <v>5000000</v>
      </c>
      <c r="D64" s="52">
        <v>0.3</v>
      </c>
      <c r="E64" s="101">
        <f t="shared" ref="E64:E66" si="3">C64/D64</f>
        <v>16666666.666666668</v>
      </c>
      <c r="F64" s="110">
        <v>1</v>
      </c>
      <c r="G64" s="49">
        <v>0</v>
      </c>
      <c r="H64" s="40"/>
    </row>
    <row r="65" spans="1:8" ht="15" customHeight="1" x14ac:dyDescent="0.25">
      <c r="A65" s="46"/>
      <c r="B65" s="40"/>
      <c r="C65" s="74"/>
      <c r="D65" s="52"/>
      <c r="E65" s="111" t="e">
        <f t="shared" si="3"/>
        <v>#DIV/0!</v>
      </c>
      <c r="F65" s="110">
        <v>0</v>
      </c>
      <c r="G65" s="52">
        <v>0</v>
      </c>
      <c r="H65" s="40"/>
    </row>
    <row r="66" spans="1:8" ht="15" customHeight="1" x14ac:dyDescent="0.25">
      <c r="A66" s="46"/>
      <c r="B66" s="40"/>
      <c r="C66" s="112"/>
      <c r="D66" s="52"/>
      <c r="E66" s="111" t="e">
        <f t="shared" si="3"/>
        <v>#DIV/0!</v>
      </c>
      <c r="F66" s="110">
        <v>0</v>
      </c>
      <c r="G66" s="52">
        <v>0</v>
      </c>
      <c r="H66" s="40"/>
    </row>
    <row r="67" spans="1:8" ht="15" customHeight="1" x14ac:dyDescent="0.25">
      <c r="A67" s="20"/>
      <c r="B67" s="9"/>
      <c r="C67" s="35"/>
      <c r="D67" s="28"/>
      <c r="E67" s="28"/>
      <c r="F67" s="14"/>
      <c r="G67" s="14"/>
      <c r="H67" s="15"/>
    </row>
    <row r="68" spans="1:8" ht="15" customHeight="1" x14ac:dyDescent="0.25">
      <c r="A68" s="40" t="s">
        <v>47</v>
      </c>
      <c r="B68" s="46">
        <v>2021</v>
      </c>
      <c r="C68" s="38"/>
      <c r="D68" s="4"/>
      <c r="E68" s="4"/>
      <c r="F68" s="3"/>
      <c r="G68" s="3"/>
      <c r="H68" s="15"/>
    </row>
    <row r="69" spans="1:8" ht="15" customHeight="1" x14ac:dyDescent="0.25">
      <c r="A69" s="23"/>
      <c r="B69" s="14"/>
      <c r="C69" s="43"/>
      <c r="D69" s="4"/>
      <c r="E69" s="4"/>
      <c r="F69" s="3"/>
      <c r="G69" s="3"/>
      <c r="H69" s="15"/>
    </row>
    <row r="70" spans="1:8" ht="15" customHeight="1" x14ac:dyDescent="0.25">
      <c r="A70" s="45"/>
      <c r="B70" s="9"/>
      <c r="C70" s="85"/>
      <c r="D70" s="10"/>
      <c r="E70" s="10"/>
      <c r="F70" s="9"/>
      <c r="G70" s="9"/>
      <c r="H70" s="37"/>
    </row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/>
    <row r="76" spans="1:8" ht="12.75" customHeight="1" x14ac:dyDescent="0.2"/>
    <row r="77" spans="1:8" ht="12.75" customHeight="1" x14ac:dyDescent="0.2"/>
    <row r="78" spans="1:8" ht="12.75" customHeight="1" x14ac:dyDescent="0.2"/>
    <row r="79" spans="1:8" ht="12.75" customHeight="1" x14ac:dyDescent="0.2"/>
    <row r="80" spans="1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1">
    <mergeCell ref="A47:B47"/>
    <mergeCell ref="A35:C35"/>
    <mergeCell ref="E23:G23"/>
    <mergeCell ref="A27:C27"/>
    <mergeCell ref="A51:C51"/>
    <mergeCell ref="A3:C3"/>
    <mergeCell ref="A1:D1"/>
    <mergeCell ref="C7:D7"/>
    <mergeCell ref="A9:C9"/>
    <mergeCell ref="A4:C4"/>
    <mergeCell ref="A5:B5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topLeftCell="C10" workbookViewId="0"/>
  </sheetViews>
  <sheetFormatPr defaultColWidth="14.42578125" defaultRowHeight="15" customHeight="1" x14ac:dyDescent="0.2"/>
  <cols>
    <col min="1" max="1" width="24.5703125" customWidth="1"/>
    <col min="2" max="2" width="13.7109375" customWidth="1"/>
    <col min="3" max="3" width="15.42578125" customWidth="1"/>
    <col min="4" max="4" width="18.42578125" customWidth="1"/>
    <col min="5" max="5" width="9.5703125" customWidth="1"/>
    <col min="6" max="6" width="18.42578125" customWidth="1"/>
    <col min="7" max="7" width="12.85546875" customWidth="1"/>
    <col min="8" max="8" width="18.42578125" customWidth="1"/>
    <col min="9" max="9" width="11.7109375" customWidth="1"/>
    <col min="10" max="10" width="18.42578125" customWidth="1"/>
    <col min="11" max="11" width="10" customWidth="1"/>
    <col min="12" max="12" width="2.140625" customWidth="1"/>
  </cols>
  <sheetData>
    <row r="1" spans="1:12" ht="24.75" customHeight="1" x14ac:dyDescent="0.4">
      <c r="A1" s="2" t="str">
        <f>INPUTS!C7</f>
        <v>Acme, Inc</v>
      </c>
      <c r="B1" s="3"/>
      <c r="C1" s="5"/>
      <c r="D1" s="6"/>
      <c r="E1" s="11"/>
      <c r="F1" s="5"/>
      <c r="G1" s="13"/>
      <c r="H1" s="5"/>
      <c r="I1" s="3"/>
      <c r="J1" s="3"/>
      <c r="K1" s="3"/>
      <c r="L1" s="3"/>
    </row>
    <row r="2" spans="1:12" ht="15" customHeight="1" x14ac:dyDescent="0.25">
      <c r="A2" s="3"/>
      <c r="B2" s="3"/>
      <c r="C2" s="3"/>
      <c r="D2" s="9"/>
      <c r="E2" s="10"/>
      <c r="F2" s="9"/>
      <c r="G2" s="9"/>
      <c r="H2" s="9"/>
      <c r="I2" s="9"/>
      <c r="J2" s="9"/>
      <c r="K2" s="9"/>
      <c r="L2" s="3"/>
    </row>
    <row r="3" spans="1:12" ht="13.5" customHeight="1" x14ac:dyDescent="0.25">
      <c r="A3" s="3"/>
      <c r="B3" s="3"/>
      <c r="C3" s="15"/>
      <c r="D3" s="17" t="s">
        <v>3</v>
      </c>
      <c r="E3" s="19"/>
      <c r="F3" s="17" t="s">
        <v>4</v>
      </c>
      <c r="G3" s="19"/>
      <c r="H3" s="17" t="s">
        <v>5</v>
      </c>
      <c r="I3" s="21"/>
      <c r="J3" s="17" t="s">
        <v>6</v>
      </c>
      <c r="K3" s="21"/>
      <c r="L3" s="23"/>
    </row>
    <row r="4" spans="1:12" ht="13.5" customHeight="1" x14ac:dyDescent="0.25">
      <c r="A4" s="25" t="str">
        <f>INPUTS!A14</f>
        <v>Founder 1</v>
      </c>
      <c r="B4" s="3"/>
      <c r="C4" s="15"/>
      <c r="D4" s="27">
        <f>INPUTS!C14</f>
        <v>450000</v>
      </c>
      <c r="E4" s="29">
        <f t="shared" ref="E4:E10" si="0">D4/$D$20</f>
        <v>0.45</v>
      </c>
      <c r="F4" s="27">
        <f t="shared" ref="F4:F10" si="1">D4</f>
        <v>450000</v>
      </c>
      <c r="G4" s="31">
        <f t="shared" ref="G4:G10" si="2">F4/$F$20</f>
        <v>0.41390624999999998</v>
      </c>
      <c r="H4" s="27">
        <f t="shared" ref="H4:H12" si="3">F4</f>
        <v>450000</v>
      </c>
      <c r="I4" s="31">
        <f t="shared" ref="I4:I12" si="4">H4/$H$20</f>
        <v>0.33112500000000006</v>
      </c>
      <c r="J4" s="32">
        <f t="shared" ref="J4:J13" si="5">H4</f>
        <v>450000</v>
      </c>
      <c r="K4" s="31">
        <f t="shared" ref="K4:K13" si="6">J4/$J$20</f>
        <v>0.22343981092436979</v>
      </c>
      <c r="L4" s="23"/>
    </row>
    <row r="5" spans="1:12" ht="13.5" customHeight="1" x14ac:dyDescent="0.25">
      <c r="A5" s="25" t="str">
        <f>INPUTS!A15</f>
        <v>Founder 2</v>
      </c>
      <c r="B5" s="3"/>
      <c r="C5" s="15"/>
      <c r="D5" s="34">
        <f>INPUTS!C15</f>
        <v>450000</v>
      </c>
      <c r="E5" s="36">
        <f t="shared" si="0"/>
        <v>0.45</v>
      </c>
      <c r="F5" s="34">
        <f t="shared" si="1"/>
        <v>450000</v>
      </c>
      <c r="G5" s="42">
        <f t="shared" si="2"/>
        <v>0.41390624999999998</v>
      </c>
      <c r="H5" s="34">
        <f t="shared" si="3"/>
        <v>450000</v>
      </c>
      <c r="I5" s="42">
        <f t="shared" si="4"/>
        <v>0.33112500000000006</v>
      </c>
      <c r="J5" s="44">
        <f t="shared" si="5"/>
        <v>450000</v>
      </c>
      <c r="K5" s="42">
        <f t="shared" si="6"/>
        <v>0.22343981092436979</v>
      </c>
      <c r="L5" s="23"/>
    </row>
    <row r="6" spans="1:12" ht="13.5" customHeight="1" x14ac:dyDescent="0.25">
      <c r="A6" s="25">
        <f>INPUTS!A16</f>
        <v>0</v>
      </c>
      <c r="B6" s="3"/>
      <c r="C6" s="15"/>
      <c r="D6" s="34">
        <f>INPUTS!C16</f>
        <v>0</v>
      </c>
      <c r="E6" s="36">
        <f t="shared" si="0"/>
        <v>0</v>
      </c>
      <c r="F6" s="34">
        <f t="shared" si="1"/>
        <v>0</v>
      </c>
      <c r="G6" s="42">
        <f t="shared" si="2"/>
        <v>0</v>
      </c>
      <c r="H6" s="34">
        <f t="shared" si="3"/>
        <v>0</v>
      </c>
      <c r="I6" s="42">
        <f t="shared" si="4"/>
        <v>0</v>
      </c>
      <c r="J6" s="44">
        <f t="shared" si="5"/>
        <v>0</v>
      </c>
      <c r="K6" s="42">
        <f t="shared" si="6"/>
        <v>0</v>
      </c>
      <c r="L6" s="23"/>
    </row>
    <row r="7" spans="1:12" ht="13.5" customHeight="1" x14ac:dyDescent="0.25">
      <c r="A7" s="25">
        <f>INPUTS!A17</f>
        <v>0</v>
      </c>
      <c r="B7" s="3"/>
      <c r="C7" s="15"/>
      <c r="D7" s="34">
        <f>INPUTS!C17</f>
        <v>0</v>
      </c>
      <c r="E7" s="36">
        <f t="shared" si="0"/>
        <v>0</v>
      </c>
      <c r="F7" s="34">
        <f t="shared" si="1"/>
        <v>0</v>
      </c>
      <c r="G7" s="42">
        <f t="shared" si="2"/>
        <v>0</v>
      </c>
      <c r="H7" s="34">
        <f t="shared" si="3"/>
        <v>0</v>
      </c>
      <c r="I7" s="42">
        <f t="shared" si="4"/>
        <v>0</v>
      </c>
      <c r="J7" s="44">
        <f t="shared" si="5"/>
        <v>0</v>
      </c>
      <c r="K7" s="42">
        <f t="shared" si="6"/>
        <v>0</v>
      </c>
      <c r="L7" s="23"/>
    </row>
    <row r="8" spans="1:12" ht="13.5" customHeight="1" x14ac:dyDescent="0.25">
      <c r="A8" s="25">
        <f>INPUTS!A18</f>
        <v>0</v>
      </c>
      <c r="B8" s="3"/>
      <c r="C8" s="15"/>
      <c r="D8" s="34">
        <f>INPUTS!C18</f>
        <v>0</v>
      </c>
      <c r="E8" s="36">
        <f t="shared" si="0"/>
        <v>0</v>
      </c>
      <c r="F8" s="34">
        <f t="shared" si="1"/>
        <v>0</v>
      </c>
      <c r="G8" s="42">
        <f t="shared" si="2"/>
        <v>0</v>
      </c>
      <c r="H8" s="34">
        <f t="shared" si="3"/>
        <v>0</v>
      </c>
      <c r="I8" s="42">
        <f t="shared" si="4"/>
        <v>0</v>
      </c>
      <c r="J8" s="44">
        <f t="shared" si="5"/>
        <v>0</v>
      </c>
      <c r="K8" s="42">
        <f t="shared" si="6"/>
        <v>0</v>
      </c>
      <c r="L8" s="23"/>
    </row>
    <row r="9" spans="1:12" ht="13.5" customHeight="1" x14ac:dyDescent="0.25">
      <c r="A9" s="25">
        <f>INPUTS!A19</f>
        <v>0</v>
      </c>
      <c r="B9" s="3"/>
      <c r="C9" s="15"/>
      <c r="D9" s="34">
        <f>INPUTS!C19</f>
        <v>0</v>
      </c>
      <c r="E9" s="36">
        <f t="shared" si="0"/>
        <v>0</v>
      </c>
      <c r="F9" s="34">
        <f t="shared" si="1"/>
        <v>0</v>
      </c>
      <c r="G9" s="42">
        <f t="shared" si="2"/>
        <v>0</v>
      </c>
      <c r="H9" s="34">
        <f t="shared" si="3"/>
        <v>0</v>
      </c>
      <c r="I9" s="42">
        <f t="shared" si="4"/>
        <v>0</v>
      </c>
      <c r="J9" s="44">
        <f t="shared" si="5"/>
        <v>0</v>
      </c>
      <c r="K9" s="42">
        <f t="shared" si="6"/>
        <v>0</v>
      </c>
      <c r="L9" s="23"/>
    </row>
    <row r="10" spans="1:12" ht="13.5" customHeight="1" x14ac:dyDescent="0.25">
      <c r="A10" s="25" t="str">
        <f>INPUTS!A21</f>
        <v>Employee Options</v>
      </c>
      <c r="B10" s="3"/>
      <c r="C10" s="15"/>
      <c r="D10" s="34">
        <f>INPUTS!C21</f>
        <v>100000</v>
      </c>
      <c r="E10" s="36">
        <f t="shared" si="0"/>
        <v>0.1</v>
      </c>
      <c r="F10" s="34">
        <f t="shared" si="1"/>
        <v>100000</v>
      </c>
      <c r="G10" s="42">
        <f t="shared" si="2"/>
        <v>9.1979166666666667E-2</v>
      </c>
      <c r="H10" s="34">
        <f t="shared" si="3"/>
        <v>100000</v>
      </c>
      <c r="I10" s="42">
        <f t="shared" si="4"/>
        <v>7.3583333333333348E-2</v>
      </c>
      <c r="J10" s="44">
        <f t="shared" si="5"/>
        <v>100000</v>
      </c>
      <c r="K10" s="42">
        <f t="shared" si="6"/>
        <v>4.965329131652662E-2</v>
      </c>
      <c r="L10" s="23"/>
    </row>
    <row r="11" spans="1:12" ht="13.5" customHeight="1" x14ac:dyDescent="0.25">
      <c r="A11" s="25" t="str">
        <f>INPUTS!A31</f>
        <v>Family &amp; Friends Round #1</v>
      </c>
      <c r="B11" s="3"/>
      <c r="C11" s="15"/>
      <c r="D11" s="34"/>
      <c r="E11" s="36"/>
      <c r="F11" s="34">
        <f>F20*G11</f>
        <v>36240.090600226504</v>
      </c>
      <c r="G11" s="42">
        <f>INPUTS!G31</f>
        <v>3.3333333333333333E-2</v>
      </c>
      <c r="H11" s="34">
        <f t="shared" si="3"/>
        <v>36240.090600226504</v>
      </c>
      <c r="I11" s="42">
        <f t="shared" si="4"/>
        <v>2.6666666666666672E-2</v>
      </c>
      <c r="J11" s="44">
        <f t="shared" si="5"/>
        <v>36240.090600226504</v>
      </c>
      <c r="K11" s="42">
        <f t="shared" si="6"/>
        <v>1.7994397759103647E-2</v>
      </c>
      <c r="L11" s="23"/>
    </row>
    <row r="12" spans="1:12" ht="13.5" customHeight="1" x14ac:dyDescent="0.25">
      <c r="A12" s="25" t="str">
        <f>INPUTS!A39</f>
        <v>Family &amp; Friends Round #2</v>
      </c>
      <c r="B12" s="3"/>
      <c r="C12" s="15"/>
      <c r="D12" s="34"/>
      <c r="E12" s="36"/>
      <c r="F12" s="34">
        <f>F20*G12</f>
        <v>50962.627406568514</v>
      </c>
      <c r="G12" s="42">
        <f>INPUTS!G39</f>
        <v>4.6875E-2</v>
      </c>
      <c r="H12" s="34">
        <f t="shared" si="3"/>
        <v>50962.627406568514</v>
      </c>
      <c r="I12" s="42">
        <f t="shared" si="4"/>
        <v>3.7500000000000006E-2</v>
      </c>
      <c r="J12" s="44">
        <f t="shared" si="5"/>
        <v>50962.627406568514</v>
      </c>
      <c r="K12" s="42">
        <f t="shared" si="6"/>
        <v>2.5304621848739498E-2</v>
      </c>
      <c r="L12" s="23"/>
    </row>
    <row r="13" spans="1:12" ht="13.5" customHeight="1" x14ac:dyDescent="0.25">
      <c r="A13" s="25" t="str">
        <f>INPUTS!A47</f>
        <v>Angel /  Seed Investors</v>
      </c>
      <c r="B13" s="3"/>
      <c r="C13" s="15"/>
      <c r="D13" s="56"/>
      <c r="E13" s="57"/>
      <c r="F13" s="56"/>
      <c r="G13" s="42"/>
      <c r="H13" s="34">
        <f>H22</f>
        <v>271800.67950169859</v>
      </c>
      <c r="I13" s="42">
        <f>INPUTS!D47</f>
        <v>0.2</v>
      </c>
      <c r="J13" s="44">
        <f t="shared" si="5"/>
        <v>271800.67950169859</v>
      </c>
      <c r="K13" s="42">
        <f t="shared" si="6"/>
        <v>0.13495798319327726</v>
      </c>
      <c r="L13" s="23"/>
    </row>
    <row r="14" spans="1:12" ht="13.5" customHeight="1" x14ac:dyDescent="0.25">
      <c r="A14" s="25" t="str">
        <f>INPUTS!A54</f>
        <v>Jane Doe</v>
      </c>
      <c r="B14" s="3"/>
      <c r="C14" s="15"/>
      <c r="D14" s="56"/>
      <c r="E14" s="57"/>
      <c r="F14" s="34"/>
      <c r="G14" s="42"/>
      <c r="H14" s="56"/>
      <c r="I14" s="42"/>
      <c r="J14" s="34">
        <f t="shared" ref="J14:J17" si="7">K14*$J$20</f>
        <v>50772.231538299879</v>
      </c>
      <c r="K14" s="42">
        <f>INPUTS!G55</f>
        <v>2.5210084033613443E-2</v>
      </c>
      <c r="L14" s="23"/>
    </row>
    <row r="15" spans="1:12" ht="13.5" customHeight="1" x14ac:dyDescent="0.25">
      <c r="A15" s="25" t="str">
        <f>INPUTS!A64</f>
        <v>Big-Time Capital Group</v>
      </c>
      <c r="B15" s="3"/>
      <c r="C15" s="15"/>
      <c r="D15" s="56"/>
      <c r="E15" s="57"/>
      <c r="F15" s="56"/>
      <c r="G15" s="42"/>
      <c r="H15" s="56"/>
      <c r="I15" s="42"/>
      <c r="J15" s="34">
        <f t="shared" si="7"/>
        <v>604189.55530576862</v>
      </c>
      <c r="K15" s="42">
        <f>INPUTS!D64</f>
        <v>0.3</v>
      </c>
      <c r="L15" s="23"/>
    </row>
    <row r="16" spans="1:12" ht="13.5" customHeight="1" x14ac:dyDescent="0.25">
      <c r="A16" s="25">
        <f>INPUTS!A65</f>
        <v>0</v>
      </c>
      <c r="B16" s="3"/>
      <c r="C16" s="15"/>
      <c r="D16" s="56"/>
      <c r="E16" s="57"/>
      <c r="F16" s="56"/>
      <c r="G16" s="42"/>
      <c r="H16" s="56"/>
      <c r="I16" s="42"/>
      <c r="J16" s="34">
        <f t="shared" si="7"/>
        <v>0</v>
      </c>
      <c r="K16" s="42">
        <f>INPUTS!D65</f>
        <v>0</v>
      </c>
      <c r="L16" s="23"/>
    </row>
    <row r="17" spans="1:12" ht="13.5" customHeight="1" x14ac:dyDescent="0.25">
      <c r="A17" s="25">
        <f>INPUTS!A66</f>
        <v>0</v>
      </c>
      <c r="B17" s="3"/>
      <c r="C17" s="15"/>
      <c r="D17" s="61"/>
      <c r="E17" s="63"/>
      <c r="F17" s="61"/>
      <c r="G17" s="65"/>
      <c r="H17" s="61"/>
      <c r="I17" s="65"/>
      <c r="J17" s="66">
        <f t="shared" si="7"/>
        <v>0</v>
      </c>
      <c r="K17" s="65">
        <f>INPUTS!D66</f>
        <v>0</v>
      </c>
      <c r="L17" s="23"/>
    </row>
    <row r="18" spans="1:12" ht="13.5" customHeight="1" x14ac:dyDescent="0.25">
      <c r="A18" s="3"/>
      <c r="B18" s="3"/>
      <c r="C18" s="3"/>
      <c r="D18" s="14"/>
      <c r="E18" s="68"/>
      <c r="F18" s="69"/>
      <c r="G18" s="70"/>
      <c r="H18" s="14"/>
      <c r="I18" s="70"/>
      <c r="J18" s="14"/>
      <c r="K18" s="14"/>
      <c r="L18" s="3"/>
    </row>
    <row r="19" spans="1:12" ht="13.5" customHeight="1" x14ac:dyDescent="0.25">
      <c r="A19" s="3"/>
      <c r="B19" s="3"/>
      <c r="C19" s="3"/>
      <c r="D19" s="9"/>
      <c r="E19" s="72"/>
      <c r="F19" s="9"/>
      <c r="G19" s="9"/>
      <c r="H19" s="9"/>
      <c r="I19" s="73"/>
      <c r="J19" s="9"/>
      <c r="K19" s="9"/>
      <c r="L19" s="3"/>
    </row>
    <row r="20" spans="1:12" ht="13.5" customHeight="1" x14ac:dyDescent="0.25">
      <c r="A20" s="3"/>
      <c r="B20" s="3"/>
      <c r="C20" s="75" t="s">
        <v>35</v>
      </c>
      <c r="D20" s="77">
        <f>SUM(D4:D19)</f>
        <v>1000000</v>
      </c>
      <c r="E20" s="79">
        <f>SUM(E4:E10)</f>
        <v>1</v>
      </c>
      <c r="F20" s="77">
        <f>D20+F22</f>
        <v>1087202.718006795</v>
      </c>
      <c r="G20" s="81">
        <f>SUM(G4:G12)</f>
        <v>0.99999999999999989</v>
      </c>
      <c r="H20" s="77">
        <f t="shared" ref="H20:I20" si="8">SUM(H4:H13)</f>
        <v>1359003.3975084936</v>
      </c>
      <c r="I20" s="81">
        <f t="shared" si="8"/>
        <v>1.0000000000000002</v>
      </c>
      <c r="J20" s="77">
        <f>H20+J22</f>
        <v>2013965.1843525621</v>
      </c>
      <c r="K20" s="84">
        <f>SUM(K4:K15)</f>
        <v>1</v>
      </c>
      <c r="L20" s="23"/>
    </row>
    <row r="21" spans="1:12" ht="13.5" customHeight="1" x14ac:dyDescent="0.25">
      <c r="A21" s="3"/>
      <c r="B21" s="3"/>
      <c r="C21" s="9"/>
      <c r="D21" s="24"/>
      <c r="E21" s="87"/>
      <c r="F21" s="24"/>
      <c r="G21" s="24"/>
      <c r="H21" s="24"/>
      <c r="I21" s="24"/>
      <c r="J21" s="24"/>
      <c r="K21" s="24"/>
      <c r="L21" s="3"/>
    </row>
    <row r="22" spans="1:12" ht="13.5" customHeight="1" x14ac:dyDescent="0.25">
      <c r="A22" s="3"/>
      <c r="B22" s="15"/>
      <c r="C22" s="88" t="s">
        <v>40</v>
      </c>
      <c r="D22" s="89">
        <f>INPUTS!D11</f>
        <v>1000000</v>
      </c>
      <c r="E22" s="87"/>
      <c r="F22" s="89">
        <f>D20/(1-(G11+G12))-D20</f>
        <v>87202.718006795039</v>
      </c>
      <c r="G22" s="93"/>
      <c r="H22" s="89">
        <f>(F20/(1-I13))-F20</f>
        <v>271800.67950169859</v>
      </c>
      <c r="I22" s="93"/>
      <c r="J22" s="89">
        <f>H20/(1-(K14+K15+K16+K17))-H20</f>
        <v>654961.78684406844</v>
      </c>
      <c r="K22" s="97"/>
      <c r="L22" s="23"/>
    </row>
    <row r="23" spans="1:12" ht="13.5" customHeight="1" x14ac:dyDescent="0.25">
      <c r="A23" s="3"/>
      <c r="B23" s="3"/>
      <c r="C23" s="24"/>
      <c r="D23" s="24"/>
      <c r="E23" s="87"/>
      <c r="F23" s="24"/>
      <c r="G23" s="24"/>
      <c r="H23" s="24"/>
      <c r="I23" s="24"/>
      <c r="J23" s="24"/>
      <c r="K23" s="24"/>
      <c r="L23" s="3"/>
    </row>
    <row r="24" spans="1:12" ht="13.5" customHeight="1" x14ac:dyDescent="0.25">
      <c r="A24" s="3"/>
      <c r="B24" s="15"/>
      <c r="C24" s="88" t="s">
        <v>43</v>
      </c>
      <c r="D24" s="93"/>
      <c r="E24" s="87"/>
      <c r="F24" s="93"/>
      <c r="G24" s="93"/>
      <c r="H24" s="100">
        <f>INPUTS!E47/'CAP TABLE'!H20</f>
        <v>3.6791666666666671</v>
      </c>
      <c r="I24" s="93"/>
      <c r="J24" s="100">
        <f>INPUTS!E64/'CAP TABLE'!J20</f>
        <v>8.2755485527544366</v>
      </c>
      <c r="K24" s="97"/>
      <c r="L24" s="23"/>
    </row>
    <row r="25" spans="1:12" ht="13.5" customHeight="1" x14ac:dyDescent="0.25">
      <c r="A25" s="3"/>
      <c r="B25" s="3"/>
      <c r="C25" s="14"/>
      <c r="D25" s="14"/>
      <c r="E25" s="68"/>
      <c r="F25" s="14"/>
      <c r="G25" s="14"/>
      <c r="H25" s="14"/>
      <c r="I25" s="14"/>
      <c r="J25" s="14"/>
      <c r="K25" s="14"/>
      <c r="L25" s="3"/>
    </row>
    <row r="26" spans="1:12" ht="12.75" customHeight="1" x14ac:dyDescent="0.2"/>
    <row r="27" spans="1:12" ht="12.75" customHeight="1" x14ac:dyDescent="0.2"/>
    <row r="28" spans="1:12" ht="12.75" customHeight="1" x14ac:dyDescent="0.2"/>
    <row r="29" spans="1:12" ht="12.75" customHeight="1" x14ac:dyDescent="0.2"/>
    <row r="30" spans="1:12" ht="12.75" customHeight="1" x14ac:dyDescent="0.2"/>
    <row r="31" spans="1:12" ht="12.75" customHeight="1" x14ac:dyDescent="0.2"/>
    <row r="32" spans="1:1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topLeftCell="A22" workbookViewId="0"/>
  </sheetViews>
  <sheetFormatPr defaultColWidth="14.42578125" defaultRowHeight="15" customHeight="1" x14ac:dyDescent="0.2"/>
  <cols>
    <col min="1" max="1" width="29.140625" customWidth="1"/>
    <col min="2" max="2" width="8" customWidth="1"/>
    <col min="3" max="3" width="13.7109375" customWidth="1"/>
    <col min="4" max="4" width="18.85546875" customWidth="1"/>
    <col min="5" max="5" width="5.140625" customWidth="1"/>
    <col min="6" max="6" width="42.5703125" customWidth="1"/>
    <col min="7" max="7" width="5" customWidth="1"/>
    <col min="8" max="8" width="13.85546875" customWidth="1"/>
    <col min="9" max="9" width="11.7109375" customWidth="1"/>
    <col min="10" max="10" width="6.140625" customWidth="1"/>
    <col min="11" max="11" width="2.28515625" customWidth="1"/>
  </cols>
  <sheetData>
    <row r="1" spans="1:11" ht="24.75" customHeight="1" x14ac:dyDescent="0.4">
      <c r="A1" s="1" t="str">
        <f>INPUTS!C7</f>
        <v>Acme, Inc</v>
      </c>
      <c r="B1" s="7"/>
      <c r="C1" s="7"/>
      <c r="D1" s="8"/>
      <c r="E1" s="9"/>
      <c r="F1" s="3"/>
      <c r="G1" s="16"/>
      <c r="H1" s="5"/>
      <c r="I1" s="3"/>
      <c r="J1" s="3"/>
      <c r="K1" s="3"/>
    </row>
    <row r="2" spans="1:11" ht="15" customHeight="1" x14ac:dyDescent="0.25">
      <c r="A2" s="20"/>
      <c r="B2" s="14"/>
      <c r="C2" s="24"/>
      <c r="D2" s="24"/>
      <c r="E2" s="26"/>
      <c r="F2" s="23"/>
      <c r="G2" s="3"/>
      <c r="H2" s="3"/>
      <c r="I2" s="3"/>
      <c r="J2" s="3"/>
      <c r="K2" s="3"/>
    </row>
    <row r="3" spans="1:11" ht="15" customHeight="1" x14ac:dyDescent="0.25">
      <c r="A3" s="23" t="s">
        <v>7</v>
      </c>
      <c r="B3" s="15"/>
      <c r="C3" s="128">
        <v>200000000</v>
      </c>
      <c r="D3" s="119"/>
      <c r="E3" s="40"/>
      <c r="F3" s="23"/>
      <c r="G3" s="3"/>
      <c r="H3" s="3"/>
      <c r="I3" s="3"/>
      <c r="J3" s="3"/>
      <c r="K3" s="3"/>
    </row>
    <row r="4" spans="1:11" ht="15" customHeight="1" x14ac:dyDescent="0.25">
      <c r="A4" s="23" t="s">
        <v>12</v>
      </c>
      <c r="B4" s="15"/>
      <c r="C4" s="46">
        <v>2024</v>
      </c>
      <c r="D4" s="20"/>
      <c r="E4" s="15"/>
      <c r="F4" s="23"/>
      <c r="G4" s="3"/>
      <c r="H4" s="3"/>
      <c r="I4" s="3"/>
      <c r="J4" s="3"/>
      <c r="K4" s="3"/>
    </row>
    <row r="5" spans="1:11" ht="15" customHeight="1" x14ac:dyDescent="0.25">
      <c r="A5" s="23"/>
      <c r="B5" s="3"/>
      <c r="C5" s="14"/>
      <c r="D5" s="3"/>
      <c r="E5" s="15"/>
      <c r="F5" s="23"/>
      <c r="G5" s="3"/>
      <c r="H5" s="3"/>
      <c r="I5" s="3"/>
      <c r="J5" s="3"/>
      <c r="K5" s="3"/>
    </row>
    <row r="6" spans="1:11" ht="15.75" customHeight="1" x14ac:dyDescent="0.25">
      <c r="A6" s="47" t="s">
        <v>16</v>
      </c>
      <c r="B6" s="48"/>
      <c r="C6" s="48"/>
      <c r="D6" s="48"/>
      <c r="E6" s="37"/>
      <c r="F6" s="23"/>
      <c r="G6" s="3"/>
      <c r="H6" s="3"/>
      <c r="I6" s="3"/>
      <c r="J6" s="3"/>
      <c r="K6" s="3"/>
    </row>
    <row r="7" spans="1:11" ht="15" customHeight="1" x14ac:dyDescent="0.25">
      <c r="A7" s="20"/>
      <c r="B7" s="14"/>
      <c r="C7" s="14"/>
      <c r="D7" s="14"/>
      <c r="E7" s="26"/>
      <c r="F7" s="23"/>
      <c r="G7" s="3"/>
      <c r="H7" s="3"/>
      <c r="I7" s="3"/>
      <c r="J7" s="3"/>
      <c r="K7" s="3"/>
    </row>
    <row r="8" spans="1:11" ht="15" customHeight="1" x14ac:dyDescent="0.25">
      <c r="A8" s="23">
        <f>INPUTS!A66</f>
        <v>0</v>
      </c>
      <c r="B8" s="3"/>
      <c r="C8" s="3"/>
      <c r="D8" s="50">
        <f>INPUTS!C66*INPUTS!F66</f>
        <v>0</v>
      </c>
      <c r="E8" s="15"/>
      <c r="F8" s="23"/>
      <c r="G8" s="3"/>
      <c r="H8" s="3"/>
      <c r="I8" s="3"/>
      <c r="J8" s="3"/>
      <c r="K8" s="3"/>
    </row>
    <row r="9" spans="1:11" ht="15" customHeight="1" x14ac:dyDescent="0.25">
      <c r="A9" s="23">
        <f>INPUTS!A65</f>
        <v>0</v>
      </c>
      <c r="B9" s="3"/>
      <c r="C9" s="3"/>
      <c r="D9" s="50">
        <f>INPUTS!C65*INPUTS!F65</f>
        <v>0</v>
      </c>
      <c r="E9" s="15"/>
      <c r="F9" s="23"/>
      <c r="G9" s="3"/>
      <c r="H9" s="3"/>
      <c r="I9" s="3"/>
      <c r="J9" s="3"/>
      <c r="K9" s="3"/>
    </row>
    <row r="10" spans="1:11" ht="15" customHeight="1" x14ac:dyDescent="0.25">
      <c r="A10" s="23" t="str">
        <f>INPUTS!A64</f>
        <v>Big-Time Capital Group</v>
      </c>
      <c r="B10" s="3"/>
      <c r="C10" s="3"/>
      <c r="D10" s="50">
        <f>INPUTS!C64*INPUTS!F64</f>
        <v>5000000</v>
      </c>
      <c r="E10" s="15"/>
      <c r="F10" s="23"/>
      <c r="G10" s="3"/>
      <c r="H10" s="3"/>
      <c r="I10" s="3"/>
      <c r="J10" s="3"/>
      <c r="K10" s="3"/>
    </row>
    <row r="11" spans="1:11" ht="15" customHeight="1" x14ac:dyDescent="0.25">
      <c r="A11" s="23" t="str">
        <f>INPUTS!A54</f>
        <v>Jane Doe</v>
      </c>
      <c r="B11" s="3"/>
      <c r="C11" s="3"/>
      <c r="D11" s="50">
        <f>INPUTS!C55*INPUTS!F64</f>
        <v>250000</v>
      </c>
      <c r="E11" s="15"/>
      <c r="F11" s="23"/>
      <c r="G11" s="3"/>
      <c r="H11" s="3"/>
      <c r="I11" s="3"/>
      <c r="J11" s="3"/>
      <c r="K11" s="3"/>
    </row>
    <row r="12" spans="1:11" ht="15" customHeight="1" x14ac:dyDescent="0.25">
      <c r="A12" s="23" t="str">
        <f>INPUTS!A47</f>
        <v>Angel /  Seed Investors</v>
      </c>
      <c r="B12" s="3"/>
      <c r="C12" s="3"/>
      <c r="D12" s="50">
        <f>INPUTS!C47*INPUTS!F47</f>
        <v>1000000</v>
      </c>
      <c r="E12" s="15"/>
      <c r="F12" s="23"/>
      <c r="G12" s="3"/>
      <c r="H12" s="3"/>
      <c r="I12" s="3"/>
      <c r="J12" s="3"/>
      <c r="K12" s="3"/>
    </row>
    <row r="13" spans="1:11" ht="15" customHeight="1" x14ac:dyDescent="0.25">
      <c r="A13" s="23" t="str">
        <f>INPUTS!A39</f>
        <v>Family &amp; Friends Round #2</v>
      </c>
      <c r="B13" s="3"/>
      <c r="C13" s="3"/>
      <c r="D13" s="50">
        <f>INPUTS!C39*INPUTS!F47</f>
        <v>150000</v>
      </c>
      <c r="E13" s="15"/>
      <c r="F13" s="45"/>
      <c r="G13" s="9"/>
      <c r="H13" s="9"/>
      <c r="I13" s="9"/>
      <c r="J13" s="9"/>
      <c r="K13" s="3"/>
    </row>
    <row r="14" spans="1:11" ht="15.75" customHeight="1" x14ac:dyDescent="0.25">
      <c r="A14" s="23" t="str">
        <f>INPUTS!A31</f>
        <v>Family &amp; Friends Round #1</v>
      </c>
      <c r="B14" s="3"/>
      <c r="C14" s="3"/>
      <c r="D14" s="50">
        <f>INPUTS!C31*INPUTS!F47</f>
        <v>100000</v>
      </c>
      <c r="E14" s="15"/>
      <c r="F14" s="54" t="s">
        <v>18</v>
      </c>
      <c r="G14" s="55"/>
      <c r="H14" s="55"/>
      <c r="I14" s="129">
        <f>C3-(D16+D28)</f>
        <v>193500000</v>
      </c>
      <c r="J14" s="119"/>
      <c r="K14" s="23"/>
    </row>
    <row r="15" spans="1:11" ht="15" customHeight="1" x14ac:dyDescent="0.25">
      <c r="A15" s="23"/>
      <c r="B15" s="3"/>
      <c r="C15" s="3"/>
      <c r="D15" s="50"/>
      <c r="E15" s="15"/>
      <c r="F15" s="20"/>
      <c r="G15" s="14"/>
      <c r="H15" s="14"/>
      <c r="I15" s="14"/>
      <c r="J15" s="26"/>
      <c r="K15" s="23"/>
    </row>
    <row r="16" spans="1:11" ht="15" customHeight="1" x14ac:dyDescent="0.25">
      <c r="A16" s="23"/>
      <c r="B16" s="3"/>
      <c r="C16" s="3" t="s">
        <v>20</v>
      </c>
      <c r="D16" s="50">
        <f>SUM(D10:D14)</f>
        <v>6500000</v>
      </c>
      <c r="E16" s="15"/>
      <c r="F16" s="23" t="str">
        <f>'CAP TABLE'!A4</f>
        <v>Founder 1</v>
      </c>
      <c r="G16" s="3"/>
      <c r="H16" s="62">
        <f>'CAP TABLE'!K4</f>
        <v>0.22343981092436979</v>
      </c>
      <c r="I16" s="126">
        <f t="shared" ref="I16:I29" si="0">H16*$I$14</f>
        <v>43235603.413865551</v>
      </c>
      <c r="J16" s="115"/>
      <c r="K16" s="23"/>
    </row>
    <row r="17" spans="1:11" ht="15" customHeight="1" x14ac:dyDescent="0.25">
      <c r="A17" s="23"/>
      <c r="B17" s="3"/>
      <c r="C17" s="3"/>
      <c r="D17" s="3"/>
      <c r="E17" s="15"/>
      <c r="F17" s="23" t="str">
        <f>'CAP TABLE'!A5</f>
        <v>Founder 2</v>
      </c>
      <c r="G17" s="3"/>
      <c r="H17" s="62">
        <f>'CAP TABLE'!K5</f>
        <v>0.22343981092436979</v>
      </c>
      <c r="I17" s="126">
        <f t="shared" si="0"/>
        <v>43235603.413865551</v>
      </c>
      <c r="J17" s="115"/>
      <c r="K17" s="23"/>
    </row>
    <row r="18" spans="1:11" ht="15.75" customHeight="1" x14ac:dyDescent="0.25">
      <c r="A18" s="47" t="s">
        <v>22</v>
      </c>
      <c r="B18" s="48"/>
      <c r="C18" s="48"/>
      <c r="D18" s="48"/>
      <c r="E18" s="37"/>
      <c r="F18" s="23">
        <f>'CAP TABLE'!A6</f>
        <v>0</v>
      </c>
      <c r="G18" s="3"/>
      <c r="H18" s="62">
        <f>'CAP TABLE'!K6</f>
        <v>0</v>
      </c>
      <c r="I18" s="126">
        <f t="shared" si="0"/>
        <v>0</v>
      </c>
      <c r="J18" s="115"/>
      <c r="K18" s="23"/>
    </row>
    <row r="19" spans="1:11" ht="15" customHeight="1" x14ac:dyDescent="0.25">
      <c r="A19" s="20"/>
      <c r="B19" s="14"/>
      <c r="C19" s="14"/>
      <c r="D19" s="14"/>
      <c r="E19" s="26"/>
      <c r="F19" s="23">
        <f>'CAP TABLE'!A7</f>
        <v>0</v>
      </c>
      <c r="G19" s="3"/>
      <c r="H19" s="62">
        <f>'CAP TABLE'!K7</f>
        <v>0</v>
      </c>
      <c r="I19" s="126">
        <f t="shared" si="0"/>
        <v>0</v>
      </c>
      <c r="J19" s="115"/>
      <c r="K19" s="23"/>
    </row>
    <row r="20" spans="1:11" ht="15" customHeight="1" x14ac:dyDescent="0.25">
      <c r="A20" s="23">
        <f t="shared" ref="A20:A26" si="1">A8</f>
        <v>0</v>
      </c>
      <c r="B20" s="3"/>
      <c r="C20" s="3"/>
      <c r="D20" s="50">
        <f>(INPUTS!C66*INPUTS!G66)*(C4-INPUTS!B68)</f>
        <v>0</v>
      </c>
      <c r="E20" s="15"/>
      <c r="F20" s="23">
        <f>'CAP TABLE'!A8</f>
        <v>0</v>
      </c>
      <c r="G20" s="3"/>
      <c r="H20" s="62">
        <f>'CAP TABLE'!K8</f>
        <v>0</v>
      </c>
      <c r="I20" s="126">
        <f t="shared" si="0"/>
        <v>0</v>
      </c>
      <c r="J20" s="115"/>
      <c r="K20" s="23"/>
    </row>
    <row r="21" spans="1:11" ht="15" customHeight="1" x14ac:dyDescent="0.25">
      <c r="A21" s="23">
        <f t="shared" si="1"/>
        <v>0</v>
      </c>
      <c r="B21" s="3"/>
      <c r="C21" s="3"/>
      <c r="D21" s="50">
        <f>(INPUTS!C65*INPUTS!G65)*(C4-INPUTS!B68)</f>
        <v>0</v>
      </c>
      <c r="E21" s="15"/>
      <c r="F21" s="23">
        <f>'CAP TABLE'!A9</f>
        <v>0</v>
      </c>
      <c r="G21" s="3"/>
      <c r="H21" s="62">
        <f>'CAP TABLE'!K9</f>
        <v>0</v>
      </c>
      <c r="I21" s="126">
        <f t="shared" si="0"/>
        <v>0</v>
      </c>
      <c r="J21" s="115"/>
      <c r="K21" s="23"/>
    </row>
    <row r="22" spans="1:11" ht="15" customHeight="1" x14ac:dyDescent="0.25">
      <c r="A22" s="23" t="str">
        <f t="shared" si="1"/>
        <v>Big-Time Capital Group</v>
      </c>
      <c r="B22" s="3"/>
      <c r="C22" s="3"/>
      <c r="D22" s="50">
        <f>(INPUTS!C64*INPUTS!G64)*(C4-INPUTS!B68)</f>
        <v>0</v>
      </c>
      <c r="E22" s="15"/>
      <c r="F22" s="23" t="str">
        <f>'CAP TABLE'!A10</f>
        <v>Employee Options</v>
      </c>
      <c r="G22" s="3"/>
      <c r="H22" s="62">
        <f>'CAP TABLE'!K10</f>
        <v>4.965329131652662E-2</v>
      </c>
      <c r="I22" s="126">
        <f t="shared" si="0"/>
        <v>9607911.8697479013</v>
      </c>
      <c r="J22" s="115"/>
      <c r="K22" s="23"/>
    </row>
    <row r="23" spans="1:11" ht="15" customHeight="1" x14ac:dyDescent="0.25">
      <c r="A23" s="23" t="str">
        <f t="shared" si="1"/>
        <v>Jane Doe</v>
      </c>
      <c r="B23" s="3"/>
      <c r="C23" s="3"/>
      <c r="D23" s="50">
        <f>(INPUTS!C55*INPUTS!G64)*(C4-INPUTS!B68)</f>
        <v>0</v>
      </c>
      <c r="E23" s="15"/>
      <c r="F23" s="23" t="str">
        <f>'CAP TABLE'!A11</f>
        <v>Family &amp; Friends Round #1</v>
      </c>
      <c r="G23" s="3"/>
      <c r="H23" s="62">
        <f>'CAP TABLE'!K11</f>
        <v>1.7994397759103647E-2</v>
      </c>
      <c r="I23" s="126">
        <f t="shared" si="0"/>
        <v>3481915.9663865557</v>
      </c>
      <c r="J23" s="115"/>
      <c r="K23" s="23"/>
    </row>
    <row r="24" spans="1:11" ht="15" customHeight="1" x14ac:dyDescent="0.25">
      <c r="A24" s="23" t="str">
        <f t="shared" si="1"/>
        <v>Angel /  Seed Investors</v>
      </c>
      <c r="B24" s="3"/>
      <c r="C24" s="3"/>
      <c r="D24" s="50">
        <f>(INPUTS!C47*INPUTS!G47)*(C4-INPUTS!B49)</f>
        <v>0</v>
      </c>
      <c r="E24" s="15"/>
      <c r="F24" s="23" t="str">
        <f>'CAP TABLE'!A12</f>
        <v>Family &amp; Friends Round #2</v>
      </c>
      <c r="G24" s="3"/>
      <c r="H24" s="62">
        <f>'CAP TABLE'!K12</f>
        <v>2.5304621848739498E-2</v>
      </c>
      <c r="I24" s="126">
        <f t="shared" si="0"/>
        <v>4896444.3277310925</v>
      </c>
      <c r="J24" s="115"/>
      <c r="K24" s="23"/>
    </row>
    <row r="25" spans="1:11" ht="15" customHeight="1" x14ac:dyDescent="0.25">
      <c r="A25" s="23" t="str">
        <f t="shared" si="1"/>
        <v>Family &amp; Friends Round #2</v>
      </c>
      <c r="B25" s="3"/>
      <c r="C25" s="3"/>
      <c r="D25" s="50">
        <f>(INPUTS!C39*INPUTS!G47)*(C4-INPUTS!B49)</f>
        <v>0</v>
      </c>
      <c r="E25" s="15"/>
      <c r="F25" s="23" t="str">
        <f>'CAP TABLE'!A13</f>
        <v>Angel /  Seed Investors</v>
      </c>
      <c r="G25" s="3"/>
      <c r="H25" s="62">
        <f>'CAP TABLE'!K13</f>
        <v>0.13495798319327726</v>
      </c>
      <c r="I25" s="126">
        <f t="shared" si="0"/>
        <v>26114369.747899149</v>
      </c>
      <c r="J25" s="115"/>
      <c r="K25" s="23"/>
    </row>
    <row r="26" spans="1:11" ht="15" customHeight="1" x14ac:dyDescent="0.25">
      <c r="A26" s="23" t="str">
        <f t="shared" si="1"/>
        <v>Family &amp; Friends Round #1</v>
      </c>
      <c r="B26" s="3"/>
      <c r="C26" s="3"/>
      <c r="D26" s="50">
        <f>(INPUTS!C31*INPUTS!G47)*(C4-INPUTS!B49)</f>
        <v>0</v>
      </c>
      <c r="E26" s="15"/>
      <c r="F26" s="23" t="str">
        <f>'CAP TABLE'!A14</f>
        <v>Jane Doe</v>
      </c>
      <c r="G26" s="3"/>
      <c r="H26" s="62">
        <f>'CAP TABLE'!K14</f>
        <v>2.5210084033613443E-2</v>
      </c>
      <c r="I26" s="126">
        <f t="shared" si="0"/>
        <v>4878151.2605042011</v>
      </c>
      <c r="J26" s="115"/>
      <c r="K26" s="23"/>
    </row>
    <row r="27" spans="1:11" ht="15" customHeight="1" x14ac:dyDescent="0.25">
      <c r="A27" s="23"/>
      <c r="B27" s="3"/>
      <c r="C27" s="3"/>
      <c r="D27" s="50"/>
      <c r="E27" s="15"/>
      <c r="F27" s="23" t="str">
        <f>'CAP TABLE'!A15</f>
        <v>Big-Time Capital Group</v>
      </c>
      <c r="G27" s="3"/>
      <c r="H27" s="62">
        <f>'CAP TABLE'!K15</f>
        <v>0.3</v>
      </c>
      <c r="I27" s="126">
        <f t="shared" si="0"/>
        <v>58050000</v>
      </c>
      <c r="J27" s="115"/>
      <c r="K27" s="23"/>
    </row>
    <row r="28" spans="1:11" ht="15" customHeight="1" x14ac:dyDescent="0.25">
      <c r="A28" s="23"/>
      <c r="B28" s="3"/>
      <c r="C28" s="3" t="s">
        <v>20</v>
      </c>
      <c r="D28" s="50">
        <f>SUM(D22:D26)</f>
        <v>0</v>
      </c>
      <c r="E28" s="15"/>
      <c r="F28" s="23">
        <f>'CAP TABLE'!A16</f>
        <v>0</v>
      </c>
      <c r="G28" s="3"/>
      <c r="H28" s="62">
        <f>'CAP TABLE'!K16</f>
        <v>0</v>
      </c>
      <c r="I28" s="126">
        <f t="shared" si="0"/>
        <v>0</v>
      </c>
      <c r="J28" s="115"/>
      <c r="K28" s="23"/>
    </row>
    <row r="29" spans="1:11" ht="15" customHeight="1" x14ac:dyDescent="0.25">
      <c r="A29" s="45"/>
      <c r="B29" s="9"/>
      <c r="C29" s="9"/>
      <c r="D29" s="82"/>
      <c r="E29" s="37"/>
      <c r="F29" s="45">
        <f>'CAP TABLE'!A17</f>
        <v>0</v>
      </c>
      <c r="G29" s="9"/>
      <c r="H29" s="86">
        <f>'CAP TABLE'!K17</f>
        <v>0</v>
      </c>
      <c r="I29" s="127">
        <f t="shared" si="0"/>
        <v>0</v>
      </c>
      <c r="J29" s="122"/>
      <c r="K29" s="23"/>
    </row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6">
    <mergeCell ref="C3:D3"/>
    <mergeCell ref="I14:J14"/>
    <mergeCell ref="I29:J29"/>
    <mergeCell ref="I25:J25"/>
    <mergeCell ref="I21:J21"/>
    <mergeCell ref="I20:J20"/>
    <mergeCell ref="I22:J22"/>
    <mergeCell ref="I24:J24"/>
    <mergeCell ref="I23:J23"/>
    <mergeCell ref="I16:J16"/>
    <mergeCell ref="I17:J17"/>
    <mergeCell ref="I26:J26"/>
    <mergeCell ref="I27:J27"/>
    <mergeCell ref="I28:J28"/>
    <mergeCell ref="I18:J18"/>
    <mergeCell ref="I19:J19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CAP TABLE</vt:lpstr>
      <vt:lpstr>WATERFALL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</cp:lastModifiedBy>
  <dcterms:modified xsi:type="dcterms:W3CDTF">2019-06-19T15:15:13Z</dcterms:modified>
</cp:coreProperties>
</file>