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0500" windowHeight="13060" activeTab="2"/>
  </bookViews>
  <sheets>
    <sheet name="Source 1" sheetId="1" r:id="rId1"/>
    <sheet name="Source 2" sheetId="5" r:id="rId2"/>
    <sheet name="Full Set" sheetId="6" r:id="rId3"/>
    <sheet name="Lookups" sheetId="8" r:id="rId4"/>
    <sheet name="CreditLine" sheetId="10" r:id="rId5"/>
    <sheet name="MissedPayment" sheetId="11" r:id="rId6"/>
  </sheets>
  <definedNames>
    <definedName name="_xlnm._FilterDatabase" localSheetId="0" hidden="1">'Source 1'!$A$1:$M$30</definedName>
    <definedName name="Delinquent_Payments">#REF!</definedName>
    <definedName name="_xlnm.Print_Area" localSheetId="0">'Source 1'!$A$1:$S$30</definedName>
    <definedName name="_xlnm.Print_Titles" localSheetId="0">'Source 1'!$1:$1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6" l="1"/>
  <c r="O2" i="6"/>
  <c r="R2" i="6"/>
  <c r="B3" i="6"/>
  <c r="O3" i="6"/>
  <c r="R3" i="6"/>
  <c r="C3" i="6"/>
  <c r="Q3" i="6"/>
  <c r="S3" i="6"/>
  <c r="B4" i="6"/>
  <c r="O4" i="6"/>
  <c r="R4" i="6"/>
  <c r="C4" i="6"/>
  <c r="Q4" i="6"/>
  <c r="S4" i="6"/>
  <c r="T3" i="6"/>
  <c r="T4" i="6"/>
  <c r="B5" i="6"/>
  <c r="O5" i="6"/>
  <c r="R5" i="6"/>
  <c r="B6" i="6"/>
  <c r="O6" i="6"/>
  <c r="R6" i="6"/>
  <c r="C6" i="6"/>
  <c r="Q6" i="6"/>
  <c r="S6" i="6"/>
  <c r="T6" i="6"/>
  <c r="C8" i="6"/>
  <c r="T8" i="6"/>
  <c r="C9" i="6"/>
  <c r="T9" i="6"/>
  <c r="B7" i="6"/>
  <c r="O7" i="6"/>
  <c r="R7" i="6"/>
  <c r="B8" i="6"/>
  <c r="O8" i="6"/>
  <c r="R8" i="6"/>
  <c r="Q8" i="6"/>
  <c r="S8" i="6"/>
  <c r="B9" i="6"/>
  <c r="O9" i="6"/>
  <c r="R9" i="6"/>
  <c r="Q9" i="6"/>
  <c r="S9" i="6"/>
  <c r="C11" i="6"/>
  <c r="T11" i="6"/>
  <c r="C12" i="6"/>
  <c r="T12" i="6"/>
  <c r="B10" i="6"/>
  <c r="O10" i="6"/>
  <c r="R10" i="6"/>
  <c r="B11" i="6"/>
  <c r="O11" i="6"/>
  <c r="R11" i="6"/>
  <c r="Q11" i="6"/>
  <c r="S11" i="6"/>
  <c r="B12" i="6"/>
  <c r="O12" i="6"/>
  <c r="R12" i="6"/>
  <c r="Q12" i="6"/>
  <c r="S12" i="6"/>
  <c r="C14" i="6"/>
  <c r="T14" i="6"/>
  <c r="C15" i="6"/>
  <c r="T15" i="6"/>
  <c r="B13" i="6"/>
  <c r="O13" i="6"/>
  <c r="R13" i="6"/>
  <c r="C13" i="6"/>
  <c r="Q13" i="6"/>
  <c r="S13" i="6"/>
  <c r="B14" i="6"/>
  <c r="O14" i="6"/>
  <c r="R14" i="6"/>
  <c r="Q14" i="6"/>
  <c r="S14" i="6"/>
  <c r="B15" i="6"/>
  <c r="O15" i="6"/>
  <c r="R15" i="6"/>
  <c r="Q15" i="6"/>
  <c r="S15" i="6"/>
  <c r="B49" i="6"/>
  <c r="C56" i="6"/>
  <c r="T56" i="6"/>
  <c r="C57" i="6"/>
  <c r="T57" i="6"/>
  <c r="C58" i="6"/>
  <c r="T58" i="6"/>
  <c r="C59" i="6"/>
  <c r="T59" i="6"/>
  <c r="C60" i="6"/>
  <c r="T60" i="6"/>
  <c r="C34" i="6"/>
  <c r="T34" i="6"/>
  <c r="C35" i="6"/>
  <c r="T35" i="6"/>
  <c r="C36" i="6"/>
  <c r="T36" i="6"/>
  <c r="C37" i="6"/>
  <c r="T37" i="6"/>
  <c r="C38" i="6"/>
  <c r="T38" i="6"/>
  <c r="C39" i="6"/>
  <c r="T39" i="6"/>
  <c r="C40" i="6"/>
  <c r="T40" i="6"/>
  <c r="C41" i="6"/>
  <c r="T41" i="6"/>
  <c r="C42" i="6"/>
  <c r="T42" i="6"/>
  <c r="C43" i="6"/>
  <c r="T43" i="6"/>
  <c r="C44" i="6"/>
  <c r="T44" i="6"/>
  <c r="C45" i="6"/>
  <c r="T45" i="6"/>
  <c r="C46" i="6"/>
  <c r="T46" i="6"/>
  <c r="C47" i="6"/>
  <c r="T47" i="6"/>
  <c r="C48" i="6"/>
  <c r="T48" i="6"/>
  <c r="C49" i="6"/>
  <c r="T49" i="6"/>
  <c r="C50" i="6"/>
  <c r="T50" i="6"/>
  <c r="C51" i="6"/>
  <c r="T51" i="6"/>
  <c r="C52" i="6"/>
  <c r="T52" i="6"/>
  <c r="C53" i="6"/>
  <c r="T53" i="6"/>
  <c r="C54" i="6"/>
  <c r="T54" i="6"/>
  <c r="C55" i="6"/>
  <c r="T55" i="6"/>
  <c r="T13" i="6"/>
  <c r="C16" i="6"/>
  <c r="T16" i="6"/>
  <c r="C17" i="6"/>
  <c r="T17" i="6"/>
  <c r="C18" i="6"/>
  <c r="T18" i="6"/>
  <c r="C19" i="6"/>
  <c r="T19" i="6"/>
  <c r="C20" i="6"/>
  <c r="T20" i="6"/>
  <c r="C21" i="6"/>
  <c r="T21" i="6"/>
  <c r="C22" i="6"/>
  <c r="T22" i="6"/>
  <c r="C23" i="6"/>
  <c r="T23" i="6"/>
  <c r="C24" i="6"/>
  <c r="T24" i="6"/>
  <c r="C25" i="6"/>
  <c r="T25" i="6"/>
  <c r="C26" i="6"/>
  <c r="T26" i="6"/>
  <c r="C27" i="6"/>
  <c r="T27" i="6"/>
  <c r="C28" i="6"/>
  <c r="T28" i="6"/>
  <c r="C29" i="6"/>
  <c r="T29" i="6"/>
  <c r="C30" i="6"/>
  <c r="T30" i="6"/>
  <c r="C31" i="6"/>
  <c r="T31" i="6"/>
  <c r="C32" i="6"/>
  <c r="T32" i="6"/>
  <c r="C33" i="6"/>
  <c r="T33" i="6"/>
  <c r="C5" i="6"/>
  <c r="T5" i="6"/>
  <c r="C7" i="6"/>
  <c r="T7" i="6"/>
  <c r="C10" i="6"/>
  <c r="T10" i="6"/>
  <c r="C2" i="6"/>
  <c r="T2" i="6"/>
  <c r="B32" i="6"/>
  <c r="B31" i="6"/>
  <c r="O32" i="6"/>
  <c r="B30" i="6"/>
  <c r="O31" i="6"/>
  <c r="R31" i="6"/>
  <c r="R32" i="6"/>
  <c r="Q32" i="6"/>
  <c r="S32" i="6"/>
  <c r="B33" i="6"/>
  <c r="O33" i="6"/>
  <c r="R33" i="6"/>
  <c r="Q33" i="6"/>
  <c r="S33" i="6"/>
  <c r="B34" i="6"/>
  <c r="O34" i="6"/>
  <c r="R34" i="6"/>
  <c r="Q34" i="6"/>
  <c r="S34" i="6"/>
  <c r="B35" i="6"/>
  <c r="O35" i="6"/>
  <c r="R35" i="6"/>
  <c r="Q35" i="6"/>
  <c r="S35" i="6"/>
  <c r="B36" i="6"/>
  <c r="O36" i="6"/>
  <c r="R36" i="6"/>
  <c r="Q36" i="6"/>
  <c r="S36" i="6"/>
  <c r="B37" i="6"/>
  <c r="O37" i="6"/>
  <c r="R37" i="6"/>
  <c r="Q37" i="6"/>
  <c r="S37" i="6"/>
  <c r="B38" i="6"/>
  <c r="O38" i="6"/>
  <c r="R38" i="6"/>
  <c r="Q38" i="6"/>
  <c r="S38" i="6"/>
  <c r="B39" i="6"/>
  <c r="O39" i="6"/>
  <c r="R39" i="6"/>
  <c r="Q39" i="6"/>
  <c r="S39" i="6"/>
  <c r="B40" i="6"/>
  <c r="O40" i="6"/>
  <c r="R40" i="6"/>
  <c r="Q40" i="6"/>
  <c r="S40" i="6"/>
  <c r="B41" i="6"/>
  <c r="O41" i="6"/>
  <c r="R41" i="6"/>
  <c r="Q41" i="6"/>
  <c r="S41" i="6"/>
  <c r="B42" i="6"/>
  <c r="O42" i="6"/>
  <c r="R42" i="6"/>
  <c r="Q42" i="6"/>
  <c r="S42" i="6"/>
  <c r="B43" i="6"/>
  <c r="O43" i="6"/>
  <c r="R43" i="6"/>
  <c r="Q43" i="6"/>
  <c r="S43" i="6"/>
  <c r="B44" i="6"/>
  <c r="O44" i="6"/>
  <c r="R44" i="6"/>
  <c r="Q44" i="6"/>
  <c r="S44" i="6"/>
  <c r="B45" i="6"/>
  <c r="O45" i="6"/>
  <c r="R45" i="6"/>
  <c r="Q45" i="6"/>
  <c r="S45" i="6"/>
  <c r="B46" i="6"/>
  <c r="O46" i="6"/>
  <c r="R46" i="6"/>
  <c r="Q46" i="6"/>
  <c r="S46" i="6"/>
  <c r="B47" i="6"/>
  <c r="O47" i="6"/>
  <c r="R47" i="6"/>
  <c r="Q47" i="6"/>
  <c r="S47" i="6"/>
  <c r="B48" i="6"/>
  <c r="O48" i="6"/>
  <c r="R48" i="6"/>
  <c r="Q48" i="6"/>
  <c r="S48" i="6"/>
  <c r="O49" i="6"/>
  <c r="R49" i="6"/>
  <c r="Q49" i="6"/>
  <c r="S49" i="6"/>
  <c r="B50" i="6"/>
  <c r="O50" i="6"/>
  <c r="R50" i="6"/>
  <c r="Q50" i="6"/>
  <c r="S50" i="6"/>
  <c r="B51" i="6"/>
  <c r="O51" i="6"/>
  <c r="R51" i="6"/>
  <c r="Q51" i="6"/>
  <c r="S51" i="6"/>
  <c r="B52" i="6"/>
  <c r="O52" i="6"/>
  <c r="R52" i="6"/>
  <c r="Q52" i="6"/>
  <c r="S52" i="6"/>
  <c r="B53" i="6"/>
  <c r="O53" i="6"/>
  <c r="R53" i="6"/>
  <c r="Q53" i="6"/>
  <c r="S53" i="6"/>
  <c r="B54" i="6"/>
  <c r="O54" i="6"/>
  <c r="R54" i="6"/>
  <c r="Q54" i="6"/>
  <c r="S54" i="6"/>
  <c r="B55" i="6"/>
  <c r="O55" i="6"/>
  <c r="R55" i="6"/>
  <c r="Q55" i="6"/>
  <c r="S55" i="6"/>
  <c r="B56" i="6"/>
  <c r="O56" i="6"/>
  <c r="R56" i="6"/>
  <c r="Q56" i="6"/>
  <c r="S56" i="6"/>
  <c r="B57" i="6"/>
  <c r="O57" i="6"/>
  <c r="R57" i="6"/>
  <c r="Q57" i="6"/>
  <c r="S57" i="6"/>
  <c r="B58" i="6"/>
  <c r="O58" i="6"/>
  <c r="R58" i="6"/>
  <c r="Q58" i="6"/>
  <c r="S58" i="6"/>
  <c r="B59" i="6"/>
  <c r="O59" i="6"/>
  <c r="R59" i="6"/>
  <c r="Q59" i="6"/>
  <c r="S59" i="6"/>
  <c r="B60" i="6"/>
  <c r="O60" i="6"/>
  <c r="R60" i="6"/>
  <c r="Q60" i="6"/>
  <c r="S60" i="6"/>
  <c r="B16" i="6"/>
  <c r="O16" i="6"/>
  <c r="R16" i="6"/>
  <c r="Q16" i="6"/>
  <c r="S16" i="6"/>
  <c r="B17" i="6"/>
  <c r="O17" i="6"/>
  <c r="R17" i="6"/>
  <c r="Q17" i="6"/>
  <c r="S17" i="6"/>
  <c r="B18" i="6"/>
  <c r="O18" i="6"/>
  <c r="R18" i="6"/>
  <c r="Q18" i="6"/>
  <c r="S18" i="6"/>
  <c r="B19" i="6"/>
  <c r="O19" i="6"/>
  <c r="R19" i="6"/>
  <c r="Q19" i="6"/>
  <c r="S19" i="6"/>
  <c r="B20" i="6"/>
  <c r="O20" i="6"/>
  <c r="R20" i="6"/>
  <c r="Q20" i="6"/>
  <c r="S20" i="6"/>
  <c r="B21" i="6"/>
  <c r="O21" i="6"/>
  <c r="R21" i="6"/>
  <c r="Q21" i="6"/>
  <c r="S21" i="6"/>
  <c r="B22" i="6"/>
  <c r="O22" i="6"/>
  <c r="R22" i="6"/>
  <c r="Q22" i="6"/>
  <c r="S22" i="6"/>
  <c r="B23" i="6"/>
  <c r="O23" i="6"/>
  <c r="R23" i="6"/>
  <c r="Q23" i="6"/>
  <c r="S23" i="6"/>
  <c r="B24" i="6"/>
  <c r="O24" i="6"/>
  <c r="R24" i="6"/>
  <c r="Q24" i="6"/>
  <c r="S24" i="6"/>
  <c r="B25" i="6"/>
  <c r="O25" i="6"/>
  <c r="R25" i="6"/>
  <c r="Q25" i="6"/>
  <c r="S25" i="6"/>
  <c r="B26" i="6"/>
  <c r="O26" i="6"/>
  <c r="R26" i="6"/>
  <c r="Q26" i="6"/>
  <c r="S26" i="6"/>
  <c r="B27" i="6"/>
  <c r="O27" i="6"/>
  <c r="R27" i="6"/>
  <c r="Q27" i="6"/>
  <c r="S27" i="6"/>
  <c r="B28" i="6"/>
  <c r="O28" i="6"/>
  <c r="R28" i="6"/>
  <c r="Q28" i="6"/>
  <c r="S28" i="6"/>
  <c r="B29" i="6"/>
  <c r="O29" i="6"/>
  <c r="R29" i="6"/>
  <c r="Q29" i="6"/>
  <c r="S29" i="6"/>
  <c r="O30" i="6"/>
  <c r="R30" i="6"/>
  <c r="Q30" i="6"/>
  <c r="S30" i="6"/>
  <c r="Q31" i="6"/>
  <c r="S31" i="6"/>
  <c r="Q5" i="6"/>
  <c r="S5" i="6"/>
  <c r="Q7" i="6"/>
  <c r="S7" i="6"/>
  <c r="Q10" i="6"/>
  <c r="S10" i="6"/>
  <c r="Q2" i="6"/>
  <c r="S2" i="6"/>
  <c r="E32" i="6"/>
  <c r="N32" i="6"/>
  <c r="P32" i="6"/>
  <c r="N33" i="6"/>
  <c r="P33" i="6"/>
  <c r="N34" i="6"/>
  <c r="P34" i="6"/>
  <c r="N35" i="6"/>
  <c r="P35" i="6"/>
  <c r="N36" i="6"/>
  <c r="P36" i="6"/>
  <c r="N37" i="6"/>
  <c r="P37" i="6"/>
  <c r="N38" i="6"/>
  <c r="P38" i="6"/>
  <c r="N39" i="6"/>
  <c r="P39" i="6"/>
  <c r="N40" i="6"/>
  <c r="P40" i="6"/>
  <c r="N41" i="6"/>
  <c r="P41" i="6"/>
  <c r="N42" i="6"/>
  <c r="P42" i="6"/>
  <c r="N43" i="6"/>
  <c r="P43" i="6"/>
  <c r="N44" i="6"/>
  <c r="P44" i="6"/>
  <c r="N45" i="6"/>
  <c r="P45" i="6"/>
  <c r="N46" i="6"/>
  <c r="P46" i="6"/>
  <c r="N47" i="6"/>
  <c r="P47" i="6"/>
  <c r="N48" i="6"/>
  <c r="P48" i="6"/>
  <c r="N49" i="6"/>
  <c r="P49" i="6"/>
  <c r="N50" i="6"/>
  <c r="P50" i="6"/>
  <c r="N51" i="6"/>
  <c r="P51" i="6"/>
  <c r="N52" i="6"/>
  <c r="P52" i="6"/>
  <c r="N53" i="6"/>
  <c r="P53" i="6"/>
  <c r="N54" i="6"/>
  <c r="P54" i="6"/>
  <c r="N55" i="6"/>
  <c r="P55" i="6"/>
  <c r="N56" i="6"/>
  <c r="P56" i="6"/>
  <c r="N57" i="6"/>
  <c r="P57" i="6"/>
  <c r="N58" i="6"/>
  <c r="P58" i="6"/>
  <c r="N59" i="6"/>
  <c r="P59" i="6"/>
  <c r="N60" i="6"/>
  <c r="P60" i="6"/>
  <c r="N31" i="6"/>
  <c r="P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31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P2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2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3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2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3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2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3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2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3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2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3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2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3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31" i="6"/>
  <c r="F3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2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3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2" i="6"/>
  <c r="L3" i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2" i="1"/>
  <c r="N2" i="1"/>
</calcChain>
</file>

<file path=xl/sharedStrings.xml><?xml version="1.0" encoding="utf-8"?>
<sst xmlns="http://schemas.openxmlformats.org/spreadsheetml/2006/main" count="589" uniqueCount="276">
  <si>
    <t>Order ID</t>
  </si>
  <si>
    <t>Product ID</t>
  </si>
  <si>
    <t>Product</t>
  </si>
  <si>
    <t>Unit Price</t>
  </si>
  <si>
    <t>Quantity</t>
  </si>
  <si>
    <t>Discount</t>
  </si>
  <si>
    <t>Extended Price</t>
  </si>
  <si>
    <t>Queso Cabrales</t>
  </si>
  <si>
    <t>Singaporean Hokkien Fried Mee</t>
  </si>
  <si>
    <t>Mozzarella di Giovanni</t>
  </si>
  <si>
    <t>Manjimup Dried Apples</t>
  </si>
  <si>
    <t>Tofu</t>
  </si>
  <si>
    <t>Jack's New England Clam Chowder</t>
  </si>
  <si>
    <t>Louisiana Fiery Hot Pepper Sauce</t>
  </si>
  <si>
    <t>Gustaf's Knäckebröd</t>
  </si>
  <si>
    <t>Ravioli Angelo</t>
  </si>
  <si>
    <t>Geitost</t>
  </si>
  <si>
    <t>Sir Rodney's Marmalade</t>
  </si>
  <si>
    <t>Camembert Pierrot</t>
  </si>
  <si>
    <t>Maxilaku</t>
  </si>
  <si>
    <t>Chartreuse verte</t>
  </si>
  <si>
    <t>Gorgonzola Telino</t>
  </si>
  <si>
    <t>Pâté chinois</t>
  </si>
  <si>
    <t>Longlife Tofu</t>
  </si>
  <si>
    <t>Guaraná Fantástica</t>
  </si>
  <si>
    <t>Inlagd Sill</t>
  </si>
  <si>
    <t>Raclette Courdavault</t>
  </si>
  <si>
    <t>Pavlova</t>
  </si>
  <si>
    <t>Chang</t>
  </si>
  <si>
    <t>Perth Pasties</t>
  </si>
  <si>
    <t>Original Frankfurter grüne Soße</t>
  </si>
  <si>
    <t>Schoggi Schokolade</t>
  </si>
  <si>
    <t>Mascarpone Fabioli</t>
  </si>
  <si>
    <t>Chef Anton's Gumbo Mix</t>
  </si>
  <si>
    <t>Sir Rodney's Scones</t>
  </si>
  <si>
    <t>Gravad lax</t>
  </si>
  <si>
    <t>Outback Lager</t>
  </si>
  <si>
    <t>Tarte au sucre</t>
  </si>
  <si>
    <t>Steeleye Stout</t>
  </si>
  <si>
    <t>Uncle Bob's Organic Dried Pears</t>
  </si>
  <si>
    <t>Gnocchi di nonna Alice</t>
  </si>
  <si>
    <t>Nord-Ost Matjeshering</t>
  </si>
  <si>
    <t>Alice Mutton</t>
  </si>
  <si>
    <t>Queso Manchego La Pastora</t>
  </si>
  <si>
    <t>Lakkalikööri</t>
  </si>
  <si>
    <t>Boston Crab Meat</t>
  </si>
  <si>
    <t>Thüringer Rostbratwurst</t>
  </si>
  <si>
    <t>Full Price</t>
  </si>
  <si>
    <t>Total Discount</t>
  </si>
  <si>
    <t>Order Date</t>
  </si>
  <si>
    <t>Suzan Plock</t>
  </si>
  <si>
    <t>Allan Strate</t>
  </si>
  <si>
    <t>Elnora Willison</t>
  </si>
  <si>
    <t>Daniela Becknell</t>
  </si>
  <si>
    <t>Cathrine Delamater</t>
  </si>
  <si>
    <t>Leota Vonderheide</t>
  </si>
  <si>
    <t>Tyrone Hine</t>
  </si>
  <si>
    <t>Christin Tillinghast</t>
  </si>
  <si>
    <t>Kisha Grauer</t>
  </si>
  <si>
    <t>Darryl Manuelito</t>
  </si>
  <si>
    <t>Customer Name</t>
  </si>
  <si>
    <t>Customer City</t>
  </si>
  <si>
    <t>Customer State</t>
  </si>
  <si>
    <t>Philadelphia</t>
  </si>
  <si>
    <t>PA</t>
  </si>
  <si>
    <t>FL</t>
  </si>
  <si>
    <t>Charleston</t>
  </si>
  <si>
    <t>SC</t>
  </si>
  <si>
    <t>Pittsburgh</t>
  </si>
  <si>
    <t>Miami</t>
  </si>
  <si>
    <t>Salt Lake City</t>
  </si>
  <si>
    <t>UT</t>
  </si>
  <si>
    <t>Providence</t>
  </si>
  <si>
    <t>Kansas City</t>
  </si>
  <si>
    <t>Tacoma</t>
  </si>
  <si>
    <t>WA</t>
  </si>
  <si>
    <t>Gold</t>
  </si>
  <si>
    <t>Silver</t>
  </si>
  <si>
    <t>Platinum</t>
  </si>
  <si>
    <t>Customer Status</t>
  </si>
  <si>
    <t>OrderID</t>
  </si>
  <si>
    <t>Customer First Name</t>
  </si>
  <si>
    <t>Customer Last Name</t>
  </si>
  <si>
    <t>Missouri</t>
  </si>
  <si>
    <t>South Carolina</t>
  </si>
  <si>
    <t>Ohio</t>
  </si>
  <si>
    <t>Michigan</t>
  </si>
  <si>
    <t>Utah</t>
  </si>
  <si>
    <t>Pennsylvania</t>
  </si>
  <si>
    <t>Washington</t>
  </si>
  <si>
    <t>Florida</t>
  </si>
  <si>
    <t>Rhode Island</t>
  </si>
  <si>
    <t>Hawaii</t>
  </si>
  <si>
    <t xml:space="preserve">Product </t>
  </si>
  <si>
    <t>A10258</t>
  </si>
  <si>
    <t>A10259</t>
  </si>
  <si>
    <t>A10260</t>
  </si>
  <si>
    <t>A10261</t>
  </si>
  <si>
    <t>A10262</t>
  </si>
  <si>
    <t>A10263</t>
  </si>
  <si>
    <t>A10264</t>
  </si>
  <si>
    <t>A10265</t>
  </si>
  <si>
    <t>A10266</t>
  </si>
  <si>
    <t>A10267</t>
  </si>
  <si>
    <t>A10268</t>
  </si>
  <si>
    <t>A10269</t>
  </si>
  <si>
    <t>Fehrenbach</t>
  </si>
  <si>
    <t>Julio</t>
  </si>
  <si>
    <t>Willard</t>
  </si>
  <si>
    <t>Roslyn</t>
  </si>
  <si>
    <t>Plott</t>
  </si>
  <si>
    <t>Eve</t>
  </si>
  <si>
    <t>Haak</t>
  </si>
  <si>
    <t>Max</t>
  </si>
  <si>
    <t>Kindle</t>
  </si>
  <si>
    <t>Roxie</t>
  </si>
  <si>
    <t>Prewitt</t>
  </si>
  <si>
    <t>Erik</t>
  </si>
  <si>
    <t>Vire</t>
  </si>
  <si>
    <t>Lonnie</t>
  </si>
  <si>
    <t>Ludy</t>
  </si>
  <si>
    <t>Jamie</t>
  </si>
  <si>
    <t>Woodbridge</t>
  </si>
  <si>
    <t>Eleanor</t>
  </si>
  <si>
    <t>Aburto</t>
  </si>
  <si>
    <t>Odessa</t>
  </si>
  <si>
    <t>Smith</t>
  </si>
  <si>
    <t>Sabat</t>
  </si>
  <si>
    <t>Kansas</t>
  </si>
  <si>
    <t>Greensboro</t>
  </si>
  <si>
    <t>North Carolina</t>
  </si>
  <si>
    <t>Colombus</t>
  </si>
  <si>
    <t>Detroit</t>
  </si>
  <si>
    <t>Provo</t>
  </si>
  <si>
    <t>Seattle</t>
  </si>
  <si>
    <t>Abbreviation</t>
  </si>
  <si>
    <t>AL</t>
  </si>
  <si>
    <t>AK</t>
  </si>
  <si>
    <t>AZ</t>
  </si>
  <si>
    <t>AR</t>
  </si>
  <si>
    <t>CA</t>
  </si>
  <si>
    <t>CO</t>
  </si>
  <si>
    <t>CT</t>
  </si>
  <si>
    <t>DE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</si>
  <si>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</si>
  <si>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</si>
  <si>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</si>
  <si>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</si>
  <si>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</si>
  <si>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</si>
  <si>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</si>
  <si>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</si>
  <si>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</si>
  <si>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</si>
  <si>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</si>
  <si>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</si>
  <si>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</si>
  <si>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</si>
  <si>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</si>
  <si>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</si>
  <si>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</si>
  <si>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</si>
  <si>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</si>
  <si>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</si>
  <si>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</si>
  <si>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</si>
  <si>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</si>
  <si>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</si>
  <si>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</si>
  <si>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</si>
  <si>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</si>
  <si>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</si>
  <si>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RI</t>
  </si>
  <si>
    <t>SD</t>
  </si>
  <si>
    <t>TN</t>
  </si>
  <si>
    <t>TX</t>
  </si>
  <si>
    <t>VT</t>
  </si>
  <si>
    <t>VA</t>
  </si>
  <si>
    <t>WV</t>
  </si>
  <si>
    <t>WI</t>
  </si>
  <si>
    <t>WY</t>
  </si>
  <si>
    <t>Alabama</t>
  </si>
  <si>
    <t>Arkansas</t>
  </si>
  <si>
    <t>Arizona</t>
  </si>
  <si>
    <t>Alaska</t>
  </si>
  <si>
    <t>California</t>
  </si>
  <si>
    <t>Colorado</t>
  </si>
  <si>
    <t>Connecticut</t>
  </si>
  <si>
    <t>Delaware</t>
  </si>
  <si>
    <t>Georgia</t>
  </si>
  <si>
    <t>Idaho</t>
  </si>
  <si>
    <t>Illinois</t>
  </si>
  <si>
    <t>Indiana</t>
  </si>
  <si>
    <t>Iowa</t>
  </si>
  <si>
    <t>Kentucky</t>
  </si>
  <si>
    <t>Maine</t>
  </si>
  <si>
    <t>Maryland</t>
  </si>
  <si>
    <t>Massachusetts</t>
  </si>
  <si>
    <t>Louisiana</t>
  </si>
  <si>
    <t>Minnesota</t>
  </si>
  <si>
    <t>Mississippi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</si>
  <si>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</si>
  <si>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</si>
  <si>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</si>
  <si>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</si>
  <si>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</si>
  <si>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</si>
  <si>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</si>
  <si>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Dakota</t>
  </si>
  <si>
    <t>Oklahoma</t>
  </si>
  <si>
    <t>Oregon</t>
  </si>
  <si>
    <t>South Dakota</t>
  </si>
  <si>
    <t>Tennessee</t>
  </si>
  <si>
    <t>Texas</t>
  </si>
  <si>
    <t>Vermont</t>
  </si>
  <si>
    <t>Virginia</t>
  </si>
  <si>
    <t>West Virginia</t>
  </si>
  <si>
    <t>Wisconsin</t>
  </si>
  <si>
    <t>Wyoming</t>
  </si>
  <si>
    <t>(Notice that this</t>
  </si>
  <si>
    <t>data is missing!</t>
  </si>
  <si>
    <t>But also notice</t>
  </si>
  <si>
    <t>it is Full Price -</t>
  </si>
  <si>
    <t>Extended Price)</t>
  </si>
  <si>
    <t>Milagros</t>
  </si>
  <si>
    <t>Toronto</t>
  </si>
  <si>
    <t>Ontario</t>
  </si>
  <si>
    <t>Vancover</t>
  </si>
  <si>
    <t>ON</t>
  </si>
  <si>
    <t>State and Province Lookup</t>
  </si>
  <si>
    <t>State/Province</t>
  </si>
  <si>
    <t>Quebec</t>
  </si>
  <si>
    <t>QC</t>
  </si>
  <si>
    <t>Nova Scotia</t>
  </si>
  <si>
    <t>NS</t>
  </si>
  <si>
    <t>New Brunswick</t>
  </si>
  <si>
    <t>NB</t>
  </si>
  <si>
    <t>Manitoba</t>
  </si>
  <si>
    <t>MB</t>
  </si>
  <si>
    <t>British Columbia</t>
  </si>
  <si>
    <t>BC</t>
  </si>
  <si>
    <t>Prince Edward Island</t>
  </si>
  <si>
    <t>PE</t>
  </si>
  <si>
    <t>Saskatchewan</t>
  </si>
  <si>
    <t>SK</t>
  </si>
  <si>
    <t>Alberta</t>
  </si>
  <si>
    <t>AB</t>
  </si>
  <si>
    <t>Newfoundland and Labrador</t>
  </si>
  <si>
    <t>NL</t>
  </si>
  <si>
    <t>Status Code</t>
  </si>
  <si>
    <t>Status</t>
  </si>
  <si>
    <t>Status Lookup</t>
  </si>
  <si>
    <t>StateCode</t>
  </si>
  <si>
    <t>CustomerCity</t>
  </si>
  <si>
    <t>CustomerState</t>
  </si>
  <si>
    <t>CustomerFullName</t>
  </si>
  <si>
    <t>CustomerStatus</t>
  </si>
  <si>
    <t>OrderDate</t>
  </si>
  <si>
    <t>FullPrice</t>
  </si>
  <si>
    <t>ExtPrice</t>
  </si>
  <si>
    <t>TotDiscount</t>
  </si>
  <si>
    <t>UnitPrice</t>
  </si>
  <si>
    <t>Credit Line</t>
  </si>
  <si>
    <t>Jamie Sabat</t>
  </si>
  <si>
    <t>Odessa Smith</t>
  </si>
  <si>
    <t>Eleanor Aburto</t>
  </si>
  <si>
    <t>Jamie Woodbridge</t>
  </si>
  <si>
    <t>Lonnie Ludy</t>
  </si>
  <si>
    <t>CreditLine</t>
  </si>
  <si>
    <t>CustomerName</t>
  </si>
  <si>
    <t>MissedPmnts</t>
  </si>
  <si>
    <t>Milagros Fehrenbach</t>
  </si>
  <si>
    <t>Julio Willard</t>
  </si>
  <si>
    <t>Invoice Value</t>
  </si>
  <si>
    <t>Missed Payments</t>
  </si>
  <si>
    <t>CLExceeded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</si>
</sst>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_-[$$-409]* #,##0.00_ ;_-[$$-409]* \-#,##0.00\ ;_-[$$-409]* &quot;-&quot;??_ ;_-@_ "/>
    <numFmt numFmtId="167" formatCode="[$$-409]#,##0.00_ ;\-[$$-409]#,##0.00\ "/>
  </numFmts>
  <fonts count="8" x14ac:knownFonts="1">
    <font>
      <sz val="8"/>
      <name val="Tahoma"/>
    </font>
    <font>
      <b/>
      <sz val="8"/>
      <name val="Tahoma"/>
      <family val="2"/>
    </font>
    <font>
      <sz val="8"/>
      <name val="Tahoma"/>
      <family val="2"/>
    </font>
    <font>
      <sz val="8"/>
      <name val="Tahoma"/>
      <family val="2"/>
    </font>
    <font>
      <b/>
      <sz val="8"/>
      <color theme="3"/>
      <name val="Tahoma"/>
      <family val="2"/>
    </font>
    <font>
      <u/>
      <sz val="8"/>
      <color theme="10"/>
      <name val="Tahoma"/>
      <family val="2"/>
    </font>
    <font>
      <u/>
      <sz val="8"/>
      <color theme="11"/>
      <name val="Tahoma"/>
      <family val="2"/>
    </font>
    <font>
      <sz val="12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17" fontId="0" fillId="0" borderId="0" xfId="0" applyNumberFormat="1"/>
    <xf numFmtId="165" fontId="0" fillId="0" borderId="0" xfId="1" applyNumberFormat="1" applyFon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4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/>
    <xf numFmtId="4" fontId="0" fillId="0" borderId="0" xfId="0" applyNumberFormat="1"/>
    <xf numFmtId="0" fontId="0" fillId="0" borderId="0" xfId="0" applyNumberFormat="1" applyFont="1"/>
    <xf numFmtId="0" fontId="0" fillId="0" borderId="0" xfId="0" applyBorder="1"/>
    <xf numFmtId="49" fontId="0" fillId="0" borderId="0" xfId="0" applyNumberFormat="1"/>
    <xf numFmtId="0" fontId="0" fillId="2" borderId="0" xfId="0" applyFill="1" applyBorder="1"/>
    <xf numFmtId="0" fontId="0" fillId="4" borderId="1" xfId="0" applyNumberFormat="1" applyFont="1" applyFill="1" applyBorder="1"/>
    <xf numFmtId="0" fontId="0" fillId="4" borderId="1" xfId="0" applyFill="1" applyBorder="1"/>
    <xf numFmtId="17" fontId="0" fillId="4" borderId="1" xfId="0" applyNumberFormat="1" applyFill="1" applyBorder="1"/>
    <xf numFmtId="0" fontId="0" fillId="4" borderId="1" xfId="1" applyNumberFormat="1" applyFont="1" applyFill="1" applyBorder="1"/>
    <xf numFmtId="0" fontId="0" fillId="4" borderId="1" xfId="0" applyNumberFormat="1" applyFill="1" applyBorder="1"/>
    <xf numFmtId="165" fontId="0" fillId="4" borderId="1" xfId="0" applyNumberFormat="1" applyFill="1" applyBorder="1"/>
    <xf numFmtId="166" fontId="0" fillId="4" borderId="1" xfId="0" applyNumberFormat="1" applyFill="1" applyBorder="1"/>
    <xf numFmtId="0" fontId="0" fillId="5" borderId="2" xfId="0" applyNumberFormat="1" applyFont="1" applyFill="1" applyBorder="1"/>
    <xf numFmtId="0" fontId="0" fillId="5" borderId="2" xfId="0" applyFill="1" applyBorder="1"/>
    <xf numFmtId="17" fontId="0" fillId="5" borderId="2" xfId="0" applyNumberFormat="1" applyFill="1" applyBorder="1"/>
    <xf numFmtId="1" fontId="0" fillId="5" borderId="2" xfId="0" applyNumberFormat="1" applyFill="1" applyBorder="1"/>
    <xf numFmtId="0" fontId="0" fillId="5" borderId="2" xfId="0" applyNumberFormat="1" applyFill="1" applyBorder="1"/>
    <xf numFmtId="165" fontId="0" fillId="5" borderId="2" xfId="1" applyNumberFormat="1" applyFont="1" applyFill="1" applyBorder="1"/>
    <xf numFmtId="1" fontId="0" fillId="5" borderId="2" xfId="1" applyNumberFormat="1" applyFont="1" applyFill="1" applyBorder="1"/>
    <xf numFmtId="165" fontId="0" fillId="5" borderId="2" xfId="0" applyNumberFormat="1" applyFill="1" applyBorder="1"/>
    <xf numFmtId="166" fontId="0" fillId="5" borderId="2" xfId="0" applyNumberFormat="1" applyFill="1" applyBorder="1"/>
    <xf numFmtId="0" fontId="1" fillId="0" borderId="3" xfId="0" applyNumberFormat="1" applyFont="1" applyBorder="1"/>
    <xf numFmtId="0" fontId="1" fillId="0" borderId="4" xfId="0" applyFont="1" applyBorder="1"/>
    <xf numFmtId="1" fontId="1" fillId="0" borderId="4" xfId="0" applyNumberFormat="1" applyFont="1" applyBorder="1"/>
    <xf numFmtId="49" fontId="1" fillId="0" borderId="4" xfId="0" applyNumberFormat="1" applyFont="1" applyBorder="1"/>
    <xf numFmtId="4" fontId="1" fillId="0" borderId="4" xfId="0" applyNumberFormat="1" applyFont="1" applyBorder="1"/>
    <xf numFmtId="165" fontId="1" fillId="0" borderId="4" xfId="0" applyNumberFormat="1" applyFont="1" applyBorder="1"/>
    <xf numFmtId="0" fontId="1" fillId="0" borderId="5" xfId="0" applyFont="1" applyBorder="1"/>
    <xf numFmtId="0" fontId="1" fillId="0" borderId="0" xfId="0" applyFont="1" applyAlignment="1">
      <alignment horizontal="left"/>
    </xf>
    <xf numFmtId="166" fontId="0" fillId="4" borderId="2" xfId="0" applyNumberFormat="1" applyFill="1" applyBorder="1"/>
    <xf numFmtId="0" fontId="1" fillId="0" borderId="6" xfId="0" applyFont="1" applyBorder="1"/>
    <xf numFmtId="167" fontId="0" fillId="5" borderId="2" xfId="1" applyNumberFormat="1" applyFont="1" applyFill="1" applyBorder="1"/>
    <xf numFmtId="167" fontId="0" fillId="4" borderId="1" xfId="1" applyNumberFormat="1" applyFont="1" applyFill="1" applyBorder="1"/>
    <xf numFmtId="167" fontId="0" fillId="5" borderId="7" xfId="1" applyNumberFormat="1" applyFont="1" applyFill="1" applyBorder="1"/>
    <xf numFmtId="166" fontId="0" fillId="0" borderId="0" xfId="1" applyNumberFormat="1" applyFont="1" applyBorder="1"/>
    <xf numFmtId="167" fontId="0" fillId="4" borderId="2" xfId="1" applyNumberFormat="1" applyFont="1" applyFill="1" applyBorder="1"/>
    <xf numFmtId="0" fontId="0" fillId="5" borderId="8" xfId="0" applyNumberFormat="1" applyFont="1" applyFill="1" applyBorder="1"/>
    <xf numFmtId="0" fontId="0" fillId="5" borderId="8" xfId="0" applyFill="1" applyBorder="1"/>
    <xf numFmtId="17" fontId="0" fillId="5" borderId="8" xfId="0" applyNumberFormat="1" applyFill="1" applyBorder="1"/>
    <xf numFmtId="1" fontId="0" fillId="5" borderId="8" xfId="0" applyNumberFormat="1" applyFill="1" applyBorder="1"/>
    <xf numFmtId="0" fontId="0" fillId="5" borderId="8" xfId="0" applyNumberFormat="1" applyFill="1" applyBorder="1"/>
    <xf numFmtId="165" fontId="0" fillId="5" borderId="8" xfId="1" applyNumberFormat="1" applyFont="1" applyFill="1" applyBorder="1"/>
    <xf numFmtId="1" fontId="0" fillId="5" borderId="8" xfId="1" applyNumberFormat="1" applyFont="1" applyFill="1" applyBorder="1"/>
    <xf numFmtId="165" fontId="0" fillId="5" borderId="8" xfId="0" applyNumberFormat="1" applyFill="1" applyBorder="1"/>
    <xf numFmtId="166" fontId="0" fillId="5" borderId="8" xfId="0" applyNumberFormat="1" applyFill="1" applyBorder="1"/>
    <xf numFmtId="167" fontId="0" fillId="5" borderId="8" xfId="1" applyNumberFormat="1" applyFont="1" applyFill="1" applyBorder="1"/>
    <xf numFmtId="0" fontId="0" fillId="5" borderId="7" xfId="0" applyNumberFormat="1" applyFont="1" applyFill="1" applyBorder="1"/>
    <xf numFmtId="0" fontId="0" fillId="5" borderId="7" xfId="0" applyFill="1" applyBorder="1"/>
    <xf numFmtId="17" fontId="0" fillId="5" borderId="7" xfId="0" applyNumberFormat="1" applyFill="1" applyBorder="1"/>
    <xf numFmtId="1" fontId="0" fillId="5" borderId="7" xfId="0" applyNumberFormat="1" applyFill="1" applyBorder="1"/>
    <xf numFmtId="0" fontId="0" fillId="5" borderId="7" xfId="0" applyNumberFormat="1" applyFill="1" applyBorder="1"/>
    <xf numFmtId="165" fontId="0" fillId="5" borderId="7" xfId="1" applyNumberFormat="1" applyFont="1" applyFill="1" applyBorder="1"/>
    <xf numFmtId="1" fontId="0" fillId="5" borderId="7" xfId="1" applyNumberFormat="1" applyFont="1" applyFill="1" applyBorder="1"/>
    <xf numFmtId="165" fontId="0" fillId="5" borderId="7" xfId="0" applyNumberFormat="1" applyFill="1" applyBorder="1"/>
    <xf numFmtId="166" fontId="0" fillId="5" borderId="7" xfId="0" applyNumberFormat="1" applyFill="1" applyBorder="1"/>
    <xf numFmtId="0" fontId="7" fillId="6" borderId="7" xfId="12" applyBorder="1"/>
    <xf numFmtId="0" fontId="7" fillId="6" borderId="2" xfId="12" applyBorder="1"/>
    <xf numFmtId="0" fontId="0" fillId="4" borderId="8" xfId="0" applyNumberFormat="1" applyFont="1" applyFill="1" applyBorder="1"/>
    <xf numFmtId="0" fontId="0" fillId="4" borderId="8" xfId="0" applyFill="1" applyBorder="1"/>
    <xf numFmtId="17" fontId="0" fillId="4" borderId="8" xfId="0" applyNumberFormat="1" applyFill="1" applyBorder="1"/>
    <xf numFmtId="0" fontId="0" fillId="4" borderId="8" xfId="1" applyNumberFormat="1" applyFont="1" applyFill="1" applyBorder="1"/>
    <xf numFmtId="0" fontId="0" fillId="4" borderId="8" xfId="0" applyNumberFormat="1" applyFill="1" applyBorder="1"/>
    <xf numFmtId="165" fontId="0" fillId="4" borderId="8" xfId="0" applyNumberFormat="1" applyFill="1" applyBorder="1"/>
    <xf numFmtId="166" fontId="0" fillId="4" borderId="8" xfId="0" applyNumberFormat="1" applyFill="1" applyBorder="1"/>
    <xf numFmtId="167" fontId="0" fillId="4" borderId="8" xfId="1" applyNumberFormat="1" applyFont="1" applyFill="1" applyBorder="1"/>
    <xf numFmtId="0" fontId="0" fillId="4" borderId="7" xfId="0" applyNumberFormat="1" applyFont="1" applyFill="1" applyBorder="1"/>
    <xf numFmtId="0" fontId="0" fillId="4" borderId="7" xfId="0" applyFill="1" applyBorder="1"/>
    <xf numFmtId="17" fontId="0" fillId="4" borderId="7" xfId="0" applyNumberFormat="1" applyFill="1" applyBorder="1"/>
    <xf numFmtId="0" fontId="0" fillId="4" borderId="7" xfId="1" applyNumberFormat="1" applyFont="1" applyFill="1" applyBorder="1"/>
    <xf numFmtId="0" fontId="0" fillId="4" borderId="7" xfId="0" applyNumberFormat="1" applyFill="1" applyBorder="1"/>
    <xf numFmtId="165" fontId="0" fillId="4" borderId="7" xfId="0" applyNumberFormat="1" applyFill="1" applyBorder="1"/>
    <xf numFmtId="166" fontId="0" fillId="4" borderId="7" xfId="0" applyNumberFormat="1" applyFill="1" applyBorder="1"/>
    <xf numFmtId="167" fontId="0" fillId="4" borderId="7" xfId="1" applyNumberFormat="1" applyFont="1" applyFill="1" applyBorder="1"/>
    <xf numFmtId="0" fontId="0" fillId="4" borderId="2" xfId="0" applyNumberFormat="1" applyFont="1" applyFill="1" applyBorder="1"/>
    <xf numFmtId="0" fontId="0" fillId="4" borderId="2" xfId="0" applyFill="1" applyBorder="1"/>
    <xf numFmtId="17" fontId="0" fillId="4" borderId="2" xfId="0" applyNumberFormat="1" applyFill="1" applyBorder="1"/>
    <xf numFmtId="0" fontId="0" fillId="4" borderId="2" xfId="1" applyNumberFormat="1" applyFont="1" applyFill="1" applyBorder="1"/>
    <xf numFmtId="0" fontId="0" fillId="4" borderId="2" xfId="0" applyNumberFormat="1" applyFill="1" applyBorder="1"/>
    <xf numFmtId="165" fontId="0" fillId="4" borderId="2" xfId="0" applyNumberFormat="1" applyFill="1" applyBorder="1"/>
    <xf numFmtId="166" fontId="1" fillId="0" borderId="4" xfId="1" applyNumberFormat="1" applyFont="1" applyBorder="1" applyAlignment="1">
      <alignment horizontal="left"/>
    </xf>
  </cellXfs>
  <cellStyles count="15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4" builtinId="9" hidden="1"/>
    <cellStyle name="Good" xfId="12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74858</xdr:colOff>
      <xdr:row>7</xdr:row>
      <xdr:rowOff>114913</xdr:rowOff>
    </xdr:from>
    <xdr:ext cx="342786" cy="182543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 rot="16200000">
          <a:off x="-666467" y="1789688"/>
          <a:ext cx="182543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Data from</a:t>
          </a:r>
          <a:r>
            <a:rPr lang="en-US" sz="1600" b="1" baseline="0"/>
            <a:t> Source 1</a:t>
          </a:r>
          <a:endParaRPr lang="en-US" sz="1600" b="1"/>
        </a:p>
      </xdr:txBody>
    </xdr:sp>
    <xdr:clientData/>
  </xdr:oneCellAnchor>
  <xdr:oneCellAnchor>
    <xdr:from>
      <xdr:col>0</xdr:col>
      <xdr:colOff>84383</xdr:colOff>
      <xdr:row>34</xdr:row>
      <xdr:rowOff>86338</xdr:rowOff>
    </xdr:from>
    <xdr:ext cx="342786" cy="182543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 rot="16200000">
          <a:off x="-656942" y="5361563"/>
          <a:ext cx="182543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Data from</a:t>
          </a:r>
          <a:r>
            <a:rPr lang="en-US" sz="1600" b="1" baseline="0"/>
            <a:t> Source 2</a:t>
          </a:r>
          <a:endParaRPr lang="en-US" sz="16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4"/>
  <sheetViews>
    <sheetView workbookViewId="0">
      <selection activeCell="K2" sqref="K2"/>
    </sheetView>
  </sheetViews>
  <sheetFormatPr baseColWidth="10" defaultColWidth="9" defaultRowHeight="11" x14ac:dyDescent="0"/>
  <cols>
    <col min="1" max="1" width="6.19921875" customWidth="1"/>
    <col min="2" max="2" width="17.19921875" bestFit="1" customWidth="1"/>
    <col min="3" max="3" width="17.19921875" customWidth="1"/>
    <col min="4" max="4" width="25.796875" bestFit="1" customWidth="1"/>
    <col min="5" max="5" width="17.19921875" customWidth="1"/>
    <col min="6" max="6" width="6.59765625" bestFit="1" customWidth="1"/>
    <col min="7" max="7" width="8.3984375" bestFit="1" customWidth="1"/>
    <col min="8" max="8" width="29.3984375" bestFit="1" customWidth="1"/>
    <col min="9" max="9" width="6.796875" bestFit="1" customWidth="1"/>
    <col min="10" max="11" width="9.3984375" bestFit="1" customWidth="1"/>
    <col min="12" max="13" width="10.796875" bestFit="1" customWidth="1"/>
    <col min="14" max="14" width="9.3984375" bestFit="1" customWidth="1"/>
    <col min="18" max="18" width="21.19921875" bestFit="1" customWidth="1"/>
  </cols>
  <sheetData>
    <row r="1" spans="1:18" ht="21" customHeight="1">
      <c r="A1" s="11" t="s">
        <v>0</v>
      </c>
      <c r="B1" s="1" t="s">
        <v>60</v>
      </c>
      <c r="C1" s="1" t="s">
        <v>61</v>
      </c>
      <c r="D1" s="3" t="s">
        <v>62</v>
      </c>
      <c r="E1" s="1" t="s">
        <v>79</v>
      </c>
      <c r="F1" s="1" t="s">
        <v>49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47</v>
      </c>
      <c r="M1" s="1" t="s">
        <v>6</v>
      </c>
      <c r="N1" s="1" t="s">
        <v>48</v>
      </c>
    </row>
    <row r="2" spans="1:18">
      <c r="A2" s="9">
        <v>10248</v>
      </c>
      <c r="B2" t="s">
        <v>50</v>
      </c>
      <c r="C2" t="s">
        <v>68</v>
      </c>
      <c r="D2" t="s">
        <v>64</v>
      </c>
      <c r="E2" t="s">
        <v>77</v>
      </c>
      <c r="F2" s="5">
        <v>40554</v>
      </c>
      <c r="G2">
        <v>11</v>
      </c>
      <c r="H2" t="s">
        <v>7</v>
      </c>
      <c r="I2" s="6">
        <v>14</v>
      </c>
      <c r="J2" s="7">
        <v>12</v>
      </c>
      <c r="K2" s="6">
        <v>0</v>
      </c>
      <c r="L2" s="6">
        <f>I2*J2</f>
        <v>168</v>
      </c>
      <c r="M2" s="6">
        <v>168</v>
      </c>
      <c r="N2" s="6">
        <f>L2-M2</f>
        <v>0</v>
      </c>
    </row>
    <row r="3" spans="1:18">
      <c r="A3" s="9">
        <v>10248</v>
      </c>
      <c r="B3" t="s">
        <v>50</v>
      </c>
      <c r="C3" t="s">
        <v>68</v>
      </c>
      <c r="D3" t="s">
        <v>64</v>
      </c>
      <c r="E3" t="s">
        <v>77</v>
      </c>
      <c r="F3" s="5">
        <v>40554</v>
      </c>
      <c r="G3">
        <v>42</v>
      </c>
      <c r="H3" t="s">
        <v>8</v>
      </c>
      <c r="I3" s="6">
        <v>9.8000000000000007</v>
      </c>
      <c r="J3" s="7">
        <v>10</v>
      </c>
      <c r="K3" s="6">
        <v>0</v>
      </c>
      <c r="L3" s="6">
        <f t="shared" ref="L3:L30" si="0">I3*J3</f>
        <v>98</v>
      </c>
      <c r="M3" s="6">
        <v>98</v>
      </c>
      <c r="N3" s="6">
        <f t="shared" ref="N3:N30" si="1">L3-M3</f>
        <v>0</v>
      </c>
    </row>
    <row r="4" spans="1:18">
      <c r="A4" s="9">
        <v>10248</v>
      </c>
      <c r="B4" t="s">
        <v>50</v>
      </c>
      <c r="C4" t="s">
        <v>68</v>
      </c>
      <c r="D4" t="s">
        <v>64</v>
      </c>
      <c r="E4" t="s">
        <v>77</v>
      </c>
      <c r="F4" s="5">
        <v>40554</v>
      </c>
      <c r="G4">
        <v>72</v>
      </c>
      <c r="H4" t="s">
        <v>9</v>
      </c>
      <c r="I4" s="6">
        <v>34.799999999999997</v>
      </c>
      <c r="J4" s="7">
        <v>5</v>
      </c>
      <c r="K4" s="6">
        <v>0</v>
      </c>
      <c r="L4" s="6">
        <f t="shared" si="0"/>
        <v>174</v>
      </c>
      <c r="M4" s="6">
        <v>174</v>
      </c>
      <c r="N4" s="6">
        <f t="shared" si="1"/>
        <v>0</v>
      </c>
      <c r="P4" s="3"/>
    </row>
    <row r="5" spans="1:18">
      <c r="A5" s="9">
        <v>10249</v>
      </c>
      <c r="B5" t="s">
        <v>51</v>
      </c>
      <c r="C5" t="s">
        <v>69</v>
      </c>
      <c r="D5" t="s">
        <v>65</v>
      </c>
      <c r="E5" t="s">
        <v>78</v>
      </c>
      <c r="F5" s="5">
        <v>40554</v>
      </c>
      <c r="G5">
        <v>51</v>
      </c>
      <c r="H5" t="s">
        <v>10</v>
      </c>
      <c r="I5" s="6">
        <v>42.4</v>
      </c>
      <c r="J5" s="7">
        <v>40</v>
      </c>
      <c r="K5" s="6">
        <v>0</v>
      </c>
      <c r="L5" s="6">
        <f t="shared" si="0"/>
        <v>1696</v>
      </c>
      <c r="M5" s="6">
        <v>1696</v>
      </c>
      <c r="N5" s="6">
        <f t="shared" si="1"/>
        <v>0</v>
      </c>
      <c r="Q5" s="4"/>
    </row>
    <row r="6" spans="1:18">
      <c r="A6" s="9">
        <v>10249</v>
      </c>
      <c r="B6" t="s">
        <v>51</v>
      </c>
      <c r="C6" t="s">
        <v>69</v>
      </c>
      <c r="D6" t="s">
        <v>65</v>
      </c>
      <c r="E6" t="s">
        <v>78</v>
      </c>
      <c r="F6" s="5">
        <v>40554</v>
      </c>
      <c r="G6">
        <v>14</v>
      </c>
      <c r="H6" t="s">
        <v>11</v>
      </c>
      <c r="I6" s="6">
        <v>18.600000000000001</v>
      </c>
      <c r="J6" s="7">
        <v>9</v>
      </c>
      <c r="K6" s="6">
        <v>0</v>
      </c>
      <c r="L6" s="6">
        <f t="shared" si="0"/>
        <v>167.4</v>
      </c>
      <c r="M6" s="6">
        <v>167.4</v>
      </c>
      <c r="N6" s="6">
        <f t="shared" si="1"/>
        <v>0</v>
      </c>
    </row>
    <row r="7" spans="1:18">
      <c r="A7" s="9">
        <v>10250</v>
      </c>
      <c r="B7" s="4" t="s">
        <v>52</v>
      </c>
      <c r="C7" t="s">
        <v>63</v>
      </c>
      <c r="D7" t="s">
        <v>64</v>
      </c>
      <c r="E7" t="s">
        <v>78</v>
      </c>
      <c r="F7" s="5">
        <v>40554</v>
      </c>
      <c r="G7">
        <v>51</v>
      </c>
      <c r="H7" t="s">
        <v>10</v>
      </c>
      <c r="I7" s="6">
        <v>42.4</v>
      </c>
      <c r="J7" s="7">
        <v>35</v>
      </c>
      <c r="K7" s="6">
        <v>0.15000000596046448</v>
      </c>
      <c r="L7" s="6">
        <f t="shared" si="0"/>
        <v>1484</v>
      </c>
      <c r="M7" s="6">
        <v>1261.4000000000001</v>
      </c>
      <c r="N7" s="6">
        <f t="shared" si="1"/>
        <v>222.59999999999991</v>
      </c>
    </row>
    <row r="8" spans="1:18">
      <c r="A8" s="9">
        <v>10250</v>
      </c>
      <c r="B8" t="s">
        <v>52</v>
      </c>
      <c r="C8" t="s">
        <v>63</v>
      </c>
      <c r="D8" t="s">
        <v>64</v>
      </c>
      <c r="E8" t="s">
        <v>78</v>
      </c>
      <c r="F8" s="5">
        <v>40554</v>
      </c>
      <c r="G8">
        <v>41</v>
      </c>
      <c r="H8" t="s">
        <v>12</v>
      </c>
      <c r="I8" s="6">
        <v>7.7</v>
      </c>
      <c r="J8" s="7">
        <v>10</v>
      </c>
      <c r="K8" s="6">
        <v>0</v>
      </c>
      <c r="L8" s="6">
        <f t="shared" si="0"/>
        <v>77</v>
      </c>
      <c r="M8" s="6">
        <v>77</v>
      </c>
      <c r="N8" s="6">
        <f t="shared" si="1"/>
        <v>0</v>
      </c>
    </row>
    <row r="9" spans="1:18">
      <c r="A9" s="9">
        <v>10250</v>
      </c>
      <c r="B9" t="s">
        <v>52</v>
      </c>
      <c r="C9" t="s">
        <v>63</v>
      </c>
      <c r="D9" t="s">
        <v>64</v>
      </c>
      <c r="E9" t="s">
        <v>78</v>
      </c>
      <c r="F9" s="5">
        <v>40554</v>
      </c>
      <c r="G9">
        <v>65</v>
      </c>
      <c r="H9" t="s">
        <v>13</v>
      </c>
      <c r="I9" s="6">
        <v>16.8</v>
      </c>
      <c r="J9" s="7">
        <v>15</v>
      </c>
      <c r="K9" s="6">
        <v>0.15000000596046448</v>
      </c>
      <c r="L9" s="6">
        <f t="shared" si="0"/>
        <v>252</v>
      </c>
      <c r="M9" s="6">
        <v>214.2</v>
      </c>
      <c r="N9" s="6">
        <f t="shared" si="1"/>
        <v>37.800000000000011</v>
      </c>
      <c r="R9" s="2"/>
    </row>
    <row r="10" spans="1:18">
      <c r="A10" s="9">
        <v>10251</v>
      </c>
      <c r="B10" t="s">
        <v>53</v>
      </c>
      <c r="C10" t="s">
        <v>74</v>
      </c>
      <c r="D10" t="s">
        <v>75</v>
      </c>
      <c r="E10" t="s">
        <v>78</v>
      </c>
      <c r="F10" s="5">
        <v>40554</v>
      </c>
      <c r="G10">
        <v>65</v>
      </c>
      <c r="H10" t="s">
        <v>13</v>
      </c>
      <c r="I10" s="6">
        <v>16.8</v>
      </c>
      <c r="J10" s="7">
        <v>20</v>
      </c>
      <c r="K10" s="6">
        <v>0</v>
      </c>
      <c r="L10" s="6">
        <f t="shared" si="0"/>
        <v>336</v>
      </c>
      <c r="M10" s="6">
        <v>336</v>
      </c>
      <c r="N10" s="6">
        <f t="shared" si="1"/>
        <v>0</v>
      </c>
      <c r="R10" s="2"/>
    </row>
    <row r="11" spans="1:18">
      <c r="A11" s="9">
        <v>10251</v>
      </c>
      <c r="B11" t="s">
        <v>53</v>
      </c>
      <c r="C11" t="s">
        <v>74</v>
      </c>
      <c r="D11" t="s">
        <v>75</v>
      </c>
      <c r="E11" t="s">
        <v>78</v>
      </c>
      <c r="F11" s="5">
        <v>40554</v>
      </c>
      <c r="G11">
        <v>22</v>
      </c>
      <c r="H11" t="s">
        <v>14</v>
      </c>
      <c r="I11" s="6">
        <v>16.8</v>
      </c>
      <c r="J11" s="7">
        <v>6</v>
      </c>
      <c r="K11" s="6">
        <v>5.000000074505806E-2</v>
      </c>
      <c r="L11" s="6">
        <f t="shared" si="0"/>
        <v>100.80000000000001</v>
      </c>
      <c r="M11" s="6">
        <v>95.76</v>
      </c>
      <c r="N11" s="6">
        <f t="shared" si="1"/>
        <v>5.0400000000000063</v>
      </c>
      <c r="R11" s="2"/>
    </row>
    <row r="12" spans="1:18">
      <c r="A12" s="9">
        <v>10251</v>
      </c>
      <c r="B12" t="s">
        <v>53</v>
      </c>
      <c r="C12" t="s">
        <v>74</v>
      </c>
      <c r="D12" t="s">
        <v>75</v>
      </c>
      <c r="E12" t="s">
        <v>78</v>
      </c>
      <c r="F12" s="5">
        <v>40554</v>
      </c>
      <c r="G12">
        <v>57</v>
      </c>
      <c r="H12" t="s">
        <v>15</v>
      </c>
      <c r="I12" s="6">
        <v>15.6</v>
      </c>
      <c r="J12" s="7">
        <v>15</v>
      </c>
      <c r="K12" s="6">
        <v>5.000000074505806E-2</v>
      </c>
      <c r="L12" s="6">
        <f t="shared" si="0"/>
        <v>234</v>
      </c>
      <c r="M12" s="6">
        <v>222.3</v>
      </c>
      <c r="N12" s="6">
        <f t="shared" si="1"/>
        <v>11.699999999999989</v>
      </c>
      <c r="R12" s="2"/>
    </row>
    <row r="13" spans="1:18">
      <c r="A13" s="9">
        <v>10252</v>
      </c>
      <c r="B13" t="s">
        <v>54</v>
      </c>
      <c r="C13" t="s">
        <v>63</v>
      </c>
      <c r="D13" t="s">
        <v>64</v>
      </c>
      <c r="E13" t="s">
        <v>78</v>
      </c>
      <c r="F13" s="5">
        <v>40554</v>
      </c>
      <c r="G13">
        <v>33</v>
      </c>
      <c r="H13" t="s">
        <v>16</v>
      </c>
      <c r="I13" s="6">
        <v>2</v>
      </c>
      <c r="J13" s="7">
        <v>25</v>
      </c>
      <c r="K13" s="6">
        <v>5.000000074505806E-2</v>
      </c>
      <c r="L13" s="6">
        <f t="shared" si="0"/>
        <v>50</v>
      </c>
      <c r="M13" s="6">
        <v>47.5</v>
      </c>
      <c r="N13" s="6">
        <f t="shared" si="1"/>
        <v>2.5</v>
      </c>
    </row>
    <row r="14" spans="1:18">
      <c r="A14" s="9">
        <v>10252</v>
      </c>
      <c r="B14" t="s">
        <v>54</v>
      </c>
      <c r="C14" t="s">
        <v>63</v>
      </c>
      <c r="D14" t="s">
        <v>64</v>
      </c>
      <c r="E14" t="s">
        <v>78</v>
      </c>
      <c r="F14" s="5">
        <v>40554</v>
      </c>
      <c r="G14">
        <v>20</v>
      </c>
      <c r="H14" t="s">
        <v>17</v>
      </c>
      <c r="I14" s="6">
        <v>64.8</v>
      </c>
      <c r="J14" s="7">
        <v>40</v>
      </c>
      <c r="K14" s="6">
        <v>5.000000074505806E-2</v>
      </c>
      <c r="L14" s="6">
        <f t="shared" si="0"/>
        <v>2592</v>
      </c>
      <c r="M14" s="6">
        <v>2462.4</v>
      </c>
      <c r="N14" s="6">
        <f t="shared" si="1"/>
        <v>129.59999999999991</v>
      </c>
    </row>
    <row r="15" spans="1:18">
      <c r="A15" s="9">
        <v>10252</v>
      </c>
      <c r="B15" t="s">
        <v>54</v>
      </c>
      <c r="C15" t="s">
        <v>63</v>
      </c>
      <c r="D15" t="s">
        <v>64</v>
      </c>
      <c r="E15" t="s">
        <v>78</v>
      </c>
      <c r="F15" s="5">
        <v>40554</v>
      </c>
      <c r="G15">
        <v>60</v>
      </c>
      <c r="H15" t="s">
        <v>18</v>
      </c>
      <c r="I15" s="6">
        <v>27.2</v>
      </c>
      <c r="J15" s="7">
        <v>40</v>
      </c>
      <c r="K15" s="6">
        <v>0</v>
      </c>
      <c r="L15" s="6">
        <f t="shared" si="0"/>
        <v>1088</v>
      </c>
      <c r="M15" s="6">
        <v>1088</v>
      </c>
      <c r="N15" s="6">
        <f t="shared" si="1"/>
        <v>0</v>
      </c>
    </row>
    <row r="16" spans="1:18">
      <c r="A16" s="9">
        <v>10253</v>
      </c>
      <c r="B16" t="s">
        <v>55</v>
      </c>
      <c r="C16" t="s">
        <v>63</v>
      </c>
      <c r="D16" t="s">
        <v>64</v>
      </c>
      <c r="E16" t="s">
        <v>78</v>
      </c>
      <c r="F16" s="5">
        <v>40554</v>
      </c>
      <c r="G16">
        <v>49</v>
      </c>
      <c r="H16" t="s">
        <v>19</v>
      </c>
      <c r="I16" s="6">
        <v>16</v>
      </c>
      <c r="J16" s="7">
        <v>40</v>
      </c>
      <c r="K16" s="6">
        <v>0</v>
      </c>
      <c r="L16" s="6">
        <f t="shared" si="0"/>
        <v>640</v>
      </c>
      <c r="M16" s="6">
        <v>640</v>
      </c>
      <c r="N16" s="6">
        <f t="shared" si="1"/>
        <v>0</v>
      </c>
    </row>
    <row r="17" spans="1:14">
      <c r="A17" s="9">
        <v>10253</v>
      </c>
      <c r="B17" t="s">
        <v>55</v>
      </c>
      <c r="C17" t="s">
        <v>63</v>
      </c>
      <c r="D17" t="s">
        <v>64</v>
      </c>
      <c r="E17" t="s">
        <v>78</v>
      </c>
      <c r="F17" s="5">
        <v>40554</v>
      </c>
      <c r="G17">
        <v>39</v>
      </c>
      <c r="H17" t="s">
        <v>20</v>
      </c>
      <c r="I17" s="6">
        <v>14.4</v>
      </c>
      <c r="J17" s="7">
        <v>42</v>
      </c>
      <c r="K17" s="6">
        <v>0</v>
      </c>
      <c r="L17" s="6">
        <f t="shared" si="0"/>
        <v>604.80000000000007</v>
      </c>
      <c r="M17" s="6">
        <v>604.79999999999995</v>
      </c>
      <c r="N17" s="6">
        <f t="shared" si="1"/>
        <v>0</v>
      </c>
    </row>
    <row r="18" spans="1:14">
      <c r="A18" s="9">
        <v>10253</v>
      </c>
      <c r="B18" t="s">
        <v>55</v>
      </c>
      <c r="C18" t="s">
        <v>63</v>
      </c>
      <c r="D18" t="s">
        <v>64</v>
      </c>
      <c r="E18" t="s">
        <v>78</v>
      </c>
      <c r="F18" s="5">
        <v>40554</v>
      </c>
      <c r="G18">
        <v>31</v>
      </c>
      <c r="H18" t="s">
        <v>21</v>
      </c>
      <c r="I18" s="6">
        <v>10</v>
      </c>
      <c r="J18" s="7">
        <v>20</v>
      </c>
      <c r="K18" s="6">
        <v>0</v>
      </c>
      <c r="L18" s="6">
        <f t="shared" si="0"/>
        <v>200</v>
      </c>
      <c r="M18" s="6">
        <v>200</v>
      </c>
      <c r="N18" s="6">
        <f t="shared" si="1"/>
        <v>0</v>
      </c>
    </row>
    <row r="19" spans="1:14">
      <c r="A19" s="9">
        <v>10254</v>
      </c>
      <c r="B19" t="s">
        <v>56</v>
      </c>
      <c r="C19" t="s">
        <v>68</v>
      </c>
      <c r="D19" t="s">
        <v>64</v>
      </c>
      <c r="E19" t="s">
        <v>76</v>
      </c>
      <c r="F19" s="5">
        <v>40554</v>
      </c>
      <c r="G19">
        <v>55</v>
      </c>
      <c r="H19" t="s">
        <v>22</v>
      </c>
      <c r="I19" s="6">
        <v>19.2</v>
      </c>
      <c r="J19" s="7">
        <v>21</v>
      </c>
      <c r="K19" s="6">
        <v>0.15000000596046448</v>
      </c>
      <c r="L19" s="6">
        <f t="shared" si="0"/>
        <v>403.2</v>
      </c>
      <c r="M19" s="6">
        <v>342.72</v>
      </c>
      <c r="N19" s="6">
        <f t="shared" si="1"/>
        <v>60.479999999999961</v>
      </c>
    </row>
    <row r="20" spans="1:14">
      <c r="A20" s="9">
        <v>10254</v>
      </c>
      <c r="B20" t="s">
        <v>56</v>
      </c>
      <c r="C20" t="s">
        <v>68</v>
      </c>
      <c r="D20" t="s">
        <v>64</v>
      </c>
      <c r="E20" t="s">
        <v>76</v>
      </c>
      <c r="F20" s="5">
        <v>40554</v>
      </c>
      <c r="G20">
        <v>74</v>
      </c>
      <c r="H20" t="s">
        <v>23</v>
      </c>
      <c r="I20" s="6">
        <v>8</v>
      </c>
      <c r="J20" s="7">
        <v>21</v>
      </c>
      <c r="K20" s="6">
        <v>0</v>
      </c>
      <c r="L20" s="6">
        <f t="shared" si="0"/>
        <v>168</v>
      </c>
      <c r="M20" s="6">
        <v>168</v>
      </c>
      <c r="N20" s="6">
        <f t="shared" si="1"/>
        <v>0</v>
      </c>
    </row>
    <row r="21" spans="1:14">
      <c r="A21" s="9">
        <v>10254</v>
      </c>
      <c r="B21" t="s">
        <v>56</v>
      </c>
      <c r="C21" t="s">
        <v>68</v>
      </c>
      <c r="D21" t="s">
        <v>64</v>
      </c>
      <c r="E21" t="s">
        <v>76</v>
      </c>
      <c r="F21" s="5">
        <v>40554</v>
      </c>
      <c r="G21">
        <v>24</v>
      </c>
      <c r="H21" t="s">
        <v>24</v>
      </c>
      <c r="I21" s="6">
        <v>3.6</v>
      </c>
      <c r="J21" s="7">
        <v>15</v>
      </c>
      <c r="K21" s="6">
        <v>0.15000000596046448</v>
      </c>
      <c r="L21" s="6">
        <f t="shared" si="0"/>
        <v>54</v>
      </c>
      <c r="M21" s="6">
        <v>45.9</v>
      </c>
      <c r="N21" s="6">
        <f t="shared" si="1"/>
        <v>8.1000000000000014</v>
      </c>
    </row>
    <row r="22" spans="1:14">
      <c r="A22" s="9">
        <v>10255</v>
      </c>
      <c r="B22" t="s">
        <v>57</v>
      </c>
      <c r="C22" t="s">
        <v>74</v>
      </c>
      <c r="D22" t="s">
        <v>75</v>
      </c>
      <c r="E22" t="s">
        <v>76</v>
      </c>
      <c r="F22" s="5">
        <v>40554</v>
      </c>
      <c r="G22">
        <v>36</v>
      </c>
      <c r="H22" t="s">
        <v>25</v>
      </c>
      <c r="I22" s="6">
        <v>15.2</v>
      </c>
      <c r="J22" s="7">
        <v>25</v>
      </c>
      <c r="K22" s="6">
        <v>0</v>
      </c>
      <c r="L22" s="6">
        <f t="shared" si="0"/>
        <v>380</v>
      </c>
      <c r="M22" s="6">
        <v>380</v>
      </c>
      <c r="N22" s="6">
        <f t="shared" si="1"/>
        <v>0</v>
      </c>
    </row>
    <row r="23" spans="1:14">
      <c r="A23" s="9">
        <v>10255</v>
      </c>
      <c r="B23" t="s">
        <v>57</v>
      </c>
      <c r="C23" t="s">
        <v>74</v>
      </c>
      <c r="D23" t="s">
        <v>75</v>
      </c>
      <c r="E23" t="s">
        <v>76</v>
      </c>
      <c r="F23" s="5">
        <v>40554</v>
      </c>
      <c r="G23">
        <v>59</v>
      </c>
      <c r="H23" t="s">
        <v>26</v>
      </c>
      <c r="I23" s="6">
        <v>44</v>
      </c>
      <c r="J23" s="7">
        <v>30</v>
      </c>
      <c r="K23" s="6">
        <v>0</v>
      </c>
      <c r="L23" s="6">
        <f t="shared" si="0"/>
        <v>1320</v>
      </c>
      <c r="M23" s="6">
        <v>1320</v>
      </c>
      <c r="N23" s="6">
        <f t="shared" si="1"/>
        <v>0</v>
      </c>
    </row>
    <row r="24" spans="1:14">
      <c r="A24" s="9">
        <v>10255</v>
      </c>
      <c r="B24" t="s">
        <v>57</v>
      </c>
      <c r="C24" t="s">
        <v>74</v>
      </c>
      <c r="D24" t="s">
        <v>75</v>
      </c>
      <c r="E24" t="s">
        <v>76</v>
      </c>
      <c r="F24" s="5">
        <v>40554</v>
      </c>
      <c r="G24">
        <v>16</v>
      </c>
      <c r="H24" t="s">
        <v>27</v>
      </c>
      <c r="I24" s="6">
        <v>13.9</v>
      </c>
      <c r="J24" s="7">
        <v>35</v>
      </c>
      <c r="K24" s="6">
        <v>0</v>
      </c>
      <c r="L24" s="6">
        <f t="shared" si="0"/>
        <v>486.5</v>
      </c>
      <c r="M24" s="6">
        <v>486.5</v>
      </c>
      <c r="N24" s="6">
        <f t="shared" si="1"/>
        <v>0</v>
      </c>
    </row>
    <row r="25" spans="1:14">
      <c r="A25" s="9">
        <v>10255</v>
      </c>
      <c r="B25" t="s">
        <v>57</v>
      </c>
      <c r="C25" t="s">
        <v>74</v>
      </c>
      <c r="D25" t="s">
        <v>75</v>
      </c>
      <c r="E25" t="s">
        <v>76</v>
      </c>
      <c r="F25" s="5">
        <v>40554</v>
      </c>
      <c r="G25">
        <v>2</v>
      </c>
      <c r="H25" t="s">
        <v>28</v>
      </c>
      <c r="I25" s="6">
        <v>15.2</v>
      </c>
      <c r="J25" s="7">
        <v>20</v>
      </c>
      <c r="K25" s="6">
        <v>0</v>
      </c>
      <c r="L25" s="6">
        <f t="shared" si="0"/>
        <v>304</v>
      </c>
      <c r="M25" s="6">
        <v>304</v>
      </c>
      <c r="N25" s="6">
        <f t="shared" si="1"/>
        <v>0</v>
      </c>
    </row>
    <row r="26" spans="1:14">
      <c r="A26" s="9">
        <v>10256</v>
      </c>
      <c r="B26" t="s">
        <v>58</v>
      </c>
      <c r="C26" t="s">
        <v>70</v>
      </c>
      <c r="D26" t="s">
        <v>71</v>
      </c>
      <c r="E26" t="s">
        <v>77</v>
      </c>
      <c r="F26" s="5">
        <v>40554</v>
      </c>
      <c r="G26">
        <v>53</v>
      </c>
      <c r="H26" t="s">
        <v>29</v>
      </c>
      <c r="I26" s="6">
        <v>26.2</v>
      </c>
      <c r="J26" s="7">
        <v>15</v>
      </c>
      <c r="K26" s="6">
        <v>0.15</v>
      </c>
      <c r="L26" s="6">
        <f t="shared" si="0"/>
        <v>393</v>
      </c>
      <c r="M26" s="6">
        <v>393</v>
      </c>
      <c r="N26" s="6">
        <f t="shared" si="1"/>
        <v>0</v>
      </c>
    </row>
    <row r="27" spans="1:14">
      <c r="A27" s="9">
        <v>10256</v>
      </c>
      <c r="B27" t="s">
        <v>58</v>
      </c>
      <c r="C27" t="s">
        <v>70</v>
      </c>
      <c r="D27" t="s">
        <v>71</v>
      </c>
      <c r="E27" t="s">
        <v>77</v>
      </c>
      <c r="F27" s="5">
        <v>40554</v>
      </c>
      <c r="G27">
        <v>77</v>
      </c>
      <c r="H27" t="s">
        <v>30</v>
      </c>
      <c r="I27" s="6">
        <v>10.4</v>
      </c>
      <c r="J27" s="7">
        <v>12</v>
      </c>
      <c r="K27" s="6">
        <v>0</v>
      </c>
      <c r="L27" s="6">
        <f t="shared" si="0"/>
        <v>124.80000000000001</v>
      </c>
      <c r="M27" s="6">
        <v>124.8</v>
      </c>
      <c r="N27" s="6">
        <f t="shared" si="1"/>
        <v>0</v>
      </c>
    </row>
    <row r="28" spans="1:14">
      <c r="A28" s="9">
        <v>10257</v>
      </c>
      <c r="B28" t="s">
        <v>59</v>
      </c>
      <c r="C28" t="s">
        <v>66</v>
      </c>
      <c r="D28" t="s">
        <v>67</v>
      </c>
      <c r="E28" t="s">
        <v>77</v>
      </c>
      <c r="F28" s="5">
        <v>40554</v>
      </c>
      <c r="G28">
        <v>27</v>
      </c>
      <c r="H28" t="s">
        <v>31</v>
      </c>
      <c r="I28" s="6">
        <v>35.1</v>
      </c>
      <c r="J28" s="7">
        <v>25</v>
      </c>
      <c r="K28" s="6">
        <v>0</v>
      </c>
      <c r="L28" s="6">
        <f t="shared" si="0"/>
        <v>877.5</v>
      </c>
      <c r="M28" s="6">
        <v>877.5</v>
      </c>
      <c r="N28" s="6">
        <f t="shared" si="1"/>
        <v>0</v>
      </c>
    </row>
    <row r="29" spans="1:14">
      <c r="A29" s="9">
        <v>10257</v>
      </c>
      <c r="B29" t="s">
        <v>59</v>
      </c>
      <c r="C29" t="s">
        <v>66</v>
      </c>
      <c r="D29" t="s">
        <v>67</v>
      </c>
      <c r="E29" t="s">
        <v>77</v>
      </c>
      <c r="F29" s="5">
        <v>40554</v>
      </c>
      <c r="G29">
        <v>39</v>
      </c>
      <c r="H29" t="s">
        <v>20</v>
      </c>
      <c r="I29" s="6">
        <v>14.4</v>
      </c>
      <c r="J29" s="7">
        <v>6</v>
      </c>
      <c r="K29" s="6">
        <v>0</v>
      </c>
      <c r="L29" s="6">
        <f t="shared" si="0"/>
        <v>86.4</v>
      </c>
      <c r="M29" s="6">
        <v>86.4</v>
      </c>
      <c r="N29" s="6">
        <f t="shared" si="1"/>
        <v>0</v>
      </c>
    </row>
    <row r="30" spans="1:14">
      <c r="A30" s="9">
        <v>10257</v>
      </c>
      <c r="B30" t="s">
        <v>59</v>
      </c>
      <c r="C30" t="s">
        <v>66</v>
      </c>
      <c r="D30" t="s">
        <v>67</v>
      </c>
      <c r="E30" t="s">
        <v>77</v>
      </c>
      <c r="F30" s="5">
        <v>40554</v>
      </c>
      <c r="G30">
        <v>77</v>
      </c>
      <c r="H30" t="s">
        <v>30</v>
      </c>
      <c r="I30" s="6">
        <v>10.4</v>
      </c>
      <c r="J30" s="7">
        <v>15</v>
      </c>
      <c r="K30" s="6">
        <v>0</v>
      </c>
      <c r="L30" s="6">
        <f t="shared" si="0"/>
        <v>156</v>
      </c>
      <c r="M30" s="6">
        <v>156</v>
      </c>
      <c r="N30" s="6">
        <f t="shared" si="1"/>
        <v>0</v>
      </c>
    </row>
    <row r="31" spans="1:14">
      <c r="C31" s="4"/>
    </row>
    <row r="34" spans="2:2">
      <c r="B34" s="4"/>
    </row>
  </sheetData>
  <printOptions gridLines="1"/>
  <pageMargins left="0.75" right="0.75" top="1" bottom="1" header="0.5" footer="0.5"/>
  <pageSetup scale="99" fitToHeight="0" orientation="portrait"/>
  <headerFooter alignWithMargins="0">
    <oddHeader>&amp;LSample Order Reports Workbook&amp;RSource Data</oddHeader>
    <oddFooter>&amp;LPage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2" sqref="G2"/>
    </sheetView>
  </sheetViews>
  <sheetFormatPr baseColWidth="10" defaultColWidth="9" defaultRowHeight="11" x14ac:dyDescent="0"/>
  <cols>
    <col min="2" max="2" width="18.19921875" bestFit="1" customWidth="1"/>
    <col min="3" max="3" width="18" bestFit="1" customWidth="1"/>
    <col min="4" max="4" width="14.59765625" bestFit="1" customWidth="1"/>
    <col min="5" max="5" width="25.796875" bestFit="1" customWidth="1"/>
    <col min="6" max="6" width="17.19921875" bestFit="1" customWidth="1"/>
    <col min="7" max="7" width="11.3984375" bestFit="1" customWidth="1"/>
    <col min="8" max="8" width="11.19921875" bestFit="1" customWidth="1"/>
    <col min="9" max="9" width="29.3984375" bestFit="1" customWidth="1"/>
    <col min="10" max="10" width="10.19921875" bestFit="1" customWidth="1"/>
    <col min="15" max="15" width="16.3984375" bestFit="1" customWidth="1"/>
  </cols>
  <sheetData>
    <row r="1" spans="1:15" s="3" customFormat="1">
      <c r="A1" s="10" t="s">
        <v>80</v>
      </c>
      <c r="B1" s="3" t="s">
        <v>81</v>
      </c>
      <c r="C1" s="3" t="s">
        <v>82</v>
      </c>
      <c r="D1" s="3" t="s">
        <v>61</v>
      </c>
      <c r="E1" s="3" t="s">
        <v>62</v>
      </c>
      <c r="F1" s="3" t="s">
        <v>79</v>
      </c>
      <c r="G1" s="3" t="s">
        <v>49</v>
      </c>
      <c r="H1" s="3" t="s">
        <v>1</v>
      </c>
      <c r="I1" s="3" t="s">
        <v>93</v>
      </c>
      <c r="J1" s="3" t="s">
        <v>3</v>
      </c>
      <c r="K1" s="3" t="s">
        <v>4</v>
      </c>
      <c r="L1" s="3" t="s">
        <v>5</v>
      </c>
      <c r="M1" s="3" t="s">
        <v>47</v>
      </c>
      <c r="N1" s="3" t="s">
        <v>6</v>
      </c>
      <c r="O1" s="3" t="s">
        <v>48</v>
      </c>
    </row>
    <row r="2" spans="1:15">
      <c r="A2" s="8" t="s">
        <v>94</v>
      </c>
      <c r="B2" s="4" t="s">
        <v>224</v>
      </c>
      <c r="C2" t="s">
        <v>106</v>
      </c>
      <c r="D2" t="s">
        <v>73</v>
      </c>
      <c r="E2" s="4" t="s">
        <v>128</v>
      </c>
      <c r="F2">
        <v>2</v>
      </c>
      <c r="G2" s="5">
        <v>40554</v>
      </c>
      <c r="H2">
        <v>2</v>
      </c>
      <c r="I2" t="s">
        <v>28</v>
      </c>
      <c r="J2" s="6">
        <v>15.2</v>
      </c>
      <c r="K2">
        <v>50</v>
      </c>
      <c r="L2" s="6">
        <v>0.20000000298023224</v>
      </c>
      <c r="M2" s="6">
        <v>760</v>
      </c>
      <c r="N2" s="6">
        <v>608</v>
      </c>
    </row>
    <row r="3" spans="1:15">
      <c r="A3" s="8" t="s">
        <v>94</v>
      </c>
      <c r="B3" s="4" t="s">
        <v>224</v>
      </c>
      <c r="C3" t="s">
        <v>106</v>
      </c>
      <c r="D3" t="s">
        <v>73</v>
      </c>
      <c r="E3" s="4" t="s">
        <v>128</v>
      </c>
      <c r="F3">
        <v>2</v>
      </c>
      <c r="G3" s="5">
        <v>40554</v>
      </c>
      <c r="H3">
        <v>32</v>
      </c>
      <c r="I3" t="s">
        <v>32</v>
      </c>
      <c r="J3" s="6">
        <v>25.6</v>
      </c>
      <c r="K3">
        <v>6</v>
      </c>
      <c r="L3" s="6">
        <v>0.20000000298023224</v>
      </c>
      <c r="M3" s="6">
        <v>153.60000000000002</v>
      </c>
      <c r="N3" s="6">
        <v>122.88</v>
      </c>
    </row>
    <row r="4" spans="1:15">
      <c r="A4" s="8" t="s">
        <v>94</v>
      </c>
      <c r="B4" s="4" t="s">
        <v>224</v>
      </c>
      <c r="C4" t="s">
        <v>106</v>
      </c>
      <c r="D4" t="s">
        <v>73</v>
      </c>
      <c r="E4" s="4" t="s">
        <v>128</v>
      </c>
      <c r="F4">
        <v>2</v>
      </c>
      <c r="G4" s="5">
        <v>40554</v>
      </c>
      <c r="H4">
        <v>5</v>
      </c>
      <c r="I4" t="s">
        <v>33</v>
      </c>
      <c r="J4" s="6">
        <v>17</v>
      </c>
      <c r="K4">
        <v>65</v>
      </c>
      <c r="L4" s="6">
        <v>0.20000000298023224</v>
      </c>
      <c r="M4" s="6">
        <v>1105</v>
      </c>
      <c r="N4" s="6">
        <v>884</v>
      </c>
    </row>
    <row r="5" spans="1:15">
      <c r="A5" s="8" t="s">
        <v>95</v>
      </c>
      <c r="B5" s="4" t="s">
        <v>107</v>
      </c>
      <c r="C5" s="4" t="s">
        <v>108</v>
      </c>
      <c r="D5" s="4" t="s">
        <v>129</v>
      </c>
      <c r="E5" s="4" t="s">
        <v>130</v>
      </c>
      <c r="F5">
        <v>3</v>
      </c>
      <c r="G5" s="5">
        <v>40554</v>
      </c>
      <c r="H5">
        <v>21</v>
      </c>
      <c r="I5" t="s">
        <v>34</v>
      </c>
      <c r="J5" s="6">
        <v>8</v>
      </c>
      <c r="K5">
        <v>10</v>
      </c>
      <c r="L5" s="6">
        <v>0</v>
      </c>
      <c r="M5" s="6">
        <v>80</v>
      </c>
      <c r="N5" s="6">
        <v>80</v>
      </c>
      <c r="O5" s="12" t="s">
        <v>219</v>
      </c>
    </row>
    <row r="6" spans="1:15">
      <c r="A6" s="8" t="s">
        <v>95</v>
      </c>
      <c r="B6" s="4" t="s">
        <v>107</v>
      </c>
      <c r="C6" s="4" t="s">
        <v>108</v>
      </c>
      <c r="D6" s="4" t="s">
        <v>129</v>
      </c>
      <c r="E6" s="4" t="s">
        <v>130</v>
      </c>
      <c r="F6">
        <v>3</v>
      </c>
      <c r="G6" s="5">
        <v>40554</v>
      </c>
      <c r="H6">
        <v>37</v>
      </c>
      <c r="I6" t="s">
        <v>35</v>
      </c>
      <c r="J6" s="6">
        <v>20.8</v>
      </c>
      <c r="K6">
        <v>1</v>
      </c>
      <c r="L6" s="6">
        <v>0</v>
      </c>
      <c r="M6" s="6">
        <v>20.8</v>
      </c>
      <c r="N6" s="6">
        <v>20.8</v>
      </c>
      <c r="O6" s="12" t="s">
        <v>220</v>
      </c>
    </row>
    <row r="7" spans="1:15">
      <c r="A7" s="8" t="s">
        <v>96</v>
      </c>
      <c r="B7" s="4" t="s">
        <v>109</v>
      </c>
      <c r="C7" s="4" t="s">
        <v>110</v>
      </c>
      <c r="D7" s="4" t="s">
        <v>131</v>
      </c>
      <c r="E7" t="s">
        <v>85</v>
      </c>
      <c r="F7">
        <v>3</v>
      </c>
      <c r="G7" s="5">
        <v>40554</v>
      </c>
      <c r="H7">
        <v>70</v>
      </c>
      <c r="I7" t="s">
        <v>36</v>
      </c>
      <c r="J7" s="6">
        <v>12</v>
      </c>
      <c r="K7">
        <v>21</v>
      </c>
      <c r="L7" s="6">
        <v>0.25</v>
      </c>
      <c r="M7" s="6">
        <v>252</v>
      </c>
      <c r="N7" s="6">
        <v>189</v>
      </c>
      <c r="O7" s="12"/>
    </row>
    <row r="8" spans="1:15">
      <c r="A8" s="8" t="s">
        <v>96</v>
      </c>
      <c r="B8" s="4" t="s">
        <v>109</v>
      </c>
      <c r="C8" s="4" t="s">
        <v>110</v>
      </c>
      <c r="D8" s="4" t="s">
        <v>131</v>
      </c>
      <c r="E8" t="s">
        <v>85</v>
      </c>
      <c r="F8">
        <v>3</v>
      </c>
      <c r="G8" s="5">
        <v>40554</v>
      </c>
      <c r="H8">
        <v>57</v>
      </c>
      <c r="I8" t="s">
        <v>15</v>
      </c>
      <c r="J8" s="6">
        <v>15.6</v>
      </c>
      <c r="K8">
        <v>50</v>
      </c>
      <c r="L8" s="6">
        <v>0</v>
      </c>
      <c r="M8" s="6">
        <v>780</v>
      </c>
      <c r="N8" s="6">
        <v>780</v>
      </c>
      <c r="O8" s="12" t="s">
        <v>221</v>
      </c>
    </row>
    <row r="9" spans="1:15">
      <c r="A9" s="8" t="s">
        <v>96</v>
      </c>
      <c r="B9" s="4" t="s">
        <v>109</v>
      </c>
      <c r="C9" s="4" t="s">
        <v>110</v>
      </c>
      <c r="D9" s="4" t="s">
        <v>131</v>
      </c>
      <c r="E9" t="s">
        <v>85</v>
      </c>
      <c r="F9">
        <v>3</v>
      </c>
      <c r="G9" s="5">
        <v>40554</v>
      </c>
      <c r="H9">
        <v>62</v>
      </c>
      <c r="I9" t="s">
        <v>37</v>
      </c>
      <c r="J9" s="6">
        <v>39.4</v>
      </c>
      <c r="K9">
        <v>15</v>
      </c>
      <c r="L9" s="6">
        <v>0.25</v>
      </c>
      <c r="M9" s="6">
        <v>591</v>
      </c>
      <c r="N9" s="6">
        <v>443.25</v>
      </c>
      <c r="O9" s="12" t="s">
        <v>222</v>
      </c>
    </row>
    <row r="10" spans="1:15">
      <c r="A10" s="8" t="s">
        <v>96</v>
      </c>
      <c r="B10" s="4" t="s">
        <v>109</v>
      </c>
      <c r="C10" s="4" t="s">
        <v>110</v>
      </c>
      <c r="D10" s="4" t="s">
        <v>131</v>
      </c>
      <c r="E10" t="s">
        <v>85</v>
      </c>
      <c r="F10">
        <v>3</v>
      </c>
      <c r="G10" s="5">
        <v>40554</v>
      </c>
      <c r="H10">
        <v>41</v>
      </c>
      <c r="I10" t="s">
        <v>12</v>
      </c>
      <c r="J10" s="6">
        <v>7.7</v>
      </c>
      <c r="K10">
        <v>16</v>
      </c>
      <c r="L10" s="6">
        <v>0.25</v>
      </c>
      <c r="M10" s="6">
        <v>123.2</v>
      </c>
      <c r="N10" s="6">
        <v>92.4</v>
      </c>
      <c r="O10" s="12" t="s">
        <v>223</v>
      </c>
    </row>
    <row r="11" spans="1:15">
      <c r="A11" s="8" t="s">
        <v>97</v>
      </c>
      <c r="B11" s="4" t="s">
        <v>111</v>
      </c>
      <c r="C11" s="4" t="s">
        <v>112</v>
      </c>
      <c r="D11" s="4" t="s">
        <v>132</v>
      </c>
      <c r="E11" t="s">
        <v>86</v>
      </c>
      <c r="F11">
        <v>1</v>
      </c>
      <c r="G11" s="5">
        <v>40554</v>
      </c>
      <c r="H11">
        <v>35</v>
      </c>
      <c r="I11" t="s">
        <v>38</v>
      </c>
      <c r="J11" s="6">
        <v>14.4</v>
      </c>
      <c r="K11">
        <v>20</v>
      </c>
      <c r="L11" s="6">
        <v>0</v>
      </c>
      <c r="M11" s="6">
        <v>288</v>
      </c>
      <c r="N11" s="6">
        <v>288</v>
      </c>
    </row>
    <row r="12" spans="1:15">
      <c r="A12" s="8" t="s">
        <v>97</v>
      </c>
      <c r="B12" s="4" t="s">
        <v>111</v>
      </c>
      <c r="C12" s="4" t="s">
        <v>112</v>
      </c>
      <c r="D12" s="4" t="s">
        <v>132</v>
      </c>
      <c r="E12" t="s">
        <v>86</v>
      </c>
      <c r="F12">
        <v>1</v>
      </c>
      <c r="G12" s="5">
        <v>40554</v>
      </c>
      <c r="H12">
        <v>21</v>
      </c>
      <c r="I12" t="s">
        <v>34</v>
      </c>
      <c r="J12" s="6">
        <v>8</v>
      </c>
      <c r="K12">
        <v>20</v>
      </c>
      <c r="L12" s="6">
        <v>0</v>
      </c>
      <c r="M12" s="6">
        <v>160</v>
      </c>
      <c r="N12" s="6">
        <v>160</v>
      </c>
    </row>
    <row r="13" spans="1:15">
      <c r="A13" s="8" t="s">
        <v>98</v>
      </c>
      <c r="B13" s="4" t="s">
        <v>113</v>
      </c>
      <c r="C13" s="4" t="s">
        <v>114</v>
      </c>
      <c r="D13" s="4" t="s">
        <v>131</v>
      </c>
      <c r="E13" t="s">
        <v>85</v>
      </c>
      <c r="F13">
        <v>2</v>
      </c>
      <c r="G13" s="5">
        <v>40554</v>
      </c>
      <c r="H13">
        <v>5</v>
      </c>
      <c r="I13" t="s">
        <v>33</v>
      </c>
      <c r="J13" s="6">
        <v>17</v>
      </c>
      <c r="K13">
        <v>12</v>
      </c>
      <c r="L13" s="6">
        <v>0.20000000298023224</v>
      </c>
      <c r="M13" s="6">
        <v>204</v>
      </c>
      <c r="N13" s="6">
        <v>163.19999999999999</v>
      </c>
    </row>
    <row r="14" spans="1:15">
      <c r="A14" s="8" t="s">
        <v>98</v>
      </c>
      <c r="B14" s="4" t="s">
        <v>113</v>
      </c>
      <c r="C14" s="4" t="s">
        <v>114</v>
      </c>
      <c r="D14" s="4" t="s">
        <v>131</v>
      </c>
      <c r="E14" t="s">
        <v>85</v>
      </c>
      <c r="F14">
        <v>2</v>
      </c>
      <c r="G14" s="5">
        <v>40554</v>
      </c>
      <c r="H14">
        <v>7</v>
      </c>
      <c r="I14" t="s">
        <v>39</v>
      </c>
      <c r="J14" s="6">
        <v>24</v>
      </c>
      <c r="K14">
        <v>15</v>
      </c>
      <c r="L14" s="6">
        <v>0</v>
      </c>
      <c r="M14" s="6">
        <v>360</v>
      </c>
      <c r="N14" s="6">
        <v>360</v>
      </c>
    </row>
    <row r="15" spans="1:15">
      <c r="A15" s="8" t="s">
        <v>98</v>
      </c>
      <c r="B15" s="4" t="s">
        <v>113</v>
      </c>
      <c r="C15" s="4" t="s">
        <v>114</v>
      </c>
      <c r="D15" s="4" t="s">
        <v>131</v>
      </c>
      <c r="E15" t="s">
        <v>85</v>
      </c>
      <c r="F15">
        <v>2</v>
      </c>
      <c r="G15" s="5">
        <v>40554</v>
      </c>
      <c r="H15">
        <v>56</v>
      </c>
      <c r="I15" t="s">
        <v>40</v>
      </c>
      <c r="J15" s="6">
        <v>30.4</v>
      </c>
      <c r="K15">
        <v>2</v>
      </c>
      <c r="L15" s="6">
        <v>0</v>
      </c>
      <c r="M15" s="6">
        <v>60.8</v>
      </c>
      <c r="N15" s="6">
        <v>60.8</v>
      </c>
    </row>
    <row r="16" spans="1:15">
      <c r="A16" s="8" t="s">
        <v>99</v>
      </c>
      <c r="B16" s="4" t="s">
        <v>115</v>
      </c>
      <c r="C16" s="4" t="s">
        <v>116</v>
      </c>
      <c r="D16" s="4" t="s">
        <v>133</v>
      </c>
      <c r="E16" t="s">
        <v>87</v>
      </c>
      <c r="F16">
        <v>2</v>
      </c>
      <c r="G16" s="5">
        <v>40554</v>
      </c>
      <c r="H16">
        <v>16</v>
      </c>
      <c r="I16" t="s">
        <v>27</v>
      </c>
      <c r="J16" s="6">
        <v>13.9</v>
      </c>
      <c r="K16">
        <v>60</v>
      </c>
      <c r="L16" s="6">
        <v>0.25</v>
      </c>
      <c r="M16" s="6">
        <v>834</v>
      </c>
      <c r="N16" s="6">
        <v>625.5</v>
      </c>
    </row>
    <row r="17" spans="1:14">
      <c r="A17" s="8" t="s">
        <v>99</v>
      </c>
      <c r="B17" s="4" t="s">
        <v>115</v>
      </c>
      <c r="C17" s="4" t="s">
        <v>116</v>
      </c>
      <c r="D17" s="4" t="s">
        <v>133</v>
      </c>
      <c r="E17" t="s">
        <v>87</v>
      </c>
      <c r="F17">
        <v>2</v>
      </c>
      <c r="G17" s="5">
        <v>40554</v>
      </c>
      <c r="H17">
        <v>30</v>
      </c>
      <c r="I17" t="s">
        <v>41</v>
      </c>
      <c r="J17" s="6">
        <v>20.7</v>
      </c>
      <c r="K17">
        <v>60</v>
      </c>
      <c r="L17" s="6">
        <v>0.25</v>
      </c>
      <c r="M17" s="6">
        <v>1242</v>
      </c>
      <c r="N17" s="6">
        <v>931.5</v>
      </c>
    </row>
    <row r="18" spans="1:14">
      <c r="A18" s="8" t="s">
        <v>99</v>
      </c>
      <c r="B18" s="4" t="s">
        <v>115</v>
      </c>
      <c r="C18" s="4" t="s">
        <v>116</v>
      </c>
      <c r="D18" s="4" t="s">
        <v>133</v>
      </c>
      <c r="E18" t="s">
        <v>87</v>
      </c>
      <c r="F18">
        <v>2</v>
      </c>
      <c r="G18" s="5">
        <v>40554</v>
      </c>
      <c r="H18">
        <v>74</v>
      </c>
      <c r="I18" t="s">
        <v>23</v>
      </c>
      <c r="J18" s="6">
        <v>8</v>
      </c>
      <c r="K18">
        <v>36</v>
      </c>
      <c r="L18" s="6">
        <v>0.25</v>
      </c>
      <c r="M18" s="6">
        <v>288</v>
      </c>
      <c r="N18" s="6">
        <v>216</v>
      </c>
    </row>
    <row r="19" spans="1:14">
      <c r="A19" s="8" t="s">
        <v>99</v>
      </c>
      <c r="B19" s="4" t="s">
        <v>115</v>
      </c>
      <c r="C19" s="4" t="s">
        <v>116</v>
      </c>
      <c r="D19" s="4" t="s">
        <v>133</v>
      </c>
      <c r="E19" t="s">
        <v>87</v>
      </c>
      <c r="F19">
        <v>2</v>
      </c>
      <c r="G19" s="5">
        <v>40554</v>
      </c>
      <c r="H19">
        <v>24</v>
      </c>
      <c r="I19" t="s">
        <v>24</v>
      </c>
      <c r="J19" s="6">
        <v>3.6</v>
      </c>
      <c r="K19">
        <v>28</v>
      </c>
      <c r="L19" s="6">
        <v>0</v>
      </c>
      <c r="M19" s="6">
        <v>100.8</v>
      </c>
      <c r="N19" s="6">
        <v>100.8</v>
      </c>
    </row>
    <row r="20" spans="1:14">
      <c r="A20" s="8" t="s">
        <v>100</v>
      </c>
      <c r="B20" s="4" t="s">
        <v>117</v>
      </c>
      <c r="C20" s="4" t="s">
        <v>118</v>
      </c>
      <c r="D20" s="4" t="s">
        <v>63</v>
      </c>
      <c r="E20" t="s">
        <v>88</v>
      </c>
      <c r="F20">
        <v>2</v>
      </c>
      <c r="G20" s="5">
        <v>40554</v>
      </c>
      <c r="H20">
        <v>2</v>
      </c>
      <c r="I20" t="s">
        <v>28</v>
      </c>
      <c r="J20" s="6">
        <v>15.2</v>
      </c>
      <c r="K20">
        <v>35</v>
      </c>
      <c r="L20" s="6">
        <v>0</v>
      </c>
      <c r="M20" s="6">
        <v>532</v>
      </c>
      <c r="N20" s="6">
        <v>532</v>
      </c>
    </row>
    <row r="21" spans="1:14">
      <c r="A21" s="8" t="s">
        <v>100</v>
      </c>
      <c r="B21" s="4" t="s">
        <v>117</v>
      </c>
      <c r="C21" s="4" t="s">
        <v>118</v>
      </c>
      <c r="D21" s="4" t="s">
        <v>63</v>
      </c>
      <c r="E21" t="s">
        <v>88</v>
      </c>
      <c r="F21">
        <v>2</v>
      </c>
      <c r="G21" s="5">
        <v>40554</v>
      </c>
      <c r="H21">
        <v>41</v>
      </c>
      <c r="I21" t="s">
        <v>12</v>
      </c>
      <c r="J21" s="6">
        <v>7.7</v>
      </c>
      <c r="K21">
        <v>25</v>
      </c>
      <c r="L21" s="6">
        <v>0.15000000596046448</v>
      </c>
      <c r="M21" s="6">
        <v>192.5</v>
      </c>
      <c r="N21" s="6">
        <v>163.62</v>
      </c>
    </row>
    <row r="22" spans="1:14">
      <c r="A22" s="8" t="s">
        <v>101</v>
      </c>
      <c r="B22" s="4" t="s">
        <v>119</v>
      </c>
      <c r="C22" s="4" t="s">
        <v>120</v>
      </c>
      <c r="D22" t="s">
        <v>73</v>
      </c>
      <c r="E22" t="s">
        <v>83</v>
      </c>
      <c r="F22">
        <v>2</v>
      </c>
      <c r="G22" s="5">
        <v>40554</v>
      </c>
      <c r="H22">
        <v>17</v>
      </c>
      <c r="I22" t="s">
        <v>42</v>
      </c>
      <c r="J22" s="6">
        <v>31.2</v>
      </c>
      <c r="K22">
        <v>30</v>
      </c>
      <c r="L22" s="6">
        <v>0</v>
      </c>
      <c r="M22" s="6">
        <v>936</v>
      </c>
      <c r="N22" s="6">
        <v>936</v>
      </c>
    </row>
    <row r="23" spans="1:14">
      <c r="A23" s="8" t="s">
        <v>101</v>
      </c>
      <c r="B23" s="4" t="s">
        <v>119</v>
      </c>
      <c r="C23" s="4" t="s">
        <v>120</v>
      </c>
      <c r="D23" t="s">
        <v>73</v>
      </c>
      <c r="E23" t="s">
        <v>83</v>
      </c>
      <c r="F23">
        <v>2</v>
      </c>
      <c r="G23" s="5">
        <v>40554</v>
      </c>
      <c r="H23">
        <v>70</v>
      </c>
      <c r="I23" t="s">
        <v>36</v>
      </c>
      <c r="J23" s="6">
        <v>12</v>
      </c>
      <c r="K23">
        <v>20</v>
      </c>
      <c r="L23" s="6">
        <v>0</v>
      </c>
      <c r="M23" s="6">
        <v>240</v>
      </c>
      <c r="N23" s="6">
        <v>240</v>
      </c>
    </row>
    <row r="24" spans="1:14">
      <c r="A24" s="8" t="s">
        <v>102</v>
      </c>
      <c r="B24" s="4" t="s">
        <v>121</v>
      </c>
      <c r="C24" s="4" t="s">
        <v>122</v>
      </c>
      <c r="D24" s="4" t="s">
        <v>134</v>
      </c>
      <c r="E24" t="s">
        <v>89</v>
      </c>
      <c r="F24">
        <v>3</v>
      </c>
      <c r="G24" s="5">
        <v>40554</v>
      </c>
      <c r="H24">
        <v>12</v>
      </c>
      <c r="I24" t="s">
        <v>43</v>
      </c>
      <c r="J24" s="6">
        <v>30.4</v>
      </c>
      <c r="K24">
        <v>12</v>
      </c>
      <c r="L24" s="6">
        <v>5.000000074505806E-2</v>
      </c>
      <c r="M24" s="6">
        <v>364.79999999999995</v>
      </c>
      <c r="N24" s="6">
        <v>346.56</v>
      </c>
    </row>
    <row r="25" spans="1:14">
      <c r="A25" s="8" t="s">
        <v>103</v>
      </c>
      <c r="B25" s="4" t="s">
        <v>123</v>
      </c>
      <c r="C25" s="4" t="s">
        <v>124</v>
      </c>
      <c r="D25" s="4" t="s">
        <v>225</v>
      </c>
      <c r="E25" s="4" t="s">
        <v>226</v>
      </c>
      <c r="F25">
        <v>1</v>
      </c>
      <c r="G25" s="5">
        <v>40554</v>
      </c>
      <c r="H25">
        <v>76</v>
      </c>
      <c r="I25" t="s">
        <v>44</v>
      </c>
      <c r="J25" s="6">
        <v>14.4</v>
      </c>
      <c r="K25">
        <v>15</v>
      </c>
      <c r="L25" s="6">
        <v>0.15000000596046448</v>
      </c>
      <c r="M25" s="6">
        <v>216</v>
      </c>
      <c r="N25" s="6">
        <v>183.6</v>
      </c>
    </row>
    <row r="26" spans="1:14">
      <c r="A26" s="8" t="s">
        <v>103</v>
      </c>
      <c r="B26" s="4" t="s">
        <v>123</v>
      </c>
      <c r="C26" s="4" t="s">
        <v>124</v>
      </c>
      <c r="D26" s="4" t="s">
        <v>225</v>
      </c>
      <c r="E26" s="4" t="s">
        <v>226</v>
      </c>
      <c r="F26">
        <v>1</v>
      </c>
      <c r="G26" s="5">
        <v>40554</v>
      </c>
      <c r="H26">
        <v>40</v>
      </c>
      <c r="I26" t="s">
        <v>45</v>
      </c>
      <c r="J26" s="6">
        <v>14.7</v>
      </c>
      <c r="K26">
        <v>50</v>
      </c>
      <c r="L26" s="6">
        <v>0</v>
      </c>
      <c r="M26" s="6">
        <v>735</v>
      </c>
      <c r="N26" s="6">
        <v>735</v>
      </c>
    </row>
    <row r="27" spans="1:14">
      <c r="A27" s="8" t="s">
        <v>103</v>
      </c>
      <c r="B27" s="4" t="s">
        <v>123</v>
      </c>
      <c r="C27" s="4" t="s">
        <v>124</v>
      </c>
      <c r="D27" s="4" t="s">
        <v>225</v>
      </c>
      <c r="E27" s="4" t="s">
        <v>226</v>
      </c>
      <c r="F27">
        <v>1</v>
      </c>
      <c r="G27" s="5">
        <v>40554</v>
      </c>
      <c r="H27">
        <v>59</v>
      </c>
      <c r="I27" t="s">
        <v>26</v>
      </c>
      <c r="J27" s="6">
        <v>44</v>
      </c>
      <c r="K27">
        <v>70</v>
      </c>
      <c r="L27" s="6">
        <v>0.15000000596046448</v>
      </c>
      <c r="M27" s="6">
        <v>3080</v>
      </c>
      <c r="N27" s="6">
        <v>2618</v>
      </c>
    </row>
    <row r="28" spans="1:14">
      <c r="A28" s="8" t="s">
        <v>104</v>
      </c>
      <c r="B28" s="4" t="s">
        <v>125</v>
      </c>
      <c r="C28" s="4" t="s">
        <v>126</v>
      </c>
      <c r="D28" t="s">
        <v>72</v>
      </c>
      <c r="E28" t="s">
        <v>91</v>
      </c>
      <c r="F28">
        <v>2</v>
      </c>
      <c r="G28" s="5">
        <v>40554</v>
      </c>
      <c r="H28">
        <v>29</v>
      </c>
      <c r="I28" t="s">
        <v>46</v>
      </c>
      <c r="J28" s="6">
        <v>99</v>
      </c>
      <c r="K28">
        <v>10</v>
      </c>
      <c r="L28" s="6">
        <v>0</v>
      </c>
      <c r="M28" s="6">
        <v>990</v>
      </c>
      <c r="N28" s="6">
        <v>990</v>
      </c>
    </row>
    <row r="29" spans="1:14">
      <c r="A29" s="8" t="s">
        <v>104</v>
      </c>
      <c r="B29" s="4" t="s">
        <v>125</v>
      </c>
      <c r="C29" s="4" t="s">
        <v>126</v>
      </c>
      <c r="D29" t="s">
        <v>72</v>
      </c>
      <c r="E29" t="s">
        <v>91</v>
      </c>
      <c r="F29">
        <v>2</v>
      </c>
      <c r="G29" s="5">
        <v>40554</v>
      </c>
      <c r="H29">
        <v>72</v>
      </c>
      <c r="I29" t="s">
        <v>9</v>
      </c>
      <c r="J29" s="6">
        <v>27.8</v>
      </c>
      <c r="K29">
        <v>4</v>
      </c>
      <c r="L29" s="6">
        <v>0</v>
      </c>
      <c r="M29" s="6">
        <v>111.2</v>
      </c>
      <c r="N29" s="6">
        <v>111.2</v>
      </c>
    </row>
    <row r="30" spans="1:14">
      <c r="A30" s="8" t="s">
        <v>105</v>
      </c>
      <c r="B30" s="4" t="s">
        <v>121</v>
      </c>
      <c r="C30" s="4" t="s">
        <v>127</v>
      </c>
      <c r="D30" s="4" t="s">
        <v>227</v>
      </c>
      <c r="E30" s="4" t="s">
        <v>239</v>
      </c>
      <c r="F30">
        <v>3</v>
      </c>
      <c r="G30" s="5">
        <v>40554</v>
      </c>
      <c r="H30">
        <v>72</v>
      </c>
      <c r="I30" t="s">
        <v>9</v>
      </c>
      <c r="J30" s="6">
        <v>27.8</v>
      </c>
      <c r="K30">
        <v>20</v>
      </c>
      <c r="L30" s="6">
        <v>5.000000074505806E-2</v>
      </c>
      <c r="M30" s="6">
        <v>556</v>
      </c>
      <c r="N30" s="6">
        <v>528.20000000000005</v>
      </c>
    </row>
    <row r="31" spans="1:14">
      <c r="A31" s="8" t="s">
        <v>105</v>
      </c>
      <c r="B31" s="4" t="s">
        <v>121</v>
      </c>
      <c r="C31" s="4" t="s">
        <v>127</v>
      </c>
      <c r="D31" s="4" t="s">
        <v>227</v>
      </c>
      <c r="E31" s="4" t="s">
        <v>239</v>
      </c>
      <c r="F31">
        <v>3</v>
      </c>
      <c r="G31" s="5">
        <v>40554</v>
      </c>
      <c r="H31">
        <v>33</v>
      </c>
      <c r="I31" t="s">
        <v>16</v>
      </c>
      <c r="J31" s="6">
        <v>2</v>
      </c>
      <c r="K31">
        <v>60</v>
      </c>
      <c r="L31" s="6">
        <v>5.000000074505806E-2</v>
      </c>
      <c r="M31" s="6">
        <v>120</v>
      </c>
      <c r="N31" s="6">
        <v>114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workbookViewId="0">
      <pane ySplit="1" topLeftCell="A2" activePane="bottomLeft" state="frozen"/>
      <selection pane="bottomLeft" activeCell="T17" sqref="T17"/>
    </sheetView>
  </sheetViews>
  <sheetFormatPr baseColWidth="10" defaultColWidth="9" defaultRowHeight="11" x14ac:dyDescent="0"/>
  <cols>
    <col min="2" max="2" width="10.796875" style="18" customWidth="1"/>
    <col min="3" max="3" width="25.796875" customWidth="1"/>
    <col min="4" max="5" width="20.796875" customWidth="1"/>
    <col min="6" max="6" width="10.796875" customWidth="1"/>
    <col min="7" max="7" width="14.59765625" bestFit="1" customWidth="1"/>
    <col min="8" max="8" width="12.796875" customWidth="1"/>
    <col min="9" max="9" width="10.796875" style="16" customWidth="1"/>
    <col min="10" max="10" width="25.796875" style="20" bestFit="1" customWidth="1"/>
    <col min="11" max="11" width="10.796875" style="17" customWidth="1"/>
    <col min="12" max="15" width="10.796875" customWidth="1"/>
    <col min="16" max="16" width="10.796875" style="13" customWidth="1"/>
    <col min="17" max="17" width="10.19921875" bestFit="1" customWidth="1"/>
    <col min="18" max="18" width="13.3984375" style="51" bestFit="1" customWidth="1"/>
    <col min="19" max="19" width="11" bestFit="1" customWidth="1"/>
    <col min="20" max="20" width="15.19921875" bestFit="1" customWidth="1"/>
  </cols>
  <sheetData>
    <row r="1" spans="1:20" ht="12" thickBot="1">
      <c r="A1" s="19"/>
      <c r="B1" s="38" t="s">
        <v>80</v>
      </c>
      <c r="C1" s="39" t="s">
        <v>255</v>
      </c>
      <c r="D1" s="39" t="s">
        <v>253</v>
      </c>
      <c r="E1" s="39" t="s">
        <v>254</v>
      </c>
      <c r="F1" s="39" t="s">
        <v>252</v>
      </c>
      <c r="G1" s="39" t="s">
        <v>256</v>
      </c>
      <c r="H1" s="39" t="s">
        <v>257</v>
      </c>
      <c r="I1" s="40" t="s">
        <v>1</v>
      </c>
      <c r="J1" s="41" t="s">
        <v>2</v>
      </c>
      <c r="K1" s="42" t="s">
        <v>261</v>
      </c>
      <c r="L1" s="39" t="s">
        <v>4</v>
      </c>
      <c r="M1" s="39" t="s">
        <v>5</v>
      </c>
      <c r="N1" s="39" t="s">
        <v>258</v>
      </c>
      <c r="O1" s="39" t="s">
        <v>259</v>
      </c>
      <c r="P1" s="43" t="s">
        <v>260</v>
      </c>
      <c r="Q1" s="39" t="s">
        <v>262</v>
      </c>
      <c r="R1" s="96" t="s">
        <v>273</v>
      </c>
      <c r="S1" s="47" t="s">
        <v>275</v>
      </c>
      <c r="T1" s="44" t="s">
        <v>274</v>
      </c>
    </row>
    <row r="2" spans="1:20">
      <c r="A2" s="9"/>
      <c r="B2" s="63">
        <f>'Source 1'!A2</f>
        <v>10248</v>
      </c>
      <c r="C2" s="64" t="str">
        <f>'Source 1'!B2</f>
        <v>Suzan Plock</v>
      </c>
      <c r="D2" s="64" t="str">
        <f>'Source 1'!C2</f>
        <v>Pittsburgh</v>
      </c>
      <c r="E2" s="64" t="str">
        <f>VLOOKUP('Source 1'!D2,Lookups!$A$2:$B$62,2)</f>
        <v>Pennsylvania</v>
      </c>
      <c r="F2" s="64" t="str">
        <f>'Source 1'!D2</f>
        <v>PA</v>
      </c>
      <c r="G2" s="64" t="str">
        <f>'Source 1'!E2</f>
        <v>Silver</v>
      </c>
      <c r="H2" s="65">
        <f>'Source 1'!F2</f>
        <v>40554</v>
      </c>
      <c r="I2" s="66">
        <f>'Source 1'!G2</f>
        <v>11</v>
      </c>
      <c r="J2" s="67" t="str">
        <f>'Source 1'!H2</f>
        <v>Queso Cabrales</v>
      </c>
      <c r="K2" s="68">
        <f>'Source 1'!I2</f>
        <v>14</v>
      </c>
      <c r="L2" s="69">
        <f>'Source 1'!J2</f>
        <v>12</v>
      </c>
      <c r="M2" s="68">
        <f>'Source 1'!K2</f>
        <v>0</v>
      </c>
      <c r="N2" s="68">
        <f>'Source 1'!L2</f>
        <v>168</v>
      </c>
      <c r="O2" s="68">
        <f>'Source 1'!M2</f>
        <v>168</v>
      </c>
      <c r="P2" s="70">
        <f>'Source 1'!N2</f>
        <v>0</v>
      </c>
      <c r="Q2" s="7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2500</v>
      </c>
      <c r="R2" s="50">
        <f>IF(B2=B1,O2+R1,O2)</f>
        <v>168</v>
      </c>
      <c r="S2" s="64" t="str">
        <f>IF(R2&gt;Q2,"YES","")</f>
        <v/>
      </c>
      <c r="T2" s="64" t="str">
        <f>IF(COUNTIF(MissedPayment!$A$2:$A$6,'Full Set'!C2)&gt;0,"Y","N")</f>
        <v>N</v>
      </c>
    </row>
    <row r="3" spans="1:20">
      <c r="A3" s="9"/>
      <c r="B3" s="63">
        <f>'Source 1'!A3</f>
        <v>10248</v>
      </c>
      <c r="C3" s="64" t="str">
        <f>'Source 1'!B3</f>
        <v>Suzan Plock</v>
      </c>
      <c r="D3" s="64" t="str">
        <f>'Source 1'!C3</f>
        <v>Pittsburgh</v>
      </c>
      <c r="E3" s="64" t="str">
        <f>VLOOKUP('Source 1'!D3,Lookups!$A$2:$B$62,2)</f>
        <v>Pennsylvania</v>
      </c>
      <c r="F3" s="64" t="str">
        <f>'Source 1'!D3</f>
        <v>PA</v>
      </c>
      <c r="G3" s="64" t="str">
        <f>'Source 1'!E3</f>
        <v>Silver</v>
      </c>
      <c r="H3" s="65">
        <f>'Source 1'!F3</f>
        <v>40554</v>
      </c>
      <c r="I3" s="66">
        <f>'Source 1'!G3</f>
        <v>42</v>
      </c>
      <c r="J3" s="67" t="str">
        <f>'Source 1'!H3</f>
        <v>Singaporean Hokkien Fried Mee</v>
      </c>
      <c r="K3" s="68">
        <f>'Source 1'!I3</f>
        <v>9.8000000000000007</v>
      </c>
      <c r="L3" s="69">
        <f>'Source 1'!J3</f>
        <v>10</v>
      </c>
      <c r="M3" s="68">
        <f>'Source 1'!K3</f>
        <v>0</v>
      </c>
      <c r="N3" s="68">
        <f>'Source 1'!L3</f>
        <v>98</v>
      </c>
      <c r="O3" s="68">
        <f>'Source 1'!M3</f>
        <v>98</v>
      </c>
      <c r="P3" s="70">
        <f>'Source 1'!N3</f>
        <v>0</v>
      </c>
      <c r="Q3" s="7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2500</v>
      </c>
      <c r="R3" s="50">
        <f t="shared" ref="R3:R60" si="0">IF(B3=B2,O3+R2,O3)</f>
        <v>266</v>
      </c>
      <c r="S3" s="64" t="str">
        <f t="shared" ref="S3:S60" si="1">IF(R3&gt;Q3,"YES","")</f>
        <v/>
      </c>
      <c r="T3" s="64" t="str">
        <f>IF(COUNTIF(MissedPayment!$A$2:$A$6,'Full Set'!C3)&gt;0,"Y","N")</f>
        <v>N</v>
      </c>
    </row>
    <row r="4" spans="1:20">
      <c r="A4" s="9"/>
      <c r="B4" s="63">
        <f>'Source 1'!A4</f>
        <v>10248</v>
      </c>
      <c r="C4" s="64" t="str">
        <f>'Source 1'!B4</f>
        <v>Suzan Plock</v>
      </c>
      <c r="D4" s="64" t="str">
        <f>'Source 1'!C4</f>
        <v>Pittsburgh</v>
      </c>
      <c r="E4" s="64" t="str">
        <f>VLOOKUP('Source 1'!D4,Lookups!$A$2:$B$62,2)</f>
        <v>Pennsylvania</v>
      </c>
      <c r="F4" s="64" t="str">
        <f>'Source 1'!D4</f>
        <v>PA</v>
      </c>
      <c r="G4" s="64" t="str">
        <f>'Source 1'!E4</f>
        <v>Silver</v>
      </c>
      <c r="H4" s="65">
        <f>'Source 1'!F4</f>
        <v>40554</v>
      </c>
      <c r="I4" s="66">
        <f>'Source 1'!G4</f>
        <v>72</v>
      </c>
      <c r="J4" s="67" t="str">
        <f>'Source 1'!H4</f>
        <v>Mozzarella di Giovanni</v>
      </c>
      <c r="K4" s="68">
        <f>'Source 1'!I4</f>
        <v>34.799999999999997</v>
      </c>
      <c r="L4" s="69">
        <f>'Source 1'!J4</f>
        <v>5</v>
      </c>
      <c r="M4" s="68">
        <f>'Source 1'!K4</f>
        <v>0</v>
      </c>
      <c r="N4" s="68">
        <f>'Source 1'!L4</f>
        <v>174</v>
      </c>
      <c r="O4" s="68">
        <f>'Source 1'!M4</f>
        <v>174</v>
      </c>
      <c r="P4" s="70">
        <f>'Source 1'!N4</f>
        <v>0</v>
      </c>
      <c r="Q4" s="7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2500</v>
      </c>
      <c r="R4" s="50">
        <f t="shared" si="0"/>
        <v>440</v>
      </c>
      <c r="S4" s="64" t="str">
        <f t="shared" si="1"/>
        <v/>
      </c>
      <c r="T4" s="64" t="str">
        <f>IF(COUNTIF(MissedPayment!$A$2:$A$6,'Full Set'!C4)&gt;0,"Y","N")</f>
        <v>N</v>
      </c>
    </row>
    <row r="5" spans="1:20">
      <c r="A5" s="9"/>
      <c r="B5" s="53">
        <f>'Source 1'!A5</f>
        <v>10249</v>
      </c>
      <c r="C5" s="54" t="str">
        <f>'Source 1'!B5</f>
        <v>Allan Strate</v>
      </c>
      <c r="D5" s="54" t="str">
        <f>'Source 1'!C5</f>
        <v>Miami</v>
      </c>
      <c r="E5" s="54" t="str">
        <f>VLOOKUP('Source 1'!D5,Lookups!$A$2:$B$62,2)</f>
        <v>Florida</v>
      </c>
      <c r="F5" s="54" t="str">
        <f>'Source 1'!D5</f>
        <v>FL</v>
      </c>
      <c r="G5" s="54" t="str">
        <f>'Source 1'!E5</f>
        <v>Platinum</v>
      </c>
      <c r="H5" s="55">
        <f>'Source 1'!F5</f>
        <v>40554</v>
      </c>
      <c r="I5" s="56">
        <f>'Source 1'!G5</f>
        <v>51</v>
      </c>
      <c r="J5" s="57" t="str">
        <f>'Source 1'!H5</f>
        <v>Manjimup Dried Apples</v>
      </c>
      <c r="K5" s="58">
        <f>'Source 1'!I5</f>
        <v>42.4</v>
      </c>
      <c r="L5" s="59">
        <f>'Source 1'!J5</f>
        <v>40</v>
      </c>
      <c r="M5" s="58">
        <f>'Source 1'!K5</f>
        <v>0</v>
      </c>
      <c r="N5" s="58">
        <f>'Source 1'!L5</f>
        <v>1696</v>
      </c>
      <c r="O5" s="58">
        <f>'Source 1'!M5</f>
        <v>1696</v>
      </c>
      <c r="P5" s="60">
        <f>'Source 1'!N5</f>
        <v>0</v>
      </c>
      <c r="Q5" s="6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5000</v>
      </c>
      <c r="R5" s="62">
        <f t="shared" si="0"/>
        <v>1696</v>
      </c>
      <c r="S5" s="54" t="str">
        <f t="shared" si="1"/>
        <v/>
      </c>
      <c r="T5" s="54" t="str">
        <f>IF(COUNTIF(MissedPayment!$A$2:$A$6,'Full Set'!C5)&gt;0,"Y","N")</f>
        <v>N</v>
      </c>
    </row>
    <row r="6" spans="1:20">
      <c r="A6" s="9"/>
      <c r="B6" s="63">
        <f>'Source 1'!A6</f>
        <v>10249</v>
      </c>
      <c r="C6" s="64" t="str">
        <f>'Source 1'!B6</f>
        <v>Allan Strate</v>
      </c>
      <c r="D6" s="64" t="str">
        <f>'Source 1'!C6</f>
        <v>Miami</v>
      </c>
      <c r="E6" s="64" t="str">
        <f>VLOOKUP('Source 1'!D6,Lookups!$A$2:$B$62,2)</f>
        <v>Florida</v>
      </c>
      <c r="F6" s="64" t="str">
        <f>'Source 1'!D6</f>
        <v>FL</v>
      </c>
      <c r="G6" s="64" t="str">
        <f>'Source 1'!E6</f>
        <v>Platinum</v>
      </c>
      <c r="H6" s="65">
        <f>'Source 1'!F6</f>
        <v>40554</v>
      </c>
      <c r="I6" s="66">
        <f>'Source 1'!G6</f>
        <v>14</v>
      </c>
      <c r="J6" s="67" t="str">
        <f>'Source 1'!H6</f>
        <v>Tofu</v>
      </c>
      <c r="K6" s="68">
        <f>'Source 1'!I6</f>
        <v>18.600000000000001</v>
      </c>
      <c r="L6" s="69">
        <f>'Source 1'!J6</f>
        <v>9</v>
      </c>
      <c r="M6" s="68">
        <f>'Source 1'!K6</f>
        <v>0</v>
      </c>
      <c r="N6" s="68">
        <f>'Source 1'!L6</f>
        <v>167.4</v>
      </c>
      <c r="O6" s="68">
        <f>'Source 1'!M6</f>
        <v>167.4</v>
      </c>
      <c r="P6" s="70">
        <f>'Source 1'!N6</f>
        <v>0</v>
      </c>
      <c r="Q6" s="7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5000</v>
      </c>
      <c r="R6" s="50">
        <f t="shared" si="0"/>
        <v>1863.4</v>
      </c>
      <c r="S6" s="64" t="str">
        <f t="shared" si="1"/>
        <v/>
      </c>
      <c r="T6" s="64" t="str">
        <f>IF(COUNTIF(MissedPayment!$A$2:$A$6,'Full Set'!C6)&gt;0,"Y","N")</f>
        <v>N</v>
      </c>
    </row>
    <row r="7" spans="1:20">
      <c r="A7" s="9"/>
      <c r="B7" s="53">
        <f>'Source 1'!A7</f>
        <v>10250</v>
      </c>
      <c r="C7" s="54" t="str">
        <f>'Source 1'!B7</f>
        <v>Elnora Willison</v>
      </c>
      <c r="D7" s="54" t="str">
        <f>'Source 1'!C7</f>
        <v>Philadelphia</v>
      </c>
      <c r="E7" s="54" t="str">
        <f>VLOOKUP('Source 1'!D7,Lookups!$A$2:$B$62,2)</f>
        <v>Pennsylvania</v>
      </c>
      <c r="F7" s="54" t="str">
        <f>'Source 1'!D7</f>
        <v>PA</v>
      </c>
      <c r="G7" s="54" t="str">
        <f>'Source 1'!E7</f>
        <v>Platinum</v>
      </c>
      <c r="H7" s="55">
        <f>'Source 1'!F7</f>
        <v>40554</v>
      </c>
      <c r="I7" s="56">
        <f>'Source 1'!G7</f>
        <v>51</v>
      </c>
      <c r="J7" s="57" t="str">
        <f>'Source 1'!H7</f>
        <v>Manjimup Dried Apples</v>
      </c>
      <c r="K7" s="58">
        <f>'Source 1'!I7</f>
        <v>42.4</v>
      </c>
      <c r="L7" s="59">
        <f>'Source 1'!J7</f>
        <v>35</v>
      </c>
      <c r="M7" s="58">
        <f>'Source 1'!K7</f>
        <v>0.15000000596046448</v>
      </c>
      <c r="N7" s="58">
        <f>'Source 1'!L7</f>
        <v>1484</v>
      </c>
      <c r="O7" s="58">
        <f>'Source 1'!M7</f>
        <v>1261.4000000000001</v>
      </c>
      <c r="P7" s="60">
        <f>'Source 1'!N7</f>
        <v>222.59999999999991</v>
      </c>
      <c r="Q7" s="6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3000</v>
      </c>
      <c r="R7" s="62">
        <f t="shared" si="0"/>
        <v>1261.4000000000001</v>
      </c>
      <c r="S7" s="54" t="str">
        <f t="shared" si="1"/>
        <v/>
      </c>
      <c r="T7" s="54" t="str">
        <f>IF(COUNTIF(MissedPayment!$A$2:$A$6,'Full Set'!C7)&gt;0,"Y","N")</f>
        <v>N</v>
      </c>
    </row>
    <row r="8" spans="1:20">
      <c r="A8" s="9"/>
      <c r="B8" s="63">
        <f>'Source 1'!A8</f>
        <v>10250</v>
      </c>
      <c r="C8" s="64" t="str">
        <f>'Source 1'!B8</f>
        <v>Elnora Willison</v>
      </c>
      <c r="D8" s="64" t="str">
        <f>'Source 1'!C8</f>
        <v>Philadelphia</v>
      </c>
      <c r="E8" s="64" t="str">
        <f>VLOOKUP('Source 1'!D8,Lookups!$A$2:$B$62,2)</f>
        <v>Pennsylvania</v>
      </c>
      <c r="F8" s="64" t="str">
        <f>'Source 1'!D8</f>
        <v>PA</v>
      </c>
      <c r="G8" s="64" t="str">
        <f>'Source 1'!E8</f>
        <v>Platinum</v>
      </c>
      <c r="H8" s="65">
        <f>'Source 1'!F8</f>
        <v>40554</v>
      </c>
      <c r="I8" s="66">
        <f>'Source 1'!G8</f>
        <v>41</v>
      </c>
      <c r="J8" s="67" t="str">
        <f>'Source 1'!H8</f>
        <v>Jack's New England Clam Chowder</v>
      </c>
      <c r="K8" s="68">
        <f>'Source 1'!I8</f>
        <v>7.7</v>
      </c>
      <c r="L8" s="69">
        <f>'Source 1'!J8</f>
        <v>10</v>
      </c>
      <c r="M8" s="68">
        <f>'Source 1'!K8</f>
        <v>0</v>
      </c>
      <c r="N8" s="68">
        <f>'Source 1'!L8</f>
        <v>77</v>
      </c>
      <c r="O8" s="68">
        <f>'Source 1'!M8</f>
        <v>77</v>
      </c>
      <c r="P8" s="70">
        <f>'Source 1'!N8</f>
        <v>0</v>
      </c>
      <c r="Q8" s="7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3000</v>
      </c>
      <c r="R8" s="50">
        <f t="shared" si="0"/>
        <v>1338.4</v>
      </c>
      <c r="S8" s="64" t="str">
        <f t="shared" si="1"/>
        <v/>
      </c>
      <c r="T8" s="64" t="str">
        <f>IF(COUNTIF(MissedPayment!$A$2:$A$6,'Full Set'!C8)&gt;0,"Y","N")</f>
        <v>N</v>
      </c>
    </row>
    <row r="9" spans="1:20">
      <c r="A9" s="9"/>
      <c r="B9" s="63">
        <f>'Source 1'!A9</f>
        <v>10250</v>
      </c>
      <c r="C9" s="64" t="str">
        <f>'Source 1'!B9</f>
        <v>Elnora Willison</v>
      </c>
      <c r="D9" s="64" t="str">
        <f>'Source 1'!C9</f>
        <v>Philadelphia</v>
      </c>
      <c r="E9" s="64" t="str">
        <f>VLOOKUP('Source 1'!D9,Lookups!$A$2:$B$62,2)</f>
        <v>Pennsylvania</v>
      </c>
      <c r="F9" s="64" t="str">
        <f>'Source 1'!D9</f>
        <v>PA</v>
      </c>
      <c r="G9" s="64" t="str">
        <f>'Source 1'!E9</f>
        <v>Platinum</v>
      </c>
      <c r="H9" s="65">
        <f>'Source 1'!F9</f>
        <v>40554</v>
      </c>
      <c r="I9" s="66">
        <f>'Source 1'!G9</f>
        <v>65</v>
      </c>
      <c r="J9" s="67" t="str">
        <f>'Source 1'!H9</f>
        <v>Louisiana Fiery Hot Pepper Sauce</v>
      </c>
      <c r="K9" s="68">
        <f>'Source 1'!I9</f>
        <v>16.8</v>
      </c>
      <c r="L9" s="69">
        <f>'Source 1'!J9</f>
        <v>15</v>
      </c>
      <c r="M9" s="68">
        <f>'Source 1'!K9</f>
        <v>0.15000000596046448</v>
      </c>
      <c r="N9" s="68">
        <f>'Source 1'!L9</f>
        <v>252</v>
      </c>
      <c r="O9" s="68">
        <f>'Source 1'!M9</f>
        <v>214.2</v>
      </c>
      <c r="P9" s="70">
        <f>'Source 1'!N9</f>
        <v>37.800000000000011</v>
      </c>
      <c r="Q9" s="7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3000</v>
      </c>
      <c r="R9" s="50">
        <f t="shared" si="0"/>
        <v>1552.6000000000001</v>
      </c>
      <c r="S9" s="64" t="str">
        <f t="shared" si="1"/>
        <v/>
      </c>
      <c r="T9" s="64" t="str">
        <f>IF(COUNTIF(MissedPayment!$A$2:$A$6,'Full Set'!C9)&gt;0,"Y","N")</f>
        <v>N</v>
      </c>
    </row>
    <row r="10" spans="1:20">
      <c r="A10" s="9"/>
      <c r="B10" s="53">
        <f>'Source 1'!A10</f>
        <v>10251</v>
      </c>
      <c r="C10" s="54" t="str">
        <f>'Source 1'!B10</f>
        <v>Daniela Becknell</v>
      </c>
      <c r="D10" s="54" t="str">
        <f>'Source 1'!C10</f>
        <v>Tacoma</v>
      </c>
      <c r="E10" s="54" t="str">
        <f>VLOOKUP('Source 1'!D10,Lookups!$A$2:$B$62,2)</f>
        <v>Washington</v>
      </c>
      <c r="F10" s="54" t="str">
        <f>'Source 1'!D10</f>
        <v>WA</v>
      </c>
      <c r="G10" s="54" t="str">
        <f>'Source 1'!E10</f>
        <v>Platinum</v>
      </c>
      <c r="H10" s="55">
        <f>'Source 1'!F10</f>
        <v>40554</v>
      </c>
      <c r="I10" s="56">
        <f>'Source 1'!G10</f>
        <v>65</v>
      </c>
      <c r="J10" s="57" t="str">
        <f>'Source 1'!H10</f>
        <v>Louisiana Fiery Hot Pepper Sauce</v>
      </c>
      <c r="K10" s="58">
        <f>'Source 1'!I10</f>
        <v>16.8</v>
      </c>
      <c r="L10" s="59">
        <f>'Source 1'!J10</f>
        <v>20</v>
      </c>
      <c r="M10" s="58">
        <f>'Source 1'!K10</f>
        <v>0</v>
      </c>
      <c r="N10" s="58">
        <f>'Source 1'!L10</f>
        <v>336</v>
      </c>
      <c r="O10" s="58">
        <f>'Source 1'!M10</f>
        <v>336</v>
      </c>
      <c r="P10" s="60">
        <f>'Source 1'!N10</f>
        <v>0</v>
      </c>
      <c r="Q10" s="6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3500</v>
      </c>
      <c r="R10" s="62">
        <f t="shared" si="0"/>
        <v>336</v>
      </c>
      <c r="S10" s="54" t="str">
        <f t="shared" si="1"/>
        <v/>
      </c>
      <c r="T10" s="54" t="str">
        <f>IF(COUNTIF(MissedPayment!$A$2:$A$6,'Full Set'!C10)&gt;0,"Y","N")</f>
        <v>N</v>
      </c>
    </row>
    <row r="11" spans="1:20" ht="10.5" customHeight="1">
      <c r="A11" s="9"/>
      <c r="B11" s="63">
        <f>'Source 1'!A11</f>
        <v>10251</v>
      </c>
      <c r="C11" s="64" t="str">
        <f>'Source 1'!B11</f>
        <v>Daniela Becknell</v>
      </c>
      <c r="D11" s="64" t="str">
        <f>'Source 1'!C11</f>
        <v>Tacoma</v>
      </c>
      <c r="E11" s="64" t="str">
        <f>VLOOKUP('Source 1'!D11,Lookups!$A$2:$B$62,2)</f>
        <v>Washington</v>
      </c>
      <c r="F11" s="64" t="str">
        <f>'Source 1'!D11</f>
        <v>WA</v>
      </c>
      <c r="G11" s="64" t="str">
        <f>'Source 1'!E11</f>
        <v>Platinum</v>
      </c>
      <c r="H11" s="65">
        <f>'Source 1'!F11</f>
        <v>40554</v>
      </c>
      <c r="I11" s="66">
        <f>'Source 1'!G11</f>
        <v>22</v>
      </c>
      <c r="J11" s="67" t="str">
        <f>'Source 1'!H11</f>
        <v>Gustaf's Knäckebröd</v>
      </c>
      <c r="K11" s="68">
        <f>'Source 1'!I11</f>
        <v>16.8</v>
      </c>
      <c r="L11" s="69">
        <f>'Source 1'!J11</f>
        <v>6</v>
      </c>
      <c r="M11" s="68">
        <f>'Source 1'!K11</f>
        <v>5.000000074505806E-2</v>
      </c>
      <c r="N11" s="68">
        <f>'Source 1'!L11</f>
        <v>100.80000000000001</v>
      </c>
      <c r="O11" s="68">
        <f>'Source 1'!M11</f>
        <v>95.76</v>
      </c>
      <c r="P11" s="70">
        <f>'Source 1'!N11</f>
        <v>5.0400000000000063</v>
      </c>
      <c r="Q11" s="7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3500</v>
      </c>
      <c r="R11" s="50">
        <f t="shared" si="0"/>
        <v>431.76</v>
      </c>
      <c r="S11" s="64" t="str">
        <f t="shared" si="1"/>
        <v/>
      </c>
      <c r="T11" s="64" t="str">
        <f>IF(COUNTIF(MissedPayment!$A$2:$A$6,'Full Set'!C11)&gt;0,"Y","N")</f>
        <v>N</v>
      </c>
    </row>
    <row r="12" spans="1:20">
      <c r="A12" s="9"/>
      <c r="B12" s="63">
        <f>'Source 1'!A12</f>
        <v>10251</v>
      </c>
      <c r="C12" s="64" t="str">
        <f>'Source 1'!B12</f>
        <v>Daniela Becknell</v>
      </c>
      <c r="D12" s="64" t="str">
        <f>'Source 1'!C12</f>
        <v>Tacoma</v>
      </c>
      <c r="E12" s="64" t="str">
        <f>VLOOKUP('Source 1'!D12,Lookups!$A$2:$B$62,2)</f>
        <v>Washington</v>
      </c>
      <c r="F12" s="64" t="str">
        <f>'Source 1'!D12</f>
        <v>WA</v>
      </c>
      <c r="G12" s="64" t="str">
        <f>'Source 1'!E12</f>
        <v>Platinum</v>
      </c>
      <c r="H12" s="65">
        <f>'Source 1'!F12</f>
        <v>40554</v>
      </c>
      <c r="I12" s="66">
        <f>'Source 1'!G12</f>
        <v>57</v>
      </c>
      <c r="J12" s="67" t="str">
        <f>'Source 1'!H12</f>
        <v>Ravioli Angelo</v>
      </c>
      <c r="K12" s="68">
        <f>'Source 1'!I12</f>
        <v>15.6</v>
      </c>
      <c r="L12" s="69">
        <f>'Source 1'!J12</f>
        <v>15</v>
      </c>
      <c r="M12" s="68">
        <f>'Source 1'!K12</f>
        <v>5.000000074505806E-2</v>
      </c>
      <c r="N12" s="68">
        <f>'Source 1'!L12</f>
        <v>234</v>
      </c>
      <c r="O12" s="68">
        <f>'Source 1'!M12</f>
        <v>222.3</v>
      </c>
      <c r="P12" s="70">
        <f>'Source 1'!N12</f>
        <v>11.699999999999989</v>
      </c>
      <c r="Q12" s="7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3500</v>
      </c>
      <c r="R12" s="50">
        <f t="shared" si="0"/>
        <v>654.05999999999995</v>
      </c>
      <c r="S12" s="64" t="str">
        <f t="shared" si="1"/>
        <v/>
      </c>
      <c r="T12" s="64" t="str">
        <f>IF(COUNTIF(MissedPayment!$A$2:$A$6,'Full Set'!C12)&gt;0,"Y","N")</f>
        <v>N</v>
      </c>
    </row>
    <row r="13" spans="1:20">
      <c r="A13" s="9"/>
      <c r="B13" s="53">
        <f>'Source 1'!A13</f>
        <v>10252</v>
      </c>
      <c r="C13" s="54" t="str">
        <f>'Source 1'!B13</f>
        <v>Cathrine Delamater</v>
      </c>
      <c r="D13" s="54" t="str">
        <f>'Source 1'!C13</f>
        <v>Philadelphia</v>
      </c>
      <c r="E13" s="54" t="str">
        <f>VLOOKUP('Source 1'!D13,Lookups!$A$2:$B$62,2)</f>
        <v>Pennsylvania</v>
      </c>
      <c r="F13" s="54" t="str">
        <f>'Source 1'!D13</f>
        <v>PA</v>
      </c>
      <c r="G13" s="54" t="str">
        <f>'Source 1'!E13</f>
        <v>Platinum</v>
      </c>
      <c r="H13" s="55">
        <f>'Source 1'!F13</f>
        <v>40554</v>
      </c>
      <c r="I13" s="56">
        <f>'Source 1'!G13</f>
        <v>33</v>
      </c>
      <c r="J13" s="57" t="str">
        <f>'Source 1'!H13</f>
        <v>Geitost</v>
      </c>
      <c r="K13" s="58">
        <f>'Source 1'!I13</f>
        <v>2</v>
      </c>
      <c r="L13" s="59">
        <f>'Source 1'!J13</f>
        <v>25</v>
      </c>
      <c r="M13" s="58">
        <f>'Source 1'!K13</f>
        <v>5.000000074505806E-2</v>
      </c>
      <c r="N13" s="58">
        <f>'Source 1'!L13</f>
        <v>50</v>
      </c>
      <c r="O13" s="58">
        <f>'Source 1'!M13</f>
        <v>47.5</v>
      </c>
      <c r="P13" s="60">
        <f>'Source 1'!N13</f>
        <v>2.5</v>
      </c>
      <c r="Q13" s="6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3000</v>
      </c>
      <c r="R13" s="62">
        <f t="shared" si="0"/>
        <v>47.5</v>
      </c>
      <c r="S13" s="54" t="str">
        <f t="shared" si="1"/>
        <v/>
      </c>
      <c r="T13" s="54" t="str">
        <f>IF(COUNTIF(MissedPayment!$A$2:$A$6,'Full Set'!C13)&gt;0,"Y","N")</f>
        <v>N</v>
      </c>
    </row>
    <row r="14" spans="1:20">
      <c r="A14" s="9"/>
      <c r="B14" s="63">
        <f>'Source 1'!A14</f>
        <v>10252</v>
      </c>
      <c r="C14" s="64" t="str">
        <f>'Source 1'!B14</f>
        <v>Cathrine Delamater</v>
      </c>
      <c r="D14" s="64" t="str">
        <f>'Source 1'!C14</f>
        <v>Philadelphia</v>
      </c>
      <c r="E14" s="64" t="str">
        <f>VLOOKUP('Source 1'!D14,Lookups!$A$2:$B$62,2)</f>
        <v>Pennsylvania</v>
      </c>
      <c r="F14" s="64" t="str">
        <f>'Source 1'!D14</f>
        <v>PA</v>
      </c>
      <c r="G14" s="64" t="str">
        <f>'Source 1'!E14</f>
        <v>Platinum</v>
      </c>
      <c r="H14" s="65">
        <f>'Source 1'!F14</f>
        <v>40554</v>
      </c>
      <c r="I14" s="66">
        <f>'Source 1'!G14</f>
        <v>20</v>
      </c>
      <c r="J14" s="67" t="str">
        <f>'Source 1'!H14</f>
        <v>Sir Rodney's Marmalade</v>
      </c>
      <c r="K14" s="68">
        <f>'Source 1'!I14</f>
        <v>64.8</v>
      </c>
      <c r="L14" s="69">
        <f>'Source 1'!J14</f>
        <v>40</v>
      </c>
      <c r="M14" s="68">
        <f>'Source 1'!K14</f>
        <v>5.000000074505806E-2</v>
      </c>
      <c r="N14" s="68">
        <f>'Source 1'!L14</f>
        <v>2592</v>
      </c>
      <c r="O14" s="68">
        <f>'Source 1'!M14</f>
        <v>2462.4</v>
      </c>
      <c r="P14" s="70">
        <f>'Source 1'!N14</f>
        <v>129.59999999999991</v>
      </c>
      <c r="Q14" s="7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3000</v>
      </c>
      <c r="R14" s="50">
        <f t="shared" si="0"/>
        <v>2509.9</v>
      </c>
      <c r="S14" s="64" t="str">
        <f t="shared" si="1"/>
        <v/>
      </c>
      <c r="T14" s="64" t="str">
        <f>IF(COUNTIF(MissedPayment!$A$2:$A$6,'Full Set'!C14)&gt;0,"Y","N")</f>
        <v>N</v>
      </c>
    </row>
    <row r="15" spans="1:20" ht="15" customHeight="1">
      <c r="A15" s="9"/>
      <c r="B15" s="63">
        <f>'Source 1'!A15</f>
        <v>10252</v>
      </c>
      <c r="C15" s="64" t="str">
        <f>'Source 1'!B15</f>
        <v>Cathrine Delamater</v>
      </c>
      <c r="D15" s="64" t="str">
        <f>'Source 1'!C15</f>
        <v>Philadelphia</v>
      </c>
      <c r="E15" s="64" t="str">
        <f>VLOOKUP('Source 1'!D15,Lookups!$A$2:$B$62,2)</f>
        <v>Pennsylvania</v>
      </c>
      <c r="F15" s="64" t="str">
        <f>'Source 1'!D15</f>
        <v>PA</v>
      </c>
      <c r="G15" s="64" t="str">
        <f>'Source 1'!E15</f>
        <v>Platinum</v>
      </c>
      <c r="H15" s="65">
        <f>'Source 1'!F15</f>
        <v>40554</v>
      </c>
      <c r="I15" s="66">
        <f>'Source 1'!G15</f>
        <v>60</v>
      </c>
      <c r="J15" s="67" t="str">
        <f>'Source 1'!H15</f>
        <v>Camembert Pierrot</v>
      </c>
      <c r="K15" s="68">
        <f>'Source 1'!I15</f>
        <v>27.2</v>
      </c>
      <c r="L15" s="69">
        <f>'Source 1'!J15</f>
        <v>40</v>
      </c>
      <c r="M15" s="68">
        <f>'Source 1'!K15</f>
        <v>0</v>
      </c>
      <c r="N15" s="68">
        <f>'Source 1'!L15</f>
        <v>1088</v>
      </c>
      <c r="O15" s="68">
        <f>'Source 1'!M15</f>
        <v>1088</v>
      </c>
      <c r="P15" s="70">
        <f>'Source 1'!N15</f>
        <v>0</v>
      </c>
      <c r="Q15" s="7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3000</v>
      </c>
      <c r="R15" s="50">
        <f t="shared" si="0"/>
        <v>3597.9</v>
      </c>
      <c r="S15" s="72" t="str">
        <f t="shared" si="1"/>
        <v>YES</v>
      </c>
      <c r="T15" s="64" t="str">
        <f>IF(COUNTIF(MissedPayment!$A$2:$A$6,'Full Set'!C15)&gt;0,"Y","N")</f>
        <v>N</v>
      </c>
    </row>
    <row r="16" spans="1:20">
      <c r="A16" s="9"/>
      <c r="B16" s="53">
        <f>'Source 1'!A16</f>
        <v>10253</v>
      </c>
      <c r="C16" s="54" t="str">
        <f>'Source 1'!B16</f>
        <v>Leota Vonderheide</v>
      </c>
      <c r="D16" s="54" t="str">
        <f>'Source 1'!C16</f>
        <v>Philadelphia</v>
      </c>
      <c r="E16" s="54" t="str">
        <f>VLOOKUP('Source 1'!D16,Lookups!$A$2:$B$62,2)</f>
        <v>Pennsylvania</v>
      </c>
      <c r="F16" s="54" t="str">
        <f>'Source 1'!D16</f>
        <v>PA</v>
      </c>
      <c r="G16" s="54" t="str">
        <f>'Source 1'!E16</f>
        <v>Platinum</v>
      </c>
      <c r="H16" s="55">
        <f>'Source 1'!F16</f>
        <v>40554</v>
      </c>
      <c r="I16" s="56">
        <f>'Source 1'!G16</f>
        <v>49</v>
      </c>
      <c r="J16" s="57" t="str">
        <f>'Source 1'!H16</f>
        <v>Maxilaku</v>
      </c>
      <c r="K16" s="58">
        <f>'Source 1'!I16</f>
        <v>16</v>
      </c>
      <c r="L16" s="59">
        <f>'Source 1'!J16</f>
        <v>40</v>
      </c>
      <c r="M16" s="58">
        <f>'Source 1'!K16</f>
        <v>0</v>
      </c>
      <c r="N16" s="58">
        <f>'Source 1'!L16</f>
        <v>640</v>
      </c>
      <c r="O16" s="58">
        <f>'Source 1'!M16</f>
        <v>640</v>
      </c>
      <c r="P16" s="60">
        <f>'Source 1'!N16</f>
        <v>0</v>
      </c>
      <c r="Q16" s="6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2500</v>
      </c>
      <c r="R16" s="62">
        <f t="shared" si="0"/>
        <v>640</v>
      </c>
      <c r="S16" s="54" t="str">
        <f t="shared" si="1"/>
        <v/>
      </c>
      <c r="T16" s="54" t="str">
        <f>IF(COUNTIF(MissedPayment!$A$2:$A$6,'Full Set'!C16)&gt;0,"Y","N")</f>
        <v>N</v>
      </c>
    </row>
    <row r="17" spans="1:20">
      <c r="A17" s="9"/>
      <c r="B17" s="63">
        <f>'Source 1'!A17</f>
        <v>10253</v>
      </c>
      <c r="C17" s="64" t="str">
        <f>'Source 1'!B17</f>
        <v>Leota Vonderheide</v>
      </c>
      <c r="D17" s="64" t="str">
        <f>'Source 1'!C17</f>
        <v>Philadelphia</v>
      </c>
      <c r="E17" s="64" t="str">
        <f>VLOOKUP('Source 1'!D17,Lookups!$A$2:$B$62,2)</f>
        <v>Pennsylvania</v>
      </c>
      <c r="F17" s="64" t="str">
        <f>'Source 1'!D17</f>
        <v>PA</v>
      </c>
      <c r="G17" s="64" t="str">
        <f>'Source 1'!E17</f>
        <v>Platinum</v>
      </c>
      <c r="H17" s="65">
        <f>'Source 1'!F17</f>
        <v>40554</v>
      </c>
      <c r="I17" s="66">
        <f>'Source 1'!G17</f>
        <v>39</v>
      </c>
      <c r="J17" s="67" t="str">
        <f>'Source 1'!H17</f>
        <v>Chartreuse verte</v>
      </c>
      <c r="K17" s="68">
        <f>'Source 1'!I17</f>
        <v>14.4</v>
      </c>
      <c r="L17" s="69">
        <f>'Source 1'!J17</f>
        <v>42</v>
      </c>
      <c r="M17" s="68">
        <f>'Source 1'!K17</f>
        <v>0</v>
      </c>
      <c r="N17" s="68">
        <f>'Source 1'!L17</f>
        <v>604.80000000000007</v>
      </c>
      <c r="O17" s="68">
        <f>'Source 1'!M17</f>
        <v>604.79999999999995</v>
      </c>
      <c r="P17" s="70">
        <f>'Source 1'!N17</f>
        <v>0</v>
      </c>
      <c r="Q17" s="7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2500</v>
      </c>
      <c r="R17" s="50">
        <f t="shared" si="0"/>
        <v>1244.8</v>
      </c>
      <c r="S17" s="64" t="str">
        <f t="shared" si="1"/>
        <v/>
      </c>
      <c r="T17" s="64" t="str">
        <f>IF(COUNTIF(MissedPayment!$A$2:$A$6,'Full Set'!C17)&gt;0,"Y","N")</f>
        <v>N</v>
      </c>
    </row>
    <row r="18" spans="1:20">
      <c r="A18" s="9"/>
      <c r="B18" s="29">
        <f>'Source 1'!A18</f>
        <v>10253</v>
      </c>
      <c r="C18" s="30" t="str">
        <f>'Source 1'!B18</f>
        <v>Leota Vonderheide</v>
      </c>
      <c r="D18" s="30" t="str">
        <f>'Source 1'!C18</f>
        <v>Philadelphia</v>
      </c>
      <c r="E18" s="30" t="str">
        <f>VLOOKUP('Source 1'!D18,Lookups!$A$2:$B$62,2)</f>
        <v>Pennsylvania</v>
      </c>
      <c r="F18" s="30" t="str">
        <f>'Source 1'!D18</f>
        <v>PA</v>
      </c>
      <c r="G18" s="30" t="str">
        <f>'Source 1'!E18</f>
        <v>Platinum</v>
      </c>
      <c r="H18" s="31">
        <f>'Source 1'!F18</f>
        <v>40554</v>
      </c>
      <c r="I18" s="32">
        <f>'Source 1'!G18</f>
        <v>31</v>
      </c>
      <c r="J18" s="33" t="str">
        <f>'Source 1'!H18</f>
        <v>Gorgonzola Telino</v>
      </c>
      <c r="K18" s="34">
        <f>'Source 1'!I18</f>
        <v>10</v>
      </c>
      <c r="L18" s="35">
        <f>'Source 1'!J18</f>
        <v>20</v>
      </c>
      <c r="M18" s="34">
        <f>'Source 1'!K18</f>
        <v>0</v>
      </c>
      <c r="N18" s="34">
        <f>'Source 1'!L18</f>
        <v>200</v>
      </c>
      <c r="O18" s="34">
        <f>'Source 1'!M18</f>
        <v>200</v>
      </c>
      <c r="P18" s="36">
        <f>'Source 1'!N18</f>
        <v>0</v>
      </c>
      <c r="Q18" s="37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2500</v>
      </c>
      <c r="R18" s="48">
        <f t="shared" si="0"/>
        <v>1444.8</v>
      </c>
      <c r="S18" s="30" t="str">
        <f t="shared" si="1"/>
        <v/>
      </c>
      <c r="T18" s="30" t="str">
        <f>IF(COUNTIF(MissedPayment!$A$2:$A$6,'Full Set'!C18)&gt;0,"Y","N")</f>
        <v>N</v>
      </c>
    </row>
    <row r="19" spans="1:20">
      <c r="A19" s="9"/>
      <c r="B19" s="53">
        <f>'Source 1'!A19</f>
        <v>10254</v>
      </c>
      <c r="C19" s="54" t="str">
        <f>'Source 1'!B19</f>
        <v>Tyrone Hine</v>
      </c>
      <c r="D19" s="54" t="str">
        <f>'Source 1'!C19</f>
        <v>Pittsburgh</v>
      </c>
      <c r="E19" s="54" t="str">
        <f>VLOOKUP('Source 1'!D19,Lookups!$A$2:$B$62,2)</f>
        <v>Pennsylvania</v>
      </c>
      <c r="F19" s="54" t="str">
        <f>'Source 1'!D19</f>
        <v>PA</v>
      </c>
      <c r="G19" s="54" t="str">
        <f>'Source 1'!E19</f>
        <v>Gold</v>
      </c>
      <c r="H19" s="55">
        <f>'Source 1'!F19</f>
        <v>40554</v>
      </c>
      <c r="I19" s="56">
        <f>'Source 1'!G19</f>
        <v>55</v>
      </c>
      <c r="J19" s="57" t="str">
        <f>'Source 1'!H19</f>
        <v>Pâté chinois</v>
      </c>
      <c r="K19" s="58">
        <f>'Source 1'!I19</f>
        <v>19.2</v>
      </c>
      <c r="L19" s="59">
        <f>'Source 1'!J19</f>
        <v>21</v>
      </c>
      <c r="M19" s="58">
        <f>'Source 1'!K19</f>
        <v>0.15000000596046448</v>
      </c>
      <c r="N19" s="58">
        <f>'Source 1'!L19</f>
        <v>403.2</v>
      </c>
      <c r="O19" s="58">
        <f>'Source 1'!M19</f>
        <v>342.72</v>
      </c>
      <c r="P19" s="60">
        <f>'Source 1'!N19</f>
        <v>60.479999999999961</v>
      </c>
      <c r="Q19" s="6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3000</v>
      </c>
      <c r="R19" s="62">
        <f t="shared" si="0"/>
        <v>342.72</v>
      </c>
      <c r="S19" s="54" t="str">
        <f t="shared" si="1"/>
        <v/>
      </c>
      <c r="T19" s="54" t="str">
        <f>IF(COUNTIF(MissedPayment!$A$2:$A$6,'Full Set'!C19)&gt;0,"Y","N")</f>
        <v>N</v>
      </c>
    </row>
    <row r="20" spans="1:20">
      <c r="A20" s="9"/>
      <c r="B20" s="63">
        <f>'Source 1'!A20</f>
        <v>10254</v>
      </c>
      <c r="C20" s="64" t="str">
        <f>'Source 1'!B20</f>
        <v>Tyrone Hine</v>
      </c>
      <c r="D20" s="64" t="str">
        <f>'Source 1'!C20</f>
        <v>Pittsburgh</v>
      </c>
      <c r="E20" s="64" t="str">
        <f>VLOOKUP('Source 1'!D20,Lookups!$A$2:$B$62,2)</f>
        <v>Pennsylvania</v>
      </c>
      <c r="F20" s="64" t="str">
        <f>'Source 1'!D20</f>
        <v>PA</v>
      </c>
      <c r="G20" s="64" t="str">
        <f>'Source 1'!E20</f>
        <v>Gold</v>
      </c>
      <c r="H20" s="65">
        <f>'Source 1'!F20</f>
        <v>40554</v>
      </c>
      <c r="I20" s="66">
        <f>'Source 1'!G20</f>
        <v>74</v>
      </c>
      <c r="J20" s="67" t="str">
        <f>'Source 1'!H20</f>
        <v>Longlife Tofu</v>
      </c>
      <c r="K20" s="68">
        <f>'Source 1'!I20</f>
        <v>8</v>
      </c>
      <c r="L20" s="69">
        <f>'Source 1'!J20</f>
        <v>21</v>
      </c>
      <c r="M20" s="68">
        <f>'Source 1'!K20</f>
        <v>0</v>
      </c>
      <c r="N20" s="68">
        <f>'Source 1'!L20</f>
        <v>168</v>
      </c>
      <c r="O20" s="68">
        <f>'Source 1'!M20</f>
        <v>168</v>
      </c>
      <c r="P20" s="70">
        <f>'Source 1'!N20</f>
        <v>0</v>
      </c>
      <c r="Q20" s="7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3000</v>
      </c>
      <c r="R20" s="50">
        <f t="shared" si="0"/>
        <v>510.72</v>
      </c>
      <c r="S20" s="64" t="str">
        <f t="shared" si="1"/>
        <v/>
      </c>
      <c r="T20" s="64" t="str">
        <f>IF(COUNTIF(MissedPayment!$A$2:$A$6,'Full Set'!C20)&gt;0,"Y","N")</f>
        <v>N</v>
      </c>
    </row>
    <row r="21" spans="1:20">
      <c r="A21" s="9"/>
      <c r="B21" s="29">
        <f>'Source 1'!A21</f>
        <v>10254</v>
      </c>
      <c r="C21" s="30" t="str">
        <f>'Source 1'!B21</f>
        <v>Tyrone Hine</v>
      </c>
      <c r="D21" s="30" t="str">
        <f>'Source 1'!C21</f>
        <v>Pittsburgh</v>
      </c>
      <c r="E21" s="30" t="str">
        <f>VLOOKUP('Source 1'!D21,Lookups!$A$2:$B$62,2)</f>
        <v>Pennsylvania</v>
      </c>
      <c r="F21" s="30" t="str">
        <f>'Source 1'!D21</f>
        <v>PA</v>
      </c>
      <c r="G21" s="30" t="str">
        <f>'Source 1'!E21</f>
        <v>Gold</v>
      </c>
      <c r="H21" s="31">
        <f>'Source 1'!F21</f>
        <v>40554</v>
      </c>
      <c r="I21" s="32">
        <f>'Source 1'!G21</f>
        <v>24</v>
      </c>
      <c r="J21" s="33" t="str">
        <f>'Source 1'!H21</f>
        <v>Guaraná Fantástica</v>
      </c>
      <c r="K21" s="34">
        <f>'Source 1'!I21</f>
        <v>3.6</v>
      </c>
      <c r="L21" s="35">
        <f>'Source 1'!J21</f>
        <v>15</v>
      </c>
      <c r="M21" s="34">
        <f>'Source 1'!K21</f>
        <v>0.15000000596046448</v>
      </c>
      <c r="N21" s="34">
        <f>'Source 1'!L21</f>
        <v>54</v>
      </c>
      <c r="O21" s="34">
        <f>'Source 1'!M21</f>
        <v>45.9</v>
      </c>
      <c r="P21" s="36">
        <f>'Source 1'!N21</f>
        <v>8.1000000000000014</v>
      </c>
      <c r="Q21" s="37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3000</v>
      </c>
      <c r="R21" s="48">
        <f t="shared" si="0"/>
        <v>556.62</v>
      </c>
      <c r="S21" s="30" t="str">
        <f t="shared" si="1"/>
        <v/>
      </c>
      <c r="T21" s="30" t="str">
        <f>IF(COUNTIF(MissedPayment!$A$2:$A$6,'Full Set'!C21)&gt;0,"Y","N")</f>
        <v>N</v>
      </c>
    </row>
    <row r="22" spans="1:20">
      <c r="A22" s="9"/>
      <c r="B22" s="53">
        <f>'Source 1'!A22</f>
        <v>10255</v>
      </c>
      <c r="C22" s="54" t="str">
        <f>'Source 1'!B22</f>
        <v>Christin Tillinghast</v>
      </c>
      <c r="D22" s="54" t="str">
        <f>'Source 1'!C22</f>
        <v>Tacoma</v>
      </c>
      <c r="E22" s="54" t="str">
        <f>VLOOKUP('Source 1'!D22,Lookups!$A$2:$B$62,2)</f>
        <v>Washington</v>
      </c>
      <c r="F22" s="54" t="str">
        <f>'Source 1'!D22</f>
        <v>WA</v>
      </c>
      <c r="G22" s="54" t="str">
        <f>'Source 1'!E22</f>
        <v>Gold</v>
      </c>
      <c r="H22" s="55">
        <f>'Source 1'!F22</f>
        <v>40554</v>
      </c>
      <c r="I22" s="56">
        <f>'Source 1'!G22</f>
        <v>36</v>
      </c>
      <c r="J22" s="57" t="str">
        <f>'Source 1'!H22</f>
        <v>Inlagd Sill</v>
      </c>
      <c r="K22" s="58">
        <f>'Source 1'!I22</f>
        <v>15.2</v>
      </c>
      <c r="L22" s="59">
        <f>'Source 1'!J22</f>
        <v>25</v>
      </c>
      <c r="M22" s="58">
        <f>'Source 1'!K22</f>
        <v>0</v>
      </c>
      <c r="N22" s="58">
        <f>'Source 1'!L22</f>
        <v>380</v>
      </c>
      <c r="O22" s="58">
        <f>'Source 1'!M22</f>
        <v>380</v>
      </c>
      <c r="P22" s="60">
        <f>'Source 1'!N22</f>
        <v>0</v>
      </c>
      <c r="Q22" s="6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22" s="62">
        <f t="shared" si="0"/>
        <v>380</v>
      </c>
      <c r="S22" s="54" t="str">
        <f t="shared" si="1"/>
        <v/>
      </c>
      <c r="T22" s="54" t="str">
        <f>IF(COUNTIF(MissedPayment!$A$2:$A$6,'Full Set'!C22)&gt;0,"Y","N")</f>
        <v>Y</v>
      </c>
    </row>
    <row r="23" spans="1:20">
      <c r="A23" s="9"/>
      <c r="B23" s="63">
        <f>'Source 1'!A23</f>
        <v>10255</v>
      </c>
      <c r="C23" s="64" t="str">
        <f>'Source 1'!B23</f>
        <v>Christin Tillinghast</v>
      </c>
      <c r="D23" s="64" t="str">
        <f>'Source 1'!C23</f>
        <v>Tacoma</v>
      </c>
      <c r="E23" s="64" t="str">
        <f>VLOOKUP('Source 1'!D23,Lookups!$A$2:$B$62,2)</f>
        <v>Washington</v>
      </c>
      <c r="F23" s="64" t="str">
        <f>'Source 1'!D23</f>
        <v>WA</v>
      </c>
      <c r="G23" s="64" t="str">
        <f>'Source 1'!E23</f>
        <v>Gold</v>
      </c>
      <c r="H23" s="65">
        <f>'Source 1'!F23</f>
        <v>40554</v>
      </c>
      <c r="I23" s="66">
        <f>'Source 1'!G23</f>
        <v>59</v>
      </c>
      <c r="J23" s="67" t="str">
        <f>'Source 1'!H23</f>
        <v>Raclette Courdavault</v>
      </c>
      <c r="K23" s="68">
        <f>'Source 1'!I23</f>
        <v>44</v>
      </c>
      <c r="L23" s="69">
        <f>'Source 1'!J23</f>
        <v>30</v>
      </c>
      <c r="M23" s="68">
        <f>'Source 1'!K23</f>
        <v>0</v>
      </c>
      <c r="N23" s="68">
        <f>'Source 1'!L23</f>
        <v>1320</v>
      </c>
      <c r="O23" s="68">
        <f>'Source 1'!M23</f>
        <v>1320</v>
      </c>
      <c r="P23" s="70">
        <f>'Source 1'!N23</f>
        <v>0</v>
      </c>
      <c r="Q23" s="7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23" s="50">
        <f t="shared" si="0"/>
        <v>1700</v>
      </c>
      <c r="S23" s="64" t="str">
        <f t="shared" si="1"/>
        <v/>
      </c>
      <c r="T23" s="64" t="str">
        <f>IF(COUNTIF(MissedPayment!$A$2:$A$6,'Full Set'!C23)&gt;0,"Y","N")</f>
        <v>Y</v>
      </c>
    </row>
    <row r="24" spans="1:20">
      <c r="A24" s="9"/>
      <c r="B24" s="63">
        <f>'Source 1'!A24</f>
        <v>10255</v>
      </c>
      <c r="C24" s="64" t="str">
        <f>'Source 1'!B24</f>
        <v>Christin Tillinghast</v>
      </c>
      <c r="D24" s="64" t="str">
        <f>'Source 1'!C24</f>
        <v>Tacoma</v>
      </c>
      <c r="E24" s="64" t="str">
        <f>VLOOKUP('Source 1'!D24,Lookups!$A$2:$B$62,2)</f>
        <v>Washington</v>
      </c>
      <c r="F24" s="64" t="str">
        <f>'Source 1'!D24</f>
        <v>WA</v>
      </c>
      <c r="G24" s="64" t="str">
        <f>'Source 1'!E24</f>
        <v>Gold</v>
      </c>
      <c r="H24" s="65">
        <f>'Source 1'!F24</f>
        <v>40554</v>
      </c>
      <c r="I24" s="66">
        <f>'Source 1'!G24</f>
        <v>16</v>
      </c>
      <c r="J24" s="67" t="str">
        <f>'Source 1'!H24</f>
        <v>Pavlova</v>
      </c>
      <c r="K24" s="68">
        <f>'Source 1'!I24</f>
        <v>13.9</v>
      </c>
      <c r="L24" s="69">
        <f>'Source 1'!J24</f>
        <v>35</v>
      </c>
      <c r="M24" s="68">
        <f>'Source 1'!K24</f>
        <v>0</v>
      </c>
      <c r="N24" s="68">
        <f>'Source 1'!L24</f>
        <v>486.5</v>
      </c>
      <c r="O24" s="68">
        <f>'Source 1'!M24</f>
        <v>486.5</v>
      </c>
      <c r="P24" s="70">
        <f>'Source 1'!N24</f>
        <v>0</v>
      </c>
      <c r="Q24" s="7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24" s="50">
        <f>IF(B24=B23,O24+R23,O24)</f>
        <v>2186.5</v>
      </c>
      <c r="S24" s="64" t="str">
        <f t="shared" si="1"/>
        <v>YES</v>
      </c>
      <c r="T24" s="64" t="str">
        <f>IF(COUNTIF(MissedPayment!$A$2:$A$6,'Full Set'!C24)&gt;0,"Y","N")</f>
        <v>Y</v>
      </c>
    </row>
    <row r="25" spans="1:20" ht="15">
      <c r="A25" s="9"/>
      <c r="B25" s="29">
        <f>'Source 1'!A25</f>
        <v>10255</v>
      </c>
      <c r="C25" s="30" t="str">
        <f>'Source 1'!B25</f>
        <v>Christin Tillinghast</v>
      </c>
      <c r="D25" s="30" t="str">
        <f>'Source 1'!C25</f>
        <v>Tacoma</v>
      </c>
      <c r="E25" s="30" t="str">
        <f>VLOOKUP('Source 1'!D25,Lookups!$A$2:$B$62,2)</f>
        <v>Washington</v>
      </c>
      <c r="F25" s="30" t="str">
        <f>'Source 1'!D25</f>
        <v>WA</v>
      </c>
      <c r="G25" s="30" t="str">
        <f>'Source 1'!E25</f>
        <v>Gold</v>
      </c>
      <c r="H25" s="31">
        <f>'Source 1'!F25</f>
        <v>40554</v>
      </c>
      <c r="I25" s="32">
        <f>'Source 1'!G25</f>
        <v>2</v>
      </c>
      <c r="J25" s="33" t="str">
        <f>'Source 1'!H25</f>
        <v>Chang</v>
      </c>
      <c r="K25" s="34">
        <f>'Source 1'!I25</f>
        <v>15.2</v>
      </c>
      <c r="L25" s="35">
        <f>'Source 1'!J25</f>
        <v>20</v>
      </c>
      <c r="M25" s="34">
        <f>'Source 1'!K25</f>
        <v>0</v>
      </c>
      <c r="N25" s="34">
        <f>'Source 1'!L25</f>
        <v>304</v>
      </c>
      <c r="O25" s="34">
        <f>'Source 1'!M25</f>
        <v>304</v>
      </c>
      <c r="P25" s="36">
        <f>'Source 1'!N25</f>
        <v>0</v>
      </c>
      <c r="Q25" s="37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25" s="48">
        <f t="shared" si="0"/>
        <v>2490.5</v>
      </c>
      <c r="S25" s="73" t="str">
        <f t="shared" si="1"/>
        <v>YES</v>
      </c>
      <c r="T25" s="30" t="str">
        <f>IF(COUNTIF(MissedPayment!$A$2:$A$6,'Full Set'!C25)&gt;0,"Y","N")</f>
        <v>Y</v>
      </c>
    </row>
    <row r="26" spans="1:20">
      <c r="A26" s="9"/>
      <c r="B26" s="53">
        <f>'Source 1'!A26</f>
        <v>10256</v>
      </c>
      <c r="C26" s="54" t="str">
        <f>'Source 1'!B26</f>
        <v>Kisha Grauer</v>
      </c>
      <c r="D26" s="54" t="str">
        <f>'Source 1'!C26</f>
        <v>Salt Lake City</v>
      </c>
      <c r="E26" s="54" t="str">
        <f>VLOOKUP('Source 1'!D26,Lookups!$A$2:$B$62,2)</f>
        <v>Utah</v>
      </c>
      <c r="F26" s="54" t="str">
        <f>'Source 1'!D26</f>
        <v>UT</v>
      </c>
      <c r="G26" s="54" t="str">
        <f>'Source 1'!E26</f>
        <v>Silver</v>
      </c>
      <c r="H26" s="55">
        <f>'Source 1'!F26</f>
        <v>40554</v>
      </c>
      <c r="I26" s="56">
        <f>'Source 1'!G26</f>
        <v>53</v>
      </c>
      <c r="J26" s="57" t="str">
        <f>'Source 1'!H26</f>
        <v>Perth Pasties</v>
      </c>
      <c r="K26" s="58">
        <f>'Source 1'!I26</f>
        <v>26.2</v>
      </c>
      <c r="L26" s="59">
        <f>'Source 1'!J26</f>
        <v>15</v>
      </c>
      <c r="M26" s="58">
        <f>'Source 1'!K26</f>
        <v>0.15</v>
      </c>
      <c r="N26" s="58">
        <f>'Source 1'!L26</f>
        <v>393</v>
      </c>
      <c r="O26" s="58">
        <f>'Source 1'!M26</f>
        <v>393</v>
      </c>
      <c r="P26" s="60">
        <f>'Source 1'!N26</f>
        <v>0</v>
      </c>
      <c r="Q26" s="6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26" s="62">
        <f t="shared" si="0"/>
        <v>393</v>
      </c>
      <c r="S26" s="54" t="str">
        <f t="shared" si="1"/>
        <v/>
      </c>
      <c r="T26" s="54" t="str">
        <f>IF(COUNTIF(MissedPayment!$A$2:$A$6,'Full Set'!C26)&gt;0,"Y","N")</f>
        <v>Y</v>
      </c>
    </row>
    <row r="27" spans="1:20">
      <c r="A27" s="9"/>
      <c r="B27" s="29">
        <f>'Source 1'!A27</f>
        <v>10256</v>
      </c>
      <c r="C27" s="30" t="str">
        <f>'Source 1'!B27</f>
        <v>Kisha Grauer</v>
      </c>
      <c r="D27" s="30" t="str">
        <f>'Source 1'!C27</f>
        <v>Salt Lake City</v>
      </c>
      <c r="E27" s="30" t="str">
        <f>VLOOKUP('Source 1'!D27,Lookups!$A$2:$B$62,2)</f>
        <v>Utah</v>
      </c>
      <c r="F27" s="30" t="str">
        <f>'Source 1'!D27</f>
        <v>UT</v>
      </c>
      <c r="G27" s="30" t="str">
        <f>'Source 1'!E27</f>
        <v>Silver</v>
      </c>
      <c r="H27" s="31">
        <f>'Source 1'!F27</f>
        <v>40554</v>
      </c>
      <c r="I27" s="32">
        <f>'Source 1'!G27</f>
        <v>77</v>
      </c>
      <c r="J27" s="33" t="str">
        <f>'Source 1'!H27</f>
        <v>Original Frankfurter grüne Soße</v>
      </c>
      <c r="K27" s="34">
        <f>'Source 1'!I27</f>
        <v>10.4</v>
      </c>
      <c r="L27" s="35">
        <f>'Source 1'!J27</f>
        <v>12</v>
      </c>
      <c r="M27" s="34">
        <f>'Source 1'!K27</f>
        <v>0</v>
      </c>
      <c r="N27" s="34">
        <f>'Source 1'!L27</f>
        <v>124.80000000000001</v>
      </c>
      <c r="O27" s="34">
        <f>'Source 1'!M27</f>
        <v>124.8</v>
      </c>
      <c r="P27" s="36">
        <f>'Source 1'!N27</f>
        <v>0</v>
      </c>
      <c r="Q27" s="37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27" s="48">
        <f t="shared" si="0"/>
        <v>517.79999999999995</v>
      </c>
      <c r="S27" s="30" t="str">
        <f t="shared" si="1"/>
        <v/>
      </c>
      <c r="T27" s="30" t="str">
        <f>IF(COUNTIF(MissedPayment!$A$2:$A$6,'Full Set'!C27)&gt;0,"Y","N")</f>
        <v>Y</v>
      </c>
    </row>
    <row r="28" spans="1:20">
      <c r="A28" s="9"/>
      <c r="B28" s="53">
        <f>'Source 1'!A28</f>
        <v>10257</v>
      </c>
      <c r="C28" s="54" t="str">
        <f>'Source 1'!B28</f>
        <v>Darryl Manuelito</v>
      </c>
      <c r="D28" s="54" t="str">
        <f>'Source 1'!C28</f>
        <v>Charleston</v>
      </c>
      <c r="E28" s="54" t="str">
        <f>VLOOKUP('Source 1'!D28,Lookups!$A$2:$B$62,2)</f>
        <v>Rhode Island</v>
      </c>
      <c r="F28" s="54" t="str">
        <f>'Source 1'!D28</f>
        <v>SC</v>
      </c>
      <c r="G28" s="54" t="str">
        <f>'Source 1'!E28</f>
        <v>Silver</v>
      </c>
      <c r="H28" s="55">
        <f>'Source 1'!F28</f>
        <v>40554</v>
      </c>
      <c r="I28" s="56">
        <f>'Source 1'!G28</f>
        <v>27</v>
      </c>
      <c r="J28" s="57" t="str">
        <f>'Source 1'!H28</f>
        <v>Schoggi Schokolade</v>
      </c>
      <c r="K28" s="58">
        <f>'Source 1'!I28</f>
        <v>35.1</v>
      </c>
      <c r="L28" s="59">
        <f>'Source 1'!J28</f>
        <v>25</v>
      </c>
      <c r="M28" s="58">
        <f>'Source 1'!K28</f>
        <v>0</v>
      </c>
      <c r="N28" s="58">
        <f>'Source 1'!L28</f>
        <v>877.5</v>
      </c>
      <c r="O28" s="58">
        <f>'Source 1'!M28</f>
        <v>877.5</v>
      </c>
      <c r="P28" s="60">
        <f>'Source 1'!N28</f>
        <v>0</v>
      </c>
      <c r="Q28" s="6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28" s="62">
        <f t="shared" si="0"/>
        <v>877.5</v>
      </c>
      <c r="S28" s="54" t="str">
        <f t="shared" si="1"/>
        <v/>
      </c>
      <c r="T28" s="54" t="str">
        <f>IF(COUNTIF(MissedPayment!$A$2:$A$6,'Full Set'!C28)&gt;0,"Y","N")</f>
        <v>Y</v>
      </c>
    </row>
    <row r="29" spans="1:20">
      <c r="A29" s="9"/>
      <c r="B29" s="63">
        <f>'Source 1'!A29</f>
        <v>10257</v>
      </c>
      <c r="C29" s="64" t="str">
        <f>'Source 1'!B29</f>
        <v>Darryl Manuelito</v>
      </c>
      <c r="D29" s="64" t="str">
        <f>'Source 1'!C29</f>
        <v>Charleston</v>
      </c>
      <c r="E29" s="64" t="str">
        <f>VLOOKUP('Source 1'!D29,Lookups!$A$2:$B$62,2)</f>
        <v>Rhode Island</v>
      </c>
      <c r="F29" s="64" t="str">
        <f>'Source 1'!D29</f>
        <v>SC</v>
      </c>
      <c r="G29" s="64" t="str">
        <f>'Source 1'!E29</f>
        <v>Silver</v>
      </c>
      <c r="H29" s="65">
        <f>'Source 1'!F29</f>
        <v>40554</v>
      </c>
      <c r="I29" s="66">
        <f>'Source 1'!G29</f>
        <v>39</v>
      </c>
      <c r="J29" s="67" t="str">
        <f>'Source 1'!H29</f>
        <v>Chartreuse verte</v>
      </c>
      <c r="K29" s="68">
        <f>'Source 1'!I29</f>
        <v>14.4</v>
      </c>
      <c r="L29" s="69">
        <f>'Source 1'!J29</f>
        <v>6</v>
      </c>
      <c r="M29" s="68">
        <f>'Source 1'!K29</f>
        <v>0</v>
      </c>
      <c r="N29" s="68">
        <f>'Source 1'!L29</f>
        <v>86.4</v>
      </c>
      <c r="O29" s="68">
        <f>'Source 1'!M29</f>
        <v>86.4</v>
      </c>
      <c r="P29" s="70">
        <f>'Source 1'!N29</f>
        <v>0</v>
      </c>
      <c r="Q29" s="71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29" s="50">
        <f t="shared" si="0"/>
        <v>963.9</v>
      </c>
      <c r="S29" s="64" t="str">
        <f t="shared" si="1"/>
        <v/>
      </c>
      <c r="T29" s="64" t="str">
        <f>IF(COUNTIF(MissedPayment!$A$2:$A$6,'Full Set'!C29)&gt;0,"Y","N")</f>
        <v>Y</v>
      </c>
    </row>
    <row r="30" spans="1:20">
      <c r="A30" s="9"/>
      <c r="B30" s="29">
        <f>'Source 1'!A30</f>
        <v>10257</v>
      </c>
      <c r="C30" s="30" t="str">
        <f>'Source 1'!B30</f>
        <v>Darryl Manuelito</v>
      </c>
      <c r="D30" s="30" t="str">
        <f>'Source 1'!C30</f>
        <v>Charleston</v>
      </c>
      <c r="E30" s="30" t="str">
        <f>VLOOKUP('Source 1'!D30,Lookups!$A$2:$B$62,2)</f>
        <v>Rhode Island</v>
      </c>
      <c r="F30" s="30" t="str">
        <f>'Source 1'!D30</f>
        <v>SC</v>
      </c>
      <c r="G30" s="30" t="str">
        <f>'Source 1'!E30</f>
        <v>Silver</v>
      </c>
      <c r="H30" s="31">
        <f>'Source 1'!F30</f>
        <v>40554</v>
      </c>
      <c r="I30" s="32">
        <f>'Source 1'!G30</f>
        <v>77</v>
      </c>
      <c r="J30" s="33" t="str">
        <f>'Source 1'!H30</f>
        <v>Original Frankfurter grüne Soße</v>
      </c>
      <c r="K30" s="34">
        <f>'Source 1'!I30</f>
        <v>10.4</v>
      </c>
      <c r="L30" s="35">
        <f>'Source 1'!J30</f>
        <v>15</v>
      </c>
      <c r="M30" s="34">
        <f>'Source 1'!K30</f>
        <v>0</v>
      </c>
      <c r="N30" s="34">
        <f>'Source 1'!L30</f>
        <v>156</v>
      </c>
      <c r="O30" s="34">
        <f>'Source 1'!M30</f>
        <v>156</v>
      </c>
      <c r="P30" s="36">
        <f>'Source 1'!N30</f>
        <v>0</v>
      </c>
      <c r="Q30" s="37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30" s="48">
        <f t="shared" si="0"/>
        <v>1119.9000000000001</v>
      </c>
      <c r="S30" s="30" t="str">
        <f t="shared" si="1"/>
        <v/>
      </c>
      <c r="T30" s="30" t="str">
        <f>IF(COUNTIF(MissedPayment!$A$2:$A$6,'Full Set'!C30)&gt;0,"Y","N")</f>
        <v>Y</v>
      </c>
    </row>
    <row r="31" spans="1:20" s="19" customFormat="1">
      <c r="A31" s="21"/>
      <c r="B31" s="74">
        <f>VALUE(RIGHT('Source 2'!A2,LEN('Source 2'!A2)-1))</f>
        <v>10258</v>
      </c>
      <c r="C31" s="75" t="str">
        <f>'Source 2'!B2 &amp;" "&amp; 'Source 2'!C2</f>
        <v>Milagros Fehrenbach</v>
      </c>
      <c r="D31" s="75" t="str">
        <f>'Source 2'!D2</f>
        <v>Kansas City</v>
      </c>
      <c r="E31" s="75" t="str">
        <f>'Source 2'!E2</f>
        <v>Kansas</v>
      </c>
      <c r="F31" s="75" t="str">
        <f>VLOOKUP(E31,Lookups!$B$3:C$62,2)</f>
        <v>KS</v>
      </c>
      <c r="G31" s="76" t="str">
        <f>VLOOKUP('Source 2'!F2,Lookups!$E$3:$F$5,2)</f>
        <v>Gold</v>
      </c>
      <c r="H31" s="76">
        <f>'Source 2'!G2</f>
        <v>40554</v>
      </c>
      <c r="I31" s="77">
        <f>'Source 2'!H2</f>
        <v>2</v>
      </c>
      <c r="J31" s="78" t="str">
        <f>'Source 2'!I2</f>
        <v>Chang</v>
      </c>
      <c r="K31" s="79">
        <f>'Source 2'!J2</f>
        <v>15.2</v>
      </c>
      <c r="L31" s="77">
        <f>'Source 2'!K2</f>
        <v>50</v>
      </c>
      <c r="M31" s="79">
        <f>'Source 2'!L2</f>
        <v>0.20000000298023224</v>
      </c>
      <c r="N31" s="79">
        <f>'Source 2'!M2</f>
        <v>760</v>
      </c>
      <c r="O31" s="79">
        <f>'Source 2'!N2</f>
        <v>608</v>
      </c>
      <c r="P31" s="79">
        <f>N31-O31</f>
        <v>152</v>
      </c>
      <c r="Q31" s="80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31" s="81">
        <f t="shared" si="0"/>
        <v>608</v>
      </c>
      <c r="S31" s="75" t="str">
        <f t="shared" si="1"/>
        <v/>
      </c>
      <c r="T31" s="75" t="str">
        <f>IF(COUNTIF(MissedPayment!$A$2:$A$6,'Full Set'!C31)&gt;0,"Y","N")</f>
        <v>Y</v>
      </c>
    </row>
    <row r="32" spans="1:20">
      <c r="A32" s="8"/>
      <c r="B32" s="82">
        <f>VALUE(RIGHT('Source 2'!A3,LEN('Source 2'!A3)-1))</f>
        <v>10258</v>
      </c>
      <c r="C32" s="83" t="str">
        <f>'Source 2'!B3 &amp;" "&amp; 'Source 2'!C3</f>
        <v>Milagros Fehrenbach</v>
      </c>
      <c r="D32" s="83" t="str">
        <f>'Source 2'!D3</f>
        <v>Kansas City</v>
      </c>
      <c r="E32" s="83" t="str">
        <f>'Source 2'!E3</f>
        <v>Kansas</v>
      </c>
      <c r="F32" s="83" t="str">
        <f>VLOOKUP(E32,Lookups!$B$3:C$62,2)</f>
        <v>KS</v>
      </c>
      <c r="G32" s="84" t="str">
        <f>VLOOKUP('Source 2'!F3,Lookups!$E$3:$F$5,2)</f>
        <v>Gold</v>
      </c>
      <c r="H32" s="84">
        <f>'Source 2'!G3</f>
        <v>40554</v>
      </c>
      <c r="I32" s="85">
        <f>'Source 2'!H3</f>
        <v>32</v>
      </c>
      <c r="J32" s="86" t="str">
        <f>'Source 2'!I3</f>
        <v>Mascarpone Fabioli</v>
      </c>
      <c r="K32" s="87">
        <f>'Source 2'!J3</f>
        <v>25.6</v>
      </c>
      <c r="L32" s="85">
        <f>'Source 2'!K3</f>
        <v>6</v>
      </c>
      <c r="M32" s="87">
        <f>'Source 2'!L3</f>
        <v>0.20000000298023224</v>
      </c>
      <c r="N32" s="87">
        <f>'Source 2'!M3</f>
        <v>153.60000000000002</v>
      </c>
      <c r="O32" s="87">
        <f>'Source 2'!N3</f>
        <v>122.88</v>
      </c>
      <c r="P32" s="87">
        <f t="shared" ref="P32:P60" si="2">N32-O32</f>
        <v>30.720000000000027</v>
      </c>
      <c r="Q32" s="88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32" s="89">
        <f t="shared" si="0"/>
        <v>730.88</v>
      </c>
      <c r="S32" s="83" t="str">
        <f>IF(R32&gt;Q32,"YES","")</f>
        <v/>
      </c>
      <c r="T32" s="83" t="str">
        <f>IF(COUNTIF(MissedPayment!$A$2:$A$6,'Full Set'!C32)&gt;0,"Y","N")</f>
        <v>Y</v>
      </c>
    </row>
    <row r="33" spans="1:20">
      <c r="A33" s="8"/>
      <c r="B33" s="90">
        <f>VALUE(RIGHT('Source 2'!A4,LEN('Source 2'!A4)-1))</f>
        <v>10258</v>
      </c>
      <c r="C33" s="91" t="str">
        <f>'Source 2'!B4 &amp;" "&amp; 'Source 2'!C4</f>
        <v>Milagros Fehrenbach</v>
      </c>
      <c r="D33" s="91" t="str">
        <f>'Source 2'!D4</f>
        <v>Kansas City</v>
      </c>
      <c r="E33" s="91" t="str">
        <f>'Source 2'!E4</f>
        <v>Kansas</v>
      </c>
      <c r="F33" s="91" t="str">
        <f>VLOOKUP(E33,Lookups!$B$3:C$62,2)</f>
        <v>KS</v>
      </c>
      <c r="G33" s="92" t="str">
        <f>VLOOKUP('Source 2'!F4,Lookups!$E$3:$F$5,2)</f>
        <v>Gold</v>
      </c>
      <c r="H33" s="92">
        <f>'Source 2'!G4</f>
        <v>40554</v>
      </c>
      <c r="I33" s="93">
        <f>'Source 2'!H4</f>
        <v>5</v>
      </c>
      <c r="J33" s="94" t="str">
        <f>'Source 2'!I4</f>
        <v>Chef Anton's Gumbo Mix</v>
      </c>
      <c r="K33" s="95">
        <f>'Source 2'!J4</f>
        <v>17</v>
      </c>
      <c r="L33" s="93">
        <f>'Source 2'!K4</f>
        <v>65</v>
      </c>
      <c r="M33" s="95">
        <f>'Source 2'!L4</f>
        <v>0.20000000298023224</v>
      </c>
      <c r="N33" s="95">
        <f>'Source 2'!M4</f>
        <v>1105</v>
      </c>
      <c r="O33" s="95">
        <f>'Source 2'!N4</f>
        <v>884</v>
      </c>
      <c r="P33" s="95">
        <f t="shared" si="2"/>
        <v>221</v>
      </c>
      <c r="Q33" s="46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33" s="52">
        <f t="shared" si="0"/>
        <v>1614.88</v>
      </c>
      <c r="S33" s="91" t="str">
        <f t="shared" si="1"/>
        <v/>
      </c>
      <c r="T33" s="91" t="str">
        <f>IF(COUNTIF(MissedPayment!$A$2:$A$6,'Full Set'!C33)&gt;0,"Y","N")</f>
        <v>Y</v>
      </c>
    </row>
    <row r="34" spans="1:20">
      <c r="A34" s="8"/>
      <c r="B34" s="74">
        <f>VALUE(RIGHT('Source 2'!A5,LEN('Source 2'!A5)-1))</f>
        <v>10259</v>
      </c>
      <c r="C34" s="75" t="str">
        <f>'Source 2'!B5 &amp;" "&amp; 'Source 2'!C5</f>
        <v>Julio Willard</v>
      </c>
      <c r="D34" s="75" t="str">
        <f>'Source 2'!D5</f>
        <v>Greensboro</v>
      </c>
      <c r="E34" s="75" t="str">
        <f>'Source 2'!E5</f>
        <v>North Carolina</v>
      </c>
      <c r="F34" s="75" t="str">
        <f>VLOOKUP(E34,Lookups!$B$3:C$62,2)</f>
        <v>NC</v>
      </c>
      <c r="G34" s="76" t="str">
        <f>VLOOKUP('Source 2'!F5,Lookups!$E$3:$F$5,2)</f>
        <v>Platinum</v>
      </c>
      <c r="H34" s="76">
        <f>'Source 2'!G5</f>
        <v>40554</v>
      </c>
      <c r="I34" s="77">
        <f>'Source 2'!H5</f>
        <v>21</v>
      </c>
      <c r="J34" s="78" t="str">
        <f>'Source 2'!I5</f>
        <v>Sir Rodney's Scones</v>
      </c>
      <c r="K34" s="79">
        <f>'Source 2'!J5</f>
        <v>8</v>
      </c>
      <c r="L34" s="77">
        <f>'Source 2'!K5</f>
        <v>10</v>
      </c>
      <c r="M34" s="79">
        <f>'Source 2'!L5</f>
        <v>0</v>
      </c>
      <c r="N34" s="79">
        <f>'Source 2'!M5</f>
        <v>80</v>
      </c>
      <c r="O34" s="79">
        <f>'Source 2'!N5</f>
        <v>80</v>
      </c>
      <c r="P34" s="79">
        <f t="shared" si="2"/>
        <v>0</v>
      </c>
      <c r="Q34" s="80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34" s="81">
        <f t="shared" si="0"/>
        <v>80</v>
      </c>
      <c r="S34" s="75" t="str">
        <f t="shared" si="1"/>
        <v/>
      </c>
      <c r="T34" s="75" t="str">
        <f>IF(COUNTIF(MissedPayment!$A$2:$A$6,'Full Set'!C34)&gt;0,"Y","N")</f>
        <v>Y</v>
      </c>
    </row>
    <row r="35" spans="1:20">
      <c r="A35" s="8"/>
      <c r="B35" s="90">
        <f>VALUE(RIGHT('Source 2'!A6,LEN('Source 2'!A6)-1))</f>
        <v>10259</v>
      </c>
      <c r="C35" s="91" t="str">
        <f>'Source 2'!B6 &amp;" "&amp; 'Source 2'!C6</f>
        <v>Julio Willard</v>
      </c>
      <c r="D35" s="91" t="str">
        <f>'Source 2'!D6</f>
        <v>Greensboro</v>
      </c>
      <c r="E35" s="91" t="str">
        <f>'Source 2'!E6</f>
        <v>North Carolina</v>
      </c>
      <c r="F35" s="91" t="str">
        <f>VLOOKUP(E35,Lookups!$B$3:C$62,2)</f>
        <v>NC</v>
      </c>
      <c r="G35" s="92" t="str">
        <f>VLOOKUP('Source 2'!F6,Lookups!$E$3:$F$5,2)</f>
        <v>Platinum</v>
      </c>
      <c r="H35" s="92">
        <f>'Source 2'!G6</f>
        <v>40554</v>
      </c>
      <c r="I35" s="93">
        <f>'Source 2'!H6</f>
        <v>37</v>
      </c>
      <c r="J35" s="94" t="str">
        <f>'Source 2'!I6</f>
        <v>Gravad lax</v>
      </c>
      <c r="K35" s="95">
        <f>'Source 2'!J6</f>
        <v>20.8</v>
      </c>
      <c r="L35" s="93">
        <f>'Source 2'!K6</f>
        <v>1</v>
      </c>
      <c r="M35" s="95">
        <f>'Source 2'!L6</f>
        <v>0</v>
      </c>
      <c r="N35" s="95">
        <f>'Source 2'!M6</f>
        <v>20.8</v>
      </c>
      <c r="O35" s="95">
        <f>'Source 2'!N6</f>
        <v>20.8</v>
      </c>
      <c r="P35" s="95">
        <f t="shared" si="2"/>
        <v>0</v>
      </c>
      <c r="Q35" s="46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35" s="52">
        <f t="shared" si="0"/>
        <v>100.8</v>
      </c>
      <c r="S35" s="91" t="str">
        <f t="shared" si="1"/>
        <v/>
      </c>
      <c r="T35" s="91" t="str">
        <f>IF(COUNTIF(MissedPayment!$A$2:$A$6,'Full Set'!C35)&gt;0,"Y","N")</f>
        <v>Y</v>
      </c>
    </row>
    <row r="36" spans="1:20">
      <c r="A36" s="8"/>
      <c r="B36" s="74">
        <f>VALUE(RIGHT('Source 2'!A7,LEN('Source 2'!A7)-1))</f>
        <v>10260</v>
      </c>
      <c r="C36" s="75" t="str">
        <f>'Source 2'!B7 &amp;" "&amp; 'Source 2'!C7</f>
        <v>Roslyn Plott</v>
      </c>
      <c r="D36" s="75" t="str">
        <f>'Source 2'!D7</f>
        <v>Colombus</v>
      </c>
      <c r="E36" s="75" t="str">
        <f>'Source 2'!E7</f>
        <v>Ohio</v>
      </c>
      <c r="F36" s="75" t="str">
        <f>VLOOKUP(E36,Lookups!$B$3:C$62,2)</f>
        <v>OH</v>
      </c>
      <c r="G36" s="76" t="str">
        <f>VLOOKUP('Source 2'!F7,Lookups!$E$3:$F$5,2)</f>
        <v>Platinum</v>
      </c>
      <c r="H36" s="76">
        <f>'Source 2'!G7</f>
        <v>40554</v>
      </c>
      <c r="I36" s="77">
        <f>'Source 2'!H7</f>
        <v>70</v>
      </c>
      <c r="J36" s="78" t="str">
        <f>'Source 2'!I7</f>
        <v>Outback Lager</v>
      </c>
      <c r="K36" s="79">
        <f>'Source 2'!J7</f>
        <v>12</v>
      </c>
      <c r="L36" s="77">
        <f>'Source 2'!K7</f>
        <v>21</v>
      </c>
      <c r="M36" s="79">
        <f>'Source 2'!L7</f>
        <v>0.25</v>
      </c>
      <c r="N36" s="79">
        <f>'Source 2'!M7</f>
        <v>252</v>
      </c>
      <c r="O36" s="79">
        <f>'Source 2'!N7</f>
        <v>189</v>
      </c>
      <c r="P36" s="79">
        <f t="shared" si="2"/>
        <v>63</v>
      </c>
      <c r="Q36" s="80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36" s="81">
        <f t="shared" si="0"/>
        <v>189</v>
      </c>
      <c r="S36" s="75" t="str">
        <f t="shared" si="1"/>
        <v/>
      </c>
      <c r="T36" s="75" t="str">
        <f>IF(COUNTIF(MissedPayment!$A$2:$A$6,'Full Set'!C36)&gt;0,"Y","N")</f>
        <v>N</v>
      </c>
    </row>
    <row r="37" spans="1:20">
      <c r="A37" s="8"/>
      <c r="B37" s="82">
        <f>VALUE(RIGHT('Source 2'!A8,LEN('Source 2'!A8)-1))</f>
        <v>10260</v>
      </c>
      <c r="C37" s="83" t="str">
        <f>'Source 2'!B8 &amp;" "&amp; 'Source 2'!C8</f>
        <v>Roslyn Plott</v>
      </c>
      <c r="D37" s="83" t="str">
        <f>'Source 2'!D8</f>
        <v>Colombus</v>
      </c>
      <c r="E37" s="83" t="str">
        <f>'Source 2'!E8</f>
        <v>Ohio</v>
      </c>
      <c r="F37" s="83" t="str">
        <f>VLOOKUP(E37,Lookups!$B$3:C$62,2)</f>
        <v>OH</v>
      </c>
      <c r="G37" s="84" t="str">
        <f>VLOOKUP('Source 2'!F8,Lookups!$E$3:$F$5,2)</f>
        <v>Platinum</v>
      </c>
      <c r="H37" s="84">
        <f>'Source 2'!G8</f>
        <v>40554</v>
      </c>
      <c r="I37" s="85">
        <f>'Source 2'!H8</f>
        <v>57</v>
      </c>
      <c r="J37" s="86" t="str">
        <f>'Source 2'!I8</f>
        <v>Ravioli Angelo</v>
      </c>
      <c r="K37" s="87">
        <f>'Source 2'!J8</f>
        <v>15.6</v>
      </c>
      <c r="L37" s="85">
        <f>'Source 2'!K8</f>
        <v>50</v>
      </c>
      <c r="M37" s="87">
        <f>'Source 2'!L8</f>
        <v>0</v>
      </c>
      <c r="N37" s="87">
        <f>'Source 2'!M8</f>
        <v>780</v>
      </c>
      <c r="O37" s="87">
        <f>'Source 2'!N8</f>
        <v>780</v>
      </c>
      <c r="P37" s="87">
        <f t="shared" si="2"/>
        <v>0</v>
      </c>
      <c r="Q37" s="88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37" s="89">
        <f t="shared" si="0"/>
        <v>969</v>
      </c>
      <c r="S37" s="83" t="str">
        <f t="shared" si="1"/>
        <v/>
      </c>
      <c r="T37" s="83" t="str">
        <f>IF(COUNTIF(MissedPayment!$A$2:$A$6,'Full Set'!C37)&gt;0,"Y","N")</f>
        <v>N</v>
      </c>
    </row>
    <row r="38" spans="1:20">
      <c r="A38" s="8"/>
      <c r="B38" s="82">
        <f>VALUE(RIGHT('Source 2'!A9,LEN('Source 2'!A9)-1))</f>
        <v>10260</v>
      </c>
      <c r="C38" s="83" t="str">
        <f>'Source 2'!B9 &amp;" "&amp; 'Source 2'!C9</f>
        <v>Roslyn Plott</v>
      </c>
      <c r="D38" s="83" t="str">
        <f>'Source 2'!D9</f>
        <v>Colombus</v>
      </c>
      <c r="E38" s="83" t="str">
        <f>'Source 2'!E9</f>
        <v>Ohio</v>
      </c>
      <c r="F38" s="83" t="str">
        <f>VLOOKUP(E38,Lookups!$B$3:C$62,2)</f>
        <v>OH</v>
      </c>
      <c r="G38" s="84" t="str">
        <f>VLOOKUP('Source 2'!F9,Lookups!$E$3:$F$5,2)</f>
        <v>Platinum</v>
      </c>
      <c r="H38" s="84">
        <f>'Source 2'!G9</f>
        <v>40554</v>
      </c>
      <c r="I38" s="85">
        <f>'Source 2'!H9</f>
        <v>62</v>
      </c>
      <c r="J38" s="86" t="str">
        <f>'Source 2'!I9</f>
        <v>Tarte au sucre</v>
      </c>
      <c r="K38" s="87">
        <f>'Source 2'!J9</f>
        <v>39.4</v>
      </c>
      <c r="L38" s="85">
        <f>'Source 2'!K9</f>
        <v>15</v>
      </c>
      <c r="M38" s="87">
        <f>'Source 2'!L9</f>
        <v>0.25</v>
      </c>
      <c r="N38" s="87">
        <f>'Source 2'!M9</f>
        <v>591</v>
      </c>
      <c r="O38" s="87">
        <f>'Source 2'!N9</f>
        <v>443.25</v>
      </c>
      <c r="P38" s="87">
        <f t="shared" si="2"/>
        <v>147.75</v>
      </c>
      <c r="Q38" s="88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38" s="89">
        <f t="shared" si="0"/>
        <v>1412.25</v>
      </c>
      <c r="S38" s="83" t="str">
        <f t="shared" si="1"/>
        <v/>
      </c>
      <c r="T38" s="83" t="str">
        <f>IF(COUNTIF(MissedPayment!$A$2:$A$6,'Full Set'!C38)&gt;0,"Y","N")</f>
        <v>N</v>
      </c>
    </row>
    <row r="39" spans="1:20">
      <c r="A39" s="8"/>
      <c r="B39" s="90">
        <f>VALUE(RIGHT('Source 2'!A10,LEN('Source 2'!A10)-1))</f>
        <v>10260</v>
      </c>
      <c r="C39" s="91" t="str">
        <f>'Source 2'!B10 &amp;" "&amp; 'Source 2'!C10</f>
        <v>Roslyn Plott</v>
      </c>
      <c r="D39" s="91" t="str">
        <f>'Source 2'!D10</f>
        <v>Colombus</v>
      </c>
      <c r="E39" s="91" t="str">
        <f>'Source 2'!E10</f>
        <v>Ohio</v>
      </c>
      <c r="F39" s="91" t="str">
        <f>VLOOKUP(E39,Lookups!$B$3:C$62,2)</f>
        <v>OH</v>
      </c>
      <c r="G39" s="92" t="str">
        <f>VLOOKUP('Source 2'!F10,Lookups!$E$3:$F$5,2)</f>
        <v>Platinum</v>
      </c>
      <c r="H39" s="92">
        <f>'Source 2'!G10</f>
        <v>40554</v>
      </c>
      <c r="I39" s="93">
        <f>'Source 2'!H10</f>
        <v>41</v>
      </c>
      <c r="J39" s="94" t="str">
        <f>'Source 2'!I10</f>
        <v>Jack's New England Clam Chowder</v>
      </c>
      <c r="K39" s="95">
        <f>'Source 2'!J10</f>
        <v>7.7</v>
      </c>
      <c r="L39" s="93">
        <f>'Source 2'!K10</f>
        <v>16</v>
      </c>
      <c r="M39" s="95">
        <f>'Source 2'!L10</f>
        <v>0.25</v>
      </c>
      <c r="N39" s="95">
        <f>'Source 2'!M10</f>
        <v>123.2</v>
      </c>
      <c r="O39" s="95">
        <f>'Source 2'!N10</f>
        <v>92.4</v>
      </c>
      <c r="P39" s="95">
        <f t="shared" si="2"/>
        <v>30.799999999999997</v>
      </c>
      <c r="Q39" s="46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39" s="52">
        <f t="shared" si="0"/>
        <v>1504.65</v>
      </c>
      <c r="S39" s="91" t="str">
        <f t="shared" si="1"/>
        <v/>
      </c>
      <c r="T39" s="91" t="str">
        <f>IF(COUNTIF(MissedPayment!$A$2:$A$6,'Full Set'!C39)&gt;0,"Y","N")</f>
        <v>N</v>
      </c>
    </row>
    <row r="40" spans="1:20">
      <c r="A40" s="8"/>
      <c r="B40" s="74">
        <f>VALUE(RIGHT('Source 2'!A11,LEN('Source 2'!A11)-1))</f>
        <v>10261</v>
      </c>
      <c r="C40" s="75" t="str">
        <f>'Source 2'!B11 &amp;" "&amp; 'Source 2'!C11</f>
        <v>Eve Haak</v>
      </c>
      <c r="D40" s="75" t="str">
        <f>'Source 2'!D11</f>
        <v>Detroit</v>
      </c>
      <c r="E40" s="75" t="str">
        <f>'Source 2'!E11</f>
        <v>Michigan</v>
      </c>
      <c r="F40" s="75" t="str">
        <f>VLOOKUP(E40,Lookups!$B$3:C$62,2)</f>
        <v>MI</v>
      </c>
      <c r="G40" s="76" t="str">
        <f>VLOOKUP('Source 2'!F11,Lookups!$E$3:$F$5,2)</f>
        <v>Silver</v>
      </c>
      <c r="H40" s="76">
        <f>'Source 2'!G11</f>
        <v>40554</v>
      </c>
      <c r="I40" s="77">
        <f>'Source 2'!H11</f>
        <v>35</v>
      </c>
      <c r="J40" s="78" t="str">
        <f>'Source 2'!I11</f>
        <v>Steeleye Stout</v>
      </c>
      <c r="K40" s="79">
        <f>'Source 2'!J11</f>
        <v>14.4</v>
      </c>
      <c r="L40" s="77">
        <f>'Source 2'!K11</f>
        <v>20</v>
      </c>
      <c r="M40" s="79">
        <f>'Source 2'!L11</f>
        <v>0</v>
      </c>
      <c r="N40" s="79">
        <f>'Source 2'!M11</f>
        <v>288</v>
      </c>
      <c r="O40" s="79">
        <f>'Source 2'!N11</f>
        <v>288</v>
      </c>
      <c r="P40" s="79">
        <f t="shared" si="2"/>
        <v>0</v>
      </c>
      <c r="Q40" s="80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40" s="81">
        <f t="shared" si="0"/>
        <v>288</v>
      </c>
      <c r="S40" s="75" t="str">
        <f t="shared" si="1"/>
        <v/>
      </c>
      <c r="T40" s="75" t="str">
        <f>IF(COUNTIF(MissedPayment!$A$2:$A$6,'Full Set'!C40)&gt;0,"Y","N")</f>
        <v>N</v>
      </c>
    </row>
    <row r="41" spans="1:20">
      <c r="A41" s="8"/>
      <c r="B41" s="90">
        <f>VALUE(RIGHT('Source 2'!A12,LEN('Source 2'!A12)-1))</f>
        <v>10261</v>
      </c>
      <c r="C41" s="91" t="str">
        <f>'Source 2'!B12 &amp;" "&amp; 'Source 2'!C12</f>
        <v>Eve Haak</v>
      </c>
      <c r="D41" s="91" t="str">
        <f>'Source 2'!D12</f>
        <v>Detroit</v>
      </c>
      <c r="E41" s="91" t="str">
        <f>'Source 2'!E12</f>
        <v>Michigan</v>
      </c>
      <c r="F41" s="91" t="str">
        <f>VLOOKUP(E41,Lookups!$B$3:C$62,2)</f>
        <v>MI</v>
      </c>
      <c r="G41" s="92" t="str">
        <f>VLOOKUP('Source 2'!F12,Lookups!$E$3:$F$5,2)</f>
        <v>Silver</v>
      </c>
      <c r="H41" s="92">
        <f>'Source 2'!G12</f>
        <v>40554</v>
      </c>
      <c r="I41" s="93">
        <f>'Source 2'!H12</f>
        <v>21</v>
      </c>
      <c r="J41" s="94" t="str">
        <f>'Source 2'!I12</f>
        <v>Sir Rodney's Scones</v>
      </c>
      <c r="K41" s="95">
        <f>'Source 2'!J12</f>
        <v>8</v>
      </c>
      <c r="L41" s="93">
        <f>'Source 2'!K12</f>
        <v>20</v>
      </c>
      <c r="M41" s="95">
        <f>'Source 2'!L12</f>
        <v>0</v>
      </c>
      <c r="N41" s="95">
        <f>'Source 2'!M12</f>
        <v>160</v>
      </c>
      <c r="O41" s="95">
        <f>'Source 2'!N12</f>
        <v>160</v>
      </c>
      <c r="P41" s="95">
        <f t="shared" si="2"/>
        <v>0</v>
      </c>
      <c r="Q41" s="46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41" s="52">
        <f>IF(B41=B40,O41+R40,O41)</f>
        <v>448</v>
      </c>
      <c r="S41" s="91" t="str">
        <f t="shared" si="1"/>
        <v/>
      </c>
      <c r="T41" s="91" t="str">
        <f>IF(COUNTIF(MissedPayment!$A$2:$A$6,'Full Set'!C41)&gt;0,"Y","N")</f>
        <v>N</v>
      </c>
    </row>
    <row r="42" spans="1:20">
      <c r="A42" s="8"/>
      <c r="B42" s="74">
        <f>VALUE(RIGHT('Source 2'!A13,LEN('Source 2'!A13)-1))</f>
        <v>10262</v>
      </c>
      <c r="C42" s="75" t="str">
        <f>'Source 2'!B13 &amp;" "&amp; 'Source 2'!C13</f>
        <v>Max Kindle</v>
      </c>
      <c r="D42" s="75" t="str">
        <f>'Source 2'!D13</f>
        <v>Colombus</v>
      </c>
      <c r="E42" s="75" t="str">
        <f>'Source 2'!E13</f>
        <v>Ohio</v>
      </c>
      <c r="F42" s="75" t="str">
        <f>VLOOKUP(E42,Lookups!$B$3:C$62,2)</f>
        <v>OH</v>
      </c>
      <c r="G42" s="76" t="str">
        <f>VLOOKUP('Source 2'!F13,Lookups!$E$3:$F$5,2)</f>
        <v>Gold</v>
      </c>
      <c r="H42" s="76">
        <f>'Source 2'!G13</f>
        <v>40554</v>
      </c>
      <c r="I42" s="77">
        <f>'Source 2'!H13</f>
        <v>5</v>
      </c>
      <c r="J42" s="78" t="str">
        <f>'Source 2'!I13</f>
        <v>Chef Anton's Gumbo Mix</v>
      </c>
      <c r="K42" s="79">
        <f>'Source 2'!J13</f>
        <v>17</v>
      </c>
      <c r="L42" s="77">
        <f>'Source 2'!K13</f>
        <v>12</v>
      </c>
      <c r="M42" s="79">
        <f>'Source 2'!L13</f>
        <v>0.20000000298023224</v>
      </c>
      <c r="N42" s="79">
        <f>'Source 2'!M13</f>
        <v>204</v>
      </c>
      <c r="O42" s="79">
        <f>'Source 2'!N13</f>
        <v>163.19999999999999</v>
      </c>
      <c r="P42" s="79">
        <f t="shared" si="2"/>
        <v>40.800000000000011</v>
      </c>
      <c r="Q42" s="80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42" s="81">
        <f t="shared" si="0"/>
        <v>163.19999999999999</v>
      </c>
      <c r="S42" s="75" t="str">
        <f t="shared" si="1"/>
        <v/>
      </c>
      <c r="T42" s="75" t="str">
        <f>IF(COUNTIF(MissedPayment!$A$2:$A$6,'Full Set'!C42)&gt;0,"Y","N")</f>
        <v>N</v>
      </c>
    </row>
    <row r="43" spans="1:20">
      <c r="A43" s="8"/>
      <c r="B43" s="82">
        <f>VALUE(RIGHT('Source 2'!A14,LEN('Source 2'!A14)-1))</f>
        <v>10262</v>
      </c>
      <c r="C43" s="83" t="str">
        <f>'Source 2'!B14 &amp;" "&amp; 'Source 2'!C14</f>
        <v>Max Kindle</v>
      </c>
      <c r="D43" s="83" t="str">
        <f>'Source 2'!D14</f>
        <v>Colombus</v>
      </c>
      <c r="E43" s="83" t="str">
        <f>'Source 2'!E14</f>
        <v>Ohio</v>
      </c>
      <c r="F43" s="83" t="str">
        <f>VLOOKUP(E43,Lookups!$B$3:C$62,2)</f>
        <v>OH</v>
      </c>
      <c r="G43" s="84" t="str">
        <f>VLOOKUP('Source 2'!F14,Lookups!$E$3:$F$5,2)</f>
        <v>Gold</v>
      </c>
      <c r="H43" s="84">
        <f>'Source 2'!G14</f>
        <v>40554</v>
      </c>
      <c r="I43" s="85">
        <f>'Source 2'!H14</f>
        <v>7</v>
      </c>
      <c r="J43" s="86" t="str">
        <f>'Source 2'!I14</f>
        <v>Uncle Bob's Organic Dried Pears</v>
      </c>
      <c r="K43" s="87">
        <f>'Source 2'!J14</f>
        <v>24</v>
      </c>
      <c r="L43" s="85">
        <f>'Source 2'!K14</f>
        <v>15</v>
      </c>
      <c r="M43" s="87">
        <f>'Source 2'!L14</f>
        <v>0</v>
      </c>
      <c r="N43" s="87">
        <f>'Source 2'!M14</f>
        <v>360</v>
      </c>
      <c r="O43" s="87">
        <f>'Source 2'!N14</f>
        <v>360</v>
      </c>
      <c r="P43" s="87">
        <f t="shared" si="2"/>
        <v>0</v>
      </c>
      <c r="Q43" s="88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43" s="89">
        <f t="shared" si="0"/>
        <v>523.20000000000005</v>
      </c>
      <c r="S43" s="83" t="str">
        <f t="shared" si="1"/>
        <v/>
      </c>
      <c r="T43" s="83" t="str">
        <f>IF(COUNTIF(MissedPayment!$A$2:$A$6,'Full Set'!C43)&gt;0,"Y","N")</f>
        <v>N</v>
      </c>
    </row>
    <row r="44" spans="1:20">
      <c r="A44" s="8"/>
      <c r="B44" s="90">
        <f>VALUE(RIGHT('Source 2'!A15,LEN('Source 2'!A15)-1))</f>
        <v>10262</v>
      </c>
      <c r="C44" s="91" t="str">
        <f>'Source 2'!B15 &amp;" "&amp; 'Source 2'!C15</f>
        <v>Max Kindle</v>
      </c>
      <c r="D44" s="91" t="str">
        <f>'Source 2'!D15</f>
        <v>Colombus</v>
      </c>
      <c r="E44" s="91" t="str">
        <f>'Source 2'!E15</f>
        <v>Ohio</v>
      </c>
      <c r="F44" s="91" t="str">
        <f>VLOOKUP(E44,Lookups!$B$3:C$62,2)</f>
        <v>OH</v>
      </c>
      <c r="G44" s="92" t="str">
        <f>VLOOKUP('Source 2'!F15,Lookups!$E$3:$F$5,2)</f>
        <v>Gold</v>
      </c>
      <c r="H44" s="92">
        <f>'Source 2'!G15</f>
        <v>40554</v>
      </c>
      <c r="I44" s="93">
        <f>'Source 2'!H15</f>
        <v>56</v>
      </c>
      <c r="J44" s="94" t="str">
        <f>'Source 2'!I15</f>
        <v>Gnocchi di nonna Alice</v>
      </c>
      <c r="K44" s="95">
        <f>'Source 2'!J15</f>
        <v>30.4</v>
      </c>
      <c r="L44" s="93">
        <f>'Source 2'!K15</f>
        <v>2</v>
      </c>
      <c r="M44" s="95">
        <f>'Source 2'!L15</f>
        <v>0</v>
      </c>
      <c r="N44" s="95">
        <f>'Source 2'!M15</f>
        <v>60.8</v>
      </c>
      <c r="O44" s="95">
        <f>'Source 2'!N15</f>
        <v>60.8</v>
      </c>
      <c r="P44" s="95">
        <f t="shared" si="2"/>
        <v>0</v>
      </c>
      <c r="Q44" s="46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44" s="52">
        <f t="shared" si="0"/>
        <v>584</v>
      </c>
      <c r="S44" s="91" t="str">
        <f t="shared" si="1"/>
        <v/>
      </c>
      <c r="T44" s="91" t="str">
        <f>IF(COUNTIF(MissedPayment!$A$2:$A$6,'Full Set'!C44)&gt;0,"Y","N")</f>
        <v>N</v>
      </c>
    </row>
    <row r="45" spans="1:20">
      <c r="A45" s="8"/>
      <c r="B45" s="74">
        <f>VALUE(RIGHT('Source 2'!A16,LEN('Source 2'!A16)-1))</f>
        <v>10263</v>
      </c>
      <c r="C45" s="75" t="str">
        <f>'Source 2'!B16 &amp;" "&amp; 'Source 2'!C16</f>
        <v>Roxie Prewitt</v>
      </c>
      <c r="D45" s="75" t="str">
        <f>'Source 2'!D16</f>
        <v>Provo</v>
      </c>
      <c r="E45" s="75" t="str">
        <f>'Source 2'!E16</f>
        <v>Utah</v>
      </c>
      <c r="F45" s="75" t="str">
        <f>VLOOKUP(E45,Lookups!$B$3:C$62,2)</f>
        <v>UT</v>
      </c>
      <c r="G45" s="76" t="str">
        <f>VLOOKUP('Source 2'!F16,Lookups!$E$3:$F$5,2)</f>
        <v>Gold</v>
      </c>
      <c r="H45" s="76">
        <f>'Source 2'!G16</f>
        <v>40554</v>
      </c>
      <c r="I45" s="77">
        <f>'Source 2'!H16</f>
        <v>16</v>
      </c>
      <c r="J45" s="78" t="str">
        <f>'Source 2'!I16</f>
        <v>Pavlova</v>
      </c>
      <c r="K45" s="79">
        <f>'Source 2'!J16</f>
        <v>13.9</v>
      </c>
      <c r="L45" s="77">
        <f>'Source 2'!K16</f>
        <v>60</v>
      </c>
      <c r="M45" s="79">
        <f>'Source 2'!L16</f>
        <v>0.25</v>
      </c>
      <c r="N45" s="79">
        <f>'Source 2'!M16</f>
        <v>834</v>
      </c>
      <c r="O45" s="79">
        <f>'Source 2'!N16</f>
        <v>625.5</v>
      </c>
      <c r="P45" s="79">
        <f t="shared" si="2"/>
        <v>208.5</v>
      </c>
      <c r="Q45" s="80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45" s="81">
        <f t="shared" si="0"/>
        <v>625.5</v>
      </c>
      <c r="S45" s="75" t="str">
        <f t="shared" si="1"/>
        <v/>
      </c>
      <c r="T45" s="75" t="str">
        <f>IF(COUNTIF(MissedPayment!$A$2:$A$6,'Full Set'!C45)&gt;0,"Y","N")</f>
        <v>N</v>
      </c>
    </row>
    <row r="46" spans="1:20">
      <c r="A46" s="8"/>
      <c r="B46" s="82">
        <f>VALUE(RIGHT('Source 2'!A17,LEN('Source 2'!A17)-1))</f>
        <v>10263</v>
      </c>
      <c r="C46" s="83" t="str">
        <f>'Source 2'!B17 &amp;" "&amp; 'Source 2'!C17</f>
        <v>Roxie Prewitt</v>
      </c>
      <c r="D46" s="83" t="str">
        <f>'Source 2'!D17</f>
        <v>Provo</v>
      </c>
      <c r="E46" s="83" t="str">
        <f>'Source 2'!E17</f>
        <v>Utah</v>
      </c>
      <c r="F46" s="83" t="str">
        <f>VLOOKUP(E46,Lookups!$B$3:C$62,2)</f>
        <v>UT</v>
      </c>
      <c r="G46" s="84" t="str">
        <f>VLOOKUP('Source 2'!F17,Lookups!$E$3:$F$5,2)</f>
        <v>Gold</v>
      </c>
      <c r="H46" s="84">
        <f>'Source 2'!G17</f>
        <v>40554</v>
      </c>
      <c r="I46" s="85">
        <f>'Source 2'!H17</f>
        <v>30</v>
      </c>
      <c r="J46" s="86" t="str">
        <f>'Source 2'!I17</f>
        <v>Nord-Ost Matjeshering</v>
      </c>
      <c r="K46" s="87">
        <f>'Source 2'!J17</f>
        <v>20.7</v>
      </c>
      <c r="L46" s="85">
        <f>'Source 2'!K17</f>
        <v>60</v>
      </c>
      <c r="M46" s="87">
        <f>'Source 2'!L17</f>
        <v>0.25</v>
      </c>
      <c r="N46" s="87">
        <f>'Source 2'!M17</f>
        <v>1242</v>
      </c>
      <c r="O46" s="87">
        <f>'Source 2'!N17</f>
        <v>931.5</v>
      </c>
      <c r="P46" s="87">
        <f t="shared" si="2"/>
        <v>310.5</v>
      </c>
      <c r="Q46" s="88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46" s="89">
        <f t="shared" si="0"/>
        <v>1557</v>
      </c>
      <c r="S46" s="83" t="str">
        <f t="shared" si="1"/>
        <v/>
      </c>
      <c r="T46" s="83" t="str">
        <f>IF(COUNTIF(MissedPayment!$A$2:$A$6,'Full Set'!C46)&gt;0,"Y","N")</f>
        <v>N</v>
      </c>
    </row>
    <row r="47" spans="1:20">
      <c r="A47" s="8"/>
      <c r="B47" s="82">
        <f>VALUE(RIGHT('Source 2'!A18,LEN('Source 2'!A18)-1))</f>
        <v>10263</v>
      </c>
      <c r="C47" s="83" t="str">
        <f>'Source 2'!B18 &amp;" "&amp; 'Source 2'!C18</f>
        <v>Roxie Prewitt</v>
      </c>
      <c r="D47" s="83" t="str">
        <f>'Source 2'!D18</f>
        <v>Provo</v>
      </c>
      <c r="E47" s="83" t="str">
        <f>'Source 2'!E18</f>
        <v>Utah</v>
      </c>
      <c r="F47" s="83" t="str">
        <f>VLOOKUP(E47,Lookups!$B$3:C$62,2)</f>
        <v>UT</v>
      </c>
      <c r="G47" s="84" t="str">
        <f>VLOOKUP('Source 2'!F18,Lookups!$E$3:$F$5,2)</f>
        <v>Gold</v>
      </c>
      <c r="H47" s="84">
        <f>'Source 2'!G18</f>
        <v>40554</v>
      </c>
      <c r="I47" s="85">
        <f>'Source 2'!H18</f>
        <v>74</v>
      </c>
      <c r="J47" s="86" t="str">
        <f>'Source 2'!I18</f>
        <v>Longlife Tofu</v>
      </c>
      <c r="K47" s="87">
        <f>'Source 2'!J18</f>
        <v>8</v>
      </c>
      <c r="L47" s="85">
        <f>'Source 2'!K18</f>
        <v>36</v>
      </c>
      <c r="M47" s="87">
        <f>'Source 2'!L18</f>
        <v>0.25</v>
      </c>
      <c r="N47" s="87">
        <f>'Source 2'!M18</f>
        <v>288</v>
      </c>
      <c r="O47" s="87">
        <f>'Source 2'!N18</f>
        <v>216</v>
      </c>
      <c r="P47" s="87">
        <f t="shared" si="2"/>
        <v>72</v>
      </c>
      <c r="Q47" s="88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47" s="89">
        <f t="shared" si="0"/>
        <v>1773</v>
      </c>
      <c r="S47" s="83" t="str">
        <f t="shared" si="1"/>
        <v/>
      </c>
      <c r="T47" s="83" t="str">
        <f>IF(COUNTIF(MissedPayment!$A$2:$A$6,'Full Set'!C47)&gt;0,"Y","N")</f>
        <v>N</v>
      </c>
    </row>
    <row r="48" spans="1:20">
      <c r="A48" s="8"/>
      <c r="B48" s="90">
        <f>VALUE(RIGHT('Source 2'!A19,LEN('Source 2'!A19)-1))</f>
        <v>10263</v>
      </c>
      <c r="C48" s="91" t="str">
        <f>'Source 2'!B19 &amp;" "&amp; 'Source 2'!C19</f>
        <v>Roxie Prewitt</v>
      </c>
      <c r="D48" s="91" t="str">
        <f>'Source 2'!D19</f>
        <v>Provo</v>
      </c>
      <c r="E48" s="91" t="str">
        <f>'Source 2'!E19</f>
        <v>Utah</v>
      </c>
      <c r="F48" s="91" t="str">
        <f>VLOOKUP(E48,Lookups!$B$3:C$62,2)</f>
        <v>UT</v>
      </c>
      <c r="G48" s="92" t="str">
        <f>VLOOKUP('Source 2'!F19,Lookups!$E$3:$F$5,2)</f>
        <v>Gold</v>
      </c>
      <c r="H48" s="92">
        <f>'Source 2'!G19</f>
        <v>40554</v>
      </c>
      <c r="I48" s="93">
        <f>'Source 2'!H19</f>
        <v>24</v>
      </c>
      <c r="J48" s="94" t="str">
        <f>'Source 2'!I19</f>
        <v>Guaraná Fantástica</v>
      </c>
      <c r="K48" s="95">
        <f>'Source 2'!J19</f>
        <v>3.6</v>
      </c>
      <c r="L48" s="93">
        <f>'Source 2'!K19</f>
        <v>28</v>
      </c>
      <c r="M48" s="95">
        <f>'Source 2'!L19</f>
        <v>0</v>
      </c>
      <c r="N48" s="95">
        <f>'Source 2'!M19</f>
        <v>100.8</v>
      </c>
      <c r="O48" s="95">
        <f>'Source 2'!N19</f>
        <v>100.8</v>
      </c>
      <c r="P48" s="95">
        <f t="shared" si="2"/>
        <v>0</v>
      </c>
      <c r="Q48" s="46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48" s="52">
        <f t="shared" si="0"/>
        <v>1873.8</v>
      </c>
      <c r="S48" s="91" t="str">
        <f t="shared" si="1"/>
        <v/>
      </c>
      <c r="T48" s="91" t="str">
        <f>IF(COUNTIF(MissedPayment!$A$2:$A$6,'Full Set'!C48)&gt;0,"Y","N")</f>
        <v>N</v>
      </c>
    </row>
    <row r="49" spans="1:20">
      <c r="A49" s="8"/>
      <c r="B49" s="74">
        <f>VALUE(RIGHT('Source 2'!A20,LEN('Source 2'!A20)-1))</f>
        <v>10264</v>
      </c>
      <c r="C49" s="75" t="str">
        <f>'Source 2'!B20 &amp;" "&amp; 'Source 2'!C20</f>
        <v>Erik Vire</v>
      </c>
      <c r="D49" s="75" t="str">
        <f>'Source 2'!D20</f>
        <v>Philadelphia</v>
      </c>
      <c r="E49" s="75" t="str">
        <f>'Source 2'!E20</f>
        <v>Pennsylvania</v>
      </c>
      <c r="F49" s="75" t="str">
        <f>VLOOKUP(E49,Lookups!$B$3:C$62,2)</f>
        <v>PA</v>
      </c>
      <c r="G49" s="76" t="str">
        <f>VLOOKUP('Source 2'!F20,Lookups!$E$3:$F$5,2)</f>
        <v>Gold</v>
      </c>
      <c r="H49" s="76">
        <f>'Source 2'!G20</f>
        <v>40554</v>
      </c>
      <c r="I49" s="77">
        <f>'Source 2'!H20</f>
        <v>2</v>
      </c>
      <c r="J49" s="78" t="str">
        <f>'Source 2'!I20</f>
        <v>Chang</v>
      </c>
      <c r="K49" s="79">
        <f>'Source 2'!J20</f>
        <v>15.2</v>
      </c>
      <c r="L49" s="77">
        <f>'Source 2'!K20</f>
        <v>35</v>
      </c>
      <c r="M49" s="79">
        <f>'Source 2'!L20</f>
        <v>0</v>
      </c>
      <c r="N49" s="79">
        <f>'Source 2'!M20</f>
        <v>532</v>
      </c>
      <c r="O49" s="79">
        <f>'Source 2'!N20</f>
        <v>532</v>
      </c>
      <c r="P49" s="79">
        <f t="shared" si="2"/>
        <v>0</v>
      </c>
      <c r="Q49" s="80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49" s="81">
        <f t="shared" si="0"/>
        <v>532</v>
      </c>
      <c r="S49" s="75" t="str">
        <f t="shared" si="1"/>
        <v/>
      </c>
      <c r="T49" s="75" t="str">
        <f>IF(COUNTIF(MissedPayment!$A$2:$A$6,'Full Set'!C49)&gt;0,"Y","N")</f>
        <v>N</v>
      </c>
    </row>
    <row r="50" spans="1:20">
      <c r="A50" s="8"/>
      <c r="B50" s="90">
        <f>VALUE(RIGHT('Source 2'!A21,LEN('Source 2'!A21)-1))</f>
        <v>10264</v>
      </c>
      <c r="C50" s="91" t="str">
        <f>'Source 2'!B21 &amp;" "&amp; 'Source 2'!C21</f>
        <v>Erik Vire</v>
      </c>
      <c r="D50" s="91" t="str">
        <f>'Source 2'!D21</f>
        <v>Philadelphia</v>
      </c>
      <c r="E50" s="91" t="str">
        <f>'Source 2'!E21</f>
        <v>Pennsylvania</v>
      </c>
      <c r="F50" s="91" t="str">
        <f>VLOOKUP(E50,Lookups!$B$3:C$62,2)</f>
        <v>PA</v>
      </c>
      <c r="G50" s="92" t="str">
        <f>VLOOKUP('Source 2'!F21,Lookups!$E$3:$F$5,2)</f>
        <v>Gold</v>
      </c>
      <c r="H50" s="92">
        <f>'Source 2'!G21</f>
        <v>40554</v>
      </c>
      <c r="I50" s="93">
        <f>'Source 2'!H21</f>
        <v>41</v>
      </c>
      <c r="J50" s="94" t="str">
        <f>'Source 2'!I21</f>
        <v>Jack's New England Clam Chowder</v>
      </c>
      <c r="K50" s="95">
        <f>'Source 2'!J21</f>
        <v>7.7</v>
      </c>
      <c r="L50" s="93">
        <f>'Source 2'!K21</f>
        <v>25</v>
      </c>
      <c r="M50" s="95">
        <f>'Source 2'!L21</f>
        <v>0.15000000596046448</v>
      </c>
      <c r="N50" s="95">
        <f>'Source 2'!M21</f>
        <v>192.5</v>
      </c>
      <c r="O50" s="95">
        <f>'Source 2'!N21</f>
        <v>163.62</v>
      </c>
      <c r="P50" s="95">
        <f t="shared" si="2"/>
        <v>28.879999999999995</v>
      </c>
      <c r="Q50" s="46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2000</v>
      </c>
      <c r="R50" s="52">
        <f t="shared" si="0"/>
        <v>695.62</v>
      </c>
      <c r="S50" s="91" t="str">
        <f t="shared" si="1"/>
        <v/>
      </c>
      <c r="T50" s="91" t="str">
        <f>IF(COUNTIF(MissedPayment!$A$2:$A$6,'Full Set'!C50)&gt;0,"Y","N")</f>
        <v>N</v>
      </c>
    </row>
    <row r="51" spans="1:20">
      <c r="A51" s="8"/>
      <c r="B51" s="74">
        <f>VALUE(RIGHT('Source 2'!A22,LEN('Source 2'!A22)-1))</f>
        <v>10265</v>
      </c>
      <c r="C51" s="75" t="str">
        <f>'Source 2'!B22 &amp;" "&amp; 'Source 2'!C22</f>
        <v>Lonnie Ludy</v>
      </c>
      <c r="D51" s="75" t="str">
        <f>'Source 2'!D22</f>
        <v>Kansas City</v>
      </c>
      <c r="E51" s="75" t="str">
        <f>'Source 2'!E22</f>
        <v>Missouri</v>
      </c>
      <c r="F51" s="75" t="str">
        <f>VLOOKUP(E51,Lookups!$B$3:C$62,2)</f>
        <v>MO</v>
      </c>
      <c r="G51" s="76" t="str">
        <f>VLOOKUP('Source 2'!F22,Lookups!$E$3:$F$5,2)</f>
        <v>Gold</v>
      </c>
      <c r="H51" s="76">
        <f>'Source 2'!G22</f>
        <v>40554</v>
      </c>
      <c r="I51" s="77">
        <f>'Source 2'!H22</f>
        <v>17</v>
      </c>
      <c r="J51" s="78" t="str">
        <f>'Source 2'!I22</f>
        <v>Alice Mutton</v>
      </c>
      <c r="K51" s="79">
        <f>'Source 2'!J22</f>
        <v>31.2</v>
      </c>
      <c r="L51" s="77">
        <f>'Source 2'!K22</f>
        <v>30</v>
      </c>
      <c r="M51" s="79">
        <f>'Source 2'!L22</f>
        <v>0</v>
      </c>
      <c r="N51" s="79">
        <f>'Source 2'!M22</f>
        <v>936</v>
      </c>
      <c r="O51" s="79">
        <f>'Source 2'!N22</f>
        <v>936</v>
      </c>
      <c r="P51" s="79">
        <f t="shared" si="2"/>
        <v>0</v>
      </c>
      <c r="Q51" s="80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3500</v>
      </c>
      <c r="R51" s="81">
        <f t="shared" si="0"/>
        <v>936</v>
      </c>
      <c r="S51" s="75" t="str">
        <f t="shared" si="1"/>
        <v/>
      </c>
      <c r="T51" s="75" t="str">
        <f>IF(COUNTIF(MissedPayment!$A$2:$A$6,'Full Set'!C51)&gt;0,"Y","N")</f>
        <v>N</v>
      </c>
    </row>
    <row r="52" spans="1:20">
      <c r="A52" s="8"/>
      <c r="B52" s="90">
        <f>VALUE(RIGHT('Source 2'!A23,LEN('Source 2'!A23)-1))</f>
        <v>10265</v>
      </c>
      <c r="C52" s="91" t="str">
        <f>'Source 2'!B23 &amp;" "&amp; 'Source 2'!C23</f>
        <v>Lonnie Ludy</v>
      </c>
      <c r="D52" s="91" t="str">
        <f>'Source 2'!D23</f>
        <v>Kansas City</v>
      </c>
      <c r="E52" s="91" t="str">
        <f>'Source 2'!E23</f>
        <v>Missouri</v>
      </c>
      <c r="F52" s="91" t="str">
        <f>VLOOKUP(E52,Lookups!$B$3:C$62,2)</f>
        <v>MO</v>
      </c>
      <c r="G52" s="92" t="str">
        <f>VLOOKUP('Source 2'!F23,Lookups!$E$3:$F$5,2)</f>
        <v>Gold</v>
      </c>
      <c r="H52" s="92">
        <f>'Source 2'!G23</f>
        <v>40554</v>
      </c>
      <c r="I52" s="93">
        <f>'Source 2'!H23</f>
        <v>70</v>
      </c>
      <c r="J52" s="94" t="str">
        <f>'Source 2'!I23</f>
        <v>Outback Lager</v>
      </c>
      <c r="K52" s="95">
        <f>'Source 2'!J23</f>
        <v>12</v>
      </c>
      <c r="L52" s="93">
        <f>'Source 2'!K23</f>
        <v>20</v>
      </c>
      <c r="M52" s="95">
        <f>'Source 2'!L23</f>
        <v>0</v>
      </c>
      <c r="N52" s="95">
        <f>'Source 2'!M23</f>
        <v>240</v>
      </c>
      <c r="O52" s="95">
        <f>'Source 2'!N23</f>
        <v>240</v>
      </c>
      <c r="P52" s="95">
        <f t="shared" si="2"/>
        <v>0</v>
      </c>
      <c r="Q52" s="46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3500</v>
      </c>
      <c r="R52" s="52">
        <f t="shared" si="0"/>
        <v>1176</v>
      </c>
      <c r="S52" s="91" t="str">
        <f t="shared" si="1"/>
        <v/>
      </c>
      <c r="T52" s="91" t="str">
        <f>IF(COUNTIF(MissedPayment!$A$2:$A$6,'Full Set'!C52)&gt;0,"Y","N")</f>
        <v>N</v>
      </c>
    </row>
    <row r="53" spans="1:20">
      <c r="A53" s="8"/>
      <c r="B53" s="22">
        <f>VALUE(RIGHT('Source 2'!A24,LEN('Source 2'!A24)-1))</f>
        <v>10266</v>
      </c>
      <c r="C53" s="23" t="str">
        <f>'Source 2'!B24 &amp;" "&amp; 'Source 2'!C24</f>
        <v>Jamie Woodbridge</v>
      </c>
      <c r="D53" s="23" t="str">
        <f>'Source 2'!D24</f>
        <v>Seattle</v>
      </c>
      <c r="E53" s="23" t="str">
        <f>'Source 2'!E24</f>
        <v>Washington</v>
      </c>
      <c r="F53" s="23" t="str">
        <f>VLOOKUP(E53,Lookups!$B$3:C$62,2)</f>
        <v>WA</v>
      </c>
      <c r="G53" s="24" t="str">
        <f>VLOOKUP('Source 2'!F24,Lookups!$E$3:$F$5,2)</f>
        <v>Platinum</v>
      </c>
      <c r="H53" s="24">
        <f>'Source 2'!G24</f>
        <v>40554</v>
      </c>
      <c r="I53" s="25">
        <f>'Source 2'!H24</f>
        <v>12</v>
      </c>
      <c r="J53" s="26" t="str">
        <f>'Source 2'!I24</f>
        <v>Queso Manchego La Pastora</v>
      </c>
      <c r="K53" s="27">
        <f>'Source 2'!J24</f>
        <v>30.4</v>
      </c>
      <c r="L53" s="25">
        <f>'Source 2'!K24</f>
        <v>12</v>
      </c>
      <c r="M53" s="27">
        <f>'Source 2'!L24</f>
        <v>5.000000074505806E-2</v>
      </c>
      <c r="N53" s="27">
        <f>'Source 2'!M24</f>
        <v>364.79999999999995</v>
      </c>
      <c r="O53" s="27">
        <f>'Source 2'!N24</f>
        <v>346.56</v>
      </c>
      <c r="P53" s="27">
        <f t="shared" si="2"/>
        <v>18.239999999999952</v>
      </c>
      <c r="Q53" s="28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4000</v>
      </c>
      <c r="R53" s="49">
        <f t="shared" si="0"/>
        <v>346.56</v>
      </c>
      <c r="S53" s="23" t="str">
        <f t="shared" si="1"/>
        <v/>
      </c>
      <c r="T53" s="23" t="str">
        <f>IF(COUNTIF(MissedPayment!$A$2:$A$6,'Full Set'!C53)&gt;0,"Y","N")</f>
        <v>N</v>
      </c>
    </row>
    <row r="54" spans="1:20">
      <c r="A54" s="8"/>
      <c r="B54" s="74">
        <f>VALUE(RIGHT('Source 2'!A25,LEN('Source 2'!A25)-1))</f>
        <v>10267</v>
      </c>
      <c r="C54" s="75" t="str">
        <f>'Source 2'!B25 &amp;" "&amp; 'Source 2'!C25</f>
        <v>Eleanor Aburto</v>
      </c>
      <c r="D54" s="75" t="str">
        <f>'Source 2'!D25</f>
        <v>Toronto</v>
      </c>
      <c r="E54" s="75" t="str">
        <f>'Source 2'!E25</f>
        <v>Ontario</v>
      </c>
      <c r="F54" s="75" t="str">
        <f>VLOOKUP(E54,Lookups!$B$3:C$62,2)</f>
        <v>ON</v>
      </c>
      <c r="G54" s="76" t="str">
        <f>VLOOKUP('Source 2'!F25,Lookups!$E$3:$F$5,2)</f>
        <v>Silver</v>
      </c>
      <c r="H54" s="76">
        <f>'Source 2'!G25</f>
        <v>40554</v>
      </c>
      <c r="I54" s="77">
        <f>'Source 2'!H25</f>
        <v>76</v>
      </c>
      <c r="J54" s="78" t="str">
        <f>'Source 2'!I25</f>
        <v>Lakkalikööri</v>
      </c>
      <c r="K54" s="79">
        <f>'Source 2'!J25</f>
        <v>14.4</v>
      </c>
      <c r="L54" s="77">
        <f>'Source 2'!K25</f>
        <v>15</v>
      </c>
      <c r="M54" s="79">
        <f>'Source 2'!L25</f>
        <v>0.15000000596046448</v>
      </c>
      <c r="N54" s="79">
        <f>'Source 2'!M25</f>
        <v>216</v>
      </c>
      <c r="O54" s="79">
        <f>'Source 2'!N25</f>
        <v>183.6</v>
      </c>
      <c r="P54" s="79">
        <f t="shared" si="2"/>
        <v>32.400000000000006</v>
      </c>
      <c r="Q54" s="80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5000</v>
      </c>
      <c r="R54" s="81">
        <f t="shared" si="0"/>
        <v>183.6</v>
      </c>
      <c r="S54" s="75" t="str">
        <f t="shared" si="1"/>
        <v/>
      </c>
      <c r="T54" s="75" t="str">
        <f>IF(COUNTIF(MissedPayment!$A$2:$A$6,'Full Set'!C54)&gt;0,"Y","N")</f>
        <v>N</v>
      </c>
    </row>
    <row r="55" spans="1:20">
      <c r="A55" s="8"/>
      <c r="B55" s="82">
        <f>VALUE(RIGHT('Source 2'!A26,LEN('Source 2'!A26)-1))</f>
        <v>10267</v>
      </c>
      <c r="C55" s="83" t="str">
        <f>'Source 2'!B26 &amp;" "&amp; 'Source 2'!C26</f>
        <v>Eleanor Aburto</v>
      </c>
      <c r="D55" s="83" t="str">
        <f>'Source 2'!D26</f>
        <v>Toronto</v>
      </c>
      <c r="E55" s="83" t="str">
        <f>'Source 2'!E26</f>
        <v>Ontario</v>
      </c>
      <c r="F55" s="83" t="str">
        <f>VLOOKUP(E55,Lookups!$B$3:C$62,2)</f>
        <v>ON</v>
      </c>
      <c r="G55" s="84" t="str">
        <f>VLOOKUP('Source 2'!F26,Lookups!$E$3:$F$5,2)</f>
        <v>Silver</v>
      </c>
      <c r="H55" s="84">
        <f>'Source 2'!G26</f>
        <v>40554</v>
      </c>
      <c r="I55" s="85">
        <f>'Source 2'!H26</f>
        <v>40</v>
      </c>
      <c r="J55" s="86" t="str">
        <f>'Source 2'!I26</f>
        <v>Boston Crab Meat</v>
      </c>
      <c r="K55" s="87">
        <f>'Source 2'!J26</f>
        <v>14.7</v>
      </c>
      <c r="L55" s="85">
        <f>'Source 2'!K26</f>
        <v>50</v>
      </c>
      <c r="M55" s="87">
        <f>'Source 2'!L26</f>
        <v>0</v>
      </c>
      <c r="N55" s="87">
        <f>'Source 2'!M26</f>
        <v>735</v>
      </c>
      <c r="O55" s="87">
        <f>'Source 2'!N26</f>
        <v>735</v>
      </c>
      <c r="P55" s="87">
        <f t="shared" si="2"/>
        <v>0</v>
      </c>
      <c r="Q55" s="88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5000</v>
      </c>
      <c r="R55" s="89">
        <f t="shared" si="0"/>
        <v>918.6</v>
      </c>
      <c r="S55" s="83" t="str">
        <f t="shared" si="1"/>
        <v/>
      </c>
      <c r="T55" s="83" t="str">
        <f>IF(COUNTIF(MissedPayment!$A$2:$A$6,'Full Set'!C55)&gt;0,"Y","N")</f>
        <v>N</v>
      </c>
    </row>
    <row r="56" spans="1:20">
      <c r="A56" s="8"/>
      <c r="B56" s="90">
        <f>VALUE(RIGHT('Source 2'!A27,LEN('Source 2'!A27)-1))</f>
        <v>10267</v>
      </c>
      <c r="C56" s="91" t="str">
        <f>'Source 2'!B27 &amp;" "&amp; 'Source 2'!C27</f>
        <v>Eleanor Aburto</v>
      </c>
      <c r="D56" s="91" t="str">
        <f>'Source 2'!D27</f>
        <v>Toronto</v>
      </c>
      <c r="E56" s="91" t="str">
        <f>'Source 2'!E27</f>
        <v>Ontario</v>
      </c>
      <c r="F56" s="91" t="str">
        <f>VLOOKUP(E56,Lookups!$B$3:C$62,2)</f>
        <v>ON</v>
      </c>
      <c r="G56" s="92" t="str">
        <f>VLOOKUP('Source 2'!F27,Lookups!$E$3:$F$5,2)</f>
        <v>Silver</v>
      </c>
      <c r="H56" s="92">
        <f>'Source 2'!G27</f>
        <v>40554</v>
      </c>
      <c r="I56" s="93">
        <f>'Source 2'!H27</f>
        <v>59</v>
      </c>
      <c r="J56" s="94" t="str">
        <f>'Source 2'!I27</f>
        <v>Raclette Courdavault</v>
      </c>
      <c r="K56" s="95">
        <f>'Source 2'!J27</f>
        <v>44</v>
      </c>
      <c r="L56" s="93">
        <f>'Source 2'!K27</f>
        <v>70</v>
      </c>
      <c r="M56" s="95">
        <f>'Source 2'!L27</f>
        <v>0.15000000596046448</v>
      </c>
      <c r="N56" s="95">
        <f>'Source 2'!M27</f>
        <v>3080</v>
      </c>
      <c r="O56" s="95">
        <f>'Source 2'!N27</f>
        <v>2618</v>
      </c>
      <c r="P56" s="95">
        <f t="shared" si="2"/>
        <v>462</v>
      </c>
      <c r="Q56" s="46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5000</v>
      </c>
      <c r="R56" s="52">
        <f t="shared" si="0"/>
        <v>3536.6</v>
      </c>
      <c r="S56" s="91" t="str">
        <f t="shared" si="1"/>
        <v/>
      </c>
      <c r="T56" s="91" t="str">
        <f>IF(COUNTIF(MissedPayment!$A$2:$A$6,'Full Set'!C56)&gt;0,"Y","N")</f>
        <v>N</v>
      </c>
    </row>
    <row r="57" spans="1:20">
      <c r="A57" s="8"/>
      <c r="B57" s="74">
        <f>VALUE(RIGHT('Source 2'!A28,LEN('Source 2'!A28)-1))</f>
        <v>10268</v>
      </c>
      <c r="C57" s="75" t="str">
        <f>'Source 2'!B28 &amp;" "&amp; 'Source 2'!C28</f>
        <v>Odessa Smith</v>
      </c>
      <c r="D57" s="75" t="str">
        <f>'Source 2'!D28</f>
        <v>Providence</v>
      </c>
      <c r="E57" s="75" t="str">
        <f>'Source 2'!E28</f>
        <v>Rhode Island</v>
      </c>
      <c r="F57" s="75" t="str">
        <f>VLOOKUP(E57,Lookups!$B$3:C$62,2)</f>
        <v>RI</v>
      </c>
      <c r="G57" s="76" t="str">
        <f>VLOOKUP('Source 2'!F28,Lookups!$E$3:$F$5,2)</f>
        <v>Gold</v>
      </c>
      <c r="H57" s="76">
        <f>'Source 2'!G28</f>
        <v>40554</v>
      </c>
      <c r="I57" s="77">
        <f>'Source 2'!H28</f>
        <v>29</v>
      </c>
      <c r="J57" s="78" t="str">
        <f>'Source 2'!I28</f>
        <v>Thüringer Rostbratwurst</v>
      </c>
      <c r="K57" s="79">
        <f>'Source 2'!J28</f>
        <v>99</v>
      </c>
      <c r="L57" s="77">
        <f>'Source 2'!K28</f>
        <v>10</v>
      </c>
      <c r="M57" s="79">
        <f>'Source 2'!L28</f>
        <v>0</v>
      </c>
      <c r="N57" s="79">
        <f>'Source 2'!M28</f>
        <v>990</v>
      </c>
      <c r="O57" s="79">
        <f>'Source 2'!N28</f>
        <v>990</v>
      </c>
      <c r="P57" s="79">
        <f t="shared" si="2"/>
        <v>0</v>
      </c>
      <c r="Q57" s="80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3500</v>
      </c>
      <c r="R57" s="81">
        <f t="shared" si="0"/>
        <v>990</v>
      </c>
      <c r="S57" s="75" t="str">
        <f t="shared" si="1"/>
        <v/>
      </c>
      <c r="T57" s="75" t="str">
        <f>IF(COUNTIF(MissedPayment!$A$2:$A$6,'Full Set'!C57)&gt;0,"Y","N")</f>
        <v>N</v>
      </c>
    </row>
    <row r="58" spans="1:20">
      <c r="A58" s="8"/>
      <c r="B58" s="90">
        <f>VALUE(RIGHT('Source 2'!A29,LEN('Source 2'!A29)-1))</f>
        <v>10268</v>
      </c>
      <c r="C58" s="91" t="str">
        <f>'Source 2'!B29 &amp;" "&amp; 'Source 2'!C29</f>
        <v>Odessa Smith</v>
      </c>
      <c r="D58" s="91" t="str">
        <f>'Source 2'!D29</f>
        <v>Providence</v>
      </c>
      <c r="E58" s="91" t="str">
        <f>'Source 2'!E29</f>
        <v>Rhode Island</v>
      </c>
      <c r="F58" s="91" t="str">
        <f>VLOOKUP(E58,Lookups!$B$3:C$62,2)</f>
        <v>RI</v>
      </c>
      <c r="G58" s="92" t="str">
        <f>VLOOKUP('Source 2'!F29,Lookups!$E$3:$F$5,2)</f>
        <v>Gold</v>
      </c>
      <c r="H58" s="92">
        <f>'Source 2'!G29</f>
        <v>40554</v>
      </c>
      <c r="I58" s="93">
        <f>'Source 2'!H29</f>
        <v>72</v>
      </c>
      <c r="J58" s="94" t="str">
        <f>'Source 2'!I29</f>
        <v>Mozzarella di Giovanni</v>
      </c>
      <c r="K58" s="95">
        <f>'Source 2'!J29</f>
        <v>27.8</v>
      </c>
      <c r="L58" s="93">
        <f>'Source 2'!K29</f>
        <v>4</v>
      </c>
      <c r="M58" s="95">
        <f>'Source 2'!L29</f>
        <v>0</v>
      </c>
      <c r="N58" s="95">
        <f>'Source 2'!M29</f>
        <v>111.2</v>
      </c>
      <c r="O58" s="95">
        <f>'Source 2'!N29</f>
        <v>111.2</v>
      </c>
      <c r="P58" s="95">
        <f t="shared" si="2"/>
        <v>0</v>
      </c>
      <c r="Q58" s="46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3500</v>
      </c>
      <c r="R58" s="52">
        <f t="shared" si="0"/>
        <v>1101.2</v>
      </c>
      <c r="S58" s="91" t="str">
        <f t="shared" si="1"/>
        <v/>
      </c>
      <c r="T58" s="91" t="str">
        <f>IF(COUNTIF(MissedPayment!$A$2:$A$6,'Full Set'!C58)&gt;0,"Y","N")</f>
        <v>N</v>
      </c>
    </row>
    <row r="59" spans="1:20">
      <c r="A59" s="8"/>
      <c r="B59" s="74">
        <f>VALUE(RIGHT('Source 2'!A30,LEN('Source 2'!A30)-1))</f>
        <v>10269</v>
      </c>
      <c r="C59" s="75" t="str">
        <f>'Source 2'!B30 &amp;" "&amp; 'Source 2'!C30</f>
        <v>Jamie Sabat</v>
      </c>
      <c r="D59" s="75" t="str">
        <f>'Source 2'!D30</f>
        <v>Vancover</v>
      </c>
      <c r="E59" s="75" t="str">
        <f>'Source 2'!E30</f>
        <v>British Columbia</v>
      </c>
      <c r="F59" s="75" t="str">
        <f>VLOOKUP(E59,Lookups!$B$3:C$62,2)</f>
        <v>BC</v>
      </c>
      <c r="G59" s="76" t="str">
        <f>VLOOKUP('Source 2'!F30,Lookups!$E$3:$F$5,2)</f>
        <v>Platinum</v>
      </c>
      <c r="H59" s="76">
        <f>'Source 2'!G30</f>
        <v>40554</v>
      </c>
      <c r="I59" s="77">
        <f>'Source 2'!H30</f>
        <v>72</v>
      </c>
      <c r="J59" s="78" t="str">
        <f>'Source 2'!I30</f>
        <v>Mozzarella di Giovanni</v>
      </c>
      <c r="K59" s="79">
        <f>'Source 2'!J30</f>
        <v>27.8</v>
      </c>
      <c r="L59" s="77">
        <f>'Source 2'!K30</f>
        <v>20</v>
      </c>
      <c r="M59" s="79">
        <f>'Source 2'!L30</f>
        <v>5.000000074505806E-2</v>
      </c>
      <c r="N59" s="79">
        <f>'Source 2'!M30</f>
        <v>556</v>
      </c>
      <c r="O59" s="79">
        <f>'Source 2'!N30</f>
        <v>528.20000000000005</v>
      </c>
      <c r="P59" s="79">
        <f t="shared" si="2"/>
        <v>27.799999999999955</v>
      </c>
      <c r="Q59" s="80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10000</v>
      </c>
      <c r="R59" s="81">
        <f t="shared" si="0"/>
        <v>528.20000000000005</v>
      </c>
      <c r="S59" s="75" t="str">
        <f t="shared" si="1"/>
        <v/>
      </c>
      <c r="T59" s="75" t="str">
        <f>IF(COUNTIF(MissedPayment!$A$2:$A$6,'Full Set'!C59)&gt;0,"Y","N")</f>
        <v>N</v>
      </c>
    </row>
    <row r="60" spans="1:20">
      <c r="A60" s="8"/>
      <c r="B60" s="90">
        <f>VALUE(RIGHT('Source 2'!A31,LEN('Source 2'!A31)-1))</f>
        <v>10269</v>
      </c>
      <c r="C60" s="91" t="str">
        <f>'Source 2'!B31 &amp;" "&amp; 'Source 2'!C31</f>
        <v>Jamie Sabat</v>
      </c>
      <c r="D60" s="91" t="str">
        <f>'Source 2'!D31</f>
        <v>Vancover</v>
      </c>
      <c r="E60" s="91" t="str">
        <f>'Source 2'!E31</f>
        <v>British Columbia</v>
      </c>
      <c r="F60" s="91" t="str">
        <f>VLOOKUP(E60,Lookups!$B$3:C$62,2)</f>
        <v>BC</v>
      </c>
      <c r="G60" s="92" t="str">
        <f>VLOOKUP('Source 2'!F31,Lookups!$E$3:$F$5,2)</f>
        <v>Platinum</v>
      </c>
      <c r="H60" s="92">
        <f>'Source 2'!G31</f>
        <v>40554</v>
      </c>
      <c r="I60" s="93">
        <f>'Source 2'!H31</f>
        <v>33</v>
      </c>
      <c r="J60" s="94" t="str">
        <f>'Source 2'!I31</f>
        <v>Geitost</v>
      </c>
      <c r="K60" s="95">
        <f>'Source 2'!J31</f>
        <v>2</v>
      </c>
      <c r="L60" s="93">
        <f>'Source 2'!K31</f>
        <v>60</v>
      </c>
      <c r="M60" s="95">
        <f>'Source 2'!L31</f>
        <v>5.000000074505806E-2</v>
      </c>
      <c r="N60" s="95">
        <f>'Source 2'!M31</f>
        <v>120</v>
      </c>
      <c r="O60" s="95">
        <f>'Source 2'!N31</f>
        <v>114</v>
      </c>
      <c r="P60" s="95">
        <f t="shared" si="2"/>
        <v>6</v>
      </c>
      <c r="Q60" s="46">
        <f>IF(C:C=CreditLine!$A$2,CreditLine!$B$2,IF(C:C=CreditLine!$A$3,CreditLine!$B$3,IF(C:C=CreditLine!$A$4,CreditLine!$B$4,IF(C:C=CreditLine!$A$5,CreditLine!$B$5,IF(C:C=CreditLine!$A$6,CreditLine!$B$6,IF(C:C=CreditLine!$A$7,CreditLine!$B$7,IF(C:C=CreditLine!$A$8,CreditLine!$B$8,IF(C:C=CreditLine!$A$9,CreditLine!$B$9,IF(C:C=CreditLine!$A$10,CreditLine!$B$10,IF(C:C=CreditLine!$A$11,CreditLine!$B$11,IF(C:C=CreditLine!$A$12,CreditLine!$B$12,IF(C:C=CreditLine!$A$13,CreditLine!$B$13,2000))))))))))))</f>
        <v>10000</v>
      </c>
      <c r="R60" s="52">
        <f t="shared" si="0"/>
        <v>642.20000000000005</v>
      </c>
      <c r="S60" s="91" t="str">
        <f t="shared" si="1"/>
        <v/>
      </c>
      <c r="T60" s="91" t="str">
        <f>IF(COUNTIF(MissedPayment!$A$2:$A$6,'Full Set'!C60)&gt;0,"Y","N")</f>
        <v>N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B3" sqref="B3"/>
    </sheetView>
  </sheetViews>
  <sheetFormatPr baseColWidth="10" defaultColWidth="9" defaultRowHeight="11" x14ac:dyDescent="0"/>
  <cols>
    <col min="1" max="1" width="10.19921875" bestFit="1" customWidth="1"/>
    <col min="2" max="2" width="27" bestFit="1" customWidth="1"/>
    <col min="3" max="3" width="10.19921875" bestFit="1" customWidth="1"/>
    <col min="6" max="6" width="11" style="14" bestFit="1" customWidth="1"/>
    <col min="7" max="7" width="9" style="14"/>
  </cols>
  <sheetData>
    <row r="1" spans="1:11">
      <c r="B1" s="3" t="s">
        <v>229</v>
      </c>
      <c r="E1" s="45" t="s">
        <v>251</v>
      </c>
      <c r="F1" s="45"/>
    </row>
    <row r="2" spans="1:11">
      <c r="A2" s="4" t="s">
        <v>135</v>
      </c>
      <c r="B2" s="4" t="s">
        <v>230</v>
      </c>
      <c r="C2" s="4" t="s">
        <v>135</v>
      </c>
      <c r="E2" s="14" t="s">
        <v>249</v>
      </c>
      <c r="F2" s="14" t="s">
        <v>250</v>
      </c>
    </row>
    <row r="3" spans="1:11">
      <c r="A3" t="s">
        <v>136</v>
      </c>
      <c r="B3" s="4" t="s">
        <v>181</v>
      </c>
      <c r="C3" t="s">
        <v>136</v>
      </c>
      <c r="E3" s="14">
        <v>1</v>
      </c>
      <c r="F3" s="14" t="s">
        <v>77</v>
      </c>
    </row>
    <row r="4" spans="1:11">
      <c r="A4" t="s">
        <v>137</v>
      </c>
      <c r="B4" s="4" t="s">
        <v>184</v>
      </c>
      <c r="C4" t="s">
        <v>137</v>
      </c>
      <c r="E4" s="14">
        <v>2</v>
      </c>
      <c r="F4" s="14" t="s">
        <v>76</v>
      </c>
    </row>
    <row r="5" spans="1:11">
      <c r="A5" s="4" t="s">
        <v>246</v>
      </c>
      <c r="B5" s="4" t="s">
        <v>245</v>
      </c>
      <c r="C5" s="4" t="s">
        <v>246</v>
      </c>
      <c r="E5" s="14">
        <v>3</v>
      </c>
      <c r="F5" s="14" t="s">
        <v>78</v>
      </c>
    </row>
    <row r="6" spans="1:11">
      <c r="A6" t="s">
        <v>138</v>
      </c>
      <c r="B6" s="4" t="s">
        <v>183</v>
      </c>
      <c r="C6" t="s">
        <v>138</v>
      </c>
      <c r="E6" s="14"/>
    </row>
    <row r="7" spans="1:11">
      <c r="A7" t="s">
        <v>139</v>
      </c>
      <c r="B7" s="4" t="s">
        <v>182</v>
      </c>
      <c r="C7" t="s">
        <v>139</v>
      </c>
    </row>
    <row r="8" spans="1:11">
      <c r="A8" s="4" t="s">
        <v>240</v>
      </c>
      <c r="B8" s="4" t="s">
        <v>239</v>
      </c>
      <c r="C8" s="4" t="s">
        <v>240</v>
      </c>
      <c r="J8" s="15"/>
      <c r="K8" s="15"/>
    </row>
    <row r="9" spans="1:11">
      <c r="A9" t="s">
        <v>140</v>
      </c>
      <c r="B9" s="4" t="s">
        <v>185</v>
      </c>
      <c r="C9" t="s">
        <v>140</v>
      </c>
      <c r="J9" s="14"/>
      <c r="K9" s="14"/>
    </row>
    <row r="10" spans="1:11">
      <c r="A10" t="s">
        <v>141</v>
      </c>
      <c r="B10" s="4" t="s">
        <v>186</v>
      </c>
      <c r="C10" t="s">
        <v>141</v>
      </c>
      <c r="J10" s="14"/>
      <c r="K10" s="14"/>
    </row>
    <row r="11" spans="1:11">
      <c r="A11" t="s">
        <v>142</v>
      </c>
      <c r="B11" s="4" t="s">
        <v>187</v>
      </c>
      <c r="C11" t="s">
        <v>142</v>
      </c>
      <c r="J11" s="14"/>
      <c r="K11" s="14"/>
    </row>
    <row r="12" spans="1:11">
      <c r="A12" t="s">
        <v>143</v>
      </c>
      <c r="B12" s="4" t="s">
        <v>188</v>
      </c>
      <c r="C12" t="s">
        <v>143</v>
      </c>
    </row>
    <row r="13" spans="1:11">
      <c r="A13" t="s">
        <v>65</v>
      </c>
      <c r="B13" s="4" t="s">
        <v>90</v>
      </c>
      <c r="C13" t="s">
        <v>65</v>
      </c>
    </row>
    <row r="14" spans="1:11">
      <c r="A14" t="s">
        <v>144</v>
      </c>
      <c r="B14" s="4" t="s">
        <v>189</v>
      </c>
      <c r="C14" t="s">
        <v>144</v>
      </c>
    </row>
    <row r="15" spans="1:11">
      <c r="A15" t="s">
        <v>145</v>
      </c>
      <c r="B15" s="4" t="s">
        <v>92</v>
      </c>
      <c r="C15" t="s">
        <v>145</v>
      </c>
    </row>
    <row r="16" spans="1:11">
      <c r="A16" t="s">
        <v>146</v>
      </c>
      <c r="B16" s="4" t="s">
        <v>190</v>
      </c>
      <c r="C16" t="s">
        <v>146</v>
      </c>
    </row>
    <row r="17" spans="1:3">
      <c r="A17" t="s">
        <v>147</v>
      </c>
      <c r="B17" s="4" t="s">
        <v>191</v>
      </c>
      <c r="C17" t="s">
        <v>147</v>
      </c>
    </row>
    <row r="18" spans="1:3">
      <c r="A18" t="s">
        <v>148</v>
      </c>
      <c r="B18" s="4" t="s">
        <v>192</v>
      </c>
      <c r="C18" t="s">
        <v>148</v>
      </c>
    </row>
    <row r="19" spans="1:3">
      <c r="A19" t="s">
        <v>149</v>
      </c>
      <c r="B19" s="4" t="s">
        <v>193</v>
      </c>
      <c r="C19" t="s">
        <v>149</v>
      </c>
    </row>
    <row r="20" spans="1:3">
      <c r="A20" t="s">
        <v>150</v>
      </c>
      <c r="B20" s="4" t="s">
        <v>128</v>
      </c>
      <c r="C20" t="s">
        <v>150</v>
      </c>
    </row>
    <row r="21" spans="1:3">
      <c r="A21" t="s">
        <v>151</v>
      </c>
      <c r="B21" s="4" t="s">
        <v>194</v>
      </c>
      <c r="C21" t="s">
        <v>151</v>
      </c>
    </row>
    <row r="22" spans="1:3">
      <c r="A22" t="s">
        <v>152</v>
      </c>
      <c r="B22" s="4" t="s">
        <v>198</v>
      </c>
      <c r="C22" t="s">
        <v>152</v>
      </c>
    </row>
    <row r="23" spans="1:3">
      <c r="A23" t="s">
        <v>153</v>
      </c>
      <c r="B23" s="4" t="s">
        <v>195</v>
      </c>
      <c r="C23" t="s">
        <v>153</v>
      </c>
    </row>
    <row r="24" spans="1:3">
      <c r="A24" s="4" t="s">
        <v>238</v>
      </c>
      <c r="B24" s="4" t="s">
        <v>237</v>
      </c>
      <c r="C24" s="4" t="s">
        <v>238</v>
      </c>
    </row>
    <row r="25" spans="1:3">
      <c r="A25" t="s">
        <v>154</v>
      </c>
      <c r="B25" s="4" t="s">
        <v>196</v>
      </c>
      <c r="C25" t="s">
        <v>154</v>
      </c>
    </row>
    <row r="26" spans="1:3">
      <c r="A26" t="s">
        <v>155</v>
      </c>
      <c r="B26" s="4" t="s">
        <v>197</v>
      </c>
      <c r="C26" t="s">
        <v>155</v>
      </c>
    </row>
    <row r="27" spans="1:3">
      <c r="A27" t="s">
        <v>156</v>
      </c>
      <c r="B27" s="4" t="s">
        <v>86</v>
      </c>
      <c r="C27" t="s">
        <v>156</v>
      </c>
    </row>
    <row r="28" spans="1:3">
      <c r="A28" t="s">
        <v>157</v>
      </c>
      <c r="B28" s="4" t="s">
        <v>199</v>
      </c>
      <c r="C28" t="s">
        <v>157</v>
      </c>
    </row>
    <row r="29" spans="1:3">
      <c r="A29" t="s">
        <v>158</v>
      </c>
      <c r="B29" s="4" t="s">
        <v>200</v>
      </c>
      <c r="C29" t="s">
        <v>158</v>
      </c>
    </row>
    <row r="30" spans="1:3">
      <c r="A30" t="s">
        <v>159</v>
      </c>
      <c r="B30" s="4" t="s">
        <v>83</v>
      </c>
      <c r="C30" t="s">
        <v>159</v>
      </c>
    </row>
    <row r="31" spans="1:3">
      <c r="A31" t="s">
        <v>160</v>
      </c>
      <c r="B31" s="4" t="s">
        <v>201</v>
      </c>
      <c r="C31" t="s">
        <v>160</v>
      </c>
    </row>
    <row r="32" spans="1:3">
      <c r="A32" t="s">
        <v>161</v>
      </c>
      <c r="B32" s="4" t="s">
        <v>202</v>
      </c>
      <c r="C32" t="s">
        <v>161</v>
      </c>
    </row>
    <row r="33" spans="1:3">
      <c r="A33" t="s">
        <v>162</v>
      </c>
      <c r="B33" s="4" t="s">
        <v>203</v>
      </c>
      <c r="C33" t="s">
        <v>162</v>
      </c>
    </row>
    <row r="34" spans="1:3">
      <c r="A34" s="4" t="s">
        <v>236</v>
      </c>
      <c r="B34" s="4" t="s">
        <v>235</v>
      </c>
      <c r="C34" s="4" t="s">
        <v>236</v>
      </c>
    </row>
    <row r="35" spans="1:3">
      <c r="A35" t="s">
        <v>163</v>
      </c>
      <c r="B35" s="4" t="s">
        <v>204</v>
      </c>
      <c r="C35" t="s">
        <v>163</v>
      </c>
    </row>
    <row r="36" spans="1:3">
      <c r="A36" t="s">
        <v>164</v>
      </c>
      <c r="B36" s="4" t="s">
        <v>205</v>
      </c>
      <c r="C36" t="s">
        <v>164</v>
      </c>
    </row>
    <row r="37" spans="1:3">
      <c r="A37" t="s">
        <v>165</v>
      </c>
      <c r="B37" s="4" t="s">
        <v>206</v>
      </c>
      <c r="C37" t="s">
        <v>165</v>
      </c>
    </row>
    <row r="38" spans="1:3">
      <c r="A38" t="s">
        <v>166</v>
      </c>
      <c r="B38" s="4" t="s">
        <v>207</v>
      </c>
      <c r="C38" t="s">
        <v>166</v>
      </c>
    </row>
    <row r="39" spans="1:3">
      <c r="A39" s="4" t="s">
        <v>248</v>
      </c>
      <c r="B39" s="4" t="s">
        <v>247</v>
      </c>
      <c r="C39" s="4" t="s">
        <v>248</v>
      </c>
    </row>
    <row r="40" spans="1:3">
      <c r="A40" t="s">
        <v>167</v>
      </c>
      <c r="B40" s="4" t="s">
        <v>130</v>
      </c>
      <c r="C40" t="s">
        <v>167</v>
      </c>
    </row>
    <row r="41" spans="1:3">
      <c r="A41" t="s">
        <v>168</v>
      </c>
      <c r="B41" s="4" t="s">
        <v>208</v>
      </c>
      <c r="C41" t="s">
        <v>168</v>
      </c>
    </row>
    <row r="42" spans="1:3">
      <c r="A42" s="4" t="s">
        <v>234</v>
      </c>
      <c r="B42" s="4" t="s">
        <v>233</v>
      </c>
      <c r="C42" s="4" t="s">
        <v>234</v>
      </c>
    </row>
    <row r="43" spans="1:3">
      <c r="A43" t="s">
        <v>169</v>
      </c>
      <c r="B43" s="4" t="s">
        <v>85</v>
      </c>
      <c r="C43" t="s">
        <v>169</v>
      </c>
    </row>
    <row r="44" spans="1:3">
      <c r="A44" t="s">
        <v>170</v>
      </c>
      <c r="B44" s="4" t="s">
        <v>209</v>
      </c>
      <c r="C44" t="s">
        <v>170</v>
      </c>
    </row>
    <row r="45" spans="1:3">
      <c r="A45" s="4" t="s">
        <v>228</v>
      </c>
      <c r="B45" s="4" t="s">
        <v>226</v>
      </c>
      <c r="C45" s="4" t="s">
        <v>228</v>
      </c>
    </row>
    <row r="46" spans="1:3">
      <c r="A46" t="s">
        <v>171</v>
      </c>
      <c r="B46" s="4" t="s">
        <v>210</v>
      </c>
      <c r="C46" t="s">
        <v>171</v>
      </c>
    </row>
    <row r="47" spans="1:3">
      <c r="A47" t="s">
        <v>64</v>
      </c>
      <c r="B47" s="4" t="s">
        <v>88</v>
      </c>
      <c r="C47" t="s">
        <v>64</v>
      </c>
    </row>
    <row r="48" spans="1:3">
      <c r="A48" s="4" t="s">
        <v>242</v>
      </c>
      <c r="B48" s="4" t="s">
        <v>241</v>
      </c>
      <c r="C48" s="4" t="s">
        <v>242</v>
      </c>
    </row>
    <row r="49" spans="1:3">
      <c r="A49" s="4" t="s">
        <v>232</v>
      </c>
      <c r="B49" s="4" t="s">
        <v>231</v>
      </c>
      <c r="C49" s="4" t="s">
        <v>232</v>
      </c>
    </row>
    <row r="50" spans="1:3">
      <c r="A50" t="s">
        <v>172</v>
      </c>
      <c r="B50" s="4" t="s">
        <v>91</v>
      </c>
      <c r="C50" t="s">
        <v>172</v>
      </c>
    </row>
    <row r="51" spans="1:3">
      <c r="A51" s="4" t="s">
        <v>244</v>
      </c>
      <c r="B51" s="4" t="s">
        <v>243</v>
      </c>
      <c r="C51" s="4" t="s">
        <v>244</v>
      </c>
    </row>
    <row r="52" spans="1:3">
      <c r="A52" t="s">
        <v>67</v>
      </c>
      <c r="B52" s="4" t="s">
        <v>84</v>
      </c>
      <c r="C52" t="s">
        <v>67</v>
      </c>
    </row>
    <row r="53" spans="1:3">
      <c r="A53" t="s">
        <v>173</v>
      </c>
      <c r="B53" s="4" t="s">
        <v>211</v>
      </c>
      <c r="C53" t="s">
        <v>173</v>
      </c>
    </row>
    <row r="54" spans="1:3">
      <c r="A54" t="s">
        <v>174</v>
      </c>
      <c r="B54" s="4" t="s">
        <v>212</v>
      </c>
      <c r="C54" t="s">
        <v>174</v>
      </c>
    </row>
    <row r="55" spans="1:3">
      <c r="A55" t="s">
        <v>175</v>
      </c>
      <c r="B55" s="4" t="s">
        <v>213</v>
      </c>
      <c r="C55" t="s">
        <v>175</v>
      </c>
    </row>
    <row r="56" spans="1:3">
      <c r="A56" t="s">
        <v>71</v>
      </c>
      <c r="B56" s="4" t="s">
        <v>87</v>
      </c>
      <c r="C56" t="s">
        <v>71</v>
      </c>
    </row>
    <row r="57" spans="1:3">
      <c r="A57" t="s">
        <v>176</v>
      </c>
      <c r="B57" s="4" t="s">
        <v>214</v>
      </c>
      <c r="C57" t="s">
        <v>176</v>
      </c>
    </row>
    <row r="58" spans="1:3">
      <c r="A58" t="s">
        <v>177</v>
      </c>
      <c r="B58" s="4" t="s">
        <v>215</v>
      </c>
      <c r="C58" t="s">
        <v>177</v>
      </c>
    </row>
    <row r="59" spans="1:3">
      <c r="A59" t="s">
        <v>75</v>
      </c>
      <c r="B59" s="4" t="s">
        <v>89</v>
      </c>
      <c r="C59" t="s">
        <v>75</v>
      </c>
    </row>
    <row r="60" spans="1:3">
      <c r="A60" t="s">
        <v>178</v>
      </c>
      <c r="B60" s="4" t="s">
        <v>216</v>
      </c>
      <c r="C60" t="s">
        <v>178</v>
      </c>
    </row>
    <row r="61" spans="1:3">
      <c r="A61" t="s">
        <v>179</v>
      </c>
      <c r="B61" s="4" t="s">
        <v>217</v>
      </c>
      <c r="C61" t="s">
        <v>179</v>
      </c>
    </row>
    <row r="62" spans="1:3">
      <c r="A62" t="s">
        <v>180</v>
      </c>
      <c r="B62" s="4" t="s">
        <v>218</v>
      </c>
      <c r="C62" t="s">
        <v>180</v>
      </c>
    </row>
  </sheetData>
  <sortState ref="B3:C62">
    <sortCondition ref="B3:B62"/>
  </sortState>
  <mergeCells count="1">
    <mergeCell ref="E1:F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J48" sqref="J48"/>
    </sheetView>
  </sheetViews>
  <sheetFormatPr baseColWidth="10" defaultColWidth="9" defaultRowHeight="11" x14ac:dyDescent="0"/>
  <cols>
    <col min="1" max="1" width="20.796875" customWidth="1"/>
    <col min="2" max="2" width="10.59765625" bestFit="1" customWidth="1"/>
  </cols>
  <sheetData>
    <row r="1" spans="1:2" ht="12.5" customHeight="1">
      <c r="A1" s="1" t="s">
        <v>60</v>
      </c>
      <c r="B1" s="3" t="s">
        <v>268</v>
      </c>
    </row>
    <row r="2" spans="1:2" ht="12.5" customHeight="1">
      <c r="A2" t="s">
        <v>50</v>
      </c>
      <c r="B2">
        <v>2500</v>
      </c>
    </row>
    <row r="3" spans="1:2" ht="12.5" customHeight="1">
      <c r="A3" t="s">
        <v>51</v>
      </c>
      <c r="B3">
        <v>5000</v>
      </c>
    </row>
    <row r="4" spans="1:2" ht="12.5" customHeight="1">
      <c r="A4" s="4" t="s">
        <v>52</v>
      </c>
      <c r="B4">
        <v>3000</v>
      </c>
    </row>
    <row r="5" spans="1:2" ht="12.5" customHeight="1">
      <c r="A5" t="s">
        <v>53</v>
      </c>
      <c r="B5">
        <v>3500</v>
      </c>
    </row>
    <row r="6" spans="1:2" ht="12.5" customHeight="1">
      <c r="A6" t="s">
        <v>54</v>
      </c>
      <c r="B6">
        <v>3000</v>
      </c>
    </row>
    <row r="7" spans="1:2" ht="12.5" customHeight="1">
      <c r="A7" t="s">
        <v>55</v>
      </c>
      <c r="B7">
        <v>2500</v>
      </c>
    </row>
    <row r="8" spans="1:2" ht="12.5" customHeight="1">
      <c r="A8" t="s">
        <v>56</v>
      </c>
      <c r="B8">
        <v>3000</v>
      </c>
    </row>
    <row r="9" spans="1:2" ht="12.5" customHeight="1">
      <c r="A9" t="s">
        <v>267</v>
      </c>
      <c r="B9">
        <v>3500</v>
      </c>
    </row>
    <row r="10" spans="1:2" ht="12.5" customHeight="1">
      <c r="A10" t="s">
        <v>266</v>
      </c>
      <c r="B10">
        <v>4000</v>
      </c>
    </row>
    <row r="11" spans="1:2" ht="12.5" customHeight="1">
      <c r="A11" t="s">
        <v>265</v>
      </c>
      <c r="B11">
        <v>5000</v>
      </c>
    </row>
    <row r="12" spans="1:2" ht="12.5" customHeight="1">
      <c r="A12" t="s">
        <v>264</v>
      </c>
      <c r="B12">
        <v>3500</v>
      </c>
    </row>
    <row r="13" spans="1:2" ht="12.5" customHeight="1">
      <c r="A13" t="s">
        <v>263</v>
      </c>
      <c r="B13">
        <v>10000</v>
      </c>
    </row>
    <row r="14" spans="1:2" ht="12.5" customHeight="1"/>
    <row r="15" spans="1:2" ht="12.5" customHeight="1"/>
    <row r="16" spans="1:2" ht="12.5" customHeight="1"/>
    <row r="17" ht="12.5" customHeight="1"/>
    <row r="18" ht="12.5" customHeight="1"/>
    <row r="19" ht="12.5" customHeight="1"/>
    <row r="20" ht="12.5" customHeight="1"/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" sqref="E2"/>
    </sheetView>
  </sheetViews>
  <sheetFormatPr baseColWidth="10" defaultColWidth="9" defaultRowHeight="11" x14ac:dyDescent="0"/>
  <cols>
    <col min="1" max="1" width="20.796875" customWidth="1"/>
    <col min="2" max="2" width="10.796875" customWidth="1"/>
  </cols>
  <sheetData>
    <row r="1" spans="1:2">
      <c r="A1" s="4" t="s">
        <v>269</v>
      </c>
      <c r="B1" s="4" t="s">
        <v>270</v>
      </c>
    </row>
    <row r="2" spans="1:2">
      <c r="A2" t="s">
        <v>57</v>
      </c>
      <c r="B2">
        <v>1</v>
      </c>
    </row>
    <row r="3" spans="1:2">
      <c r="A3" t="s">
        <v>58</v>
      </c>
      <c r="B3">
        <v>1</v>
      </c>
    </row>
    <row r="4" spans="1:2">
      <c r="A4" t="s">
        <v>59</v>
      </c>
      <c r="B4">
        <v>2</v>
      </c>
    </row>
    <row r="5" spans="1:2">
      <c r="A5" s="4" t="s">
        <v>271</v>
      </c>
      <c r="B5">
        <v>1</v>
      </c>
    </row>
    <row r="6" spans="1:2">
      <c r="A6" s="4" t="s">
        <v>272</v>
      </c>
      <c r="B6" s="4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 1</vt:lpstr>
      <vt:lpstr>Source 2</vt:lpstr>
      <vt:lpstr>Full Set</vt:lpstr>
      <vt:lpstr>Lookups</vt:lpstr>
      <vt:lpstr>CreditLine</vt:lpstr>
      <vt:lpstr>MissedPayment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Saurabh Nair</cp:lastModifiedBy>
  <dcterms:created xsi:type="dcterms:W3CDTF">2011-02-28T00:04:05Z</dcterms:created>
  <dcterms:modified xsi:type="dcterms:W3CDTF">2017-02-10T16:49:37Z</dcterms:modified>
</cp:coreProperties>
</file>