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YrAnalysis" sheetId="1" r:id="rId3"/>
  </sheets>
  <definedNames/>
  <calcPr/>
</workbook>
</file>

<file path=xl/sharedStrings.xml><?xml version="1.0" encoding="utf-8"?>
<sst xmlns="http://schemas.openxmlformats.org/spreadsheetml/2006/main" count="43" uniqueCount="42">
  <si>
    <t>123 Anywhere St</t>
  </si>
  <si>
    <t>5-Year Cash Flow Analysis</t>
  </si>
  <si>
    <t>Initial Investment</t>
  </si>
  <si>
    <t>Mortgage</t>
  </si>
  <si>
    <t>Purchase Price</t>
  </si>
  <si>
    <t>Loan Amount</t>
  </si>
  <si>
    <t>+Acquisition Costs</t>
  </si>
  <si>
    <t>Interest Rate</t>
  </si>
  <si>
    <t>-Mortgage(s)</t>
  </si>
  <si>
    <t>Amortization</t>
  </si>
  <si>
    <t>+Loan Fees &amp; Points</t>
  </si>
  <si>
    <t>Monthly Payment</t>
  </si>
  <si>
    <t>Annual Payment</t>
  </si>
  <si>
    <t>Cash Flow</t>
  </si>
  <si>
    <t>Year</t>
  </si>
  <si>
    <t>Income Growth Rate</t>
  </si>
  <si>
    <t>Potential Gross Rent</t>
  </si>
  <si>
    <t>Other Income</t>
  </si>
  <si>
    <t>Potential Gross Income</t>
  </si>
  <si>
    <t>-Vacancy &amp; Credit Loss</t>
  </si>
  <si>
    <t>Effective Gross Income</t>
  </si>
  <si>
    <t>Expense Growth Rate</t>
  </si>
  <si>
    <t>-Operating Expenses</t>
  </si>
  <si>
    <t>Net Operating Income (NOI)</t>
  </si>
  <si>
    <t>-Debt Service</t>
  </si>
  <si>
    <t>Net Cash Flow Before Tax</t>
  </si>
  <si>
    <t>Cap Rate</t>
  </si>
  <si>
    <t>Indicated Value</t>
  </si>
  <si>
    <t>Loan Balance</t>
  </si>
  <si>
    <t>LTV</t>
  </si>
  <si>
    <t>Debt Service Coverage Ratio</t>
  </si>
  <si>
    <t>Additional Investment</t>
  </si>
  <si>
    <t>Total Investment Basis</t>
  </si>
  <si>
    <t>Before Tax Cash on Cash</t>
  </si>
  <si>
    <t>Hypothetical Sale</t>
  </si>
  <si>
    <t>Gross Sales Price</t>
  </si>
  <si>
    <t>-Cost of Sale</t>
  </si>
  <si>
    <t>-Outstanding Loan</t>
  </si>
  <si>
    <t>Net Sales Proceeds Before Tax</t>
  </si>
  <si>
    <t>Period Cash Flow Assuming No Sale</t>
  </si>
  <si>
    <t>Period Cash Flow Assuming Sale</t>
  </si>
  <si>
    <t>IRR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</si>
</sst>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0.0%"/>
    <numFmt numFmtId="166" formatCode="0.00&quot;x&quot;"/>
  </numFmts>
  <fonts count="7">
    <font>
      <sz val="10.0"/>
      <color rgb="FF000000"/>
      <name val="Arial"/>
    </font>
    <font>
      <sz val="18.0"/>
    </font>
    <font/>
    <font>
      <sz val="14.0"/>
    </font>
    <font>
      <b/>
    </font>
    <font>
      <sz val="9.0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quotePrefix="1" borderId="0" fillId="0" fontId="2" numFmtId="0" xfId="0" applyAlignment="1" applyFont="1">
      <alignment readingOrder="0"/>
    </xf>
    <xf borderId="0" fillId="2" fontId="2" numFmtId="10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164" xfId="0" applyFont="1" applyNumberForma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2" fontId="5" numFmtId="165" xfId="0" applyAlignment="1" applyFont="1" applyNumberFormat="1">
      <alignment readingOrder="0"/>
    </xf>
    <xf quotePrefix="1" borderId="0" fillId="3" fontId="2" numFmtId="0" xfId="0" applyAlignment="1" applyFont="1">
      <alignment readingOrder="0"/>
    </xf>
    <xf borderId="0" fillId="2" fontId="2" numFmtId="165" xfId="0" applyAlignment="1" applyFont="1" applyNumberFormat="1">
      <alignment horizontal="left" readingOrder="0"/>
    </xf>
    <xf borderId="1" fillId="3" fontId="4" numFmtId="0" xfId="0" applyAlignment="1" applyBorder="1" applyFont="1">
      <alignment readingOrder="0"/>
    </xf>
    <xf borderId="1" fillId="0" fontId="4" numFmtId="164" xfId="0" applyBorder="1" applyFont="1" applyNumberFormat="1"/>
    <xf borderId="1" fillId="3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Font="1" applyNumberFormat="1"/>
    <xf borderId="0" fillId="0" fontId="2" numFmtId="4" xfId="0" applyFont="1" applyNumberFormat="1"/>
    <xf borderId="0" fillId="0" fontId="2" numFmtId="166" xfId="0" applyFont="1" applyNumberFormat="1"/>
    <xf borderId="1" fillId="0" fontId="2" numFmtId="0" xfId="0" applyBorder="1" applyFont="1"/>
    <xf borderId="0" fillId="0" fontId="6" numFmtId="164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6.57"/>
    <col customWidth="1" min="2" max="2" width="5.43"/>
    <col customWidth="1" min="5" max="5" width="15.43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E4" s="3" t="s">
        <v>3</v>
      </c>
    </row>
    <row r="5">
      <c r="A5" s="2" t="s">
        <v>4</v>
      </c>
      <c r="B5" s="4"/>
      <c r="C5" s="5">
        <v>2800000.0</v>
      </c>
      <c r="E5" s="2" t="s">
        <v>5</v>
      </c>
      <c r="F5" s="4">
        <f>C7</f>
        <v>1736000</v>
      </c>
    </row>
    <row r="6">
      <c r="A6" s="6" t="s">
        <v>6</v>
      </c>
      <c r="B6" s="4"/>
      <c r="C6" s="5">
        <v>56000.0</v>
      </c>
      <c r="E6" s="2" t="s">
        <v>7</v>
      </c>
      <c r="F6" s="7">
        <v>0.05</v>
      </c>
    </row>
    <row r="7">
      <c r="A7" s="6" t="s">
        <v>8</v>
      </c>
      <c r="B7" s="4"/>
      <c r="C7" s="5">
        <v>1736000.0</v>
      </c>
      <c r="E7" s="2" t="s">
        <v>9</v>
      </c>
      <c r="F7" s="8">
        <v>30.0</v>
      </c>
    </row>
    <row r="8">
      <c r="A8" s="6" t="s">
        <v>10</v>
      </c>
      <c r="B8" s="4"/>
      <c r="C8" s="5">
        <v>17360.0</v>
      </c>
      <c r="E8" s="2" t="s">
        <v>11</v>
      </c>
      <c r="F8" s="9">
        <f>pmt(F6/12,F7*12,-F5)</f>
        <v>9319.223375</v>
      </c>
    </row>
    <row r="9">
      <c r="A9" s="10" t="s">
        <v>2</v>
      </c>
      <c r="B9" s="11"/>
      <c r="C9" s="11">
        <f>C5+C6-C7+C8</f>
        <v>1137360</v>
      </c>
      <c r="E9" s="2" t="s">
        <v>12</v>
      </c>
      <c r="F9" s="9">
        <f>F8*12</f>
        <v>111830.6805</v>
      </c>
    </row>
    <row r="11">
      <c r="A11" s="3" t="s">
        <v>13</v>
      </c>
    </row>
    <row r="12">
      <c r="A12" s="12" t="s">
        <v>14</v>
      </c>
      <c r="B12" s="13"/>
      <c r="C12" s="14">
        <v>1.0</v>
      </c>
      <c r="D12" s="15">
        <f t="shared" ref="D12:G12" si="1">C12+1</f>
        <v>2</v>
      </c>
      <c r="E12" s="15">
        <f t="shared" si="1"/>
        <v>3</v>
      </c>
      <c r="F12" s="15">
        <f t="shared" si="1"/>
        <v>4</v>
      </c>
      <c r="G12" s="15">
        <f t="shared" si="1"/>
        <v>5</v>
      </c>
    </row>
    <row r="13">
      <c r="A13" s="16" t="s">
        <v>15</v>
      </c>
      <c r="B13" s="4"/>
      <c r="C13" s="17"/>
      <c r="D13" s="17">
        <v>0.03</v>
      </c>
      <c r="E13" s="17">
        <v>0.03</v>
      </c>
      <c r="F13" s="17">
        <v>0.03</v>
      </c>
      <c r="G13" s="17">
        <v>0.03</v>
      </c>
    </row>
    <row r="14">
      <c r="A14" s="13" t="s">
        <v>16</v>
      </c>
      <c r="B14" s="4"/>
      <c r="C14" s="5">
        <v>238800.0</v>
      </c>
      <c r="D14" s="4">
        <f t="shared" ref="D14:G14" si="2">C14*(1+D13)</f>
        <v>245964</v>
      </c>
      <c r="E14" s="4">
        <f t="shared" si="2"/>
        <v>253342.92</v>
      </c>
      <c r="F14" s="4">
        <f t="shared" si="2"/>
        <v>260943.2076</v>
      </c>
      <c r="G14" s="4">
        <f t="shared" si="2"/>
        <v>268771.5038</v>
      </c>
    </row>
    <row r="15">
      <c r="A15" s="13" t="s">
        <v>17</v>
      </c>
      <c r="B15" s="4"/>
      <c r="C15" s="5">
        <v>4540.0</v>
      </c>
      <c r="D15" s="4">
        <f t="shared" ref="D15:G15" si="3">C15*(1+D13)</f>
        <v>4676.2</v>
      </c>
      <c r="E15" s="4">
        <f t="shared" si="3"/>
        <v>4816.486</v>
      </c>
      <c r="F15" s="4">
        <f t="shared" si="3"/>
        <v>4960.98058</v>
      </c>
      <c r="G15" s="4">
        <f t="shared" si="3"/>
        <v>5109.809997</v>
      </c>
    </row>
    <row r="16">
      <c r="A16" s="13" t="s">
        <v>18</v>
      </c>
      <c r="B16" s="4"/>
      <c r="C16" s="4">
        <f t="shared" ref="C16:G16" si="4">C14+C15</f>
        <v>243340</v>
      </c>
      <c r="D16" s="4">
        <f t="shared" si="4"/>
        <v>250640.2</v>
      </c>
      <c r="E16" s="4">
        <f t="shared" si="4"/>
        <v>258159.406</v>
      </c>
      <c r="F16" s="4">
        <f t="shared" si="4"/>
        <v>265904.1882</v>
      </c>
      <c r="G16" s="4">
        <f t="shared" si="4"/>
        <v>273881.3138</v>
      </c>
    </row>
    <row r="17">
      <c r="A17" s="18" t="s">
        <v>19</v>
      </c>
      <c r="B17" s="19">
        <v>0.0294</v>
      </c>
      <c r="C17" s="9">
        <f t="shared" ref="C17:G17" si="5">C16*$B$17</f>
        <v>7154.196</v>
      </c>
      <c r="D17" s="9">
        <f t="shared" si="5"/>
        <v>7368.82188</v>
      </c>
      <c r="E17" s="9">
        <f t="shared" si="5"/>
        <v>7589.886536</v>
      </c>
      <c r="F17" s="9">
        <f t="shared" si="5"/>
        <v>7817.583132</v>
      </c>
      <c r="G17" s="9">
        <f t="shared" si="5"/>
        <v>8052.110626</v>
      </c>
    </row>
    <row r="18">
      <c r="A18" s="13" t="s">
        <v>20</v>
      </c>
      <c r="B18" s="9"/>
      <c r="C18" s="9">
        <f t="shared" ref="C18:G18" si="6">C16-C17</f>
        <v>236185.804</v>
      </c>
      <c r="D18" s="9">
        <f t="shared" si="6"/>
        <v>243271.3781</v>
      </c>
      <c r="E18" s="9">
        <f t="shared" si="6"/>
        <v>250569.5195</v>
      </c>
      <c r="F18" s="9">
        <f t="shared" si="6"/>
        <v>258086.605</v>
      </c>
      <c r="G18" s="9">
        <f t="shared" si="6"/>
        <v>265829.2032</v>
      </c>
    </row>
    <row r="19">
      <c r="A19" s="16" t="s">
        <v>21</v>
      </c>
      <c r="B19" s="4"/>
      <c r="C19" s="17"/>
      <c r="D19" s="17">
        <v>0.03</v>
      </c>
      <c r="E19" s="17">
        <v>0.03</v>
      </c>
      <c r="F19" s="17">
        <v>0.03</v>
      </c>
      <c r="G19" s="17">
        <v>0.03</v>
      </c>
    </row>
    <row r="20">
      <c r="A20" s="18" t="s">
        <v>22</v>
      </c>
      <c r="B20" s="4"/>
      <c r="C20" s="5">
        <v>87213.0</v>
      </c>
      <c r="D20" s="4">
        <f t="shared" ref="D20:G20" si="7">C20*(1+D19)</f>
        <v>89829.39</v>
      </c>
      <c r="E20" s="4">
        <f t="shared" si="7"/>
        <v>92524.2717</v>
      </c>
      <c r="F20" s="4">
        <f t="shared" si="7"/>
        <v>95299.99985</v>
      </c>
      <c r="G20" s="4">
        <f t="shared" si="7"/>
        <v>98158.99985</v>
      </c>
    </row>
    <row r="21">
      <c r="A21" s="20" t="s">
        <v>23</v>
      </c>
      <c r="B21" s="21"/>
      <c r="C21" s="21">
        <f t="shared" ref="C21:G21" si="8">C18-C20</f>
        <v>148972.804</v>
      </c>
      <c r="D21" s="21">
        <f t="shared" si="8"/>
        <v>153441.9881</v>
      </c>
      <c r="E21" s="21">
        <f t="shared" si="8"/>
        <v>158045.2478</v>
      </c>
      <c r="F21" s="21">
        <f t="shared" si="8"/>
        <v>162786.6052</v>
      </c>
      <c r="G21" s="21">
        <f t="shared" si="8"/>
        <v>167670.2034</v>
      </c>
    </row>
    <row r="22">
      <c r="A22" s="18" t="s">
        <v>24</v>
      </c>
      <c r="B22" s="9"/>
      <c r="C22" s="9">
        <f t="shared" ref="C22:G22" si="9">$F$9</f>
        <v>111830.6805</v>
      </c>
      <c r="D22" s="9">
        <f t="shared" si="9"/>
        <v>111830.6805</v>
      </c>
      <c r="E22" s="9">
        <f t="shared" si="9"/>
        <v>111830.6805</v>
      </c>
      <c r="F22" s="9">
        <f t="shared" si="9"/>
        <v>111830.6805</v>
      </c>
      <c r="G22" s="9">
        <f t="shared" si="9"/>
        <v>111830.6805</v>
      </c>
    </row>
    <row r="23">
      <c r="A23" s="22" t="s">
        <v>25</v>
      </c>
      <c r="B23" s="11"/>
      <c r="C23" s="11">
        <f t="shared" ref="C23:G23" si="10">C21-C22</f>
        <v>37142.12349</v>
      </c>
      <c r="D23" s="11">
        <f t="shared" si="10"/>
        <v>41611.30761</v>
      </c>
      <c r="E23" s="11">
        <f t="shared" si="10"/>
        <v>46214.56726</v>
      </c>
      <c r="F23" s="11">
        <f t="shared" si="10"/>
        <v>50955.92469</v>
      </c>
      <c r="G23" s="11">
        <f t="shared" si="10"/>
        <v>55839.52285</v>
      </c>
    </row>
    <row r="25">
      <c r="A25" s="2" t="s">
        <v>26</v>
      </c>
      <c r="B25" s="23"/>
      <c r="C25" s="23">
        <f>C21/C5</f>
        <v>0.05320457286</v>
      </c>
      <c r="D25" s="7">
        <v>0.0532</v>
      </c>
      <c r="E25" s="7">
        <v>0.0532</v>
      </c>
      <c r="F25" s="7">
        <v>0.0532</v>
      </c>
      <c r="G25" s="7">
        <v>0.0532</v>
      </c>
    </row>
    <row r="26">
      <c r="A26" s="2" t="s">
        <v>27</v>
      </c>
      <c r="C26" s="9">
        <f t="shared" ref="C26:G26" si="11">round(C21/C25,-4)</f>
        <v>2800000</v>
      </c>
      <c r="D26" s="9">
        <f t="shared" si="11"/>
        <v>2880000</v>
      </c>
      <c r="E26" s="9">
        <f t="shared" si="11"/>
        <v>2970000</v>
      </c>
      <c r="F26" s="9">
        <f t="shared" si="11"/>
        <v>3060000</v>
      </c>
      <c r="G26" s="9">
        <f t="shared" si="11"/>
        <v>3150000</v>
      </c>
    </row>
    <row r="28">
      <c r="A28" s="2" t="s">
        <v>28</v>
      </c>
      <c r="B28" s="9"/>
      <c r="C28" s="9">
        <f t="shared" ref="C28:G28" si="12">$F$5+cumprinc($F$6/12,$F$7*12,$F$5,1,C12*12,0)</f>
        <v>1710387.658</v>
      </c>
      <c r="D28" s="9">
        <f t="shared" si="12"/>
        <v>1683464.939</v>
      </c>
      <c r="E28" s="9">
        <f t="shared" si="12"/>
        <v>1655164.803</v>
      </c>
      <c r="F28" s="9">
        <f t="shared" si="12"/>
        <v>1625416.779</v>
      </c>
      <c r="G28" s="9">
        <f t="shared" si="12"/>
        <v>1594146.789</v>
      </c>
    </row>
    <row r="29">
      <c r="A29" s="2" t="s">
        <v>29</v>
      </c>
      <c r="B29" s="24"/>
      <c r="C29" s="24">
        <f t="shared" ref="C29:G29" si="13">C28/C26</f>
        <v>0.6108527349</v>
      </c>
      <c r="D29" s="24">
        <f t="shared" si="13"/>
        <v>0.5845364372</v>
      </c>
      <c r="E29" s="24">
        <f t="shared" si="13"/>
        <v>0.5572945466</v>
      </c>
      <c r="F29" s="24">
        <f t="shared" si="13"/>
        <v>0.5311819539</v>
      </c>
      <c r="G29" s="24">
        <f t="shared" si="13"/>
        <v>0.5060783457</v>
      </c>
    </row>
    <row r="30">
      <c r="A30" s="2" t="s">
        <v>30</v>
      </c>
      <c r="B30" s="25"/>
      <c r="C30" s="26">
        <f t="shared" ref="C30:G30" si="14">C21/C22</f>
        <v>1.332128208</v>
      </c>
      <c r="D30" s="26">
        <f t="shared" si="14"/>
        <v>1.372092054</v>
      </c>
      <c r="E30" s="26">
        <f t="shared" si="14"/>
        <v>1.413254816</v>
      </c>
      <c r="F30" s="26">
        <f t="shared" si="14"/>
        <v>1.45565246</v>
      </c>
      <c r="G30" s="26">
        <f t="shared" si="14"/>
        <v>1.499322034</v>
      </c>
    </row>
    <row r="31">
      <c r="A31" s="2"/>
      <c r="B31" s="24"/>
      <c r="C31" s="24"/>
      <c r="D31" s="24"/>
      <c r="E31" s="24"/>
      <c r="F31" s="24"/>
      <c r="G31" s="24"/>
    </row>
    <row r="32">
      <c r="A32" s="2" t="s">
        <v>31</v>
      </c>
      <c r="B32" s="24"/>
      <c r="C32" s="5">
        <v>0.0</v>
      </c>
      <c r="D32" s="5">
        <v>0.0</v>
      </c>
      <c r="E32" s="5">
        <v>0.0</v>
      </c>
      <c r="F32" s="5">
        <v>0.0</v>
      </c>
      <c r="G32" s="5">
        <v>0.0</v>
      </c>
    </row>
    <row r="33">
      <c r="A33" s="2" t="s">
        <v>32</v>
      </c>
      <c r="B33" s="24"/>
      <c r="C33" s="4">
        <f>C32+C9</f>
        <v>1137360</v>
      </c>
      <c r="D33" s="4">
        <f t="shared" ref="D33:G33" si="15">D32+C33</f>
        <v>1137360</v>
      </c>
      <c r="E33" s="4">
        <f t="shared" si="15"/>
        <v>1137360</v>
      </c>
      <c r="F33" s="4">
        <f t="shared" si="15"/>
        <v>1137360</v>
      </c>
      <c r="G33" s="4">
        <f t="shared" si="15"/>
        <v>1137360</v>
      </c>
    </row>
    <row r="34">
      <c r="A34" s="2" t="s">
        <v>33</v>
      </c>
      <c r="B34" s="24"/>
      <c r="C34" s="24">
        <f t="shared" ref="C34:G34" si="16">C23/C33</f>
        <v>0.03265643551</v>
      </c>
      <c r="D34" s="24">
        <f t="shared" si="16"/>
        <v>0.03658587221</v>
      </c>
      <c r="E34" s="24">
        <f t="shared" si="16"/>
        <v>0.040633192</v>
      </c>
      <c r="F34" s="24">
        <f t="shared" si="16"/>
        <v>0.04480193139</v>
      </c>
      <c r="G34" s="24">
        <f t="shared" si="16"/>
        <v>0.04909573297</v>
      </c>
    </row>
    <row r="36">
      <c r="A36" s="3" t="s">
        <v>34</v>
      </c>
    </row>
    <row r="37">
      <c r="A37" s="2" t="s">
        <v>35</v>
      </c>
      <c r="C37" s="9">
        <f t="shared" ref="C37:G37" si="17">C26</f>
        <v>2800000</v>
      </c>
      <c r="D37" s="9">
        <f t="shared" si="17"/>
        <v>2880000</v>
      </c>
      <c r="E37" s="9">
        <f t="shared" si="17"/>
        <v>2970000</v>
      </c>
      <c r="F37" s="9">
        <f t="shared" si="17"/>
        <v>3060000</v>
      </c>
      <c r="G37" s="9">
        <f t="shared" si="17"/>
        <v>3150000</v>
      </c>
    </row>
    <row r="38">
      <c r="A38" s="6" t="s">
        <v>36</v>
      </c>
      <c r="B38" s="19">
        <v>0.05</v>
      </c>
      <c r="C38" s="9">
        <f t="shared" ref="C38:G38" si="18">C37*$B$38</f>
        <v>140000</v>
      </c>
      <c r="D38" s="9">
        <f t="shared" si="18"/>
        <v>144000</v>
      </c>
      <c r="E38" s="9">
        <f t="shared" si="18"/>
        <v>148500</v>
      </c>
      <c r="F38" s="9">
        <f t="shared" si="18"/>
        <v>153000</v>
      </c>
      <c r="G38" s="9">
        <f t="shared" si="18"/>
        <v>157500</v>
      </c>
    </row>
    <row r="39">
      <c r="A39" s="6" t="s">
        <v>37</v>
      </c>
      <c r="C39" s="9">
        <f t="shared" ref="C39:G39" si="19">C28</f>
        <v>1710387.658</v>
      </c>
      <c r="D39" s="9">
        <f t="shared" si="19"/>
        <v>1683464.939</v>
      </c>
      <c r="E39" s="9">
        <f t="shared" si="19"/>
        <v>1655164.803</v>
      </c>
      <c r="F39" s="9">
        <f t="shared" si="19"/>
        <v>1625416.779</v>
      </c>
      <c r="G39" s="9">
        <f t="shared" si="19"/>
        <v>1594146.789</v>
      </c>
    </row>
    <row r="40">
      <c r="A40" s="10" t="s">
        <v>38</v>
      </c>
      <c r="B40" s="27"/>
      <c r="C40" s="11">
        <f t="shared" ref="C40:G40" si="20">C37-C38-C39</f>
        <v>949612.3424</v>
      </c>
      <c r="D40" s="11">
        <f t="shared" si="20"/>
        <v>1052535.061</v>
      </c>
      <c r="E40" s="11">
        <f t="shared" si="20"/>
        <v>1166335.197</v>
      </c>
      <c r="F40" s="11">
        <f t="shared" si="20"/>
        <v>1281583.221</v>
      </c>
      <c r="G40" s="11">
        <f t="shared" si="20"/>
        <v>1398353.211</v>
      </c>
    </row>
    <row r="41" hidden="1">
      <c r="A41" s="2" t="s">
        <v>39</v>
      </c>
      <c r="B41" s="28">
        <f>-C9</f>
        <v>-1137360</v>
      </c>
      <c r="C41" s="9">
        <f t="shared" ref="C41:G41" si="21">C23-C32</f>
        <v>37142.12349</v>
      </c>
      <c r="D41" s="9">
        <f t="shared" si="21"/>
        <v>41611.30761</v>
      </c>
      <c r="E41" s="9">
        <f t="shared" si="21"/>
        <v>46214.56726</v>
      </c>
      <c r="F41" s="9">
        <f t="shared" si="21"/>
        <v>50955.92469</v>
      </c>
      <c r="G41" s="9">
        <f t="shared" si="21"/>
        <v>55839.52285</v>
      </c>
    </row>
    <row r="42" hidden="1">
      <c r="A42" s="2" t="s">
        <v>40</v>
      </c>
      <c r="C42" s="9">
        <f t="shared" ref="C42:G42" si="22">C23-C32+C40</f>
        <v>986754.4659</v>
      </c>
      <c r="D42" s="9">
        <f t="shared" si="22"/>
        <v>1094146.368</v>
      </c>
      <c r="E42" s="9">
        <f t="shared" si="22"/>
        <v>1212549.764</v>
      </c>
      <c r="F42" s="9">
        <f t="shared" si="22"/>
        <v>1332539.146</v>
      </c>
      <c r="G42" s="9">
        <f t="shared" si="22"/>
        <v>1454192.734</v>
      </c>
    </row>
    <row r="43">
      <c r="A43" s="29" t="s">
        <v>41</v>
      </c>
      <c r="B43" s="30"/>
      <c r="C43" s="31">
        <f t="shared" ref="C43:G43" si="23">irr({$B$41:B41,C42},5%)</f>
        <v>-0.132416767</v>
      </c>
      <c r="D43" s="31">
        <f t="shared" si="23"/>
        <v>-0.002717181523</v>
      </c>
      <c r="E43" s="31">
        <f t="shared" si="23"/>
        <v>0.04463306612</v>
      </c>
      <c r="F43" s="31">
        <f t="shared" si="23"/>
        <v>0.06702769361</v>
      </c>
      <c r="G43" s="31">
        <f t="shared" si="23"/>
        <v>0.07929931399</v>
      </c>
    </row>
  </sheetData>
  <drawing r:id="rId1"/>
</worksheet>
</file>