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<sst xmlns="http://schemas.openxmlformats.org/spreadsheetml/2006/main" count="48" uniqueCount="46">
  <si>
    <t>1. Current Portfolio</t>
  </si>
  <si>
    <t>(input in yellow cells)</t>
  </si>
  <si>
    <t>4. Purchase Capacity</t>
  </si>
  <si>
    <t>Portfolio Value</t>
  </si>
  <si>
    <t>Equity draw from refinancing portfolio</t>
  </si>
  <si>
    <t>Portfolio Debt</t>
  </si>
  <si>
    <t>Portfolio LTV:</t>
  </si>
  <si>
    <t>Additional cash</t>
  </si>
  <si>
    <t>Portfolio Equity</t>
  </si>
  <si>
    <t>Available equity for new purchase</t>
  </si>
  <si>
    <t>Portfolio Cap Rate:</t>
  </si>
  <si>
    <t>Purchase Max. LTV</t>
  </si>
  <si>
    <t>Portfolio Net Operating Income</t>
  </si>
  <si>
    <t>Purchase Min. DSCR</t>
  </si>
  <si>
    <t>Portfolio Debt Service</t>
  </si>
  <si>
    <t>Portfolio DSCR:</t>
  </si>
  <si>
    <t>Purchase cap. rate</t>
  </si>
  <si>
    <t>Portfolio Net Cash Flow</t>
  </si>
  <si>
    <t>Purchase min. debt yield</t>
  </si>
  <si>
    <t>Implied levered return</t>
  </si>
  <si>
    <t>2. Assumptions</t>
  </si>
  <si>
    <t>A</t>
  </si>
  <si>
    <t>LTV Max Purchase</t>
  </si>
  <si>
    <t>Market interest rate</t>
  </si>
  <si>
    <t>NOI purchased per $ of equity</t>
  </si>
  <si>
    <t>Market amortization</t>
  </si>
  <si>
    <t>How much NOI can be bought with equity</t>
  </si>
  <si>
    <t>Market constant</t>
  </si>
  <si>
    <t>B</t>
  </si>
  <si>
    <t>DSCR Max Purchase</t>
  </si>
  <si>
    <t>Target portfolio DSCR</t>
  </si>
  <si>
    <t>Max purchase amount (lesser of A or B)</t>
  </si>
  <si>
    <t>Target portfolio LTV</t>
  </si>
  <si>
    <t>Purchase financing amount</t>
  </si>
  <si>
    <t>Implied portfolio debt yield</t>
  </si>
  <si>
    <t>LTV</t>
  </si>
  <si>
    <t>Annual debt service</t>
  </si>
  <si>
    <t>3. Additional portfolio debt capacity</t>
  </si>
  <si>
    <t>DSCR</t>
  </si>
  <si>
    <t>Additional value capacity</t>
  </si>
  <si>
    <t>Net cash flow</t>
  </si>
  <si>
    <t>Additional income capacity</t>
  </si>
  <si>
    <t>Principal portion of Yr. 1 debt service</t>
  </si>
  <si>
    <t>Lesser of A or B</t>
  </si>
  <si>
    <t>Net cash flow plus principal recapture</t>
  </si>
  <si>
    <t>Return on 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</si>
</sst>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"/>
    <numFmt numFmtId="165" formatCode="0.0%"/>
    <numFmt numFmtId="166" formatCode="0.00&quot;x&quot;"/>
    <numFmt numFmtId="167" formatCode="&quot;$&quot;#,##0.00"/>
    <numFmt numFmtId="168" formatCode="0&quot; years&quot;"/>
    <numFmt numFmtId="169" formatCode="0.000%"/>
  </numFmts>
  <fonts count="11">
    <font>
      <sz val="10.0"/>
      <color rgb="FF000000"/>
      <name val="Arial"/>
    </font>
    <font/>
    <font>
      <sz val="14.0"/>
    </font>
    <font>
      <sz val="8.0"/>
    </font>
    <font>
      <u/>
      <sz val="9.0"/>
    </font>
    <font>
      <sz val="9.0"/>
    </font>
    <font>
      <b/>
    </font>
    <font>
      <sz val="10.0"/>
    </font>
    <font>
      <b/>
      <sz val="11.0"/>
    </font>
    <font>
      <sz val="11.0"/>
      <color rgb="FF000000"/>
      <name val="Inconsolata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2" fontId="1" numFmtId="164" xfId="0" applyAlignment="1" applyFill="1" applyFont="1" applyNumberFormat="1">
      <alignment readingOrder="0"/>
    </xf>
    <xf borderId="0" fillId="3" fontId="1" numFmtId="164" xfId="0" applyFill="1" applyFont="1" applyNumberFormat="1"/>
    <xf borderId="0" fillId="0" fontId="4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5" numFmtId="165" xfId="0" applyAlignment="1" applyFont="1" applyNumberFormat="1">
      <alignment horizontal="center"/>
    </xf>
    <xf borderId="0" fillId="0" fontId="1" numFmtId="164" xfId="0" applyAlignment="1" applyFont="1" applyNumberFormat="1">
      <alignment readingOrder="0"/>
    </xf>
    <xf borderId="0" fillId="2" fontId="1" numFmtId="9" xfId="0" applyAlignment="1" applyFont="1" applyNumberFormat="1">
      <alignment readingOrder="0"/>
    </xf>
    <xf borderId="0" fillId="2" fontId="1" numFmtId="166" xfId="0" applyAlignment="1" applyFont="1" applyNumberFormat="1">
      <alignment readingOrder="0"/>
    </xf>
    <xf borderId="0" fillId="2" fontId="1" numFmtId="10" xfId="0" applyAlignment="1" applyFont="1" applyNumberFormat="1">
      <alignment readingOrder="0"/>
    </xf>
    <xf borderId="1" fillId="0" fontId="1" numFmtId="164" xfId="0" applyBorder="1" applyFont="1" applyNumberFormat="1"/>
    <xf borderId="0" fillId="0" fontId="5" numFmtId="166" xfId="0" applyAlignment="1" applyFont="1" applyNumberFormat="1">
      <alignment horizontal="center" readingOrder="0"/>
    </xf>
    <xf borderId="0" fillId="0" fontId="1" numFmtId="165" xfId="0" applyFont="1" applyNumberFormat="1"/>
    <xf borderId="0" fillId="0" fontId="1" numFmtId="0" xfId="0" applyAlignment="1" applyFont="1">
      <alignment horizontal="right" readingOrder="0"/>
    </xf>
    <xf borderId="0" fillId="0" fontId="1" numFmtId="164" xfId="0" applyFont="1" applyNumberFormat="1"/>
    <xf borderId="0" fillId="0" fontId="1" numFmtId="167" xfId="0" applyFont="1" applyNumberFormat="1"/>
    <xf borderId="0" fillId="2" fontId="1" numFmtId="168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164" xfId="0" applyFont="1" applyNumberFormat="1"/>
    <xf borderId="0" fillId="0" fontId="1" numFmtId="169" xfId="0" applyAlignment="1" applyFont="1" applyNumberFormat="1">
      <alignment readingOrder="0"/>
    </xf>
    <xf borderId="0" fillId="0" fontId="7" numFmtId="164" xfId="0" applyFont="1" applyNumberFormat="1"/>
    <xf borderId="1" fillId="0" fontId="6" numFmtId="0" xfId="0" applyAlignment="1" applyBorder="1" applyFont="1">
      <alignment readingOrder="0"/>
    </xf>
    <xf borderId="1" fillId="0" fontId="8" numFmtId="164" xfId="0" applyBorder="1" applyFont="1" applyNumberFormat="1"/>
    <xf borderId="0" fillId="0" fontId="1" numFmtId="166" xfId="0" applyFont="1" applyNumberFormat="1"/>
    <xf borderId="1" fillId="0" fontId="1" numFmtId="0" xfId="0" applyAlignment="1" applyBorder="1" applyFont="1">
      <alignment horizontal="right" readingOrder="0"/>
    </xf>
    <xf borderId="1" fillId="3" fontId="6" numFmtId="164" xfId="0" applyBorder="1" applyFont="1" applyNumberFormat="1"/>
    <xf borderId="0" fillId="0" fontId="6" numFmtId="165" xfId="0" applyFont="1" applyNumberFormat="1"/>
    <xf borderId="0" fillId="4" fontId="9" numFmtId="0" xfId="0" applyAlignment="1" applyFill="1" applyFont="1">
      <alignment readingOrder="0"/>
    </xf>
    <xf borderId="0" fillId="4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.43"/>
    <col customWidth="1" min="2" max="2" width="38.14"/>
    <col customWidth="1" min="3" max="3" width="15.43"/>
    <col customWidth="1" min="4" max="4" width="15.86"/>
    <col customWidth="1" min="5" max="5" width="2.43"/>
    <col customWidth="1" min="6" max="6" width="38.0"/>
    <col customWidth="1" min="7" max="7" width="17.29"/>
  </cols>
  <sheetData>
    <row r="2">
      <c r="A2" s="1"/>
      <c r="B2" s="2" t="s">
        <v>0</v>
      </c>
      <c r="C2" s="3" t="s">
        <v>1</v>
      </c>
      <c r="E2" s="4"/>
      <c r="F2" s="2" t="s">
        <v>2</v>
      </c>
    </row>
    <row r="3">
      <c r="A3" s="1"/>
      <c r="B3" s="1" t="s">
        <v>3</v>
      </c>
      <c r="C3" s="5">
        <v>0.0</v>
      </c>
      <c r="E3" s="4"/>
      <c r="F3" s="1" t="s">
        <v>4</v>
      </c>
      <c r="G3" s="6">
        <f>C22</f>
        <v>0</v>
      </c>
    </row>
    <row r="4">
      <c r="A4" s="1"/>
      <c r="B4" s="1" t="s">
        <v>5</v>
      </c>
      <c r="C4" s="5">
        <v>0.0</v>
      </c>
      <c r="D4" s="7" t="s">
        <v>6</v>
      </c>
      <c r="E4" s="4"/>
      <c r="F4" s="1" t="s">
        <v>7</v>
      </c>
      <c r="G4" s="5">
        <v>500000.0</v>
      </c>
    </row>
    <row r="5">
      <c r="A5" s="1"/>
      <c r="B5" s="8" t="s">
        <v>8</v>
      </c>
      <c r="C5" s="9">
        <f>C3-C4</f>
        <v>0</v>
      </c>
      <c r="D5" s="10" t="str">
        <f>iferror(C4/C3,"")</f>
        <v/>
      </c>
      <c r="E5" s="4"/>
      <c r="F5" s="8" t="s">
        <v>9</v>
      </c>
      <c r="G5" s="9">
        <f>sum(G3:G4)</f>
        <v>500000</v>
      </c>
    </row>
    <row r="6">
      <c r="A6" s="1"/>
      <c r="B6" s="1"/>
      <c r="C6" s="11"/>
      <c r="D6" s="7" t="s">
        <v>10</v>
      </c>
      <c r="E6" s="4"/>
      <c r="F6" s="1" t="s">
        <v>11</v>
      </c>
      <c r="G6" s="12">
        <v>0.7</v>
      </c>
    </row>
    <row r="7">
      <c r="A7" s="1"/>
      <c r="B7" s="1" t="s">
        <v>12</v>
      </c>
      <c r="C7" s="5">
        <v>0.0</v>
      </c>
      <c r="D7" s="10" t="str">
        <f>iferror(C7/C3,"")</f>
        <v/>
      </c>
      <c r="E7" s="4"/>
      <c r="F7" s="1" t="s">
        <v>13</v>
      </c>
      <c r="G7" s="13">
        <v>1.2</v>
      </c>
    </row>
    <row r="8">
      <c r="A8" s="1"/>
      <c r="B8" s="1" t="s">
        <v>14</v>
      </c>
      <c r="C8" s="5">
        <v>0.0</v>
      </c>
      <c r="D8" s="7" t="s">
        <v>15</v>
      </c>
      <c r="E8" s="4"/>
      <c r="F8" s="1" t="s">
        <v>16</v>
      </c>
      <c r="G8" s="14">
        <v>0.05</v>
      </c>
    </row>
    <row r="9">
      <c r="A9" s="1"/>
      <c r="B9" s="8" t="s">
        <v>17</v>
      </c>
      <c r="C9" s="15">
        <f>C7-C8</f>
        <v>0</v>
      </c>
      <c r="D9" s="16" t="str">
        <f>iferror(C7/C8,"")</f>
        <v/>
      </c>
      <c r="E9" s="4"/>
      <c r="F9" s="1" t="s">
        <v>18</v>
      </c>
      <c r="G9" s="17">
        <f>G7*C14</f>
        <v>0.0742517004</v>
      </c>
    </row>
    <row r="10">
      <c r="E10" s="4"/>
      <c r="F10" s="1" t="s">
        <v>19</v>
      </c>
      <c r="G10" s="17">
        <f>(1-1/G8*G6*C12)/(1/G8-1/G8*G6)</f>
        <v>0.05816666667</v>
      </c>
    </row>
    <row r="11">
      <c r="B11" s="2" t="s">
        <v>20</v>
      </c>
      <c r="E11" s="18" t="s">
        <v>21</v>
      </c>
      <c r="F11" s="1" t="s">
        <v>22</v>
      </c>
      <c r="G11" s="19">
        <f>G5/(1-G6)</f>
        <v>1666666.667</v>
      </c>
    </row>
    <row r="12">
      <c r="A12" s="1"/>
      <c r="B12" s="1" t="s">
        <v>23</v>
      </c>
      <c r="C12" s="14">
        <v>0.0465</v>
      </c>
      <c r="E12" s="4"/>
      <c r="F12" s="1" t="s">
        <v>24</v>
      </c>
      <c r="G12" s="20">
        <f>-(1*G8*G9)/(G8-G9)</f>
        <v>0.1530855552</v>
      </c>
    </row>
    <row r="13">
      <c r="A13" s="1"/>
      <c r="B13" s="1" t="s">
        <v>25</v>
      </c>
      <c r="C13" s="21">
        <v>30.0</v>
      </c>
      <c r="E13" s="4"/>
      <c r="F13" s="22" t="s">
        <v>26</v>
      </c>
      <c r="G13" s="23">
        <f>G12*G5</f>
        <v>76542.77759</v>
      </c>
    </row>
    <row r="14">
      <c r="A14" s="1"/>
      <c r="B14" s="1" t="s">
        <v>27</v>
      </c>
      <c r="C14" s="24">
        <f>pmt(C12/12,C13*12,-1)*12</f>
        <v>0.061876417</v>
      </c>
      <c r="E14" s="18" t="s">
        <v>28</v>
      </c>
      <c r="F14" s="1" t="s">
        <v>29</v>
      </c>
      <c r="G14" s="25">
        <f>G13/G8</f>
        <v>1530855.552</v>
      </c>
    </row>
    <row r="15">
      <c r="A15" s="1"/>
      <c r="B15" s="1" t="s">
        <v>30</v>
      </c>
      <c r="C15" s="13">
        <v>1.4</v>
      </c>
      <c r="F15" s="26" t="s">
        <v>31</v>
      </c>
      <c r="G15" s="27">
        <f>min(G14,G11)</f>
        <v>1530855.552</v>
      </c>
    </row>
    <row r="16">
      <c r="A16" s="1"/>
      <c r="B16" s="1" t="s">
        <v>32</v>
      </c>
      <c r="C16" s="12">
        <v>0.6</v>
      </c>
      <c r="F16" s="1" t="s">
        <v>33</v>
      </c>
      <c r="G16" s="19">
        <f>G15-G5</f>
        <v>1030855.552</v>
      </c>
    </row>
    <row r="17">
      <c r="A17" s="1"/>
      <c r="B17" s="1" t="s">
        <v>34</v>
      </c>
      <c r="C17" s="17">
        <f>C14*C15</f>
        <v>0.0866269838</v>
      </c>
      <c r="F17" s="1" t="s">
        <v>35</v>
      </c>
      <c r="G17" s="17">
        <f>G16/G15</f>
        <v>0.6733852522</v>
      </c>
    </row>
    <row r="18">
      <c r="F18" s="1" t="s">
        <v>36</v>
      </c>
      <c r="G18" s="19">
        <f>G16*C14</f>
        <v>63785.64799</v>
      </c>
    </row>
    <row r="19">
      <c r="A19" s="18"/>
      <c r="B19" s="2" t="s">
        <v>37</v>
      </c>
      <c r="F19" s="1" t="s">
        <v>38</v>
      </c>
      <c r="G19" s="28">
        <f>G13/G18</f>
        <v>1.2</v>
      </c>
    </row>
    <row r="20">
      <c r="A20" s="18" t="s">
        <v>21</v>
      </c>
      <c r="B20" s="1" t="s">
        <v>39</v>
      </c>
      <c r="C20" s="19">
        <f>C16*C3-C4</f>
        <v>0</v>
      </c>
      <c r="F20" s="1" t="s">
        <v>40</v>
      </c>
      <c r="G20" s="19">
        <f>G13-G18</f>
        <v>12757.1296</v>
      </c>
    </row>
    <row r="21">
      <c r="A21" s="18" t="s">
        <v>28</v>
      </c>
      <c r="B21" s="1" t="s">
        <v>41</v>
      </c>
      <c r="C21" s="19">
        <f>C7/C17-C4</f>
        <v>0</v>
      </c>
      <c r="F21" s="1" t="s">
        <v>42</v>
      </c>
      <c r="G21" s="19">
        <f>cumprinc(C12/12,C13*12,G16,1,12,0)*-1</f>
        <v>16193.0882</v>
      </c>
    </row>
    <row r="22">
      <c r="A22" s="4"/>
      <c r="B22" s="29" t="s">
        <v>43</v>
      </c>
      <c r="C22" s="30">
        <f>min(C20,C21)</f>
        <v>0</v>
      </c>
      <c r="F22" s="8" t="s">
        <v>44</v>
      </c>
      <c r="G22" s="15">
        <f>G20+G21</f>
        <v>28950.2178</v>
      </c>
    </row>
    <row r="23">
      <c r="A23" s="4"/>
      <c r="F23" s="22" t="s">
        <v>45</v>
      </c>
      <c r="G23" s="31">
        <f>G22/G5</f>
        <v>0.0579004356</v>
      </c>
    </row>
    <row r="29">
      <c r="G29" s="32"/>
    </row>
    <row r="30">
      <c r="G30" s="32"/>
    </row>
    <row r="31">
      <c r="G31" s="32"/>
    </row>
    <row r="32">
      <c r="G32" s="32"/>
    </row>
    <row r="34">
      <c r="G34" s="33"/>
    </row>
  </sheetData>
  <drawing r:id="rId1"/>
</worksheet>
</file>