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86cf31dab8dac97/Documents/Work/Public Tools/"/>
    </mc:Choice>
  </mc:AlternateContent>
  <xr:revisionPtr revIDLastSave="511" documentId="11_800E462303CA0CC5A985D5AC4394A92BBCEA1CB8" xr6:coauthVersionLast="45" xr6:coauthVersionMax="45" xr10:uidLastSave="{AF0CC0E3-E1DE-42F6-8C46-0E1868BFC6CB}"/>
  <bookViews>
    <workbookView xWindow="9660" yWindow="2130" windowWidth="14400" windowHeight="12360" xr2:uid="{00000000-000D-0000-FFFF-FFFF00000000}"/>
  </bookViews>
  <sheets>
    <sheet name="Comparison" sheetId="3" r:id="rId1"/>
    <sheet name="Comparison (2)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3" l="1"/>
  <c r="C5" i="3" s="1"/>
  <c r="B17" i="3"/>
  <c r="A17" i="3"/>
  <c r="C13" i="3"/>
  <c r="C14" i="3" s="1"/>
  <c r="B12" i="3"/>
  <c r="C12" i="3" s="1"/>
  <c r="D12" i="3" s="1"/>
  <c r="B8" i="3"/>
  <c r="D7" i="3"/>
  <c r="D17" i="3" s="1"/>
  <c r="D6" i="3"/>
  <c r="C4" i="3"/>
  <c r="D4" i="3" s="1"/>
  <c r="D18" i="3" l="1"/>
  <c r="D8" i="3"/>
  <c r="D10" i="3" s="1"/>
  <c r="D13" i="3"/>
  <c r="D14" i="3" s="1"/>
  <c r="A16" i="2"/>
  <c r="A15" i="2"/>
  <c r="C11" i="2"/>
  <c r="C12" i="2" s="1"/>
  <c r="B10" i="2"/>
  <c r="C10" i="2" s="1"/>
  <c r="D10" i="2" s="1"/>
  <c r="D7" i="2"/>
  <c r="D5" i="2"/>
  <c r="D15" i="2" s="1"/>
  <c r="B5" i="2"/>
  <c r="B7" i="2" s="1"/>
  <c r="C4" i="2"/>
  <c r="C7" i="2" s="1"/>
  <c r="D15" i="3" l="1"/>
  <c r="C8" i="3"/>
  <c r="C10" i="3" s="1"/>
  <c r="C15" i="3" s="1"/>
  <c r="C17" i="3"/>
  <c r="C8" i="2"/>
  <c r="C13" i="2" s="1"/>
  <c r="D8" i="2"/>
  <c r="B15" i="2"/>
  <c r="C15" i="2"/>
  <c r="D11" i="2"/>
  <c r="D12" i="2" s="1"/>
  <c r="C18" i="3" l="1"/>
  <c r="D13" i="2"/>
  <c r="D16" i="2"/>
  <c r="C16" i="2"/>
</calcChain>
</file>

<file path=xl/sharedStrings.xml><?xml version="1.0" encoding="utf-8"?>
<sst xmlns="http://schemas.openxmlformats.org/spreadsheetml/2006/main" count="35" uniqueCount="21">
  <si>
    <t>Refinancing Payment Comparison</t>
  </si>
  <si>
    <t>Interest Rate</t>
  </si>
  <si>
    <t>Monthly Payment</t>
  </si>
  <si>
    <t>Refinance Options</t>
  </si>
  <si>
    <t>(input in yellow cells)</t>
  </si>
  <si>
    <t>Existing Loan</t>
  </si>
  <si>
    <t>Payback Period</t>
  </si>
  <si>
    <t>Prepayment Penalty</t>
  </si>
  <si>
    <t>Comparison Period</t>
  </si>
  <si>
    <t>Change in Monthly Payment</t>
  </si>
  <si>
    <t>Refinancing Cost</t>
  </si>
  <si>
    <t>1. Rate &amp; Term</t>
  </si>
  <si>
    <t>2. With Cash Out</t>
  </si>
  <si>
    <t>Total Refinance Cost</t>
  </si>
  <si>
    <t>Loan Amount</t>
  </si>
  <si>
    <t>Remaining Amortization</t>
  </si>
  <si>
    <t>Loan Closing Date</t>
  </si>
  <si>
    <t>Original Loan Amount</t>
  </si>
  <si>
    <t>Amortization</t>
  </si>
  <si>
    <t>Estimated Current Outstanding</t>
  </si>
  <si>
    <t>Savings/Cost to Refinance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</si>
</sst>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5" formatCode="&quot;$&quot;#,##0_);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0.000%"/>
    <numFmt numFmtId="166" formatCode="0&quot; years&quot;"/>
    <numFmt numFmtId="167" formatCode="0&quot; months&quot;"/>
    <numFmt numFmtId="168" formatCode="0.0&quot; years&quot;"/>
  </numFmts>
  <fonts count="11" x14ac:knownFonts="1">
    <font>
      <sz val="10"/>
      <color rgb="FF000000"/>
      <name val="Arial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b/>
      <sz val="11"/>
      <color rgb="FF000000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b/>
      <sz val="11"/>
      <name val="Arial"/>
      <family val="2"/>
    </font>
    <font>
      <b/>
      <sz val="12"/>
      <color rgb="FF000000"/>
      <name val="Arial"/>
      <family val="2"/>
    </font>
    <font>
      <sz val="18"/>
      <name val="Arial"/>
      <family val="2"/>
    </font>
    <font>
      <b/>
      <sz val="10"/>
      <color rgb="FF000000"/>
      <name val="Arial"/>
      <family val="2"/>
    </font>
    <font>
      <u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rgb="FF999999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59">
    <xf numFmtId="0" fontId="0" fillId="0" borderId="0" xfId="0" applyFont="1" applyAlignment="1"/>
    <xf numFmtId="164" fontId="4" fillId="2" borderId="0" xfId="0" applyNumberFormat="1" applyFont="1" applyFill="1" applyAlignment="1" applyProtection="1">
      <alignment horizontal="center"/>
      <protection locked="0"/>
    </xf>
    <xf numFmtId="166" fontId="4" fillId="2" borderId="0" xfId="0" applyNumberFormat="1" applyFont="1" applyFill="1" applyAlignment="1" applyProtection="1">
      <alignment horizontal="center"/>
      <protection locked="0"/>
    </xf>
    <xf numFmtId="165" fontId="4" fillId="2" borderId="0" xfId="0" applyNumberFormat="1" applyFont="1" applyFill="1" applyAlignment="1" applyProtection="1">
      <alignment horizontal="center"/>
      <protection locked="0"/>
    </xf>
    <xf numFmtId="166" fontId="4" fillId="3" borderId="0" xfId="0" applyNumberFormat="1" applyFont="1" applyFill="1" applyAlignment="1" applyProtection="1">
      <alignment horizontal="center"/>
      <protection locked="0"/>
    </xf>
    <xf numFmtId="0" fontId="8" fillId="0" borderId="0" xfId="0" applyFont="1" applyAlignment="1" applyProtection="1"/>
    <xf numFmtId="0" fontId="0" fillId="0" borderId="0" xfId="0" applyFont="1" applyAlignment="1" applyProtection="1"/>
    <xf numFmtId="0" fontId="2" fillId="0" borderId="0" xfId="0" applyFont="1" applyAlignment="1" applyProtection="1">
      <alignment horizontal="left" indent="1"/>
    </xf>
    <xf numFmtId="0" fontId="5" fillId="0" borderId="0" xfId="0" applyFont="1" applyAlignment="1" applyProtection="1"/>
    <xf numFmtId="0" fontId="7" fillId="0" borderId="1" xfId="0" applyFont="1" applyFill="1" applyBorder="1" applyAlignment="1" applyProtection="1"/>
    <xf numFmtId="0" fontId="3" fillId="0" borderId="1" xfId="0" applyFont="1" applyFill="1" applyBorder="1" applyAlignment="1" applyProtection="1"/>
    <xf numFmtId="0" fontId="6" fillId="0" borderId="0" xfId="0" applyFont="1" applyAlignment="1" applyProtection="1">
      <alignment horizontal="center"/>
    </xf>
    <xf numFmtId="0" fontId="5" fillId="0" borderId="0" xfId="0" applyFont="1" applyAlignment="1" applyProtection="1">
      <alignment horizontal="right"/>
    </xf>
    <xf numFmtId="164" fontId="4" fillId="0" borderId="0" xfId="0" applyNumberFormat="1" applyFont="1" applyFill="1" applyAlignment="1" applyProtection="1">
      <alignment horizontal="center"/>
    </xf>
    <xf numFmtId="0" fontId="4" fillId="0" borderId="0" xfId="0" applyFont="1" applyAlignment="1" applyProtection="1">
      <alignment horizontal="right"/>
    </xf>
    <xf numFmtId="164" fontId="4" fillId="0" borderId="0" xfId="0" applyNumberFormat="1" applyFont="1" applyAlignment="1" applyProtection="1">
      <alignment horizontal="center"/>
    </xf>
    <xf numFmtId="5" fontId="6" fillId="0" borderId="2" xfId="0" applyNumberFormat="1" applyFont="1" applyBorder="1" applyAlignment="1" applyProtection="1">
      <alignment horizontal="center"/>
    </xf>
    <xf numFmtId="5" fontId="6" fillId="0" borderId="3" xfId="0" applyNumberFormat="1" applyFont="1" applyBorder="1" applyAlignment="1" applyProtection="1">
      <alignment horizontal="center"/>
    </xf>
    <xf numFmtId="167" fontId="4" fillId="0" borderId="0" xfId="1" applyNumberFormat="1" applyFont="1" applyAlignment="1" applyProtection="1">
      <alignment horizontal="center"/>
    </xf>
    <xf numFmtId="5" fontId="6" fillId="0" borderId="0" xfId="0" applyNumberFormat="1" applyFont="1" applyBorder="1" applyAlignment="1" applyProtection="1">
      <alignment horizontal="center"/>
    </xf>
    <xf numFmtId="44" fontId="5" fillId="5" borderId="0" xfId="2" applyFont="1" applyFill="1" applyAlignment="1" applyProtection="1"/>
    <xf numFmtId="8" fontId="5" fillId="5" borderId="0" xfId="0" applyNumberFormat="1" applyFont="1" applyFill="1" applyAlignment="1" applyProtection="1"/>
    <xf numFmtId="0" fontId="6" fillId="0" borderId="0" xfId="0" applyFont="1" applyAlignment="1" applyProtection="1">
      <alignment horizontal="right"/>
    </xf>
    <xf numFmtId="164" fontId="6" fillId="0" borderId="0" xfId="0" applyNumberFormat="1" applyFont="1" applyAlignment="1" applyProtection="1">
      <alignment horizontal="center"/>
    </xf>
    <xf numFmtId="0" fontId="6" fillId="4" borderId="0" xfId="0" applyFont="1" applyFill="1" applyAlignment="1" applyProtection="1">
      <alignment horizontal="center"/>
    </xf>
    <xf numFmtId="164" fontId="10" fillId="5" borderId="0" xfId="0" applyNumberFormat="1" applyFont="1" applyFill="1" applyAlignment="1" applyProtection="1">
      <alignment horizontal="center"/>
    </xf>
    <xf numFmtId="164" fontId="10" fillId="3" borderId="0" xfId="0" applyNumberFormat="1" applyFont="1" applyFill="1" applyAlignment="1" applyProtection="1">
      <alignment horizontal="center"/>
      <protection locked="0"/>
    </xf>
    <xf numFmtId="8" fontId="9" fillId="5" borderId="0" xfId="0" applyNumberFormat="1" applyFont="1" applyFill="1" applyAlignment="1" applyProtection="1"/>
    <xf numFmtId="168" fontId="4" fillId="2" borderId="0" xfId="0" applyNumberFormat="1" applyFont="1" applyFill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</xf>
    <xf numFmtId="0" fontId="8" fillId="0" borderId="0" xfId="3" applyFont="1"/>
    <xf numFmtId="0" fontId="1" fillId="0" borderId="0" xfId="3"/>
    <xf numFmtId="0" fontId="2" fillId="0" borderId="0" xfId="3" applyFont="1" applyAlignment="1">
      <alignment horizontal="left" indent="1"/>
    </xf>
    <xf numFmtId="0" fontId="5" fillId="0" borderId="0" xfId="3" applyFont="1"/>
    <xf numFmtId="0" fontId="7" fillId="0" borderId="1" xfId="3" applyFont="1" applyBorder="1"/>
    <xf numFmtId="0" fontId="3" fillId="0" borderId="1" xfId="3" applyFont="1" applyBorder="1"/>
    <xf numFmtId="0" fontId="6" fillId="0" borderId="0" xfId="3" applyFont="1" applyAlignment="1">
      <alignment horizontal="center"/>
    </xf>
    <xf numFmtId="0" fontId="5" fillId="0" borderId="0" xfId="3" applyFont="1" applyAlignment="1">
      <alignment horizontal="right"/>
    </xf>
    <xf numFmtId="14" fontId="4" fillId="3" borderId="0" xfId="3" applyNumberFormat="1" applyFont="1" applyFill="1" applyAlignment="1" applyProtection="1">
      <alignment horizontal="center"/>
      <protection locked="0"/>
    </xf>
    <xf numFmtId="14" fontId="4" fillId="0" borderId="0" xfId="3" applyNumberFormat="1" applyFont="1" applyAlignment="1">
      <alignment horizontal="center"/>
    </xf>
    <xf numFmtId="164" fontId="4" fillId="2" borderId="0" xfId="3" applyNumberFormat="1" applyFont="1" applyFill="1" applyAlignment="1" applyProtection="1">
      <alignment horizontal="center"/>
      <protection locked="0"/>
    </xf>
    <xf numFmtId="164" fontId="4" fillId="0" borderId="0" xfId="3" applyNumberFormat="1" applyFont="1" applyAlignment="1">
      <alignment horizontal="center"/>
    </xf>
    <xf numFmtId="166" fontId="4" fillId="2" borderId="0" xfId="3" applyNumberFormat="1" applyFont="1" applyFill="1" applyAlignment="1" applyProtection="1">
      <alignment horizontal="center"/>
      <protection locked="0"/>
    </xf>
    <xf numFmtId="166" fontId="4" fillId="3" borderId="0" xfId="3" applyNumberFormat="1" applyFont="1" applyFill="1" applyAlignment="1" applyProtection="1">
      <alignment horizontal="center"/>
      <protection locked="0"/>
    </xf>
    <xf numFmtId="0" fontId="4" fillId="0" borderId="0" xfId="3" applyFont="1" applyAlignment="1">
      <alignment horizontal="right"/>
    </xf>
    <xf numFmtId="165" fontId="4" fillId="2" borderId="0" xfId="3" applyNumberFormat="1" applyFont="1" applyFill="1" applyAlignment="1" applyProtection="1">
      <alignment horizontal="center"/>
      <protection locked="0"/>
    </xf>
    <xf numFmtId="0" fontId="4" fillId="4" borderId="0" xfId="3" applyFont="1" applyFill="1" applyAlignment="1">
      <alignment horizontal="center"/>
    </xf>
    <xf numFmtId="0" fontId="6" fillId="0" borderId="0" xfId="3" applyFont="1" applyAlignment="1">
      <alignment horizontal="right"/>
    </xf>
    <xf numFmtId="0" fontId="6" fillId="4" borderId="0" xfId="3" applyFont="1" applyFill="1" applyAlignment="1">
      <alignment horizontal="center"/>
    </xf>
    <xf numFmtId="5" fontId="6" fillId="0" borderId="2" xfId="3" applyNumberFormat="1" applyFont="1" applyBorder="1" applyAlignment="1">
      <alignment horizontal="center"/>
    </xf>
    <xf numFmtId="5" fontId="6" fillId="0" borderId="3" xfId="3" applyNumberFormat="1" applyFont="1" applyBorder="1" applyAlignment="1">
      <alignment horizontal="center"/>
    </xf>
    <xf numFmtId="164" fontId="10" fillId="5" borderId="0" xfId="3" applyNumberFormat="1" applyFont="1" applyFill="1" applyAlignment="1">
      <alignment horizontal="center"/>
    </xf>
    <xf numFmtId="164" fontId="10" fillId="3" borderId="0" xfId="3" applyNumberFormat="1" applyFont="1" applyFill="1" applyAlignment="1" applyProtection="1">
      <alignment horizontal="center"/>
      <protection locked="0"/>
    </xf>
    <xf numFmtId="8" fontId="5" fillId="5" borderId="0" xfId="3" applyNumberFormat="1" applyFont="1" applyFill="1"/>
    <xf numFmtId="5" fontId="6" fillId="0" borderId="0" xfId="3" applyNumberFormat="1" applyFont="1" applyAlignment="1">
      <alignment horizontal="center"/>
    </xf>
    <xf numFmtId="164" fontId="6" fillId="0" borderId="0" xfId="3" applyNumberFormat="1" applyFont="1" applyAlignment="1">
      <alignment horizontal="center"/>
    </xf>
    <xf numFmtId="5" fontId="6" fillId="0" borderId="0" xfId="3" applyNumberFormat="1" applyFont="1" applyBorder="1" applyAlignment="1">
      <alignment horizontal="center"/>
    </xf>
    <xf numFmtId="0" fontId="6" fillId="0" borderId="0" xfId="3" applyFont="1" applyFill="1" applyAlignment="1">
      <alignment horizontal="center"/>
    </xf>
    <xf numFmtId="164" fontId="1" fillId="0" borderId="0" xfId="3" applyNumberFormat="1"/>
  </cellXfs>
  <cellStyles count="4">
    <cellStyle name="Comma" xfId="1" builtinId="3"/>
    <cellStyle name="Currency" xfId="2" builtinId="4"/>
    <cellStyle name="Normal" xfId="0" builtinId="0"/>
    <cellStyle name="Normal 2" xfId="3" xr:uid="{F8FA301E-CC39-4D1A-B6E5-EDC04810E7C7}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D4A08-CE25-421A-9820-D5891B84511B}">
  <sheetPr>
    <outlinePr summaryBelow="0" summaryRight="0"/>
    <pageSetUpPr fitToPage="1"/>
  </sheetPr>
  <dimension ref="A1:D19"/>
  <sheetViews>
    <sheetView showGridLines="0" tabSelected="1" zoomScaleNormal="100" workbookViewId="0">
      <pane ySplit="3" topLeftCell="A4" activePane="bottomLeft" state="frozen"/>
      <selection pane="bottomLeft" activeCell="B4" sqref="B4"/>
    </sheetView>
  </sheetViews>
  <sheetFormatPr defaultColWidth="14.42578125" defaultRowHeight="15.75" customHeight="1" x14ac:dyDescent="0.2"/>
  <cols>
    <col min="1" max="1" width="37.28515625" style="31" customWidth="1"/>
    <col min="2" max="4" width="30" style="31" customWidth="1"/>
    <col min="5" max="5" width="14.42578125" style="31"/>
    <col min="6" max="6" width="0" style="31" hidden="1" customWidth="1"/>
    <col min="7" max="16384" width="14.42578125" style="31"/>
  </cols>
  <sheetData>
    <row r="1" spans="1:4" ht="23.25" x14ac:dyDescent="0.35">
      <c r="A1" s="30" t="s">
        <v>0</v>
      </c>
    </row>
    <row r="2" spans="1:4" x14ac:dyDescent="0.25">
      <c r="A2" s="32" t="s">
        <v>4</v>
      </c>
      <c r="B2" s="33"/>
      <c r="C2" s="34" t="s">
        <v>3</v>
      </c>
      <c r="D2" s="35"/>
    </row>
    <row r="3" spans="1:4" ht="15.75" customHeight="1" x14ac:dyDescent="0.25">
      <c r="B3" s="36" t="s">
        <v>5</v>
      </c>
      <c r="C3" s="36" t="s">
        <v>11</v>
      </c>
      <c r="D3" s="36" t="s">
        <v>12</v>
      </c>
    </row>
    <row r="4" spans="1:4" ht="15.75" customHeight="1" x14ac:dyDescent="0.2">
      <c r="A4" s="37" t="s">
        <v>16</v>
      </c>
      <c r="B4" s="38">
        <v>42906</v>
      </c>
      <c r="C4" s="39">
        <f ca="1">EOMONTH(TODAY()+60,-1)+1</f>
        <v>43983</v>
      </c>
      <c r="D4" s="39">
        <f ca="1">C4</f>
        <v>43983</v>
      </c>
    </row>
    <row r="5" spans="1:4" ht="15.75" customHeight="1" x14ac:dyDescent="0.2">
      <c r="A5" s="37" t="s">
        <v>17</v>
      </c>
      <c r="B5" s="40">
        <v>3275000</v>
      </c>
      <c r="C5" s="41">
        <f ca="1">B9</f>
        <v>3110000</v>
      </c>
      <c r="D5" s="40">
        <v>3600000</v>
      </c>
    </row>
    <row r="6" spans="1:4" ht="15.75" customHeight="1" x14ac:dyDescent="0.2">
      <c r="A6" s="37" t="s">
        <v>18</v>
      </c>
      <c r="B6" s="42">
        <v>30</v>
      </c>
      <c r="C6" s="43">
        <v>30</v>
      </c>
      <c r="D6" s="42">
        <f>C6</f>
        <v>30</v>
      </c>
    </row>
    <row r="7" spans="1:4" ht="15.75" customHeight="1" x14ac:dyDescent="0.2">
      <c r="A7" s="44" t="s">
        <v>1</v>
      </c>
      <c r="B7" s="45">
        <v>4.2500000000000003E-2</v>
      </c>
      <c r="C7" s="45">
        <v>3.3500000000000002E-2</v>
      </c>
      <c r="D7" s="45">
        <f>C7</f>
        <v>3.3500000000000002E-2</v>
      </c>
    </row>
    <row r="8" spans="1:4" ht="15.75" customHeight="1" x14ac:dyDescent="0.2">
      <c r="A8" s="44" t="s">
        <v>2</v>
      </c>
      <c r="B8" s="41">
        <f>PMT(B7/12,B6*12,-B5)</f>
        <v>16111.031432853091</v>
      </c>
      <c r="C8" s="41">
        <f t="shared" ref="C8:D8" ca="1" si="0">PMT(C7/12,C6*12,-C5)</f>
        <v>13706.190812263771</v>
      </c>
      <c r="D8" s="41">
        <f t="shared" si="0"/>
        <v>15865.687113874459</v>
      </c>
    </row>
    <row r="9" spans="1:4" ht="15.75" customHeight="1" thickBot="1" x14ac:dyDescent="0.25">
      <c r="A9" s="44" t="s">
        <v>19</v>
      </c>
      <c r="B9" s="41">
        <f ca="1">ROUND(B5+CUMPRINC(B7/12,B6*12,B5,1,(TODAY()-B4)/30.5,0),-4)</f>
        <v>3110000</v>
      </c>
      <c r="C9" s="46"/>
      <c r="D9" s="46"/>
    </row>
    <row r="10" spans="1:4" ht="15.75" customHeight="1" thickBot="1" x14ac:dyDescent="0.3">
      <c r="A10" s="47" t="s">
        <v>9</v>
      </c>
      <c r="B10" s="48"/>
      <c r="C10" s="49">
        <f ca="1">C8-$B$8</f>
        <v>-2404.8406205893207</v>
      </c>
      <c r="D10" s="50">
        <f>D8-$B$8</f>
        <v>-245.34431897863215</v>
      </c>
    </row>
    <row r="11" spans="1:4" ht="4.5" customHeight="1" x14ac:dyDescent="0.25">
      <c r="A11" s="47"/>
      <c r="B11" s="57"/>
      <c r="C11" s="56"/>
      <c r="D11" s="56"/>
    </row>
    <row r="12" spans="1:4" ht="15.75" customHeight="1" x14ac:dyDescent="0.2">
      <c r="A12" s="44" t="s">
        <v>7</v>
      </c>
      <c r="B12" s="40">
        <f>3122000*1.5%</f>
        <v>46830</v>
      </c>
      <c r="C12" s="41">
        <f>B12</f>
        <v>46830</v>
      </c>
      <c r="D12" s="41">
        <f>C12</f>
        <v>46830</v>
      </c>
    </row>
    <row r="13" spans="1:4" ht="15.75" customHeight="1" x14ac:dyDescent="0.2">
      <c r="A13" s="44" t="s">
        <v>10</v>
      </c>
      <c r="B13" s="51"/>
      <c r="C13" s="52">
        <f>2500+5000</f>
        <v>7500</v>
      </c>
      <c r="D13" s="52">
        <f>C13</f>
        <v>7500</v>
      </c>
    </row>
    <row r="14" spans="1:4" ht="15.75" customHeight="1" x14ac:dyDescent="0.2">
      <c r="A14" s="44" t="s">
        <v>13</v>
      </c>
      <c r="B14" s="20"/>
      <c r="C14" s="41">
        <f>C13+$B$12</f>
        <v>54330</v>
      </c>
      <c r="D14" s="41">
        <f>D13+$B$12</f>
        <v>54330</v>
      </c>
    </row>
    <row r="15" spans="1:4" ht="15.75" customHeight="1" x14ac:dyDescent="0.2">
      <c r="A15" s="44" t="s">
        <v>6</v>
      </c>
      <c r="B15" s="53"/>
      <c r="C15" s="18">
        <f ca="1">C14/-C10</f>
        <v>22.591933758456769</v>
      </c>
      <c r="D15" s="18">
        <f>D14/-D10</f>
        <v>221.44388843473396</v>
      </c>
    </row>
    <row r="16" spans="1:4" ht="15.75" customHeight="1" x14ac:dyDescent="0.25">
      <c r="A16" s="44" t="s">
        <v>8</v>
      </c>
      <c r="B16" s="43">
        <v>5</v>
      </c>
      <c r="C16" s="54"/>
      <c r="D16" s="54"/>
    </row>
    <row r="17" spans="1:4" ht="15.75" customHeight="1" x14ac:dyDescent="0.2">
      <c r="A17" s="44" t="str">
        <f>"Interest Paid Over "&amp;B16&amp;" Years"</f>
        <v>Interest Paid Over 5 Years</v>
      </c>
      <c r="B17" s="41">
        <f ca="1">CUMIPMT(B7/12,B6*12,B5,(TODAY()-B4)/30.5,(TODAY()-B4)/30.5+$B$16*12,0)*-1</f>
        <v>627162.05791979982</v>
      </c>
      <c r="C17" s="41">
        <f ca="1">CUMIPMT(C7/12,C6*12,C5,1,$B$16*12,0)*-1</f>
        <v>494704.73619255639</v>
      </c>
      <c r="D17" s="41">
        <f>CUMIPMT(D7/12,D6*12,D5,1,$B$16*12,0)*-1</f>
        <v>572648.56922611035</v>
      </c>
    </row>
    <row r="18" spans="1:4" ht="15.75" customHeight="1" x14ac:dyDescent="0.25">
      <c r="A18" s="47" t="s">
        <v>20</v>
      </c>
      <c r="B18" s="20"/>
      <c r="C18" s="55">
        <f ca="1">$B$17-C17-C14</f>
        <v>78127.321727243427</v>
      </c>
      <c r="D18" s="55">
        <f ca="1">$B$17-D17-D14</f>
        <v>183.4886936894618</v>
      </c>
    </row>
    <row r="19" spans="1:4" ht="15.75" customHeight="1" x14ac:dyDescent="0.2">
      <c r="C19" s="58"/>
    </row>
  </sheetData>
  <sheetProtection sheet="1" objects="1" scenarios="1" selectLockedCells="1"/>
  <conditionalFormatting sqref="C10:D11">
    <cfRule type="cellIs" dxfId="7" priority="3" operator="greaterThan">
      <formula>0</formula>
    </cfRule>
    <cfRule type="cellIs" dxfId="6" priority="4" operator="lessThan">
      <formula>0</formula>
    </cfRule>
  </conditionalFormatting>
  <conditionalFormatting sqref="C18:D18">
    <cfRule type="cellIs" dxfId="5" priority="1" operator="lessThan">
      <formula>0</formula>
    </cfRule>
    <cfRule type="cellIs" dxfId="4" priority="2" operator="greaterThan">
      <formula>0</formula>
    </cfRule>
  </conditionalFormatting>
  <pageMargins left="0.7" right="0.7" top="0.75" bottom="0.75" header="0.3" footer="0.3"/>
  <pageSetup orientation="landscape" r:id="rId1"/>
  <ignoredErrors>
    <ignoredError sqref="C13:D13 D6:D7 B1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0C22E-3CD6-4F2B-A500-4CCBC968F0F8}">
  <sheetPr>
    <outlinePr summaryBelow="0" summaryRight="0"/>
    <pageSetUpPr fitToPage="1"/>
  </sheetPr>
  <dimension ref="A1:D16"/>
  <sheetViews>
    <sheetView showGridLines="0" zoomScaleNormal="100" workbookViewId="0">
      <pane ySplit="3" topLeftCell="A4" activePane="bottomLeft" state="frozen"/>
      <selection pane="bottomLeft" activeCell="B7" sqref="B7"/>
    </sheetView>
  </sheetViews>
  <sheetFormatPr defaultColWidth="14.42578125" defaultRowHeight="15.75" customHeight="1" x14ac:dyDescent="0.2"/>
  <cols>
    <col min="1" max="1" width="37.28515625" style="6" customWidth="1"/>
    <col min="2" max="4" width="30" style="6" customWidth="1"/>
    <col min="5" max="5" width="14.42578125" style="6"/>
    <col min="6" max="6" width="0" style="6" hidden="1" customWidth="1"/>
    <col min="7" max="16384" width="14.42578125" style="6"/>
  </cols>
  <sheetData>
    <row r="1" spans="1:4" ht="23.25" x14ac:dyDescent="0.35">
      <c r="A1" s="5" t="s">
        <v>0</v>
      </c>
    </row>
    <row r="2" spans="1:4" x14ac:dyDescent="0.25">
      <c r="A2" s="7" t="s">
        <v>4</v>
      </c>
      <c r="B2" s="8"/>
      <c r="C2" s="9" t="s">
        <v>3</v>
      </c>
      <c r="D2" s="10"/>
    </row>
    <row r="3" spans="1:4" ht="15.75" customHeight="1" x14ac:dyDescent="0.25">
      <c r="B3" s="11" t="s">
        <v>5</v>
      </c>
      <c r="C3" s="11" t="s">
        <v>11</v>
      </c>
      <c r="D3" s="11" t="s">
        <v>12</v>
      </c>
    </row>
    <row r="4" spans="1:4" ht="15.75" customHeight="1" x14ac:dyDescent="0.2">
      <c r="A4" s="12" t="s">
        <v>14</v>
      </c>
      <c r="B4" s="1">
        <v>3112276</v>
      </c>
      <c r="C4" s="13">
        <f>B4</f>
        <v>3112276</v>
      </c>
      <c r="D4" s="1">
        <v>3600000</v>
      </c>
    </row>
    <row r="5" spans="1:4" ht="15.75" customHeight="1" x14ac:dyDescent="0.2">
      <c r="A5" s="12" t="s">
        <v>15</v>
      </c>
      <c r="B5" s="28">
        <f ca="1">30-(TODAY()-DATE(2017,6,27))/365.25</f>
        <v>27.160848733744011</v>
      </c>
      <c r="C5" s="4">
        <v>30</v>
      </c>
      <c r="D5" s="2">
        <f>C5</f>
        <v>30</v>
      </c>
    </row>
    <row r="6" spans="1:4" ht="15.75" customHeight="1" x14ac:dyDescent="0.2">
      <c r="A6" s="14" t="s">
        <v>1</v>
      </c>
      <c r="B6" s="3">
        <v>4.2500000000000003E-2</v>
      </c>
      <c r="C6" s="3">
        <v>3.3500000000000002E-2</v>
      </c>
      <c r="D6" s="3">
        <v>3.3500000000000002E-2</v>
      </c>
    </row>
    <row r="7" spans="1:4" ht="15.75" customHeight="1" thickBot="1" x14ac:dyDescent="0.25">
      <c r="A7" s="14" t="s">
        <v>2</v>
      </c>
      <c r="B7" s="15">
        <f ca="1">PMT(B6/12,B5*12,-B4)</f>
        <v>16112.865430393542</v>
      </c>
      <c r="C7" s="15">
        <f t="shared" ref="C7:D7" si="0">PMT(C6/12,C5*12,-C4)</f>
        <v>13716.221452227985</v>
      </c>
      <c r="D7" s="15">
        <f t="shared" si="0"/>
        <v>15865.687113874459</v>
      </c>
    </row>
    <row r="8" spans="1:4" ht="15.75" customHeight="1" thickBot="1" x14ac:dyDescent="0.3">
      <c r="A8" s="22" t="s">
        <v>9</v>
      </c>
      <c r="B8" s="24"/>
      <c r="C8" s="16">
        <f ca="1">C7-$B$7</f>
        <v>-2396.6439781655572</v>
      </c>
      <c r="D8" s="17">
        <f ca="1">D7-$B$7</f>
        <v>-247.17831651908273</v>
      </c>
    </row>
    <row r="9" spans="1:4" ht="9.75" customHeight="1" x14ac:dyDescent="0.25">
      <c r="A9" s="22"/>
      <c r="B9" s="29"/>
      <c r="C9" s="19"/>
      <c r="D9" s="19"/>
    </row>
    <row r="10" spans="1:4" ht="15.75" customHeight="1" x14ac:dyDescent="0.2">
      <c r="A10" s="14" t="s">
        <v>7</v>
      </c>
      <c r="B10" s="1">
        <f>3122000*1.5%</f>
        <v>46830</v>
      </c>
      <c r="C10" s="15">
        <f>B10</f>
        <v>46830</v>
      </c>
      <c r="D10" s="15">
        <f>C10</f>
        <v>46830</v>
      </c>
    </row>
    <row r="11" spans="1:4" ht="15.75" customHeight="1" x14ac:dyDescent="0.2">
      <c r="A11" s="14" t="s">
        <v>10</v>
      </c>
      <c r="B11" s="25"/>
      <c r="C11" s="26">
        <f>2500+5000</f>
        <v>7500</v>
      </c>
      <c r="D11" s="26">
        <f>C11</f>
        <v>7500</v>
      </c>
    </row>
    <row r="12" spans="1:4" ht="15.75" customHeight="1" x14ac:dyDescent="0.2">
      <c r="A12" s="14" t="s">
        <v>13</v>
      </c>
      <c r="B12" s="20"/>
      <c r="C12" s="15">
        <f>C11+$B$10</f>
        <v>54330</v>
      </c>
      <c r="D12" s="15">
        <f>D11+$B$10</f>
        <v>54330</v>
      </c>
    </row>
    <row r="13" spans="1:4" ht="15.75" customHeight="1" x14ac:dyDescent="0.2">
      <c r="A13" s="14" t="s">
        <v>6</v>
      </c>
      <c r="B13" s="21"/>
      <c r="C13" s="18">
        <f ca="1">C12/-C8</f>
        <v>22.669199303262953</v>
      </c>
      <c r="D13" s="18">
        <f ca="1">D12/-D8</f>
        <v>219.80083352418819</v>
      </c>
    </row>
    <row r="14" spans="1:4" ht="15.75" customHeight="1" x14ac:dyDescent="0.25">
      <c r="A14" s="14" t="s">
        <v>8</v>
      </c>
      <c r="B14" s="4">
        <v>5</v>
      </c>
      <c r="C14" s="19"/>
      <c r="D14" s="19"/>
    </row>
    <row r="15" spans="1:4" ht="15.75" customHeight="1" x14ac:dyDescent="0.2">
      <c r="A15" s="14" t="str">
        <f>"Interest Paid Over "&amp;B14&amp;" Years"</f>
        <v>Interest Paid Over 5 Years</v>
      </c>
      <c r="B15" s="15">
        <f ca="1">CUMIPMT(B6/12,B5*12,B4,1,1+$B$14*12,0)*-1</f>
        <v>636969.44902490114</v>
      </c>
      <c r="C15" s="15">
        <f>CUMIPMT(C6/12,C5*12,C4,1,$B$14*12,0)*-1</f>
        <v>495066.77734354476</v>
      </c>
      <c r="D15" s="15">
        <f>CUMIPMT(D6/12,D5*12,D4,1,$B$14*12,0)*-1</f>
        <v>572648.56922611035</v>
      </c>
    </row>
    <row r="16" spans="1:4" ht="15.75" customHeight="1" x14ac:dyDescent="0.25">
      <c r="A16" s="22" t="str">
        <f>"Interest Saved Over "&amp;B14&amp;" Years"</f>
        <v>Interest Saved Over 5 Years</v>
      </c>
      <c r="B16" s="27"/>
      <c r="C16" s="23">
        <f ca="1">$B$15-C15</f>
        <v>141902.67168135638</v>
      </c>
      <c r="D16" s="23">
        <f ca="1">$B$15-D15</f>
        <v>64320.879798790789</v>
      </c>
    </row>
  </sheetData>
  <conditionalFormatting sqref="C8:D9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C16:D16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</vt:lpstr>
      <vt:lpstr>Comparison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Schoch</cp:lastModifiedBy>
  <cp:lastPrinted>2020-04-29T21:25:03Z</cp:lastPrinted>
  <dcterms:modified xsi:type="dcterms:W3CDTF">2020-04-29T23:12:37Z</dcterms:modified>
</cp:coreProperties>
</file>