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6cf31dab8dac97/Documents/Work/Public Tools/"/>
    </mc:Choice>
  </mc:AlternateContent>
  <xr:revisionPtr revIDLastSave="0" documentId="13_ncr:20001_{CF6397A3-CAC9-40AE-8999-2BDA53F55A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5YrAnalysi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B41" i="1"/>
  <c r="B40" i="1"/>
  <c r="D20" i="1"/>
  <c r="E20" i="1" s="1"/>
  <c r="F20" i="1" s="1"/>
  <c r="G20" i="1" s="1"/>
  <c r="C16" i="1"/>
  <c r="C17" i="1" s="1"/>
  <c r="D15" i="1"/>
  <c r="E15" i="1" s="1"/>
  <c r="F15" i="1" s="1"/>
  <c r="G15" i="1" s="1"/>
  <c r="D14" i="1"/>
  <c r="D16" i="1" s="1"/>
  <c r="D12" i="1"/>
  <c r="E12" i="1" s="1"/>
  <c r="F12" i="1" s="1"/>
  <c r="G12" i="1" s="1"/>
  <c r="C9" i="1"/>
  <c r="C33" i="1" s="1"/>
  <c r="D33" i="1" s="1"/>
  <c r="E33" i="1" s="1"/>
  <c r="F33" i="1" s="1"/>
  <c r="G33" i="1" s="1"/>
  <c r="F5" i="1"/>
  <c r="G28" i="1" s="1"/>
  <c r="G39" i="1" l="1"/>
  <c r="D17" i="1"/>
  <c r="D18" i="1"/>
  <c r="D21" i="1" s="1"/>
  <c r="F8" i="1"/>
  <c r="F9" i="1" s="1"/>
  <c r="E14" i="1"/>
  <c r="D28" i="1"/>
  <c r="C18" i="1"/>
  <c r="C21" i="1" s="1"/>
  <c r="E28" i="1"/>
  <c r="C28" i="1"/>
  <c r="F28" i="1"/>
  <c r="E16" i="1" l="1"/>
  <c r="F14" i="1"/>
  <c r="G22" i="1"/>
  <c r="F22" i="1"/>
  <c r="E22" i="1"/>
  <c r="D22" i="1"/>
  <c r="D30" i="1" s="1"/>
  <c r="C22" i="1"/>
  <c r="C30" i="1" s="1"/>
  <c r="D23" i="1"/>
  <c r="D26" i="1"/>
  <c r="D37" i="1" s="1"/>
  <c r="D39" i="1"/>
  <c r="F39" i="1"/>
  <c r="C39" i="1"/>
  <c r="C23" i="1"/>
  <c r="C25" i="1"/>
  <c r="C26" i="1" s="1"/>
  <c r="E39" i="1"/>
  <c r="C37" i="1" l="1"/>
  <c r="C29" i="1"/>
  <c r="C41" i="1"/>
  <c r="C34" i="1"/>
  <c r="D29" i="1"/>
  <c r="D41" i="1"/>
  <c r="D34" i="1"/>
  <c r="F16" i="1"/>
  <c r="G14" i="1"/>
  <c r="G16" i="1" s="1"/>
  <c r="D38" i="1"/>
  <c r="D40" i="1"/>
  <c r="D42" i="1" s="1"/>
  <c r="E17" i="1"/>
  <c r="E18" i="1"/>
  <c r="E21" i="1" s="1"/>
  <c r="E23" i="1" l="1"/>
  <c r="E26" i="1"/>
  <c r="E30" i="1"/>
  <c r="G17" i="1"/>
  <c r="G18" i="1" s="1"/>
  <c r="G21" i="1" s="1"/>
  <c r="F17" i="1"/>
  <c r="F18" i="1" s="1"/>
  <c r="F21" i="1" s="1"/>
  <c r="C38" i="1"/>
  <c r="C40" i="1" s="1"/>
  <c r="C42" i="1" s="1"/>
  <c r="F26" i="1" l="1"/>
  <c r="F30" i="1"/>
  <c r="F23" i="1"/>
  <c r="G26" i="1"/>
  <c r="G30" i="1"/>
  <c r="G23" i="1"/>
  <c r="E37" i="1"/>
  <c r="E29" i="1"/>
  <c r="E34" i="1"/>
  <c r="E41" i="1"/>
  <c r="G41" i="1" l="1"/>
  <c r="G34" i="1"/>
  <c r="E38" i="1"/>
  <c r="E40" i="1" s="1"/>
  <c r="E42" i="1" s="1"/>
  <c r="F34" i="1"/>
  <c r="F41" i="1"/>
  <c r="G37" i="1"/>
  <c r="G29" i="1"/>
  <c r="F37" i="1"/>
  <c r="F29" i="1"/>
  <c r="F38" i="1" l="1"/>
  <c r="F40" i="1" s="1"/>
  <c r="F42" i="1" s="1"/>
  <c r="G38" i="1"/>
  <c r="G40" i="1" s="1"/>
  <c r="G42" i="1" s="1"/>
</calcChain>
</file>

<file path=xl/sharedStrings.xml><?xml version="1.0" encoding="utf-8"?>
<sst xmlns="http://schemas.openxmlformats.org/spreadsheetml/2006/main" count="43" uniqueCount="42">
  <si>
    <t>123 Anywhere St</t>
  </si>
  <si>
    <t>5-Year Cash Flow Analysis</t>
  </si>
  <si>
    <t>Initial Investment</t>
  </si>
  <si>
    <t>Mortgage</t>
  </si>
  <si>
    <t>Purchase Price</t>
  </si>
  <si>
    <t>Loan Amount</t>
  </si>
  <si>
    <t>+Acquisition Costs</t>
  </si>
  <si>
    <t>Interest Rate</t>
  </si>
  <si>
    <t>-Mortgage(s)</t>
  </si>
  <si>
    <t>Amortization</t>
  </si>
  <si>
    <t>+Loan Fees &amp; Points</t>
  </si>
  <si>
    <t>Monthly Payment</t>
  </si>
  <si>
    <t>Annual Payment</t>
  </si>
  <si>
    <t>Cash Flow</t>
  </si>
  <si>
    <t>Year</t>
  </si>
  <si>
    <t>Income Growth Rate</t>
  </si>
  <si>
    <t>Potential Gross Rent</t>
  </si>
  <si>
    <t>Other Income</t>
  </si>
  <si>
    <t>Potential Gross Income</t>
  </si>
  <si>
    <t>-Vacancy &amp; Credit Loss</t>
  </si>
  <si>
    <t>Effective Gross Income</t>
  </si>
  <si>
    <t>Expense Growth Rate</t>
  </si>
  <si>
    <t>-Operating Expenses</t>
  </si>
  <si>
    <t>Net Operating Income (NOI)</t>
  </si>
  <si>
    <t>-Debt Service</t>
  </si>
  <si>
    <t>Net Cash Flow Before Tax</t>
  </si>
  <si>
    <t>Cap Rate</t>
  </si>
  <si>
    <t>Indicated Value</t>
  </si>
  <si>
    <t>Loan Balance</t>
  </si>
  <si>
    <t>LTV</t>
  </si>
  <si>
    <t>Debt Service Coverage Ratio</t>
  </si>
  <si>
    <t>Additional Investment</t>
  </si>
  <si>
    <t>Total Investment Basis</t>
  </si>
  <si>
    <t>Before Tax Cash on Cash</t>
  </si>
  <si>
    <t>Hypothetical Sale</t>
  </si>
  <si>
    <t>Gross Sales Price</t>
  </si>
  <si>
    <t>-Cost of Sale</t>
  </si>
  <si>
    <t>-Outstanding Loan</t>
  </si>
  <si>
    <t>Net Sales Proceeds Before Tax</t>
  </si>
  <si>
    <t>Period Cash Flow Assuming No Sale</t>
  </si>
  <si>
    <t>Period Cash Flow Assuming Sale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</si>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</sst>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0.00&quot;x&quot;"/>
  </numFmts>
  <fonts count="8" x14ac:knownFonts="1">
    <font>
      <sz val="10"/>
      <color rgb="FF000000"/>
      <name val="Arial"/>
    </font>
    <font>
      <sz val="18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sz val="9"/>
      <name val="Arial"/>
    </font>
    <font>
      <sz val="10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164" fontId="2" fillId="2" borderId="0" xfId="0" applyNumberFormat="1" applyFont="1" applyFill="1" applyAlignment="1"/>
    <xf numFmtId="0" fontId="2" fillId="0" borderId="0" xfId="0" quotePrefix="1" applyFont="1" applyAlignment="1"/>
    <xf numFmtId="10" fontId="2" fillId="2" borderId="0" xfId="0" applyNumberFormat="1" applyFont="1" applyFill="1" applyAlignment="1"/>
    <xf numFmtId="0" fontId="2" fillId="2" borderId="0" xfId="0" applyFont="1" applyFill="1" applyAlignment="1"/>
    <xf numFmtId="164" fontId="2" fillId="0" borderId="0" xfId="0" applyNumberFormat="1" applyFont="1"/>
    <xf numFmtId="0" fontId="2" fillId="0" borderId="1" xfId="0" applyFont="1" applyBorder="1" applyAlignment="1"/>
    <xf numFmtId="164" fontId="2" fillId="0" borderId="1" xfId="0" applyNumberFormat="1" applyFont="1" applyBorder="1"/>
    <xf numFmtId="0" fontId="4" fillId="3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165" fontId="5" fillId="2" borderId="0" xfId="0" applyNumberFormat="1" applyFont="1" applyFill="1" applyAlignment="1"/>
    <xf numFmtId="0" fontId="2" fillId="3" borderId="0" xfId="0" quotePrefix="1" applyFont="1" applyFill="1" applyAlignment="1"/>
    <xf numFmtId="165" fontId="2" fillId="2" borderId="0" xfId="0" applyNumberFormat="1" applyFont="1" applyFill="1" applyAlignment="1">
      <alignment horizontal="left"/>
    </xf>
    <xf numFmtId="0" fontId="4" fillId="3" borderId="1" xfId="0" applyFont="1" applyFill="1" applyBorder="1" applyAlignment="1"/>
    <xf numFmtId="164" fontId="4" fillId="0" borderId="1" xfId="0" applyNumberFormat="1" applyFont="1" applyBorder="1"/>
    <xf numFmtId="0" fontId="2" fillId="3" borderId="1" xfId="0" applyFont="1" applyFill="1" applyBorder="1" applyAlignment="1"/>
    <xf numFmtId="10" fontId="2" fillId="0" borderId="0" xfId="0" applyNumberFormat="1" applyFont="1" applyAlignment="1"/>
    <xf numFmtId="165" fontId="2" fillId="0" borderId="0" xfId="0" applyNumberFormat="1" applyFont="1"/>
    <xf numFmtId="4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165" fontId="4" fillId="0" borderId="0" xfId="0" applyNumberFormat="1" applyFont="1"/>
    <xf numFmtId="164" fontId="6" fillId="0" borderId="1" xfId="0" applyNumberFormat="1" applyFont="1" applyBorder="1"/>
    <xf numFmtId="0" fontId="7" fillId="0" borderId="0" xfId="0" applyFont="1" applyAlignment="1"/>
    <xf numFmtId="164" fontId="6" fillId="0" borderId="0" xfId="0" applyNumberFormat="1" applyFont="1" applyAlignment="1"/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3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4" sqref="E14"/>
    </sheetView>
  </sheetViews>
  <sheetFormatPr defaultColWidth="14.42578125" defaultRowHeight="15.75" customHeight="1" x14ac:dyDescent="0.2"/>
  <cols>
    <col min="1" max="1" width="26.5703125" customWidth="1"/>
    <col min="2" max="2" width="5.42578125" customWidth="1"/>
    <col min="5" max="5" width="15.42578125" customWidth="1"/>
  </cols>
  <sheetData>
    <row r="1" spans="1:7" ht="23.25" x14ac:dyDescent="0.35">
      <c r="A1" s="31" t="s">
        <v>0</v>
      </c>
    </row>
    <row r="2" spans="1:7" ht="12.75" x14ac:dyDescent="0.2">
      <c r="A2" s="1" t="s">
        <v>1</v>
      </c>
    </row>
    <row r="4" spans="1:7" ht="18" x14ac:dyDescent="0.25">
      <c r="A4" s="2" t="s">
        <v>2</v>
      </c>
      <c r="E4" s="2" t="s">
        <v>3</v>
      </c>
    </row>
    <row r="5" spans="1:7" ht="12.75" x14ac:dyDescent="0.2">
      <c r="A5" s="1" t="s">
        <v>4</v>
      </c>
      <c r="B5" s="3"/>
      <c r="C5" s="4">
        <v>2800000</v>
      </c>
      <c r="E5" s="1" t="s">
        <v>5</v>
      </c>
      <c r="F5" s="3">
        <f>C7</f>
        <v>1736000</v>
      </c>
    </row>
    <row r="6" spans="1:7" ht="12.75" x14ac:dyDescent="0.2">
      <c r="A6" s="5" t="s">
        <v>6</v>
      </c>
      <c r="B6" s="3"/>
      <c r="C6" s="4">
        <v>56000</v>
      </c>
      <c r="E6" s="1" t="s">
        <v>7</v>
      </c>
      <c r="F6" s="6">
        <v>0.05</v>
      </c>
    </row>
    <row r="7" spans="1:7" ht="12.75" x14ac:dyDescent="0.2">
      <c r="A7" s="5" t="s">
        <v>8</v>
      </c>
      <c r="B7" s="3"/>
      <c r="C7" s="4">
        <v>1736000</v>
      </c>
      <c r="E7" s="1" t="s">
        <v>9</v>
      </c>
      <c r="F7" s="7">
        <v>30</v>
      </c>
    </row>
    <row r="8" spans="1:7" ht="12.75" x14ac:dyDescent="0.2">
      <c r="A8" s="5" t="s">
        <v>10</v>
      </c>
      <c r="B8" s="3"/>
      <c r="C8" s="4">
        <v>17360</v>
      </c>
      <c r="E8" s="1" t="s">
        <v>11</v>
      </c>
      <c r="F8" s="8">
        <f>PMT(F6/12,F7*12,-F5)</f>
        <v>9319.2233754907338</v>
      </c>
    </row>
    <row r="9" spans="1:7" ht="12.75" x14ac:dyDescent="0.2">
      <c r="A9" s="9" t="s">
        <v>2</v>
      </c>
      <c r="B9" s="10"/>
      <c r="C9" s="10">
        <f>C5+C6-C7+C8</f>
        <v>1137360</v>
      </c>
      <c r="E9" s="1" t="s">
        <v>12</v>
      </c>
      <c r="F9" s="8">
        <f>F8*12</f>
        <v>111830.6805058888</v>
      </c>
    </row>
    <row r="11" spans="1:7" ht="18" x14ac:dyDescent="0.25">
      <c r="A11" s="2" t="s">
        <v>13</v>
      </c>
    </row>
    <row r="12" spans="1:7" ht="12.75" x14ac:dyDescent="0.2">
      <c r="A12" s="11" t="s">
        <v>14</v>
      </c>
      <c r="B12" s="12"/>
      <c r="C12" s="13">
        <v>1</v>
      </c>
      <c r="D12" s="14">
        <f t="shared" ref="D12:G12" si="0">C12+1</f>
        <v>2</v>
      </c>
      <c r="E12" s="14">
        <f t="shared" si="0"/>
        <v>3</v>
      </c>
      <c r="F12" s="14">
        <f t="shared" si="0"/>
        <v>4</v>
      </c>
      <c r="G12" s="14">
        <f t="shared" si="0"/>
        <v>5</v>
      </c>
    </row>
    <row r="13" spans="1:7" ht="12.75" x14ac:dyDescent="0.2">
      <c r="A13" s="15" t="s">
        <v>15</v>
      </c>
      <c r="B13" s="3"/>
      <c r="C13" s="16"/>
      <c r="D13" s="16">
        <v>0.03</v>
      </c>
      <c r="E13" s="16">
        <v>0.03</v>
      </c>
      <c r="F13" s="16">
        <v>0.03</v>
      </c>
      <c r="G13" s="16">
        <v>0.03</v>
      </c>
    </row>
    <row r="14" spans="1:7" ht="12.75" x14ac:dyDescent="0.2">
      <c r="A14" s="12" t="s">
        <v>16</v>
      </c>
      <c r="B14" s="3"/>
      <c r="C14" s="4">
        <v>238800</v>
      </c>
      <c r="D14" s="3">
        <f t="shared" ref="D14:G14" si="1">C14*(1+D13)</f>
        <v>245964</v>
      </c>
      <c r="E14" s="3">
        <f t="shared" si="1"/>
        <v>253342.92</v>
      </c>
      <c r="F14" s="3">
        <f t="shared" si="1"/>
        <v>260943.20760000002</v>
      </c>
      <c r="G14" s="3">
        <f t="shared" si="1"/>
        <v>268771.50382800004</v>
      </c>
    </row>
    <row r="15" spans="1:7" ht="12.75" x14ac:dyDescent="0.2">
      <c r="A15" s="12" t="s">
        <v>17</v>
      </c>
      <c r="B15" s="3"/>
      <c r="C15" s="4">
        <v>4540</v>
      </c>
      <c r="D15" s="3">
        <f t="shared" ref="D15:G15" si="2">C15*(1+D13)</f>
        <v>4676.2</v>
      </c>
      <c r="E15" s="3">
        <f t="shared" si="2"/>
        <v>4816.4859999999999</v>
      </c>
      <c r="F15" s="3">
        <f t="shared" si="2"/>
        <v>4960.9805800000004</v>
      </c>
      <c r="G15" s="3">
        <f t="shared" si="2"/>
        <v>5109.8099974000006</v>
      </c>
    </row>
    <row r="16" spans="1:7" ht="12.75" x14ac:dyDescent="0.2">
      <c r="A16" s="12" t="s">
        <v>18</v>
      </c>
      <c r="B16" s="3"/>
      <c r="C16" s="3">
        <f t="shared" ref="C16:G16" si="3">C14+C15</f>
        <v>243340</v>
      </c>
      <c r="D16" s="3">
        <f t="shared" si="3"/>
        <v>250640.2</v>
      </c>
      <c r="E16" s="3">
        <f t="shared" si="3"/>
        <v>258159.40600000002</v>
      </c>
      <c r="F16" s="3">
        <f t="shared" si="3"/>
        <v>265904.18818</v>
      </c>
      <c r="G16" s="3">
        <f t="shared" si="3"/>
        <v>273881.31382540002</v>
      </c>
    </row>
    <row r="17" spans="1:7" ht="12.75" x14ac:dyDescent="0.2">
      <c r="A17" s="17" t="s">
        <v>19</v>
      </c>
      <c r="B17" s="18">
        <v>2.9399999999999999E-2</v>
      </c>
      <c r="C17" s="8">
        <f t="shared" ref="C17:G17" si="4">C16*$B$17</f>
        <v>7154.1959999999999</v>
      </c>
      <c r="D17" s="8">
        <f t="shared" si="4"/>
        <v>7368.8218800000004</v>
      </c>
      <c r="E17" s="8">
        <f t="shared" si="4"/>
        <v>7589.8865364000003</v>
      </c>
      <c r="F17" s="8">
        <f t="shared" si="4"/>
        <v>7817.583132492</v>
      </c>
      <c r="G17" s="8">
        <f t="shared" si="4"/>
        <v>8052.1106264667606</v>
      </c>
    </row>
    <row r="18" spans="1:7" ht="12.75" x14ac:dyDescent="0.2">
      <c r="A18" s="12" t="s">
        <v>20</v>
      </c>
      <c r="B18" s="8"/>
      <c r="C18" s="8">
        <f t="shared" ref="C18:G18" si="5">C16-C17</f>
        <v>236185.804</v>
      </c>
      <c r="D18" s="8">
        <f t="shared" si="5"/>
        <v>243271.37812000001</v>
      </c>
      <c r="E18" s="8">
        <f t="shared" si="5"/>
        <v>250569.51946360001</v>
      </c>
      <c r="F18" s="8">
        <f t="shared" si="5"/>
        <v>258086.605047508</v>
      </c>
      <c r="G18" s="8">
        <f t="shared" si="5"/>
        <v>265829.20319893328</v>
      </c>
    </row>
    <row r="19" spans="1:7" ht="12.75" x14ac:dyDescent="0.2">
      <c r="A19" s="15" t="s">
        <v>21</v>
      </c>
      <c r="B19" s="3"/>
      <c r="C19" s="16"/>
      <c r="D19" s="16">
        <v>0.03</v>
      </c>
      <c r="E19" s="16">
        <v>0.03</v>
      </c>
      <c r="F19" s="16">
        <v>0.03</v>
      </c>
      <c r="G19" s="16">
        <v>0.03</v>
      </c>
    </row>
    <row r="20" spans="1:7" ht="12.75" x14ac:dyDescent="0.2">
      <c r="A20" s="17" t="s">
        <v>22</v>
      </c>
      <c r="B20" s="3"/>
      <c r="C20" s="4">
        <v>87213</v>
      </c>
      <c r="D20" s="3">
        <f t="shared" ref="D20:G20" si="6">C20*(1+D19)</f>
        <v>89829.39</v>
      </c>
      <c r="E20" s="3">
        <f t="shared" si="6"/>
        <v>92524.271699999998</v>
      </c>
      <c r="F20" s="3">
        <f t="shared" si="6"/>
        <v>95299.999851</v>
      </c>
      <c r="G20" s="3">
        <f t="shared" si="6"/>
        <v>98158.999846530001</v>
      </c>
    </row>
    <row r="21" spans="1:7" ht="12.75" x14ac:dyDescent="0.2">
      <c r="A21" s="19" t="s">
        <v>23</v>
      </c>
      <c r="B21" s="20"/>
      <c r="C21" s="20">
        <f t="shared" ref="C21:G21" si="7">C18-C20</f>
        <v>148972.804</v>
      </c>
      <c r="D21" s="20">
        <f t="shared" si="7"/>
        <v>153441.98811999999</v>
      </c>
      <c r="E21" s="20">
        <f t="shared" si="7"/>
        <v>158045.24776360003</v>
      </c>
      <c r="F21" s="20">
        <f t="shared" si="7"/>
        <v>162786.605196508</v>
      </c>
      <c r="G21" s="20">
        <f t="shared" si="7"/>
        <v>167670.20335240327</v>
      </c>
    </row>
    <row r="22" spans="1:7" ht="12.75" x14ac:dyDescent="0.2">
      <c r="A22" s="17" t="s">
        <v>24</v>
      </c>
      <c r="B22" s="8"/>
      <c r="C22" s="8">
        <f t="shared" ref="C22:G22" si="8">$F$9</f>
        <v>111830.6805058888</v>
      </c>
      <c r="D22" s="8">
        <f t="shared" si="8"/>
        <v>111830.6805058888</v>
      </c>
      <c r="E22" s="8">
        <f t="shared" si="8"/>
        <v>111830.6805058888</v>
      </c>
      <c r="F22" s="8">
        <f t="shared" si="8"/>
        <v>111830.6805058888</v>
      </c>
      <c r="G22" s="8">
        <f t="shared" si="8"/>
        <v>111830.6805058888</v>
      </c>
    </row>
    <row r="23" spans="1:7" ht="12.75" x14ac:dyDescent="0.2">
      <c r="A23" s="21" t="s">
        <v>25</v>
      </c>
      <c r="B23" s="10"/>
      <c r="C23" s="10">
        <f t="shared" ref="C23:G23" si="9">C21-C22</f>
        <v>37142.123494111205</v>
      </c>
      <c r="D23" s="10">
        <f t="shared" si="9"/>
        <v>41611.307614111196</v>
      </c>
      <c r="E23" s="10">
        <f t="shared" si="9"/>
        <v>46214.567257711227</v>
      </c>
      <c r="F23" s="10">
        <f t="shared" si="9"/>
        <v>50955.924690619198</v>
      </c>
      <c r="G23" s="10">
        <f t="shared" si="9"/>
        <v>55839.522846514476</v>
      </c>
    </row>
    <row r="25" spans="1:7" ht="12.75" x14ac:dyDescent="0.2">
      <c r="A25" s="1" t="s">
        <v>26</v>
      </c>
      <c r="B25" s="22"/>
      <c r="C25" s="22">
        <f>C21/C5</f>
        <v>5.3204572857142855E-2</v>
      </c>
      <c r="D25" s="6">
        <v>5.3199999999999997E-2</v>
      </c>
      <c r="E25" s="6">
        <v>5.3199999999999997E-2</v>
      </c>
      <c r="F25" s="6">
        <v>5.3199999999999997E-2</v>
      </c>
      <c r="G25" s="6">
        <v>5.3199999999999997E-2</v>
      </c>
    </row>
    <row r="26" spans="1:7" ht="12.75" x14ac:dyDescent="0.2">
      <c r="A26" s="1" t="s">
        <v>27</v>
      </c>
      <c r="C26" s="8">
        <f t="shared" ref="C26:G26" si="10">ROUND(C21/C25,-4)</f>
        <v>2800000</v>
      </c>
      <c r="D26" s="8">
        <f t="shared" si="10"/>
        <v>2880000</v>
      </c>
      <c r="E26" s="8">
        <f t="shared" si="10"/>
        <v>2970000</v>
      </c>
      <c r="F26" s="8">
        <f t="shared" si="10"/>
        <v>3060000</v>
      </c>
      <c r="G26" s="8">
        <f t="shared" si="10"/>
        <v>3150000</v>
      </c>
    </row>
    <row r="28" spans="1:7" ht="12.75" x14ac:dyDescent="0.2">
      <c r="A28" s="1" t="s">
        <v>28</v>
      </c>
      <c r="B28" s="8"/>
      <c r="C28" s="8">
        <f t="shared" ref="C28:G28" si="11">$F$5+CUMPRINC($F$6/12,$F$7*12,$F$5,1,C12*12,0)</f>
        <v>1710387.6576009486</v>
      </c>
      <c r="D28" s="8">
        <f t="shared" si="11"/>
        <v>1683464.9391555649</v>
      </c>
      <c r="E28" s="8">
        <f t="shared" si="11"/>
        <v>1655164.8033383798</v>
      </c>
      <c r="F28" s="8">
        <f t="shared" si="11"/>
        <v>1625416.7788624768</v>
      </c>
      <c r="G28" s="8">
        <f t="shared" si="11"/>
        <v>1594146.7889961542</v>
      </c>
    </row>
    <row r="29" spans="1:7" ht="12.75" x14ac:dyDescent="0.2">
      <c r="A29" s="1" t="s">
        <v>29</v>
      </c>
      <c r="B29" s="23"/>
      <c r="C29" s="23">
        <f t="shared" ref="C29:G29" si="12">C28/C26</f>
        <v>0.61085273485748159</v>
      </c>
      <c r="D29" s="23">
        <f t="shared" si="12"/>
        <v>0.58453643720679338</v>
      </c>
      <c r="E29" s="23">
        <f t="shared" si="12"/>
        <v>0.55729454657857902</v>
      </c>
      <c r="F29" s="23">
        <f t="shared" si="12"/>
        <v>0.53118195387662637</v>
      </c>
      <c r="G29" s="23">
        <f t="shared" si="12"/>
        <v>0.50607834571306487</v>
      </c>
    </row>
    <row r="30" spans="1:7" ht="12.75" x14ac:dyDescent="0.2">
      <c r="A30" s="1" t="s">
        <v>30</v>
      </c>
      <c r="B30" s="24"/>
      <c r="C30" s="25">
        <f t="shared" ref="C30:G30" si="13">C21/C22</f>
        <v>1.3321282078056869</v>
      </c>
      <c r="D30" s="25">
        <f t="shared" si="13"/>
        <v>1.3720920540398573</v>
      </c>
      <c r="E30" s="25">
        <f t="shared" si="13"/>
        <v>1.4132548156610534</v>
      </c>
      <c r="F30" s="25">
        <f t="shared" si="13"/>
        <v>1.4556524601308847</v>
      </c>
      <c r="G30" s="25">
        <f t="shared" si="13"/>
        <v>1.4993220339348114</v>
      </c>
    </row>
    <row r="31" spans="1:7" ht="12.75" x14ac:dyDescent="0.2">
      <c r="A31" s="1"/>
      <c r="B31" s="23"/>
      <c r="C31" s="23"/>
      <c r="D31" s="23"/>
      <c r="E31" s="23"/>
      <c r="F31" s="23"/>
      <c r="G31" s="23"/>
    </row>
    <row r="32" spans="1:7" ht="12.75" x14ac:dyDescent="0.2">
      <c r="A32" s="1" t="s">
        <v>31</v>
      </c>
      <c r="B32" s="23"/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ht="12.75" x14ac:dyDescent="0.2">
      <c r="A33" s="1" t="s">
        <v>32</v>
      </c>
      <c r="B33" s="23"/>
      <c r="C33" s="3">
        <f>C32+C9</f>
        <v>1137360</v>
      </c>
      <c r="D33" s="3">
        <f t="shared" ref="D33:G33" si="14">D32+C33</f>
        <v>1137360</v>
      </c>
      <c r="E33" s="3">
        <f t="shared" si="14"/>
        <v>1137360</v>
      </c>
      <c r="F33" s="3">
        <f t="shared" si="14"/>
        <v>1137360</v>
      </c>
      <c r="G33" s="3">
        <f t="shared" si="14"/>
        <v>1137360</v>
      </c>
    </row>
    <row r="34" spans="1:7" ht="12.75" x14ac:dyDescent="0.2">
      <c r="A34" s="1" t="s">
        <v>33</v>
      </c>
      <c r="B34" s="23"/>
      <c r="C34" s="23">
        <f t="shared" ref="C34:G34" si="15">C23/C33</f>
        <v>3.2656435512160797E-2</v>
      </c>
      <c r="D34" s="23">
        <f t="shared" si="15"/>
        <v>3.6585872207666167E-2</v>
      </c>
      <c r="E34" s="23">
        <f t="shared" si="15"/>
        <v>4.0633192004036742E-2</v>
      </c>
      <c r="F34" s="23">
        <f t="shared" si="15"/>
        <v>4.4801931394298375E-2</v>
      </c>
      <c r="G34" s="23">
        <f t="shared" si="15"/>
        <v>4.9095732966267916E-2</v>
      </c>
    </row>
    <row r="36" spans="1:7" ht="18" x14ac:dyDescent="0.25">
      <c r="A36" s="2" t="s">
        <v>34</v>
      </c>
    </row>
    <row r="37" spans="1:7" ht="12.75" x14ac:dyDescent="0.2">
      <c r="A37" s="1" t="s">
        <v>35</v>
      </c>
      <c r="C37" s="8">
        <f t="shared" ref="C37:G37" si="16">C26</f>
        <v>2800000</v>
      </c>
      <c r="D37" s="8">
        <f t="shared" si="16"/>
        <v>2880000</v>
      </c>
      <c r="E37" s="8">
        <f t="shared" si="16"/>
        <v>2970000</v>
      </c>
      <c r="F37" s="8">
        <f t="shared" si="16"/>
        <v>3060000</v>
      </c>
      <c r="G37" s="8">
        <f t="shared" si="16"/>
        <v>3150000</v>
      </c>
    </row>
    <row r="38" spans="1:7" ht="12.75" x14ac:dyDescent="0.2">
      <c r="A38" s="5" t="s">
        <v>36</v>
      </c>
      <c r="B38" s="18">
        <v>0.05</v>
      </c>
      <c r="C38" s="8">
        <f t="shared" ref="C38:G38" si="17">C37*$B$38</f>
        <v>140000</v>
      </c>
      <c r="D38" s="8">
        <f t="shared" si="17"/>
        <v>144000</v>
      </c>
      <c r="E38" s="8">
        <f t="shared" si="17"/>
        <v>148500</v>
      </c>
      <c r="F38" s="8">
        <f t="shared" si="17"/>
        <v>153000</v>
      </c>
      <c r="G38" s="8">
        <f t="shared" si="17"/>
        <v>157500</v>
      </c>
    </row>
    <row r="39" spans="1:7" ht="12.75" x14ac:dyDescent="0.2">
      <c r="A39" s="5" t="s">
        <v>37</v>
      </c>
      <c r="C39" s="8">
        <f t="shared" ref="C39:G39" si="18">C28</f>
        <v>1710387.6576009486</v>
      </c>
      <c r="D39" s="8">
        <f t="shared" si="18"/>
        <v>1683464.9391555649</v>
      </c>
      <c r="E39" s="8">
        <f t="shared" si="18"/>
        <v>1655164.8033383798</v>
      </c>
      <c r="F39" s="8">
        <f t="shared" si="18"/>
        <v>1625416.7788624768</v>
      </c>
      <c r="G39" s="8">
        <f t="shared" si="18"/>
        <v>1594146.7889961542</v>
      </c>
    </row>
    <row r="40" spans="1:7" ht="12.75" x14ac:dyDescent="0.2">
      <c r="A40" s="9" t="s">
        <v>38</v>
      </c>
      <c r="B40" s="28">
        <f>-C9</f>
        <v>-1137360</v>
      </c>
      <c r="C40" s="10">
        <f t="shared" ref="C40:G40" si="19">C37-C38-C39</f>
        <v>949612.34239905141</v>
      </c>
      <c r="D40" s="10">
        <f t="shared" si="19"/>
        <v>1052535.0608444351</v>
      </c>
      <c r="E40" s="10">
        <f t="shared" si="19"/>
        <v>1166335.1966616202</v>
      </c>
      <c r="F40" s="10">
        <f t="shared" si="19"/>
        <v>1281583.2211375232</v>
      </c>
      <c r="G40" s="10">
        <f t="shared" si="19"/>
        <v>1398353.2110038458</v>
      </c>
    </row>
    <row r="41" spans="1:7" ht="12.75" hidden="1" x14ac:dyDescent="0.2">
      <c r="A41" s="1" t="s">
        <v>39</v>
      </c>
      <c r="B41" s="30">
        <f>-C9</f>
        <v>-1137360</v>
      </c>
      <c r="C41" s="8">
        <f t="shared" ref="C41:G41" si="20">C23-C32</f>
        <v>37142.123494111205</v>
      </c>
      <c r="D41" s="8">
        <f t="shared" si="20"/>
        <v>41611.307614111196</v>
      </c>
      <c r="E41" s="8">
        <f t="shared" si="20"/>
        <v>46214.567257711227</v>
      </c>
      <c r="F41" s="8">
        <f t="shared" si="20"/>
        <v>50955.924690619198</v>
      </c>
      <c r="G41" s="8">
        <f t="shared" si="20"/>
        <v>55839.522846514476</v>
      </c>
    </row>
    <row r="42" spans="1:7" ht="12.75" hidden="1" x14ac:dyDescent="0.2">
      <c r="A42" s="1" t="s">
        <v>40</v>
      </c>
      <c r="C42" s="8">
        <f t="shared" ref="C42:G42" si="21">C23-C32+C40</f>
        <v>986754.46589316265</v>
      </c>
      <c r="D42" s="8">
        <f t="shared" si="21"/>
        <v>1094146.3684585462</v>
      </c>
      <c r="E42" s="8">
        <f t="shared" si="21"/>
        <v>1212549.7639193314</v>
      </c>
      <c r="F42" s="8">
        <f t="shared" si="21"/>
        <v>1332539.1458281423</v>
      </c>
      <c r="G42" s="8">
        <f t="shared" si="21"/>
        <v>1454192.7338503604</v>
      </c>
    </row>
    <row r="43" spans="1:7" ht="12.75" x14ac:dyDescent="0.2">
      <c r="A43" s="29" t="s">
        <v>41</v>
      </c>
      <c r="B43" s="26"/>
      <c r="C43" s="27">
        <f>IRR(($B$41:B41,C42))</f>
        <v>-0.13241676699271776</v>
      </c>
      <c r="D43" s="27">
        <f>IRR(($B$41:C41,D42))</f>
        <v>-2.7171815228642648E-3</v>
      </c>
      <c r="E43" s="27">
        <f>IRR(($B$41:D41,E42))</f>
        <v>4.4633066123451304E-2</v>
      </c>
      <c r="F43" s="27">
        <f>IRR(($B$41:E41,F42))</f>
        <v>6.7027693615650641E-2</v>
      </c>
      <c r="G43" s="27">
        <f>IRR(($B$41:F41,G42))</f>
        <v>7.9299313994779297E-2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5YrAnalysis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Schoch</cp:lastModifiedBy>
  <dcterms:created xsi:type="dcterms:W3CDTF">2019-12-26T19:13:19Z</dcterms:created>
  <dcterms:modified xsi:type="dcterms:W3CDTF">2019-12-26T19:18:23Z</dcterms:modified>
</cp:coreProperties>
</file>