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hris\PycharmProjects\lostShadows\Level\"/>
    </mc:Choice>
  </mc:AlternateContent>
  <xr:revisionPtr revIDLastSave="0" documentId="13_ncr:1_{6298528C-900D-4F5A-A227-8E00B86745BC}" xr6:coauthVersionLast="47" xr6:coauthVersionMax="47" xr10:uidLastSave="{00000000-0000-0000-0000-000000000000}"/>
  <bookViews>
    <workbookView xWindow="-110" yWindow="-110" windowWidth="19420" windowHeight="10300" firstSheet="1" activeTab="1" xr2:uid="{8B15BCFF-E5EC-47D9-BEAB-A60EDF761486}"/>
  </bookViews>
  <sheets>
    <sheet name="Strength Mod enemy" sheetId="16" r:id="rId1"/>
    <sheet name="To python" sheetId="1" r:id="rId2"/>
    <sheet name="Items costs" sheetId="17" r:id="rId3"/>
    <sheet name="HP MOD" sheetId="3" r:id="rId4"/>
    <sheet name="Def MOD" sheetId="4" r:id="rId5"/>
    <sheet name="Strength Mod" sheetId="7" r:id="rId6"/>
    <sheet name="MP MOD" sheetId="5" r:id="rId7"/>
    <sheet name="MagicMod" sheetId="8" r:id="rId8"/>
    <sheet name="SpiritMod" sheetId="9" r:id="rId9"/>
    <sheet name="EXP" sheetId="15" r:id="rId10"/>
    <sheet name="SPeedMod" sheetId="6" r:id="rId11"/>
    <sheet name="Magic Cost" sheetId="14" r:id="rId12"/>
    <sheet name="Sheet2" sheetId="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6" l="1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" i="16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M3" i="15"/>
  <c r="M4" i="15"/>
  <c r="M5" i="15"/>
  <c r="M6" i="15"/>
  <c r="M7" i="15"/>
  <c r="M8" i="15"/>
  <c r="M9" i="15"/>
  <c r="M10" i="15"/>
  <c r="M11" i="15"/>
  <c r="M12" i="15"/>
  <c r="M13" i="15"/>
  <c r="M14" i="15"/>
  <c r="M2" i="15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5" i="1"/>
  <c r="B3" i="16" l="1"/>
  <c r="G3" i="16" s="1"/>
  <c r="AB6" i="1" s="1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" i="16"/>
  <c r="G2" i="16" s="1"/>
  <c r="AB5" i="1" s="1"/>
  <c r="AN5" i="1" s="1"/>
  <c r="D3" i="16"/>
  <c r="D4" i="16" s="1"/>
  <c r="D5" i="16" s="1"/>
  <c r="D6" i="16" s="1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" i="7"/>
  <c r="G2" i="7" s="1"/>
  <c r="B5" i="1" s="1"/>
  <c r="B3" i="8"/>
  <c r="G3" i="8" s="1"/>
  <c r="J6" i="1" s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" i="8"/>
  <c r="G2" i="8" s="1"/>
  <c r="J5" i="1" s="1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" i="9"/>
  <c r="G2" i="9" s="1"/>
  <c r="M5" i="1" s="1"/>
  <c r="K2" i="15"/>
  <c r="K4" i="15"/>
  <c r="K5" i="15"/>
  <c r="K6" i="15"/>
  <c r="K7" i="15"/>
  <c r="K8" i="15"/>
  <c r="K9" i="15"/>
  <c r="K10" i="15"/>
  <c r="L10" i="15" s="1"/>
  <c r="K11" i="15"/>
  <c r="L11" i="15" s="1"/>
  <c r="K12" i="15"/>
  <c r="K13" i="15"/>
  <c r="K14" i="15"/>
  <c r="K3" i="15"/>
  <c r="L6" i="15"/>
  <c r="L7" i="15"/>
  <c r="B14" i="15"/>
  <c r="N14" i="15" s="1"/>
  <c r="B15" i="15"/>
  <c r="B16" i="15"/>
  <c r="B17" i="15"/>
  <c r="B18" i="15"/>
  <c r="B19" i="15"/>
  <c r="B20" i="15"/>
  <c r="B21" i="15"/>
  <c r="B11" i="15"/>
  <c r="N11" i="15" s="1"/>
  <c r="B12" i="15"/>
  <c r="N12" i="15" s="1"/>
  <c r="B13" i="15"/>
  <c r="N13" i="15" s="1"/>
  <c r="B6" i="15"/>
  <c r="N6" i="15" s="1"/>
  <c r="B7" i="15"/>
  <c r="N7" i="15" s="1"/>
  <c r="B8" i="15"/>
  <c r="N8" i="15" s="1"/>
  <c r="B9" i="15"/>
  <c r="N9" i="15" s="1"/>
  <c r="B10" i="15"/>
  <c r="N10" i="15" s="1"/>
  <c r="B4" i="15"/>
  <c r="N4" i="15" s="1"/>
  <c r="B5" i="15"/>
  <c r="N5" i="15" s="1"/>
  <c r="B3" i="15"/>
  <c r="N3" i="15" s="1"/>
  <c r="B2" i="15"/>
  <c r="G3" i="15"/>
  <c r="G4" i="15"/>
  <c r="G2" i="15"/>
  <c r="D12" i="5"/>
  <c r="D13" i="5"/>
  <c r="D14" i="5"/>
  <c r="D15" i="5"/>
  <c r="D16" i="5"/>
  <c r="D17" i="5"/>
  <c r="D18" i="5"/>
  <c r="D19" i="5"/>
  <c r="D20" i="5"/>
  <c r="D21" i="5"/>
  <c r="D12" i="3"/>
  <c r="D13" i="3"/>
  <c r="D14" i="3"/>
  <c r="D15" i="3"/>
  <c r="D16" i="3"/>
  <c r="D17" i="3"/>
  <c r="D18" i="3"/>
  <c r="D19" i="3"/>
  <c r="D20" i="3"/>
  <c r="D21" i="3"/>
  <c r="D3" i="9"/>
  <c r="D3" i="5"/>
  <c r="D4" i="5"/>
  <c r="D5" i="5"/>
  <c r="D6" i="5"/>
  <c r="D7" i="5"/>
  <c r="D8" i="5"/>
  <c r="D9" i="5"/>
  <c r="D10" i="5"/>
  <c r="D11" i="5"/>
  <c r="D2" i="5"/>
  <c r="F2" i="4"/>
  <c r="D11" i="3"/>
  <c r="D3" i="3"/>
  <c r="D4" i="3"/>
  <c r="D5" i="3"/>
  <c r="D6" i="3"/>
  <c r="D7" i="3"/>
  <c r="D8" i="3"/>
  <c r="D9" i="3"/>
  <c r="D10" i="3"/>
  <c r="D2" i="3"/>
  <c r="M7" i="14"/>
  <c r="M8" i="14" s="1"/>
  <c r="M9" i="14" s="1"/>
  <c r="M10" i="14" s="1"/>
  <c r="M11" i="14" s="1"/>
  <c r="M12" i="14" s="1"/>
  <c r="M13" i="14" s="1"/>
  <c r="M14" i="14" s="1"/>
  <c r="M15" i="14" s="1"/>
  <c r="C3" i="4"/>
  <c r="C4" i="4" s="1"/>
  <c r="C5" i="4" s="1"/>
  <c r="C6" i="4" s="1"/>
  <c r="C7" i="4" s="1"/>
  <c r="C8" i="4" s="1"/>
  <c r="C9" i="4" s="1"/>
  <c r="C10" i="4" s="1"/>
  <c r="C11" i="4" s="1"/>
  <c r="C12" i="4" s="1"/>
  <c r="D3" i="8"/>
  <c r="D4" i="8" s="1"/>
  <c r="D5" i="8" s="1"/>
  <c r="D6" i="8" s="1"/>
  <c r="D3" i="7"/>
  <c r="C13" i="4" l="1"/>
  <c r="F12" i="4"/>
  <c r="L13" i="15"/>
  <c r="F4" i="4"/>
  <c r="L5" i="15"/>
  <c r="L8" i="15"/>
  <c r="F3" i="4"/>
  <c r="L3" i="15"/>
  <c r="G3" i="9"/>
  <c r="G3" i="7"/>
  <c r="B6" i="1" s="1"/>
  <c r="L14" i="15"/>
  <c r="G6" i="16"/>
  <c r="AB9" i="1" s="1"/>
  <c r="AN9" i="1" s="1"/>
  <c r="L9" i="15"/>
  <c r="L12" i="15"/>
  <c r="L4" i="15"/>
  <c r="G5" i="16"/>
  <c r="AB8" i="1" s="1"/>
  <c r="AN8" i="1" s="1"/>
  <c r="G4" i="16"/>
  <c r="AB7" i="1" s="1"/>
  <c r="AF6" i="1"/>
  <c r="T6" i="1"/>
  <c r="U6" i="1"/>
  <c r="AF5" i="1"/>
  <c r="AG5" i="1" s="1"/>
  <c r="AI5" i="1" s="1"/>
  <c r="U5" i="1"/>
  <c r="T5" i="1"/>
  <c r="AN6" i="1"/>
  <c r="AC6" i="1"/>
  <c r="AK5" i="1"/>
  <c r="AJ5" i="1"/>
  <c r="C5" i="1"/>
  <c r="D7" i="16"/>
  <c r="G7" i="16" s="1"/>
  <c r="D4" i="7"/>
  <c r="G4" i="7" s="1"/>
  <c r="B7" i="1" s="1"/>
  <c r="K5" i="1"/>
  <c r="N5" i="1" s="1"/>
  <c r="G4" i="8"/>
  <c r="J7" i="1" s="1"/>
  <c r="M6" i="1"/>
  <c r="D4" i="9"/>
  <c r="AC5" i="1"/>
  <c r="F5" i="4"/>
  <c r="F6" i="4"/>
  <c r="F7" i="4"/>
  <c r="F8" i="4"/>
  <c r="F9" i="4"/>
  <c r="F10" i="4"/>
  <c r="F11" i="4"/>
  <c r="D7" i="8"/>
  <c r="D8" i="8" s="1"/>
  <c r="D9" i="8" s="1"/>
  <c r="D10" i="8" s="1"/>
  <c r="D11" i="8" s="1"/>
  <c r="D12" i="8" s="1"/>
  <c r="G5" i="1" l="1"/>
  <c r="F5" i="1"/>
  <c r="G4" i="9"/>
  <c r="M7" i="1" s="1"/>
  <c r="C14" i="4"/>
  <c r="F13" i="4"/>
  <c r="S5" i="1"/>
  <c r="O5" i="1"/>
  <c r="W5" i="1" s="1"/>
  <c r="P5" i="1"/>
  <c r="R5" i="1"/>
  <c r="Q5" i="1"/>
  <c r="H5" i="1"/>
  <c r="I5" i="1"/>
  <c r="E5" i="1"/>
  <c r="AE6" i="1"/>
  <c r="AD6" i="1"/>
  <c r="AM5" i="1"/>
  <c r="AE5" i="1"/>
  <c r="AD5" i="1"/>
  <c r="AM6" i="1"/>
  <c r="AN7" i="1"/>
  <c r="AC7" i="1"/>
  <c r="AH5" i="1"/>
  <c r="AF7" i="1"/>
  <c r="T7" i="1"/>
  <c r="U7" i="1"/>
  <c r="X5" i="1"/>
  <c r="AJ6" i="1"/>
  <c r="AK6" i="1"/>
  <c r="R6" i="1"/>
  <c r="AG6" i="1"/>
  <c r="C6" i="1"/>
  <c r="D8" i="16"/>
  <c r="G8" i="16" s="1"/>
  <c r="AB10" i="1"/>
  <c r="AN10" i="1" s="1"/>
  <c r="D5" i="7"/>
  <c r="G5" i="7" s="1"/>
  <c r="B8" i="1" s="1"/>
  <c r="K6" i="1"/>
  <c r="N6" i="1" s="1"/>
  <c r="G5" i="8"/>
  <c r="J8" i="1" s="1"/>
  <c r="K7" i="1"/>
  <c r="G6" i="8"/>
  <c r="J9" i="1" s="1"/>
  <c r="D13" i="8"/>
  <c r="D5" i="9"/>
  <c r="R7" i="1" l="1"/>
  <c r="AK7" i="1"/>
  <c r="AJ7" i="1"/>
  <c r="AG7" i="1"/>
  <c r="AH7" i="1" s="1"/>
  <c r="C15" i="4"/>
  <c r="F14" i="4"/>
  <c r="G6" i="1"/>
  <c r="V6" i="1" s="1"/>
  <c r="F6" i="1"/>
  <c r="N7" i="1"/>
  <c r="G5" i="9"/>
  <c r="M8" i="1" s="1"/>
  <c r="O7" i="1"/>
  <c r="P7" i="1"/>
  <c r="Q7" i="1"/>
  <c r="S7" i="1"/>
  <c r="O6" i="1"/>
  <c r="W6" i="1" s="1"/>
  <c r="P6" i="1"/>
  <c r="Q6" i="1"/>
  <c r="X6" i="1" s="1"/>
  <c r="S6" i="1"/>
  <c r="AI7" i="1"/>
  <c r="AF8" i="1"/>
  <c r="T8" i="1"/>
  <c r="U8" i="1"/>
  <c r="AE7" i="1"/>
  <c r="AD7" i="1"/>
  <c r="AF9" i="1"/>
  <c r="U9" i="1"/>
  <c r="T9" i="1"/>
  <c r="AH6" i="1"/>
  <c r="AI6" i="1"/>
  <c r="AB11" i="1"/>
  <c r="AN11" i="1" s="1"/>
  <c r="D9" i="16"/>
  <c r="G9" i="16" s="1"/>
  <c r="D6" i="7"/>
  <c r="G6" i="7" s="1"/>
  <c r="B9" i="1" s="1"/>
  <c r="AM7" i="1"/>
  <c r="K8" i="1"/>
  <c r="G7" i="8"/>
  <c r="J10" i="1" s="1"/>
  <c r="K9" i="1"/>
  <c r="G8" i="8"/>
  <c r="J11" i="1" s="1"/>
  <c r="D14" i="8"/>
  <c r="D6" i="1"/>
  <c r="Z6" i="1"/>
  <c r="F3" i="14"/>
  <c r="Z5" i="1"/>
  <c r="F2" i="14"/>
  <c r="D5" i="1"/>
  <c r="D6" i="9"/>
  <c r="L6" i="1"/>
  <c r="D3" i="14"/>
  <c r="E3" i="14" s="1"/>
  <c r="L5" i="1"/>
  <c r="D2" i="14"/>
  <c r="E2" i="14" s="1"/>
  <c r="D4" i="14"/>
  <c r="E4" i="14" s="1"/>
  <c r="AK8" i="1" l="1"/>
  <c r="AJ8" i="1"/>
  <c r="R8" i="1"/>
  <c r="H6" i="1"/>
  <c r="I6" i="1"/>
  <c r="C16" i="4"/>
  <c r="F15" i="4"/>
  <c r="M9" i="1"/>
  <c r="R9" i="1" s="1"/>
  <c r="G6" i="9"/>
  <c r="E6" i="1"/>
  <c r="AG8" i="1"/>
  <c r="AI8" i="1" s="1"/>
  <c r="N8" i="1"/>
  <c r="S8" i="1" s="1"/>
  <c r="AH8" i="1"/>
  <c r="O8" i="1"/>
  <c r="P8" i="1"/>
  <c r="Q8" i="1"/>
  <c r="AF11" i="1"/>
  <c r="T11" i="1"/>
  <c r="U11" i="1"/>
  <c r="AF10" i="1"/>
  <c r="U10" i="1"/>
  <c r="T10" i="1"/>
  <c r="AG9" i="1"/>
  <c r="AH9" i="1" s="1"/>
  <c r="W7" i="1"/>
  <c r="X7" i="1"/>
  <c r="C7" i="1"/>
  <c r="D10" i="16"/>
  <c r="G10" i="16" s="1"/>
  <c r="AB12" i="1"/>
  <c r="AN12" i="1" s="1"/>
  <c r="F4" i="14"/>
  <c r="G4" i="14" s="1"/>
  <c r="AC8" i="1"/>
  <c r="D7" i="7"/>
  <c r="G7" i="7" s="1"/>
  <c r="B10" i="1" s="1"/>
  <c r="K11" i="1"/>
  <c r="G10" i="8"/>
  <c r="J13" i="1" s="1"/>
  <c r="K10" i="1"/>
  <c r="G9" i="8"/>
  <c r="J12" i="1" s="1"/>
  <c r="D15" i="8"/>
  <c r="Y6" i="1"/>
  <c r="D7" i="9"/>
  <c r="H3" i="14"/>
  <c r="G3" i="14"/>
  <c r="G2" i="14"/>
  <c r="H2" i="14"/>
  <c r="H4" i="14"/>
  <c r="L7" i="1"/>
  <c r="D5" i="14"/>
  <c r="E5" i="14" s="1"/>
  <c r="G7" i="1" l="1"/>
  <c r="E7" i="1" s="1"/>
  <c r="F7" i="1"/>
  <c r="C17" i="4"/>
  <c r="F16" i="4"/>
  <c r="G7" i="9"/>
  <c r="M10" i="1" s="1"/>
  <c r="AK9" i="1"/>
  <c r="N9" i="1"/>
  <c r="O9" i="1" s="1"/>
  <c r="AJ9" i="1"/>
  <c r="V7" i="1"/>
  <c r="H7" i="1"/>
  <c r="I7" i="1"/>
  <c r="AF13" i="1"/>
  <c r="T13" i="1"/>
  <c r="U13" i="1"/>
  <c r="AF12" i="1"/>
  <c r="U12" i="1"/>
  <c r="T12" i="1"/>
  <c r="AI9" i="1"/>
  <c r="AM8" i="1"/>
  <c r="AD8" i="1"/>
  <c r="AE8" i="1"/>
  <c r="W8" i="1"/>
  <c r="X8" i="1"/>
  <c r="Z7" i="1"/>
  <c r="D7" i="1"/>
  <c r="Y7" i="1"/>
  <c r="D11" i="16"/>
  <c r="G11" i="16" s="1"/>
  <c r="AB13" i="1"/>
  <c r="AN13" i="1" s="1"/>
  <c r="D8" i="7"/>
  <c r="G8" i="7" s="1"/>
  <c r="B11" i="1" s="1"/>
  <c r="C8" i="1"/>
  <c r="F8" i="1" s="1"/>
  <c r="AC9" i="1"/>
  <c r="K13" i="1"/>
  <c r="G12" i="8"/>
  <c r="J15" i="1" s="1"/>
  <c r="K12" i="1"/>
  <c r="G11" i="8"/>
  <c r="J14" i="1" s="1"/>
  <c r="D16" i="8"/>
  <c r="D8" i="9"/>
  <c r="L8" i="1"/>
  <c r="D6" i="14"/>
  <c r="E6" i="14" s="1"/>
  <c r="N10" i="1" l="1"/>
  <c r="R10" i="1"/>
  <c r="AK10" i="1"/>
  <c r="AJ10" i="1"/>
  <c r="AG10" i="1"/>
  <c r="P9" i="1"/>
  <c r="Q9" i="1"/>
  <c r="X9" i="1" s="1"/>
  <c r="S9" i="1"/>
  <c r="C18" i="4"/>
  <c r="F17" i="4"/>
  <c r="G8" i="9"/>
  <c r="M11" i="1" s="1"/>
  <c r="Q10" i="1"/>
  <c r="S10" i="1"/>
  <c r="O10" i="1"/>
  <c r="P10" i="1"/>
  <c r="AM9" i="1"/>
  <c r="AE9" i="1"/>
  <c r="AD9" i="1"/>
  <c r="AF15" i="1"/>
  <c r="U15" i="1"/>
  <c r="T15" i="1"/>
  <c r="AF14" i="1"/>
  <c r="T14" i="1"/>
  <c r="U14" i="1"/>
  <c r="AI10" i="1"/>
  <c r="AH10" i="1"/>
  <c r="W9" i="1"/>
  <c r="D12" i="16"/>
  <c r="G12" i="16" s="1"/>
  <c r="AB14" i="1"/>
  <c r="AN14" i="1" s="1"/>
  <c r="G8" i="1"/>
  <c r="D8" i="1"/>
  <c r="Z8" i="1"/>
  <c r="AC10" i="1"/>
  <c r="C9" i="1"/>
  <c r="F9" i="1" s="1"/>
  <c r="D9" i="7"/>
  <c r="G9" i="7" s="1"/>
  <c r="B12" i="1" s="1"/>
  <c r="K15" i="1"/>
  <c r="L15" i="1" s="1"/>
  <c r="G14" i="8"/>
  <c r="J17" i="1" s="1"/>
  <c r="K14" i="1"/>
  <c r="G13" i="8"/>
  <c r="J16" i="1" s="1"/>
  <c r="D17" i="8"/>
  <c r="D9" i="9"/>
  <c r="L9" i="1"/>
  <c r="D7" i="14"/>
  <c r="E7" i="14" s="1"/>
  <c r="N11" i="1" l="1"/>
  <c r="S11" i="1" s="1"/>
  <c r="AK11" i="1"/>
  <c r="R11" i="1"/>
  <c r="AJ11" i="1"/>
  <c r="AG11" i="1"/>
  <c r="G9" i="9"/>
  <c r="M12" i="1" s="1"/>
  <c r="C19" i="4"/>
  <c r="F18" i="4"/>
  <c r="Q11" i="1"/>
  <c r="O11" i="1"/>
  <c r="P11" i="1"/>
  <c r="E8" i="1"/>
  <c r="Y8" i="1" s="1"/>
  <c r="H8" i="1"/>
  <c r="I8" i="1"/>
  <c r="AM10" i="1"/>
  <c r="AD10" i="1"/>
  <c r="AE10" i="1"/>
  <c r="AF16" i="1"/>
  <c r="U16" i="1"/>
  <c r="T16" i="1"/>
  <c r="AF17" i="1"/>
  <c r="U17" i="1"/>
  <c r="T17" i="1"/>
  <c r="AI11" i="1"/>
  <c r="AH11" i="1"/>
  <c r="X10" i="1"/>
  <c r="W10" i="1"/>
  <c r="C10" i="1"/>
  <c r="D13" i="16"/>
  <c r="G13" i="16" s="1"/>
  <c r="AB15" i="1"/>
  <c r="AN15" i="1" s="1"/>
  <c r="AC11" i="1"/>
  <c r="V8" i="1"/>
  <c r="D10" i="7"/>
  <c r="G10" i="7" s="1"/>
  <c r="B13" i="1" s="1"/>
  <c r="G9" i="1"/>
  <c r="D9" i="1"/>
  <c r="Z9" i="1"/>
  <c r="K17" i="1"/>
  <c r="L17" i="1" s="1"/>
  <c r="G16" i="8"/>
  <c r="J19" i="1" s="1"/>
  <c r="K16" i="1"/>
  <c r="L16" i="1" s="1"/>
  <c r="G15" i="8"/>
  <c r="J18" i="1" s="1"/>
  <c r="D18" i="8"/>
  <c r="D10" i="9"/>
  <c r="L10" i="1"/>
  <c r="AK12" i="1" l="1"/>
  <c r="R12" i="1"/>
  <c r="AG12" i="1"/>
  <c r="AJ12" i="1"/>
  <c r="N12" i="1"/>
  <c r="Q12" i="1" s="1"/>
  <c r="C20" i="4"/>
  <c r="F19" i="4"/>
  <c r="D10" i="1"/>
  <c r="F10" i="1"/>
  <c r="G10" i="9"/>
  <c r="M13" i="1" s="1"/>
  <c r="S12" i="1"/>
  <c r="P12" i="1"/>
  <c r="O12" i="1"/>
  <c r="E9" i="1"/>
  <c r="Y9" i="1" s="1"/>
  <c r="I9" i="1"/>
  <c r="H9" i="1"/>
  <c r="AM11" i="1"/>
  <c r="AD11" i="1"/>
  <c r="AE11" i="1"/>
  <c r="AF18" i="1"/>
  <c r="U18" i="1"/>
  <c r="T18" i="1"/>
  <c r="AF19" i="1"/>
  <c r="U19" i="1"/>
  <c r="T19" i="1"/>
  <c r="AI12" i="1"/>
  <c r="AH12" i="1"/>
  <c r="X11" i="1"/>
  <c r="W11" i="1"/>
  <c r="G10" i="1"/>
  <c r="Z10" i="1"/>
  <c r="D14" i="16"/>
  <c r="G14" i="16" s="1"/>
  <c r="AB16" i="1"/>
  <c r="AN16" i="1" s="1"/>
  <c r="C11" i="1"/>
  <c r="F11" i="1" s="1"/>
  <c r="V9" i="1"/>
  <c r="D11" i="7"/>
  <c r="G11" i="7" s="1"/>
  <c r="B14" i="1" s="1"/>
  <c r="AC12" i="1"/>
  <c r="K18" i="1"/>
  <c r="L18" i="1" s="1"/>
  <c r="G17" i="8"/>
  <c r="J20" i="1" s="1"/>
  <c r="K19" i="1"/>
  <c r="L19" i="1" s="1"/>
  <c r="G18" i="8"/>
  <c r="J21" i="1" s="1"/>
  <c r="D19" i="8"/>
  <c r="D11" i="9"/>
  <c r="G11" i="9" s="1"/>
  <c r="L11" i="1"/>
  <c r="AG13" i="1" l="1"/>
  <c r="R13" i="1"/>
  <c r="N13" i="1"/>
  <c r="Q13" i="1" s="1"/>
  <c r="AK13" i="1"/>
  <c r="AJ13" i="1"/>
  <c r="C21" i="4"/>
  <c r="F21" i="4" s="1"/>
  <c r="F20" i="4"/>
  <c r="P13" i="1"/>
  <c r="O13" i="1"/>
  <c r="I10" i="1"/>
  <c r="H10" i="1"/>
  <c r="AF21" i="1"/>
  <c r="T21" i="1"/>
  <c r="U21" i="1"/>
  <c r="AF20" i="1"/>
  <c r="T20" i="1"/>
  <c r="U20" i="1"/>
  <c r="E10" i="1"/>
  <c r="Y10" i="1" s="1"/>
  <c r="AM12" i="1"/>
  <c r="AD12" i="1"/>
  <c r="AE12" i="1"/>
  <c r="AH13" i="1"/>
  <c r="AI13" i="1"/>
  <c r="V10" i="1"/>
  <c r="C12" i="1"/>
  <c r="F12" i="1" s="1"/>
  <c r="X12" i="1"/>
  <c r="W12" i="1"/>
  <c r="AB17" i="1"/>
  <c r="AN17" i="1" s="1"/>
  <c r="D15" i="16"/>
  <c r="G15" i="16" s="1"/>
  <c r="D12" i="7"/>
  <c r="G12" i="7" s="1"/>
  <c r="B15" i="1" s="1"/>
  <c r="AC13" i="1"/>
  <c r="Z11" i="1"/>
  <c r="D11" i="1"/>
  <c r="G11" i="1"/>
  <c r="K21" i="1"/>
  <c r="L21" i="1" s="1"/>
  <c r="G20" i="8"/>
  <c r="J23" i="1" s="1"/>
  <c r="K20" i="1"/>
  <c r="L20" i="1" s="1"/>
  <c r="G19" i="8"/>
  <c r="J22" i="1" s="1"/>
  <c r="D20" i="8"/>
  <c r="D12" i="9"/>
  <c r="G12" i="9" s="1"/>
  <c r="M14" i="1"/>
  <c r="L12" i="1"/>
  <c r="S13" i="1" l="1"/>
  <c r="Z12" i="1"/>
  <c r="G12" i="1"/>
  <c r="E12" i="1" s="1"/>
  <c r="Y12" i="1" s="1"/>
  <c r="D12" i="1"/>
  <c r="E11" i="1"/>
  <c r="Y11" i="1" s="1"/>
  <c r="I11" i="1"/>
  <c r="H11" i="1"/>
  <c r="AM13" i="1"/>
  <c r="AD13" i="1"/>
  <c r="AE13" i="1"/>
  <c r="AF22" i="1"/>
  <c r="T22" i="1"/>
  <c r="U22" i="1"/>
  <c r="AF23" i="1"/>
  <c r="T23" i="1"/>
  <c r="U23" i="1"/>
  <c r="AJ14" i="1"/>
  <c r="AK14" i="1"/>
  <c r="R14" i="1"/>
  <c r="AG14" i="1"/>
  <c r="N14" i="1"/>
  <c r="X13" i="1"/>
  <c r="W13" i="1"/>
  <c r="C13" i="1"/>
  <c r="F13" i="1" s="1"/>
  <c r="D16" i="16"/>
  <c r="G16" i="16" s="1"/>
  <c r="AB18" i="1"/>
  <c r="AN18" i="1" s="1"/>
  <c r="V11" i="1"/>
  <c r="D13" i="7"/>
  <c r="G13" i="7" s="1"/>
  <c r="B16" i="1" s="1"/>
  <c r="AC14" i="1"/>
  <c r="K22" i="1"/>
  <c r="L22" i="1" s="1"/>
  <c r="D21" i="8"/>
  <c r="G21" i="8" s="1"/>
  <c r="J24" i="1" s="1"/>
  <c r="K23" i="1"/>
  <c r="L23" i="1" s="1"/>
  <c r="D13" i="9"/>
  <c r="G13" i="9" s="1"/>
  <c r="M15" i="1"/>
  <c r="L13" i="1"/>
  <c r="L14" i="1"/>
  <c r="V5" i="1"/>
  <c r="Y5" i="1"/>
  <c r="O14" i="1" l="1"/>
  <c r="P14" i="1"/>
  <c r="Q14" i="1"/>
  <c r="X14" i="1" s="1"/>
  <c r="S14" i="1"/>
  <c r="Z13" i="1"/>
  <c r="V12" i="1"/>
  <c r="H12" i="1"/>
  <c r="I12" i="1"/>
  <c r="AM14" i="1"/>
  <c r="AD14" i="1"/>
  <c r="AE14" i="1"/>
  <c r="AF24" i="1"/>
  <c r="T24" i="1"/>
  <c r="U24" i="1"/>
  <c r="AH14" i="1"/>
  <c r="AI14" i="1"/>
  <c r="AJ15" i="1"/>
  <c r="AK15" i="1"/>
  <c r="R15" i="1"/>
  <c r="AG15" i="1"/>
  <c r="N15" i="1"/>
  <c r="D13" i="1"/>
  <c r="G13" i="1"/>
  <c r="W14" i="1"/>
  <c r="D17" i="16"/>
  <c r="G17" i="16" s="1"/>
  <c r="AB19" i="1"/>
  <c r="AN19" i="1" s="1"/>
  <c r="C14" i="1"/>
  <c r="F14" i="1" s="1"/>
  <c r="AC15" i="1"/>
  <c r="D14" i="7"/>
  <c r="G14" i="7" s="1"/>
  <c r="B17" i="1" s="1"/>
  <c r="K24" i="1"/>
  <c r="L24" i="1" s="1"/>
  <c r="D14" i="9"/>
  <c r="G14" i="9" s="1"/>
  <c r="M16" i="1"/>
  <c r="P15" i="1" l="1"/>
  <c r="O15" i="1"/>
  <c r="Q15" i="1"/>
  <c r="S15" i="1"/>
  <c r="E13" i="1"/>
  <c r="Y13" i="1" s="1"/>
  <c r="I13" i="1"/>
  <c r="H13" i="1"/>
  <c r="AM15" i="1"/>
  <c r="AE15" i="1"/>
  <c r="AD15" i="1"/>
  <c r="AJ16" i="1"/>
  <c r="AK16" i="1"/>
  <c r="R16" i="1"/>
  <c r="AG16" i="1"/>
  <c r="W15" i="1"/>
  <c r="X15" i="1"/>
  <c r="AH15" i="1"/>
  <c r="AI15" i="1"/>
  <c r="N16" i="1"/>
  <c r="V13" i="1"/>
  <c r="D18" i="16"/>
  <c r="G18" i="16" s="1"/>
  <c r="AB20" i="1"/>
  <c r="AN20" i="1" s="1"/>
  <c r="D15" i="7"/>
  <c r="G15" i="7" s="1"/>
  <c r="B18" i="1" s="1"/>
  <c r="C15" i="1"/>
  <c r="F15" i="1" s="1"/>
  <c r="AC16" i="1"/>
  <c r="D14" i="1"/>
  <c r="G14" i="1"/>
  <c r="Z14" i="1"/>
  <c r="D15" i="9"/>
  <c r="G15" i="9" s="1"/>
  <c r="M17" i="1"/>
  <c r="O16" i="1" l="1"/>
  <c r="P16" i="1"/>
  <c r="Q16" i="1"/>
  <c r="S16" i="1"/>
  <c r="E14" i="1"/>
  <c r="Y14" i="1" s="1"/>
  <c r="I14" i="1"/>
  <c r="H14" i="1"/>
  <c r="AM16" i="1"/>
  <c r="AE16" i="1"/>
  <c r="AD16" i="1"/>
  <c r="AH16" i="1"/>
  <c r="AI16" i="1"/>
  <c r="AK17" i="1"/>
  <c r="R17" i="1"/>
  <c r="AJ17" i="1"/>
  <c r="AG17" i="1"/>
  <c r="W16" i="1"/>
  <c r="X16" i="1"/>
  <c r="N17" i="1"/>
  <c r="D19" i="16"/>
  <c r="G19" i="16" s="1"/>
  <c r="AB21" i="1"/>
  <c r="AN21" i="1" s="1"/>
  <c r="V14" i="1"/>
  <c r="AC17" i="1"/>
  <c r="G15" i="1"/>
  <c r="D15" i="1"/>
  <c r="Z15" i="1"/>
  <c r="C16" i="1"/>
  <c r="F16" i="1" s="1"/>
  <c r="D16" i="7"/>
  <c r="G16" i="7" s="1"/>
  <c r="B19" i="1" s="1"/>
  <c r="D16" i="9"/>
  <c r="G16" i="9" s="1"/>
  <c r="M18" i="1"/>
  <c r="O17" i="1" l="1"/>
  <c r="Q17" i="1"/>
  <c r="S17" i="1"/>
  <c r="P17" i="1"/>
  <c r="E15" i="1"/>
  <c r="Y15" i="1" s="1"/>
  <c r="H15" i="1"/>
  <c r="I15" i="1"/>
  <c r="AM17" i="1"/>
  <c r="AD17" i="1"/>
  <c r="AE17" i="1"/>
  <c r="AI17" i="1"/>
  <c r="AH17" i="1"/>
  <c r="AK18" i="1"/>
  <c r="R18" i="1"/>
  <c r="AJ18" i="1"/>
  <c r="AG18" i="1"/>
  <c r="W17" i="1"/>
  <c r="X17" i="1"/>
  <c r="N18" i="1"/>
  <c r="D20" i="16"/>
  <c r="G20" i="16" s="1"/>
  <c r="AB22" i="1"/>
  <c r="AN22" i="1" s="1"/>
  <c r="G16" i="1"/>
  <c r="D16" i="1"/>
  <c r="V15" i="1"/>
  <c r="AC18" i="1"/>
  <c r="C17" i="1"/>
  <c r="F17" i="1" s="1"/>
  <c r="Z16" i="1"/>
  <c r="D17" i="7"/>
  <c r="G17" i="7" s="1"/>
  <c r="B20" i="1" s="1"/>
  <c r="D17" i="9"/>
  <c r="G17" i="9" s="1"/>
  <c r="M19" i="1"/>
  <c r="Q18" i="1" l="1"/>
  <c r="S18" i="1"/>
  <c r="O18" i="1"/>
  <c r="P18" i="1"/>
  <c r="E16" i="1"/>
  <c r="Y16" i="1" s="1"/>
  <c r="H16" i="1"/>
  <c r="I16" i="1"/>
  <c r="AM18" i="1"/>
  <c r="AD18" i="1"/>
  <c r="AE18" i="1"/>
  <c r="AI18" i="1"/>
  <c r="AH18" i="1"/>
  <c r="W18" i="1"/>
  <c r="AK19" i="1"/>
  <c r="R19" i="1"/>
  <c r="AJ19" i="1"/>
  <c r="AG19" i="1"/>
  <c r="N19" i="1"/>
  <c r="X18" i="1"/>
  <c r="D21" i="16"/>
  <c r="AB23" i="1"/>
  <c r="AN23" i="1" s="1"/>
  <c r="G17" i="1"/>
  <c r="D17" i="1"/>
  <c r="Z17" i="1"/>
  <c r="AC19" i="1"/>
  <c r="C18" i="1"/>
  <c r="F18" i="1" s="1"/>
  <c r="D18" i="7"/>
  <c r="G18" i="7" s="1"/>
  <c r="B21" i="1" s="1"/>
  <c r="V16" i="1"/>
  <c r="D18" i="9"/>
  <c r="G18" i="9" s="1"/>
  <c r="M20" i="1"/>
  <c r="G21" i="16" l="1"/>
  <c r="AB24" i="1" s="1"/>
  <c r="AN24" i="1" s="1"/>
  <c r="Q19" i="1"/>
  <c r="S19" i="1"/>
  <c r="O19" i="1"/>
  <c r="P19" i="1"/>
  <c r="E17" i="1"/>
  <c r="Y17" i="1" s="1"/>
  <c r="I17" i="1"/>
  <c r="H17" i="1"/>
  <c r="AM19" i="1"/>
  <c r="AD19" i="1"/>
  <c r="AE19" i="1"/>
  <c r="AK20" i="1"/>
  <c r="R20" i="1"/>
  <c r="AJ20" i="1"/>
  <c r="AG20" i="1"/>
  <c r="AI19" i="1"/>
  <c r="AH19" i="1"/>
  <c r="X19" i="1"/>
  <c r="N20" i="1"/>
  <c r="W19" i="1"/>
  <c r="D18" i="1"/>
  <c r="G18" i="1"/>
  <c r="Z18" i="1"/>
  <c r="C19" i="1"/>
  <c r="F19" i="1" s="1"/>
  <c r="D19" i="7"/>
  <c r="G19" i="7" s="1"/>
  <c r="B22" i="1" s="1"/>
  <c r="AC20" i="1"/>
  <c r="V17" i="1"/>
  <c r="D19" i="9"/>
  <c r="G19" i="9" s="1"/>
  <c r="M21" i="1"/>
  <c r="S20" i="1" l="1"/>
  <c r="P20" i="1"/>
  <c r="Q20" i="1"/>
  <c r="X20" i="1" s="1"/>
  <c r="O20" i="1"/>
  <c r="E18" i="1"/>
  <c r="Y18" i="1" s="1"/>
  <c r="I18" i="1"/>
  <c r="H18" i="1"/>
  <c r="AM20" i="1"/>
  <c r="AE20" i="1"/>
  <c r="AD20" i="1"/>
  <c r="AI20" i="1"/>
  <c r="AH20" i="1"/>
  <c r="AK21" i="1"/>
  <c r="R21" i="1"/>
  <c r="AJ21" i="1"/>
  <c r="AG21" i="1"/>
  <c r="N21" i="1"/>
  <c r="W20" i="1"/>
  <c r="C20" i="1"/>
  <c r="F20" i="1" s="1"/>
  <c r="G19" i="1"/>
  <c r="D19" i="1"/>
  <c r="Z19" i="1"/>
  <c r="AC21" i="1"/>
  <c r="D20" i="7"/>
  <c r="G20" i="7" s="1"/>
  <c r="B23" i="1" s="1"/>
  <c r="V18" i="1"/>
  <c r="D20" i="9"/>
  <c r="G20" i="9" s="1"/>
  <c r="M22" i="1"/>
  <c r="P21" i="1" l="1"/>
  <c r="S21" i="1"/>
  <c r="Q21" i="1"/>
  <c r="X21" i="1" s="1"/>
  <c r="O21" i="1"/>
  <c r="W21" i="1" s="1"/>
  <c r="E19" i="1"/>
  <c r="Y19" i="1" s="1"/>
  <c r="H19" i="1"/>
  <c r="I19" i="1"/>
  <c r="AM21" i="1"/>
  <c r="AD21" i="1"/>
  <c r="AE21" i="1"/>
  <c r="AI21" i="1"/>
  <c r="AH21" i="1"/>
  <c r="AJ22" i="1"/>
  <c r="AK22" i="1"/>
  <c r="R22" i="1"/>
  <c r="AG22" i="1"/>
  <c r="N22" i="1"/>
  <c r="Z20" i="1"/>
  <c r="C21" i="1"/>
  <c r="F21" i="1" s="1"/>
  <c r="V19" i="1"/>
  <c r="AC22" i="1"/>
  <c r="D21" i="7"/>
  <c r="G21" i="7" s="1"/>
  <c r="B24" i="1" s="1"/>
  <c r="G20" i="1"/>
  <c r="D20" i="1"/>
  <c r="D21" i="9"/>
  <c r="M23" i="1"/>
  <c r="G21" i="9" l="1"/>
  <c r="M24" i="1" s="1"/>
  <c r="O22" i="1"/>
  <c r="P22" i="1"/>
  <c r="Q22" i="1"/>
  <c r="S22" i="1"/>
  <c r="E20" i="1"/>
  <c r="Y20" i="1" s="1"/>
  <c r="I20" i="1"/>
  <c r="H20" i="1"/>
  <c r="AM22" i="1"/>
  <c r="AD22" i="1"/>
  <c r="AE22" i="1"/>
  <c r="AH22" i="1"/>
  <c r="AI22" i="1"/>
  <c r="AJ23" i="1"/>
  <c r="AK23" i="1"/>
  <c r="R23" i="1"/>
  <c r="AG23" i="1"/>
  <c r="W22" i="1"/>
  <c r="N23" i="1"/>
  <c r="X22" i="1"/>
  <c r="Z21" i="1"/>
  <c r="C22" i="1"/>
  <c r="F22" i="1" s="1"/>
  <c r="V20" i="1"/>
  <c r="AC23" i="1"/>
  <c r="AC24" i="1"/>
  <c r="G21" i="1"/>
  <c r="D21" i="1"/>
  <c r="N24" i="1" l="1"/>
  <c r="AK24" i="1"/>
  <c r="R24" i="1"/>
  <c r="AJ24" i="1"/>
  <c r="AG24" i="1"/>
  <c r="AH24" i="1" s="1"/>
  <c r="O23" i="1"/>
  <c r="P23" i="1"/>
  <c r="Q23" i="1"/>
  <c r="X23" i="1" s="1"/>
  <c r="S23" i="1"/>
  <c r="O24" i="1"/>
  <c r="W24" i="1" s="1"/>
  <c r="P24" i="1"/>
  <c r="Q24" i="1"/>
  <c r="X24" i="1" s="1"/>
  <c r="S24" i="1"/>
  <c r="E21" i="1"/>
  <c r="Y21" i="1" s="1"/>
  <c r="I21" i="1"/>
  <c r="H21" i="1"/>
  <c r="AM24" i="1"/>
  <c r="AE24" i="1"/>
  <c r="AD24" i="1"/>
  <c r="AM23" i="1"/>
  <c r="AE23" i="1"/>
  <c r="AD23" i="1"/>
  <c r="W23" i="1"/>
  <c r="AH23" i="1"/>
  <c r="AI23" i="1"/>
  <c r="D22" i="1"/>
  <c r="Z22" i="1"/>
  <c r="G22" i="1"/>
  <c r="V21" i="1"/>
  <c r="C24" i="1"/>
  <c r="F24" i="1" s="1"/>
  <c r="C23" i="1"/>
  <c r="F23" i="1" s="1"/>
  <c r="AI24" i="1" l="1"/>
  <c r="E22" i="1"/>
  <c r="Y22" i="1" s="1"/>
  <c r="H22" i="1"/>
  <c r="I22" i="1"/>
  <c r="G23" i="1"/>
  <c r="D23" i="1"/>
  <c r="V22" i="1"/>
  <c r="Z24" i="1"/>
  <c r="G24" i="1"/>
  <c r="D24" i="1"/>
  <c r="Z23" i="1"/>
  <c r="E23" i="1" l="1"/>
  <c r="H23" i="1"/>
  <c r="I23" i="1"/>
  <c r="E24" i="1"/>
  <c r="Y24" i="1" s="1"/>
  <c r="H24" i="1"/>
  <c r="I24" i="1"/>
  <c r="V24" i="1"/>
  <c r="V23" i="1"/>
  <c r="Y23" i="1"/>
</calcChain>
</file>

<file path=xl/sharedStrings.xml><?xml version="1.0" encoding="utf-8"?>
<sst xmlns="http://schemas.openxmlformats.org/spreadsheetml/2006/main" count="236" uniqueCount="179">
  <si>
    <t>Level</t>
  </si>
  <si>
    <t>Streght</t>
  </si>
  <si>
    <t>new hp</t>
  </si>
  <si>
    <t>enemy lvl</t>
  </si>
  <si>
    <t>enemy strenght</t>
  </si>
  <si>
    <t xml:space="preserve">new hp </t>
  </si>
  <si>
    <t>enemy atk</t>
  </si>
  <si>
    <t>atk</t>
  </si>
  <si>
    <t>HPMod</t>
  </si>
  <si>
    <t>MPMod</t>
  </si>
  <si>
    <t>MP = Mag*MPMod*level/100</t>
  </si>
  <si>
    <t>HP =Strenght*HPMod*level/50</t>
  </si>
  <si>
    <t>Mag</t>
  </si>
  <si>
    <t>new mp</t>
  </si>
  <si>
    <t>HPMod and MPMod begin at 250 and</t>
  </si>
  <si>
    <t>StrBase</t>
  </si>
  <si>
    <t>Bonus</t>
  </si>
  <si>
    <t>Bonus Parameter</t>
  </si>
  <si>
    <t>Strength</t>
  </si>
  <si>
    <t>StrBase Parameter</t>
  </si>
  <si>
    <t>FireAtk</t>
  </si>
  <si>
    <t>Fire</t>
  </si>
  <si>
    <t>Ice</t>
  </si>
  <si>
    <t>IceAtk</t>
  </si>
  <si>
    <t>AtkFactor</t>
  </si>
  <si>
    <t>MatAtk Factor</t>
  </si>
  <si>
    <t>Atk Factor enemy</t>
  </si>
  <si>
    <t>Def</t>
  </si>
  <si>
    <t>DefBase</t>
  </si>
  <si>
    <t>DefFactor</t>
  </si>
  <si>
    <t>Def Factor ENEMY</t>
  </si>
  <si>
    <t>hits to kill hero WITH DEF</t>
  </si>
  <si>
    <t>hits to kill hero witout defence</t>
  </si>
  <si>
    <t>Max MP</t>
  </si>
  <si>
    <t>max Hp</t>
  </si>
  <si>
    <t>LVL</t>
  </si>
  <si>
    <t>Magic</t>
  </si>
  <si>
    <t>MP Cost</t>
  </si>
  <si>
    <t>kill enemy</t>
  </si>
  <si>
    <t>kill with fire</t>
  </si>
  <si>
    <t>kill with ice</t>
  </si>
  <si>
    <t>Char Map</t>
  </si>
  <si>
    <t>times to cast</t>
  </si>
  <si>
    <t>Enemy HP</t>
  </si>
  <si>
    <t>hits to kill</t>
  </si>
  <si>
    <t>enemy generated</t>
  </si>
  <si>
    <t>Poison dmg</t>
  </si>
  <si>
    <t>Spirit</t>
  </si>
  <si>
    <t>[2]</t>
  </si>
  <si>
    <t>The player starts the game as Vaan, but any party members who join him </t>
  </si>
  <si>
    <t>Experience</t>
  </si>
  <si>
    <t>3,305,782</t>
  </si>
  <si>
    <t>3,487,042</t>
  </si>
  <si>
    <t>3,675,577</t>
  </si>
  <si>
    <t>3,871,576</t>
  </si>
  <si>
    <t>4,075,232</t>
  </si>
  <si>
    <t>4,286,739</t>
  </si>
  <si>
    <t>4,506,293</t>
  </si>
  <si>
    <t>4,734,094</t>
  </si>
  <si>
    <t>4,970,343</t>
  </si>
  <si>
    <t>5,215,245</t>
  </si>
  <si>
    <t>5,469,006</t>
  </si>
  <si>
    <t>5,731,834</t>
  </si>
  <si>
    <t>6,003,941</t>
  </si>
  <si>
    <t>6,285,540</t>
  </si>
  <si>
    <t>1,009,438</t>
  </si>
  <si>
    <t>6,576,848</t>
  </si>
  <si>
    <t>1,085,309</t>
  </si>
  <si>
    <t>6,878,083</t>
  </si>
  <si>
    <t>1,165,308</t>
  </si>
  <si>
    <t>7,189,465</t>
  </si>
  <si>
    <t>1,249,580</t>
  </si>
  <si>
    <t>7,511,218</t>
  </si>
  <si>
    <t>1,338,271</t>
  </si>
  <si>
    <t>7,843,567</t>
  </si>
  <si>
    <t>1,431,529</t>
  </si>
  <si>
    <t>8,186,741</t>
  </si>
  <si>
    <t>1,529,506</t>
  </si>
  <si>
    <t>8,540,970</t>
  </si>
  <si>
    <t>1,632,355</t>
  </si>
  <si>
    <t>8,906,486</t>
  </si>
  <si>
    <t>1,740,233</t>
  </si>
  <si>
    <t>9,283,525</t>
  </si>
  <si>
    <t>1,853,298</t>
  </si>
  <si>
    <t>9,672,324</t>
  </si>
  <si>
    <t>1,971,710</t>
  </si>
  <si>
    <t>10,073,124</t>
  </si>
  <si>
    <t>2,095,633</t>
  </si>
  <si>
    <t>10,486,167</t>
  </si>
  <si>
    <t>2,225,232</t>
  </si>
  <si>
    <t>10,911,697</t>
  </si>
  <si>
    <t>2,360,676</t>
  </si>
  <si>
    <t>11,349,962</t>
  </si>
  <si>
    <t>2,502,135</t>
  </si>
  <si>
    <t>11,801,211</t>
  </si>
  <si>
    <t>2,649,781</t>
  </si>
  <si>
    <t>12,265,697</t>
  </si>
  <si>
    <t>2,803,790</t>
  </si>
  <si>
    <t>12,743,674</t>
  </si>
  <si>
    <t>2,964,339</t>
  </si>
  <si>
    <t>13,235,398</t>
  </si>
  <si>
    <t>3,131,609</t>
  </si>
  <si>
    <t>13,741,129</t>
  </si>
  <si>
    <t>Magic ATK</t>
  </si>
  <si>
    <t>Sword 2</t>
  </si>
  <si>
    <t>MagicBase</t>
  </si>
  <si>
    <t>enemy exp</t>
  </si>
  <si>
    <t>kills</t>
  </si>
  <si>
    <t>2.06</t>
  </si>
  <si>
    <t>2.12</t>
  </si>
  <si>
    <t>2.19</t>
  </si>
  <si>
    <t>2.26</t>
  </si>
  <si>
    <t>2.34</t>
  </si>
  <si>
    <t>2.42</t>
  </si>
  <si>
    <t>2.5</t>
  </si>
  <si>
    <t>2.59</t>
  </si>
  <si>
    <t>2.68</t>
  </si>
  <si>
    <t>2.77</t>
  </si>
  <si>
    <t>2.85</t>
  </si>
  <si>
    <t>2.93</t>
  </si>
  <si>
    <t>3.01</t>
  </si>
  <si>
    <t>3.08</t>
  </si>
  <si>
    <t>3.15</t>
  </si>
  <si>
    <t>3.21</t>
  </si>
  <si>
    <t>3.27</t>
  </si>
  <si>
    <t>3.33</t>
  </si>
  <si>
    <t>3.4</t>
  </si>
  <si>
    <t>3.14</t>
  </si>
  <si>
    <t>3.82</t>
  </si>
  <si>
    <t>4.54</t>
  </si>
  <si>
    <t>5.3</t>
  </si>
  <si>
    <t>6.1</t>
  </si>
  <si>
    <t>6.94</t>
  </si>
  <si>
    <t>7.82</t>
  </si>
  <si>
    <t>8.74</t>
  </si>
  <si>
    <t>9.7</t>
  </si>
  <si>
    <t>10.62</t>
  </si>
  <si>
    <t>11.5</t>
  </si>
  <si>
    <t>12.34</t>
  </si>
  <si>
    <t>13.14</t>
  </si>
  <si>
    <t>13.9</t>
  </si>
  <si>
    <t>14.62</t>
  </si>
  <si>
    <t>15.3</t>
  </si>
  <si>
    <t>15.94</t>
  </si>
  <si>
    <t>16.62</t>
  </si>
  <si>
    <t>17.34</t>
  </si>
  <si>
    <t>Sword 1</t>
  </si>
  <si>
    <t>Heal</t>
  </si>
  <si>
    <t>Heal2</t>
  </si>
  <si>
    <t>MP</t>
  </si>
  <si>
    <t>BOSS ATK</t>
  </si>
  <si>
    <t>BOSS HP</t>
  </si>
  <si>
    <t>MP COST</t>
  </si>
  <si>
    <t>Potion</t>
  </si>
  <si>
    <t>Ether</t>
  </si>
  <si>
    <t>Elixir</t>
  </si>
  <si>
    <t>Item</t>
  </si>
  <si>
    <t>Gil</t>
  </si>
  <si>
    <t>Phoenix Down</t>
  </si>
  <si>
    <t>Silver_Dust</t>
  </si>
  <si>
    <t>Does</t>
  </si>
  <si>
    <t>Hi-Potion</t>
  </si>
  <si>
    <t>HP/MP</t>
  </si>
  <si>
    <t>HP</t>
  </si>
  <si>
    <t>N/A</t>
  </si>
  <si>
    <t>FULL</t>
  </si>
  <si>
    <t>Mega_Elexir</t>
  </si>
  <si>
    <t>HP/MP all members</t>
  </si>
  <si>
    <t>Life Back</t>
  </si>
  <si>
    <t>Full HP/MP</t>
  </si>
  <si>
    <t>Antidote</t>
  </si>
  <si>
    <t>Cure Poison</t>
  </si>
  <si>
    <t>Cure Paralyzed</t>
  </si>
  <si>
    <t>GIL</t>
  </si>
  <si>
    <t>boss exp</t>
  </si>
  <si>
    <t>Fire with %</t>
  </si>
  <si>
    <t>{\displaystyle (SpellPower/16)*[(Level+MagicalAttack)*6]}</t>
  </si>
  <si>
    <t>Black Magic</t>
  </si>
  <si>
    <t>luck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</si>
</sst>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6"/>
      <color theme="1"/>
      <name val="Var(--theme-secondary-font)"/>
    </font>
    <font>
      <sz val="7"/>
      <color rgb="FFE6E6E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2" fontId="0" fillId="0" borderId="0" xfId="0" applyNumberFormat="1"/>
    <xf numFmtId="0" fontId="0" fillId="0" borderId="0" xfId="0" applyNumberFormat="1"/>
    <xf numFmtId="165" fontId="0" fillId="0" borderId="0" xfId="0" applyNumberFormat="1"/>
    <xf numFmtId="1" fontId="0" fillId="0" borderId="0" xfId="0" applyNumberForma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 indent="1"/>
    </xf>
    <xf numFmtId="0" fontId="0" fillId="0" borderId="0" xfId="0" applyAlignment="1">
      <alignment horizontal="left" vertical="center" wrapText="1" indent="1"/>
    </xf>
    <xf numFmtId="10" fontId="0" fillId="0" borderId="0" xfId="1" applyNumberFormat="1" applyFont="1"/>
    <xf numFmtId="0" fontId="2" fillId="0" borderId="0" xfId="2" applyAlignment="1">
      <alignment horizontal="left" vertical="center" wrapText="1" indent="1"/>
    </xf>
    <xf numFmtId="0" fontId="2" fillId="0" borderId="0" xfId="2" applyAlignment="1">
      <alignment vertical="center" wrapText="1"/>
    </xf>
    <xf numFmtId="2" fontId="0" fillId="2" borderId="0" xfId="0" applyNumberFormat="1" applyFill="1"/>
    <xf numFmtId="1" fontId="0" fillId="2" borderId="0" xfId="0" applyNumberFormat="1" applyFill="1"/>
    <xf numFmtId="0" fontId="0" fillId="2" borderId="0" xfId="0" applyFill="1"/>
    <xf numFmtId="2" fontId="0" fillId="3" borderId="0" xfId="0" applyNumberFormat="1" applyFill="1"/>
    <xf numFmtId="1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1" fontId="0" fillId="5" borderId="0" xfId="0" applyNumberFormat="1" applyFill="1"/>
    <xf numFmtId="2" fontId="0" fillId="7" borderId="0" xfId="0" applyNumberFormat="1" applyFill="1"/>
    <xf numFmtId="1" fontId="0" fillId="7" borderId="0" xfId="0" applyNumberFormat="1" applyFill="1"/>
    <xf numFmtId="165" fontId="0" fillId="6" borderId="0" xfId="0" applyNumberFormat="1" applyFill="1"/>
    <xf numFmtId="164" fontId="0" fillId="5" borderId="0" xfId="0" applyNumberFormat="1" applyFill="1"/>
    <xf numFmtId="0" fontId="0" fillId="7" borderId="0" xfId="0" applyFill="1"/>
    <xf numFmtId="166" fontId="0" fillId="6" borderId="0" xfId="0" applyNumberFormat="1" applyFill="1"/>
    <xf numFmtId="4" fontId="0" fillId="7" borderId="0" xfId="0" applyNumberFormat="1" applyFill="1"/>
    <xf numFmtId="164" fontId="0" fillId="6" borderId="0" xfId="0" applyNumberFormat="1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1.png"/><Relationship Id="rId7" Type="http://schemas.openxmlformats.org/officeDocument/2006/relationships/image" Target="../media/image7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279400</xdr:colOff>
      <xdr:row>5</xdr:row>
      <xdr:rowOff>38100</xdr:rowOff>
    </xdr:from>
    <xdr:to>
      <xdr:col>20</xdr:col>
      <xdr:colOff>298450</xdr:colOff>
      <xdr:row>6</xdr:row>
      <xdr:rowOff>177800</xdr:rowOff>
    </xdr:to>
    <xdr:pic>
      <xdr:nvPicPr>
        <xdr:cNvPr id="2" name="Picture 1" descr="{\displaystyle Mag=MagBase+[Level*3/10]+[MagBonus/32]}">
          <a:extLst>
            <a:ext uri="{FF2B5EF4-FFF2-40B4-BE49-F238E27FC236}">
              <a16:creationId xmlns:a16="http://schemas.microsoft.com/office/drawing/2014/main" id="{B83F0160-F608-44AD-BDE4-40BD99931B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958850"/>
          <a:ext cx="61150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431800</xdr:colOff>
      <xdr:row>4</xdr:row>
      <xdr:rowOff>6350</xdr:rowOff>
    </xdr:from>
    <xdr:to>
      <xdr:col>19</xdr:col>
      <xdr:colOff>82550</xdr:colOff>
      <xdr:row>5</xdr:row>
      <xdr:rowOff>146050</xdr:rowOff>
    </xdr:to>
    <xdr:pic>
      <xdr:nvPicPr>
        <xdr:cNvPr id="2" name="Picture 1" descr="{\displaystyle Spr=SprBase+[Level*3/20]+[SprBonus/32]}">
          <a:extLst>
            <a:ext uri="{FF2B5EF4-FFF2-40B4-BE49-F238E27FC236}">
              <a16:creationId xmlns:a16="http://schemas.microsoft.com/office/drawing/2014/main" id="{B8BA0333-603A-4CF0-BCC7-7B67AD7066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08600" y="742950"/>
          <a:ext cx="57467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577850</xdr:colOff>
      <xdr:row>2</xdr:row>
      <xdr:rowOff>88900</xdr:rowOff>
    </xdr:from>
    <xdr:to>
      <xdr:col>15</xdr:col>
      <xdr:colOff>285750</xdr:colOff>
      <xdr:row>4</xdr:row>
      <xdr:rowOff>44450</xdr:rowOff>
    </xdr:to>
    <xdr:pic>
      <xdr:nvPicPr>
        <xdr:cNvPr id="2" name="Picture 1" descr="{\displaystyle Spd=SpdBase+[Level*1/10]+[SpdBonus/32]}">
          <a:extLst>
            <a:ext uri="{FF2B5EF4-FFF2-40B4-BE49-F238E27FC236}">
              <a16:creationId xmlns:a16="http://schemas.microsoft.com/office/drawing/2014/main" id="{AE4CEACC-A53C-46A2-B514-EB2A82DF02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25850" y="457200"/>
          <a:ext cx="58039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438150</xdr:colOff>
      <xdr:row>0</xdr:row>
      <xdr:rowOff>146050</xdr:rowOff>
    </xdr:from>
    <xdr:to>
      <xdr:col>12</xdr:col>
      <xdr:colOff>146050</xdr:colOff>
      <xdr:row>2</xdr:row>
      <xdr:rowOff>101600</xdr:rowOff>
    </xdr:to>
    <xdr:pic>
      <xdr:nvPicPr>
        <xdr:cNvPr id="2" name="Picture 1" descr="{\displaystyle Spd=SpdBase+[Level*1/10]+[SpdBonus/32]}">
          <a:extLst>
            <a:ext uri="{FF2B5EF4-FFF2-40B4-BE49-F238E27FC236}">
              <a16:creationId xmlns:a16="http://schemas.microsoft.com/office/drawing/2014/main" id="{B8E161D3-38CF-41A2-B12E-5727A77698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50" y="146050"/>
          <a:ext cx="58039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431800</xdr:colOff>
      <xdr:row>2</xdr:row>
      <xdr:rowOff>88900</xdr:rowOff>
    </xdr:from>
    <xdr:to>
      <xdr:col>11</xdr:col>
      <xdr:colOff>577850</xdr:colOff>
      <xdr:row>4</xdr:row>
      <xdr:rowOff>44450</xdr:rowOff>
    </xdr:to>
    <xdr:pic>
      <xdr:nvPicPr>
        <xdr:cNvPr id="3" name="Picture 2" descr="{\displaystyle Str=StrBase+[Level*3/10]+[StrBonus/32]}">
          <a:extLst>
            <a:ext uri="{FF2B5EF4-FFF2-40B4-BE49-F238E27FC236}">
              <a16:creationId xmlns:a16="http://schemas.microsoft.com/office/drawing/2014/main" id="{855DD062-9710-4943-A44D-EF3AFE27C5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57200"/>
          <a:ext cx="56324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393700</xdr:colOff>
      <xdr:row>4</xdr:row>
      <xdr:rowOff>50800</xdr:rowOff>
    </xdr:from>
    <xdr:to>
      <xdr:col>12</xdr:col>
      <xdr:colOff>412750</xdr:colOff>
      <xdr:row>6</xdr:row>
      <xdr:rowOff>6350</xdr:rowOff>
    </xdr:to>
    <xdr:pic>
      <xdr:nvPicPr>
        <xdr:cNvPr id="4" name="Picture 3" descr="{\displaystyle Mag=MagBase+[Level*3/10]+[MagBonus/32]}">
          <a:extLst>
            <a:ext uri="{FF2B5EF4-FFF2-40B4-BE49-F238E27FC236}">
              <a16:creationId xmlns:a16="http://schemas.microsoft.com/office/drawing/2014/main" id="{8109CC6D-073D-4ABE-921A-279CC1DB35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2900" y="787400"/>
          <a:ext cx="61150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438150</xdr:colOff>
      <xdr:row>6</xdr:row>
      <xdr:rowOff>50800</xdr:rowOff>
    </xdr:from>
    <xdr:to>
      <xdr:col>12</xdr:col>
      <xdr:colOff>88900</xdr:colOff>
      <xdr:row>8</xdr:row>
      <xdr:rowOff>6350</xdr:rowOff>
    </xdr:to>
    <xdr:pic>
      <xdr:nvPicPr>
        <xdr:cNvPr id="5" name="Picture 4" descr="{\displaystyle Spr=SprBase+[Level*3/20]+[SprBonus/32]}">
          <a:extLst>
            <a:ext uri="{FF2B5EF4-FFF2-40B4-BE49-F238E27FC236}">
              <a16:creationId xmlns:a16="http://schemas.microsoft.com/office/drawing/2014/main" id="{4D5FD43B-1AAD-4311-9BA9-C31D64E33A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50" y="1155700"/>
          <a:ext cx="57467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495300</xdr:colOff>
      <xdr:row>8</xdr:row>
      <xdr:rowOff>107950</xdr:rowOff>
    </xdr:from>
    <xdr:to>
      <xdr:col>12</xdr:col>
      <xdr:colOff>508000</xdr:colOff>
      <xdr:row>9</xdr:row>
      <xdr:rowOff>247650</xdr:rowOff>
    </xdr:to>
    <xdr:pic>
      <xdr:nvPicPr>
        <xdr:cNvPr id="6" name="Picture 5" descr="{\displaystyle MSt=MStBase+[Level*4/10]+[MStBonus/32]}">
          <a:extLst>
            <a:ext uri="{FF2B5EF4-FFF2-40B4-BE49-F238E27FC236}">
              <a16:creationId xmlns:a16="http://schemas.microsoft.com/office/drawing/2014/main" id="{9EBE5142-8660-4C8E-8DB8-4AAE2EBD49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1581150"/>
          <a:ext cx="61087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552450</xdr:colOff>
      <xdr:row>9</xdr:row>
      <xdr:rowOff>273050</xdr:rowOff>
    </xdr:from>
    <xdr:to>
      <xdr:col>9</xdr:col>
      <xdr:colOff>76200</xdr:colOff>
      <xdr:row>10</xdr:row>
      <xdr:rowOff>139700</xdr:rowOff>
    </xdr:to>
    <xdr:pic>
      <xdr:nvPicPr>
        <xdr:cNvPr id="7" name="Picture 6" descr="{\displaystyle HP=[Str*HPMod(Level)/50]}">
          <a:extLst>
            <a:ext uri="{FF2B5EF4-FFF2-40B4-BE49-F238E27FC236}">
              <a16:creationId xmlns:a16="http://schemas.microsoft.com/office/drawing/2014/main" id="{ACED18A1-6927-4D00-A49B-19526CD0C7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930400"/>
          <a:ext cx="37909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469900</xdr:colOff>
      <xdr:row>11</xdr:row>
      <xdr:rowOff>6350</xdr:rowOff>
    </xdr:from>
    <xdr:to>
      <xdr:col>9</xdr:col>
      <xdr:colOff>374650</xdr:colOff>
      <xdr:row>12</xdr:row>
      <xdr:rowOff>146050</xdr:rowOff>
    </xdr:to>
    <xdr:pic>
      <xdr:nvPicPr>
        <xdr:cNvPr id="8" name="Picture 7" descr="{\displaystyle MP=[Mag*MPMod(Level)/100]}">
          <a:extLst>
            <a:ext uri="{FF2B5EF4-FFF2-40B4-BE49-F238E27FC236}">
              <a16:creationId xmlns:a16="http://schemas.microsoft.com/office/drawing/2014/main" id="{3E3EC285-2B3D-42A1-96E7-D5E2F12802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9100" y="2305050"/>
          <a:ext cx="41719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450850</xdr:colOff>
      <xdr:row>12</xdr:row>
      <xdr:rowOff>177800</xdr:rowOff>
    </xdr:from>
    <xdr:to>
      <xdr:col>13</xdr:col>
      <xdr:colOff>317500</xdr:colOff>
      <xdr:row>14</xdr:row>
      <xdr:rowOff>152400</xdr:rowOff>
    </xdr:to>
    <xdr:pic>
      <xdr:nvPicPr>
        <xdr:cNvPr id="9" name="Picture 8" descr="{\displaystyle Exp=0.1*Lv^{4}+4.2*Lv^{3}+6.1*Lv^{2}+1.4*Lv-11.4}">
          <a:extLst>
            <a:ext uri="{FF2B5EF4-FFF2-40B4-BE49-F238E27FC236}">
              <a16:creationId xmlns:a16="http://schemas.microsoft.com/office/drawing/2014/main" id="{A01F0E89-98B7-4EC2-8FE5-384576A040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050" y="2660650"/>
          <a:ext cx="657225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finalfantasy.fandom.com/wiki/Vaan_(Final_Fantasy_XII_party_member)" TargetMode="External"/><Relationship Id="rId1" Type="http://schemas.openxmlformats.org/officeDocument/2006/relationships/hyperlink" Target="https://finalfantasy.fandom.com/wiki/Level" TargetMode="External"/><Relationship Id="rId4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5FD71-976B-4E72-B822-2C3E5AEEB748}">
  <sheetPr codeName="Sheet1">
    <tabColor rgb="FFFF0000"/>
  </sheetPr>
  <dimension ref="A1:J22"/>
  <sheetViews>
    <sheetView workbookViewId="0">
      <selection activeCell="M6" sqref="M6"/>
    </sheetView>
  </sheetViews>
  <sheetFormatPr defaultRowHeight="14.5"/>
  <cols>
    <col min="5" max="5" width="15.26953125" bestFit="1" customWidth="1"/>
    <col min="6" max="6" width="16.26953125" bestFit="1" customWidth="1"/>
    <col min="9" max="9" width="17.08984375" bestFit="1" customWidth="1"/>
  </cols>
  <sheetData>
    <row r="1" spans="1:10">
      <c r="A1" t="s">
        <v>0</v>
      </c>
      <c r="B1" t="s">
        <v>15</v>
      </c>
      <c r="D1" t="s">
        <v>16</v>
      </c>
      <c r="E1" t="s">
        <v>17</v>
      </c>
      <c r="F1" t="s">
        <v>19</v>
      </c>
      <c r="G1" t="s">
        <v>18</v>
      </c>
      <c r="H1" t="s">
        <v>24</v>
      </c>
      <c r="I1" t="s">
        <v>26</v>
      </c>
      <c r="J1" t="s">
        <v>157</v>
      </c>
    </row>
    <row r="2" spans="1:10">
      <c r="A2">
        <v>1</v>
      </c>
      <c r="B2" s="1">
        <f>C2+'To python'!$AB$3</f>
        <v>2.5</v>
      </c>
      <c r="C2" s="1">
        <v>2.5</v>
      </c>
      <c r="D2">
        <v>0</v>
      </c>
      <c r="E2">
        <v>3</v>
      </c>
      <c r="F2" s="9"/>
      <c r="G2" s="1">
        <f>B2+(A2*3/10+(D2)/32)</f>
        <v>2.8</v>
      </c>
      <c r="H2" s="3">
        <v>3.5</v>
      </c>
      <c r="I2">
        <v>2.5</v>
      </c>
      <c r="J2">
        <f>(10*A2)^1.5</f>
        <v>31.622776601683803</v>
      </c>
    </row>
    <row r="3" spans="1:10">
      <c r="A3">
        <v>2</v>
      </c>
      <c r="B3" s="1">
        <f>C3+'To python'!$AB$3</f>
        <v>3.14</v>
      </c>
      <c r="C3" s="1">
        <v>3.14</v>
      </c>
      <c r="D3">
        <f>E3</f>
        <v>3</v>
      </c>
      <c r="E3">
        <v>3</v>
      </c>
      <c r="F3" s="9"/>
      <c r="G3" s="1">
        <f t="shared" ref="G3:G21" si="0">B3+(A3*3/10+(D3)/32)</f>
        <v>3.8337500000000002</v>
      </c>
      <c r="H3" s="3">
        <v>3.5</v>
      </c>
      <c r="I3">
        <v>2.5</v>
      </c>
      <c r="J3">
        <f t="shared" ref="J3:J21" si="1">(10*A3)^1.5</f>
        <v>89.442719099991592</v>
      </c>
    </row>
    <row r="4" spans="1:10">
      <c r="A4">
        <v>3</v>
      </c>
      <c r="B4" s="1">
        <f>C4+'To python'!$AB$3</f>
        <v>3.82</v>
      </c>
      <c r="C4" s="1">
        <v>3.82</v>
      </c>
      <c r="D4">
        <f>D3+E4</f>
        <v>6</v>
      </c>
      <c r="E4">
        <v>3</v>
      </c>
      <c r="F4" s="9"/>
      <c r="G4" s="1">
        <f t="shared" si="0"/>
        <v>4.9074999999999998</v>
      </c>
      <c r="H4" s="3">
        <v>3.5</v>
      </c>
      <c r="I4">
        <v>2.5</v>
      </c>
      <c r="J4">
        <f t="shared" si="1"/>
        <v>164.31676725154981</v>
      </c>
    </row>
    <row r="5" spans="1:10">
      <c r="A5">
        <v>4</v>
      </c>
      <c r="B5" s="1">
        <f>C5+'To python'!$AB$3</f>
        <v>4.54</v>
      </c>
      <c r="C5" s="1">
        <v>4.54</v>
      </c>
      <c r="D5">
        <f t="shared" ref="D5:D21" si="2">D4+E5</f>
        <v>9</v>
      </c>
      <c r="E5">
        <v>3</v>
      </c>
      <c r="F5" s="9"/>
      <c r="G5" s="1">
        <f t="shared" si="0"/>
        <v>6.0212500000000002</v>
      </c>
      <c r="H5" s="3">
        <v>3.5</v>
      </c>
      <c r="I5">
        <v>2.5</v>
      </c>
      <c r="J5">
        <f t="shared" si="1"/>
        <v>252.9822128134704</v>
      </c>
    </row>
    <row r="6" spans="1:10">
      <c r="A6">
        <v>5</v>
      </c>
      <c r="B6" s="1">
        <f>C6+'To python'!$AB$3</f>
        <v>5.3</v>
      </c>
      <c r="C6" s="1">
        <v>5.3</v>
      </c>
      <c r="D6">
        <f t="shared" si="2"/>
        <v>12</v>
      </c>
      <c r="E6">
        <v>3</v>
      </c>
      <c r="F6" s="9"/>
      <c r="G6" s="1">
        <f t="shared" si="0"/>
        <v>7.1749999999999998</v>
      </c>
      <c r="H6" s="3">
        <v>3.5</v>
      </c>
      <c r="I6">
        <v>2.5</v>
      </c>
      <c r="J6">
        <f t="shared" si="1"/>
        <v>353.5533905932736</v>
      </c>
    </row>
    <row r="7" spans="1:10">
      <c r="A7">
        <v>6</v>
      </c>
      <c r="B7" s="1">
        <f>C7+'To python'!$AB$3</f>
        <v>6.1</v>
      </c>
      <c r="C7" s="1">
        <v>6.1</v>
      </c>
      <c r="D7">
        <f t="shared" si="2"/>
        <v>15</v>
      </c>
      <c r="E7">
        <v>3</v>
      </c>
      <c r="F7" s="9"/>
      <c r="G7" s="1">
        <f t="shared" si="0"/>
        <v>8.3687499999999986</v>
      </c>
      <c r="H7" s="3">
        <v>3.5</v>
      </c>
      <c r="I7">
        <v>2.5</v>
      </c>
      <c r="J7">
        <f t="shared" si="1"/>
        <v>464.75800154488962</v>
      </c>
    </row>
    <row r="8" spans="1:10">
      <c r="A8">
        <v>7</v>
      </c>
      <c r="B8" s="1">
        <f>C8+'To python'!$AB$3</f>
        <v>6.94</v>
      </c>
      <c r="C8" s="1">
        <v>6.94</v>
      </c>
      <c r="D8">
        <f t="shared" si="2"/>
        <v>18</v>
      </c>
      <c r="E8">
        <v>3</v>
      </c>
      <c r="F8" s="9"/>
      <c r="G8" s="1">
        <f t="shared" si="0"/>
        <v>9.6025000000000009</v>
      </c>
      <c r="H8" s="3">
        <v>3.5</v>
      </c>
      <c r="I8">
        <v>2.5</v>
      </c>
      <c r="J8">
        <f t="shared" si="1"/>
        <v>585.66201857385352</v>
      </c>
    </row>
    <row r="9" spans="1:10">
      <c r="A9">
        <v>8</v>
      </c>
      <c r="B9" s="1">
        <f>C9+'To python'!$AB$3</f>
        <v>7.82</v>
      </c>
      <c r="C9" s="1">
        <v>7.82</v>
      </c>
      <c r="D9">
        <f t="shared" si="2"/>
        <v>21</v>
      </c>
      <c r="E9">
        <v>3</v>
      </c>
      <c r="F9" s="9"/>
      <c r="G9" s="1">
        <f t="shared" si="0"/>
        <v>10.876250000000001</v>
      </c>
      <c r="H9" s="3">
        <v>3.5</v>
      </c>
      <c r="I9">
        <v>2.5</v>
      </c>
      <c r="J9">
        <f t="shared" si="1"/>
        <v>715.54175279993228</v>
      </c>
    </row>
    <row r="10" spans="1:10">
      <c r="A10">
        <v>9</v>
      </c>
      <c r="B10" s="1">
        <f>C10+'To python'!$AB$3</f>
        <v>8.74</v>
      </c>
      <c r="C10" s="1">
        <v>8.74</v>
      </c>
      <c r="D10">
        <f t="shared" si="2"/>
        <v>24</v>
      </c>
      <c r="E10">
        <v>3</v>
      </c>
      <c r="F10" s="9"/>
      <c r="G10" s="1">
        <f t="shared" si="0"/>
        <v>12.190000000000001</v>
      </c>
      <c r="H10" s="3">
        <v>3.5</v>
      </c>
      <c r="I10">
        <v>2.5</v>
      </c>
      <c r="J10">
        <f t="shared" si="1"/>
        <v>853.81496824546241</v>
      </c>
    </row>
    <row r="11" spans="1:10">
      <c r="A11">
        <v>10</v>
      </c>
      <c r="B11" s="1">
        <f>C11+'To python'!$AB$3</f>
        <v>9.6999999999999993</v>
      </c>
      <c r="C11" s="1">
        <v>9.6999999999999993</v>
      </c>
      <c r="D11">
        <f t="shared" si="2"/>
        <v>27</v>
      </c>
      <c r="E11">
        <v>3</v>
      </c>
      <c r="F11" s="9"/>
      <c r="G11" s="1">
        <f t="shared" si="0"/>
        <v>13.543749999999999</v>
      </c>
      <c r="H11" s="3">
        <v>3.5</v>
      </c>
      <c r="I11">
        <v>2.5</v>
      </c>
      <c r="J11">
        <f t="shared" si="1"/>
        <v>1000.0000000000007</v>
      </c>
    </row>
    <row r="12" spans="1:10">
      <c r="A12">
        <v>11</v>
      </c>
      <c r="B12" s="1">
        <f>C12+'To python'!$AB$3</f>
        <v>10.62</v>
      </c>
      <c r="C12" s="6">
        <v>10.62</v>
      </c>
      <c r="D12">
        <f t="shared" si="2"/>
        <v>30</v>
      </c>
      <c r="E12">
        <v>3</v>
      </c>
      <c r="G12" s="1">
        <f t="shared" si="0"/>
        <v>14.857499999999998</v>
      </c>
      <c r="H12" s="3">
        <v>3.5</v>
      </c>
      <c r="I12">
        <v>2.5</v>
      </c>
      <c r="J12">
        <f t="shared" si="1"/>
        <v>1153.6897329871679</v>
      </c>
    </row>
    <row r="13" spans="1:10">
      <c r="A13">
        <v>12</v>
      </c>
      <c r="B13" s="1">
        <f>C13+'To python'!$AB$3</f>
        <v>11.5</v>
      </c>
      <c r="C13" s="6">
        <v>11.5</v>
      </c>
      <c r="D13">
        <f t="shared" si="2"/>
        <v>33</v>
      </c>
      <c r="E13">
        <v>3</v>
      </c>
      <c r="G13" s="1">
        <f t="shared" si="0"/>
        <v>16.131250000000001</v>
      </c>
      <c r="H13" s="3">
        <v>3.5</v>
      </c>
      <c r="I13">
        <v>2.5</v>
      </c>
      <c r="J13">
        <f t="shared" si="1"/>
        <v>1314.5341380123989</v>
      </c>
    </row>
    <row r="14" spans="1:10">
      <c r="A14">
        <v>13</v>
      </c>
      <c r="B14" s="1">
        <f>C14+'To python'!$AB$3</f>
        <v>12.34</v>
      </c>
      <c r="C14" s="6">
        <v>12.34</v>
      </c>
      <c r="D14">
        <f t="shared" si="2"/>
        <v>36</v>
      </c>
      <c r="E14">
        <v>3</v>
      </c>
      <c r="G14" s="1">
        <f t="shared" si="0"/>
        <v>17.365000000000002</v>
      </c>
      <c r="H14" s="3">
        <v>3.5</v>
      </c>
      <c r="I14">
        <v>2.5</v>
      </c>
      <c r="J14">
        <f t="shared" si="1"/>
        <v>1482.2280526288782</v>
      </c>
    </row>
    <row r="15" spans="1:10">
      <c r="A15">
        <v>14</v>
      </c>
      <c r="B15" s="1">
        <f>C15+'To python'!$AB$3</f>
        <v>13.14</v>
      </c>
      <c r="C15" s="6">
        <v>13.14</v>
      </c>
      <c r="D15">
        <f t="shared" si="2"/>
        <v>39</v>
      </c>
      <c r="E15">
        <v>3</v>
      </c>
      <c r="G15" s="1">
        <f t="shared" si="0"/>
        <v>18.55875</v>
      </c>
      <c r="H15" s="3">
        <v>3.5</v>
      </c>
      <c r="I15">
        <v>2.5</v>
      </c>
      <c r="J15">
        <f t="shared" si="1"/>
        <v>1656.5023392678913</v>
      </c>
    </row>
    <row r="16" spans="1:10">
      <c r="A16">
        <v>15</v>
      </c>
      <c r="B16" s="1">
        <f>C16+'To python'!$AB$3</f>
        <v>13.9</v>
      </c>
      <c r="C16" s="6">
        <v>13.9</v>
      </c>
      <c r="D16">
        <f t="shared" si="2"/>
        <v>42</v>
      </c>
      <c r="E16">
        <v>3</v>
      </c>
      <c r="G16" s="1">
        <f t="shared" si="0"/>
        <v>19.712499999999999</v>
      </c>
      <c r="H16" s="3">
        <v>3.5</v>
      </c>
      <c r="I16">
        <v>2.5</v>
      </c>
      <c r="J16">
        <f t="shared" si="1"/>
        <v>1837.1173070873829</v>
      </c>
    </row>
    <row r="17" spans="1:10">
      <c r="A17">
        <v>16</v>
      </c>
      <c r="B17" s="1">
        <f>C17+'To python'!$AB$3</f>
        <v>14.62</v>
      </c>
      <c r="C17" s="6">
        <v>14.62</v>
      </c>
      <c r="D17">
        <f t="shared" si="2"/>
        <v>45</v>
      </c>
      <c r="E17">
        <v>3</v>
      </c>
      <c r="G17" s="1">
        <f t="shared" si="0"/>
        <v>20.826249999999998</v>
      </c>
      <c r="H17" s="3">
        <v>3.5</v>
      </c>
      <c r="I17">
        <v>2.5</v>
      </c>
      <c r="J17">
        <f t="shared" si="1"/>
        <v>2023.8577025077618</v>
      </c>
    </row>
    <row r="18" spans="1:10">
      <c r="A18">
        <v>17</v>
      </c>
      <c r="B18" s="1">
        <f>C18+'To python'!$AB$3</f>
        <v>15.3</v>
      </c>
      <c r="C18" s="6">
        <v>15.3</v>
      </c>
      <c r="D18">
        <f t="shared" si="2"/>
        <v>48</v>
      </c>
      <c r="E18">
        <v>3</v>
      </c>
      <c r="G18" s="1">
        <f t="shared" si="0"/>
        <v>21.9</v>
      </c>
      <c r="H18" s="3">
        <v>3.5</v>
      </c>
      <c r="I18">
        <v>2.5</v>
      </c>
      <c r="J18">
        <f t="shared" si="1"/>
        <v>2216.5288177689017</v>
      </c>
    </row>
    <row r="19" spans="1:10">
      <c r="A19">
        <v>18</v>
      </c>
      <c r="B19" s="1">
        <f>C19+'To python'!$AB$3</f>
        <v>15.94</v>
      </c>
      <c r="C19" s="6">
        <v>15.94</v>
      </c>
      <c r="D19">
        <f t="shared" si="2"/>
        <v>51</v>
      </c>
      <c r="E19">
        <v>3</v>
      </c>
      <c r="G19" s="1">
        <f t="shared" si="0"/>
        <v>22.93375</v>
      </c>
      <c r="H19" s="3">
        <v>3.5</v>
      </c>
      <c r="I19">
        <v>2.5</v>
      </c>
      <c r="J19">
        <f t="shared" si="1"/>
        <v>2414.9534156997729</v>
      </c>
    </row>
    <row r="20" spans="1:10">
      <c r="A20">
        <v>19</v>
      </c>
      <c r="B20" s="1">
        <f>C20+'To python'!$AB$3</f>
        <v>16.62</v>
      </c>
      <c r="C20" s="6">
        <v>16.62</v>
      </c>
      <c r="D20">
        <f t="shared" si="2"/>
        <v>54</v>
      </c>
      <c r="E20">
        <v>3</v>
      </c>
      <c r="G20" s="1">
        <f t="shared" si="0"/>
        <v>24.0075</v>
      </c>
      <c r="H20" s="3">
        <v>3.5</v>
      </c>
      <c r="I20">
        <v>2.5</v>
      </c>
      <c r="J20">
        <f t="shared" si="1"/>
        <v>2618.9692628971434</v>
      </c>
    </row>
    <row r="21" spans="1:10">
      <c r="A21">
        <v>20</v>
      </c>
      <c r="B21" s="1">
        <f>C21+'To python'!$AB$3</f>
        <v>17.34</v>
      </c>
      <c r="C21" s="6">
        <v>17.34</v>
      </c>
      <c r="D21">
        <f t="shared" si="2"/>
        <v>57</v>
      </c>
      <c r="E21">
        <v>3</v>
      </c>
      <c r="G21" s="1">
        <f t="shared" si="0"/>
        <v>25.12125</v>
      </c>
      <c r="H21" s="3">
        <v>3.5</v>
      </c>
      <c r="I21">
        <v>2.5</v>
      </c>
      <c r="J21">
        <f t="shared" si="1"/>
        <v>2828.4271247461875</v>
      </c>
    </row>
    <row r="22" spans="1:10">
      <c r="H22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6C028-695D-4F93-98EC-1C513B1E309F}">
  <sheetPr codeName="Sheet9"/>
  <dimension ref="A1:N34"/>
  <sheetViews>
    <sheetView workbookViewId="0">
      <selection activeCell="B2" sqref="B2"/>
    </sheetView>
  </sheetViews>
  <sheetFormatPr defaultRowHeight="14.5"/>
  <cols>
    <col min="4" max="4" width="6.453125" bestFit="1" customWidth="1"/>
    <col min="9" max="10" width="11.81640625" bestFit="1" customWidth="1"/>
  </cols>
  <sheetData>
    <row r="1" spans="1:14">
      <c r="A1" s="5" t="s">
        <v>0</v>
      </c>
      <c r="B1" s="5" t="s">
        <v>50</v>
      </c>
      <c r="C1" s="5" t="s">
        <v>0</v>
      </c>
      <c r="D1" s="5" t="s">
        <v>50</v>
      </c>
      <c r="E1" s="5" t="s">
        <v>0</v>
      </c>
      <c r="F1" s="5" t="s">
        <v>50</v>
      </c>
      <c r="I1" s="5" t="s">
        <v>106</v>
      </c>
      <c r="J1" s="5" t="s">
        <v>107</v>
      </c>
      <c r="K1" s="5" t="s">
        <v>106</v>
      </c>
      <c r="L1" s="5" t="s">
        <v>107</v>
      </c>
      <c r="M1" s="5" t="s">
        <v>174</v>
      </c>
      <c r="N1" s="5" t="s">
        <v>107</v>
      </c>
    </row>
    <row r="2" spans="1:14">
      <c r="A2" s="5">
        <v>1</v>
      </c>
      <c r="B2" s="6">
        <f>ROUNDDOWN(0.1*A2^4+4.2*A2^3+6.1*A2^2+1.4*A2-11.4,0)</f>
        <v>0</v>
      </c>
      <c r="C2" s="5">
        <v>34</v>
      </c>
      <c r="D2" s="6">
        <v>305.798</v>
      </c>
      <c r="E2" s="5">
        <v>67</v>
      </c>
      <c r="F2" s="6" t="s">
        <v>51</v>
      </c>
      <c r="G2">
        <f>0.1*A2^4+4.2*A2^3+6.1*A2^2+1.4*A2-11.4</f>
        <v>0.39999999999999858</v>
      </c>
      <c r="K2" s="1">
        <f>(0.1*A2^4+4.2*A2^3+6.1*A2^2+1.4*A2-11.4)/A2^2</f>
        <v>0.39999999999999858</v>
      </c>
      <c r="M2">
        <f>(0.1*A2^4+4.2*A2^3+6.1*A2^2+1.4*A2-11.4)/A2^2*10</f>
        <v>3.9999999999999858</v>
      </c>
    </row>
    <row r="3" spans="1:14">
      <c r="A3" s="5">
        <v>2</v>
      </c>
      <c r="B3" s="6">
        <f>ROUNDDOWN(0.1*A3^4+4.2*A3^3+6.1*A3^2+1.4*A3-11.4,0)</f>
        <v>51</v>
      </c>
      <c r="C3" s="5">
        <v>35</v>
      </c>
      <c r="D3" s="6">
        <v>337.64699999999999</v>
      </c>
      <c r="E3" s="5">
        <v>68</v>
      </c>
      <c r="F3" s="6" t="s">
        <v>52</v>
      </c>
      <c r="G3">
        <f t="shared" ref="G3:G4" si="0">0.1*A3^4+4.2*A3^3+6.1*A3^2+1.4*A3-11.4</f>
        <v>51</v>
      </c>
      <c r="K3" s="1">
        <f>(0.1*A3^4+4.2*A3^3+6.1*A3^2+1.4*A3-11.4)/A3^2</f>
        <v>12.75</v>
      </c>
      <c r="L3">
        <f>B3/K3</f>
        <v>4</v>
      </c>
      <c r="M3">
        <f t="shared" ref="M3:M14" si="1">(0.1*A3^4+4.2*A3^3+6.1*A3^2+1.4*A3-11.4)/A3^2*10</f>
        <v>127.5</v>
      </c>
      <c r="N3">
        <f>B3/M3</f>
        <v>0.4</v>
      </c>
    </row>
    <row r="4" spans="1:14">
      <c r="A4" s="5">
        <v>3</v>
      </c>
      <c r="B4" s="6">
        <f>ROUNDDOWN(0.1*A4^4+4.2*A4^3+6.1*A4^2+1.4*A4-11.4,0)</f>
        <v>169</v>
      </c>
      <c r="C4" s="5">
        <v>36</v>
      </c>
      <c r="D4" s="6">
        <v>371.86099999999999</v>
      </c>
      <c r="E4" s="5">
        <v>69</v>
      </c>
      <c r="F4" s="6" t="s">
        <v>53</v>
      </c>
      <c r="G4">
        <f t="shared" si="0"/>
        <v>169.2</v>
      </c>
      <c r="K4" s="1">
        <f t="shared" ref="K4:K34" si="2">(0.1*A4^4+4.2*A4^3+6.1*A4^2+1.4*A4-11.4)/A4^2</f>
        <v>18.799999999999997</v>
      </c>
      <c r="L4">
        <f t="shared" ref="L4:L14" si="3">B4/K4</f>
        <v>8.9893617021276615</v>
      </c>
      <c r="M4">
        <f t="shared" si="1"/>
        <v>187.99999999999997</v>
      </c>
      <c r="N4">
        <f t="shared" ref="N4:N14" si="4">B4/M4</f>
        <v>0.89893617021276606</v>
      </c>
    </row>
    <row r="5" spans="1:14">
      <c r="A5" s="5">
        <v>4</v>
      </c>
      <c r="B5" s="6">
        <f>ROUNDDOWN(0.1*A5^4+4.2*A5^3+6.1*A5^2+1.4*A5-11.4,0)</f>
        <v>386</v>
      </c>
      <c r="C5" s="5">
        <v>37</v>
      </c>
      <c r="D5" s="6">
        <v>408.55</v>
      </c>
      <c r="E5" s="5">
        <v>70</v>
      </c>
      <c r="F5" s="6" t="s">
        <v>54</v>
      </c>
      <c r="K5" s="1">
        <f t="shared" si="2"/>
        <v>24.137500000000003</v>
      </c>
      <c r="L5">
        <f t="shared" si="3"/>
        <v>15.991714137752458</v>
      </c>
      <c r="M5">
        <f t="shared" si="1"/>
        <v>241.37500000000003</v>
      </c>
      <c r="N5">
        <f t="shared" si="4"/>
        <v>1.5991714137752457</v>
      </c>
    </row>
    <row r="6" spans="1:14">
      <c r="A6" s="5">
        <v>5</v>
      </c>
      <c r="B6" s="6">
        <f t="shared" ref="B6:B10" si="5">ROUNDDOWN(0.1*A6^4+4.2*A6^3+6.1*A6^2+1.4*A6-11.4,0)</f>
        <v>735</v>
      </c>
      <c r="C6" s="5">
        <v>38</v>
      </c>
      <c r="D6" s="6">
        <v>447.82600000000002</v>
      </c>
      <c r="E6" s="5">
        <v>71</v>
      </c>
      <c r="F6" s="6" t="s">
        <v>55</v>
      </c>
      <c r="K6" s="1">
        <f t="shared" si="2"/>
        <v>29.423999999999999</v>
      </c>
      <c r="L6">
        <f t="shared" si="3"/>
        <v>24.979608482871125</v>
      </c>
      <c r="M6">
        <f t="shared" si="1"/>
        <v>294.24</v>
      </c>
      <c r="N6">
        <f t="shared" si="4"/>
        <v>2.4979608482871125</v>
      </c>
    </row>
    <row r="7" spans="1:14">
      <c r="A7" s="5">
        <v>6</v>
      </c>
      <c r="B7" s="6">
        <f t="shared" si="5"/>
        <v>1253</v>
      </c>
      <c r="C7" s="5">
        <v>39</v>
      </c>
      <c r="D7" s="6">
        <v>489.80500000000001</v>
      </c>
      <c r="E7" s="5">
        <v>72</v>
      </c>
      <c r="F7" s="6" t="s">
        <v>56</v>
      </c>
      <c r="K7" s="1">
        <f t="shared" si="2"/>
        <v>34.816666666666663</v>
      </c>
      <c r="L7">
        <f t="shared" si="3"/>
        <v>35.988511249401633</v>
      </c>
      <c r="M7">
        <f t="shared" si="1"/>
        <v>348.16666666666663</v>
      </c>
      <c r="N7">
        <f t="shared" si="4"/>
        <v>3.5988511249401633</v>
      </c>
    </row>
    <row r="8" spans="1:14">
      <c r="A8" s="5">
        <v>7</v>
      </c>
      <c r="B8" s="6">
        <f t="shared" si="5"/>
        <v>1978</v>
      </c>
      <c r="C8" s="5">
        <v>40</v>
      </c>
      <c r="D8" s="6">
        <v>534.60400000000004</v>
      </c>
      <c r="E8" s="5">
        <v>73</v>
      </c>
      <c r="F8" s="6" t="s">
        <v>57</v>
      </c>
      <c r="K8" s="1">
        <f t="shared" si="2"/>
        <v>40.367346938775512</v>
      </c>
      <c r="L8">
        <f t="shared" si="3"/>
        <v>49</v>
      </c>
      <c r="M8">
        <f t="shared" si="1"/>
        <v>403.67346938775512</v>
      </c>
      <c r="N8">
        <f t="shared" si="4"/>
        <v>4.8999999999999995</v>
      </c>
    </row>
    <row r="9" spans="1:14">
      <c r="A9" s="5">
        <v>8</v>
      </c>
      <c r="B9" s="6">
        <f t="shared" si="5"/>
        <v>2950</v>
      </c>
      <c r="C9" s="5">
        <v>41</v>
      </c>
      <c r="D9" s="6">
        <v>582.34400000000005</v>
      </c>
      <c r="E9" s="5">
        <v>74</v>
      </c>
      <c r="F9" s="6" t="s">
        <v>58</v>
      </c>
      <c r="K9" s="1">
        <f t="shared" si="2"/>
        <v>46.096874999999997</v>
      </c>
      <c r="L9">
        <f t="shared" si="3"/>
        <v>63.995661311097557</v>
      </c>
      <c r="M9">
        <f t="shared" si="1"/>
        <v>460.96875</v>
      </c>
      <c r="N9">
        <f t="shared" si="4"/>
        <v>6.3995661311097551</v>
      </c>
    </row>
    <row r="10" spans="1:14">
      <c r="A10" s="5">
        <v>9</v>
      </c>
      <c r="B10" s="6">
        <f t="shared" si="5"/>
        <v>4213</v>
      </c>
      <c r="C10" s="5">
        <v>42</v>
      </c>
      <c r="D10" s="6">
        <v>633.14700000000005</v>
      </c>
      <c r="E10" s="5">
        <v>75</v>
      </c>
      <c r="F10" s="6" t="s">
        <v>59</v>
      </c>
      <c r="K10" s="1">
        <f t="shared" si="2"/>
        <v>52.014814814814827</v>
      </c>
      <c r="L10">
        <f t="shared" si="3"/>
        <v>80.996154941612062</v>
      </c>
      <c r="M10">
        <f t="shared" si="1"/>
        <v>520.14814814814827</v>
      </c>
      <c r="N10">
        <f t="shared" si="4"/>
        <v>8.0996154941612062</v>
      </c>
    </row>
    <row r="11" spans="1:14">
      <c r="A11" s="5">
        <v>10</v>
      </c>
      <c r="B11" s="6">
        <f t="shared" ref="B11:B17" si="6">ROUNDDOWN(0.1*A11^4+4.2*A11^3+6.1*A11^2+1.4*A11-11.4,0)</f>
        <v>5812</v>
      </c>
      <c r="C11" s="5">
        <v>43</v>
      </c>
      <c r="D11" s="6">
        <v>687.13699999999994</v>
      </c>
      <c r="E11" s="5">
        <v>76</v>
      </c>
      <c r="F11" s="6" t="s">
        <v>60</v>
      </c>
      <c r="K11" s="1">
        <f t="shared" si="2"/>
        <v>58.126000000000005</v>
      </c>
      <c r="L11">
        <f t="shared" si="3"/>
        <v>99.98967759694456</v>
      </c>
      <c r="M11">
        <f t="shared" si="1"/>
        <v>581.26</v>
      </c>
      <c r="N11">
        <f t="shared" si="4"/>
        <v>9.9989677596944571</v>
      </c>
    </row>
    <row r="12" spans="1:14">
      <c r="A12" s="5">
        <v>11</v>
      </c>
      <c r="B12" s="6">
        <f t="shared" si="6"/>
        <v>7796</v>
      </c>
      <c r="C12" s="5">
        <v>44</v>
      </c>
      <c r="D12" s="6">
        <v>744.44200000000001</v>
      </c>
      <c r="E12" s="5">
        <v>77</v>
      </c>
      <c r="F12" s="6" t="s">
        <v>61</v>
      </c>
      <c r="K12" s="1">
        <f t="shared" si="2"/>
        <v>64.433057851239667</v>
      </c>
      <c r="L12">
        <f t="shared" si="3"/>
        <v>120.99379200656713</v>
      </c>
      <c r="M12">
        <f t="shared" si="1"/>
        <v>644.33057851239664</v>
      </c>
      <c r="N12">
        <f t="shared" si="4"/>
        <v>12.099379200656715</v>
      </c>
    </row>
    <row r="13" spans="1:14">
      <c r="A13" s="5">
        <v>12</v>
      </c>
      <c r="B13" s="6">
        <f t="shared" si="6"/>
        <v>10215</v>
      </c>
      <c r="C13" s="5">
        <v>45</v>
      </c>
      <c r="D13" s="6">
        <v>805.19100000000003</v>
      </c>
      <c r="E13" s="5">
        <v>78</v>
      </c>
      <c r="F13" s="6" t="s">
        <v>62</v>
      </c>
      <c r="K13" s="1">
        <f t="shared" si="2"/>
        <v>70.9375</v>
      </c>
      <c r="L13">
        <f t="shared" si="3"/>
        <v>144</v>
      </c>
      <c r="M13">
        <f t="shared" si="1"/>
        <v>709.375</v>
      </c>
      <c r="N13">
        <f t="shared" si="4"/>
        <v>14.4</v>
      </c>
    </row>
    <row r="14" spans="1:14">
      <c r="A14" s="5">
        <v>13</v>
      </c>
      <c r="B14" s="6">
        <f t="shared" si="6"/>
        <v>13121</v>
      </c>
      <c r="C14" s="5">
        <v>46</v>
      </c>
      <c r="D14" s="6">
        <v>869.51700000000005</v>
      </c>
      <c r="E14" s="5">
        <v>79</v>
      </c>
      <c r="F14" s="6" t="s">
        <v>63</v>
      </c>
      <c r="K14" s="1">
        <f t="shared" si="2"/>
        <v>77.640236686390537</v>
      </c>
      <c r="L14">
        <f t="shared" si="3"/>
        <v>168.99742401609609</v>
      </c>
      <c r="M14">
        <f t="shared" si="1"/>
        <v>776.4023668639054</v>
      </c>
      <c r="N14">
        <f t="shared" si="4"/>
        <v>16.899742401609608</v>
      </c>
    </row>
    <row r="15" spans="1:14">
      <c r="A15" s="5">
        <v>14</v>
      </c>
      <c r="B15" s="6">
        <f t="shared" si="6"/>
        <v>16570</v>
      </c>
      <c r="C15" s="5">
        <v>47</v>
      </c>
      <c r="D15" s="6">
        <v>937.55399999999997</v>
      </c>
      <c r="E15" s="5">
        <v>80</v>
      </c>
      <c r="F15" s="6" t="s">
        <v>64</v>
      </c>
      <c r="K15" s="1">
        <f t="shared" si="2"/>
        <v>84.54183673469386</v>
      </c>
    </row>
    <row r="16" spans="1:14">
      <c r="A16" s="5">
        <v>15</v>
      </c>
      <c r="B16" s="6">
        <f t="shared" si="6"/>
        <v>20619</v>
      </c>
      <c r="C16" s="5">
        <v>48</v>
      </c>
      <c r="D16" s="6" t="s">
        <v>65</v>
      </c>
      <c r="E16" s="5">
        <v>81</v>
      </c>
      <c r="F16" s="6" t="s">
        <v>66</v>
      </c>
      <c r="K16" s="1">
        <f t="shared" si="2"/>
        <v>91.642666666666656</v>
      </c>
    </row>
    <row r="17" spans="1:11">
      <c r="A17" s="5">
        <v>16</v>
      </c>
      <c r="B17" s="6">
        <f t="shared" si="6"/>
        <v>25329</v>
      </c>
      <c r="C17" s="5">
        <v>49</v>
      </c>
      <c r="D17" s="6" t="s">
        <v>67</v>
      </c>
      <c r="E17" s="5">
        <v>82</v>
      </c>
      <c r="F17" s="6" t="s">
        <v>68</v>
      </c>
      <c r="K17" s="1">
        <f t="shared" si="2"/>
        <v>98.942968750000006</v>
      </c>
    </row>
    <row r="18" spans="1:11">
      <c r="A18" s="5">
        <v>17</v>
      </c>
      <c r="B18" s="6">
        <f t="shared" ref="B18:B21" si="7">ROUNDDOWN(0.1*A18^4+4.2*A18^3+6.1*A18^2+1.4*A18-11.4,0)</f>
        <v>30762</v>
      </c>
      <c r="C18" s="5">
        <v>50</v>
      </c>
      <c r="D18" s="6" t="s">
        <v>69</v>
      </c>
      <c r="E18" s="5">
        <v>83</v>
      </c>
      <c r="F18" s="6" t="s">
        <v>70</v>
      </c>
      <c r="K18" s="1">
        <f t="shared" si="2"/>
        <v>106.44290657439447</v>
      </c>
    </row>
    <row r="19" spans="1:11">
      <c r="A19" s="5">
        <v>18</v>
      </c>
      <c r="B19" s="6">
        <f t="shared" si="7"/>
        <v>36982</v>
      </c>
      <c r="C19" s="5">
        <v>51</v>
      </c>
      <c r="D19" s="6" t="s">
        <v>71</v>
      </c>
      <c r="E19" s="5">
        <v>84</v>
      </c>
      <c r="F19" s="6" t="s">
        <v>72</v>
      </c>
      <c r="K19" s="1">
        <f t="shared" si="2"/>
        <v>114.14259259259258</v>
      </c>
    </row>
    <row r="20" spans="1:11">
      <c r="A20" s="5">
        <v>19</v>
      </c>
      <c r="B20" s="6">
        <f t="shared" si="7"/>
        <v>44057</v>
      </c>
      <c r="C20" s="5">
        <v>52</v>
      </c>
      <c r="D20" s="6" t="s">
        <v>73</v>
      </c>
      <c r="E20" s="5">
        <v>85</v>
      </c>
      <c r="F20" s="6" t="s">
        <v>74</v>
      </c>
      <c r="K20" s="1">
        <f t="shared" si="2"/>
        <v>122.04210526315789</v>
      </c>
    </row>
    <row r="21" spans="1:11">
      <c r="A21" s="5">
        <v>20</v>
      </c>
      <c r="B21" s="6">
        <f t="shared" si="7"/>
        <v>52056</v>
      </c>
      <c r="C21" s="5">
        <v>53</v>
      </c>
      <c r="D21" s="6" t="s">
        <v>75</v>
      </c>
      <c r="E21" s="5">
        <v>86</v>
      </c>
      <c r="F21" s="6" t="s">
        <v>76</v>
      </c>
      <c r="K21" s="1">
        <f t="shared" si="2"/>
        <v>130.14150000000001</v>
      </c>
    </row>
    <row r="22" spans="1:11">
      <c r="A22" s="5">
        <v>21</v>
      </c>
      <c r="B22" s="6">
        <v>61052</v>
      </c>
      <c r="C22" s="5">
        <v>54</v>
      </c>
      <c r="D22" s="6" t="s">
        <v>77</v>
      </c>
      <c r="E22" s="5">
        <v>87</v>
      </c>
      <c r="F22" s="6" t="s">
        <v>78</v>
      </c>
      <c r="K22" s="1">
        <f t="shared" si="2"/>
        <v>138.44081632653061</v>
      </c>
    </row>
    <row r="23" spans="1:11">
      <c r="A23" s="5">
        <v>22</v>
      </c>
      <c r="B23" s="6">
        <v>71119</v>
      </c>
      <c r="C23" s="5">
        <v>55</v>
      </c>
      <c r="D23" s="6" t="s">
        <v>79</v>
      </c>
      <c r="E23" s="5">
        <v>88</v>
      </c>
      <c r="F23" s="6" t="s">
        <v>80</v>
      </c>
      <c r="K23" s="1">
        <f t="shared" si="2"/>
        <v>146.94008264462809</v>
      </c>
    </row>
    <row r="24" spans="1:11">
      <c r="A24" s="5">
        <v>23</v>
      </c>
      <c r="B24" s="6">
        <v>82333</v>
      </c>
      <c r="C24" s="5">
        <v>56</v>
      </c>
      <c r="D24" s="6" t="s">
        <v>81</v>
      </c>
      <c r="E24" s="5">
        <v>89</v>
      </c>
      <c r="F24" s="6" t="s">
        <v>82</v>
      </c>
      <c r="K24" s="1">
        <f t="shared" si="2"/>
        <v>155.63931947069943</v>
      </c>
    </row>
    <row r="25" spans="1:11">
      <c r="A25" s="5">
        <v>24</v>
      </c>
      <c r="B25" s="6">
        <v>94774</v>
      </c>
      <c r="C25" s="5">
        <v>57</v>
      </c>
      <c r="D25" s="6" t="s">
        <v>83</v>
      </c>
      <c r="E25" s="5">
        <v>90</v>
      </c>
      <c r="F25" s="6" t="s">
        <v>84</v>
      </c>
      <c r="K25" s="1">
        <f t="shared" si="2"/>
        <v>164.53854166666667</v>
      </c>
    </row>
    <row r="26" spans="1:11">
      <c r="A26" s="5">
        <v>25</v>
      </c>
      <c r="B26" s="6">
        <v>108523</v>
      </c>
      <c r="C26" s="5">
        <v>58</v>
      </c>
      <c r="D26" s="6" t="s">
        <v>85</v>
      </c>
      <c r="E26" s="5">
        <v>91</v>
      </c>
      <c r="F26" s="6" t="s">
        <v>86</v>
      </c>
      <c r="K26" s="1">
        <f t="shared" si="2"/>
        <v>173.63776000000001</v>
      </c>
    </row>
    <row r="27" spans="1:11">
      <c r="A27" s="5">
        <v>26</v>
      </c>
      <c r="B27" s="6">
        <v>123665</v>
      </c>
      <c r="C27" s="5">
        <v>59</v>
      </c>
      <c r="D27" s="6" t="s">
        <v>87</v>
      </c>
      <c r="E27" s="5">
        <v>92</v>
      </c>
      <c r="F27" s="6" t="s">
        <v>88</v>
      </c>
      <c r="K27" s="1">
        <f t="shared" si="2"/>
        <v>182.93698224852074</v>
      </c>
    </row>
    <row r="28" spans="1:11">
      <c r="A28" s="5">
        <v>27</v>
      </c>
      <c r="B28" s="6">
        <v>140286</v>
      </c>
      <c r="C28" s="5">
        <v>60</v>
      </c>
      <c r="D28" s="6" t="s">
        <v>89</v>
      </c>
      <c r="E28" s="5">
        <v>93</v>
      </c>
      <c r="F28" s="6" t="s">
        <v>90</v>
      </c>
      <c r="K28" s="1">
        <f t="shared" si="2"/>
        <v>192.43621399176953</v>
      </c>
    </row>
    <row r="29" spans="1:11">
      <c r="A29" s="5">
        <v>28</v>
      </c>
      <c r="B29" s="6">
        <v>158474</v>
      </c>
      <c r="C29" s="5">
        <v>61</v>
      </c>
      <c r="D29" s="6" t="s">
        <v>91</v>
      </c>
      <c r="E29" s="5">
        <v>94</v>
      </c>
      <c r="F29" s="6" t="s">
        <v>92</v>
      </c>
      <c r="K29" s="1">
        <f t="shared" si="2"/>
        <v>202.13545918367348</v>
      </c>
    </row>
    <row r="30" spans="1:11">
      <c r="A30" s="5">
        <v>29</v>
      </c>
      <c r="B30" s="6">
        <v>178321</v>
      </c>
      <c r="C30" s="5">
        <v>62</v>
      </c>
      <c r="D30" s="6" t="s">
        <v>93</v>
      </c>
      <c r="E30" s="5">
        <v>95</v>
      </c>
      <c r="F30" s="6" t="s">
        <v>94</v>
      </c>
      <c r="K30" s="1">
        <f t="shared" si="2"/>
        <v>212.03472057074916</v>
      </c>
    </row>
    <row r="31" spans="1:11">
      <c r="A31" s="5">
        <v>30</v>
      </c>
      <c r="B31" s="6">
        <v>19992</v>
      </c>
      <c r="C31" s="5">
        <v>63</v>
      </c>
      <c r="D31" s="6" t="s">
        <v>95</v>
      </c>
      <c r="E31" s="5">
        <v>96</v>
      </c>
      <c r="F31" s="6" t="s">
        <v>96</v>
      </c>
      <c r="K31" s="1">
        <f t="shared" si="2"/>
        <v>222.13400000000001</v>
      </c>
    </row>
    <row r="32" spans="1:11">
      <c r="A32" s="5">
        <v>31</v>
      </c>
      <c r="B32" s="6">
        <v>223368</v>
      </c>
      <c r="C32" s="5">
        <v>64</v>
      </c>
      <c r="D32" s="6" t="s">
        <v>97</v>
      </c>
      <c r="E32" s="5">
        <v>97</v>
      </c>
      <c r="F32" s="6" t="s">
        <v>98</v>
      </c>
      <c r="K32" s="1">
        <f t="shared" si="2"/>
        <v>232.43329864724248</v>
      </c>
    </row>
    <row r="33" spans="1:11">
      <c r="A33" s="5">
        <v>32</v>
      </c>
      <c r="B33" s="6">
        <v>248763</v>
      </c>
      <c r="C33" s="5">
        <v>65</v>
      </c>
      <c r="D33" s="6" t="s">
        <v>99</v>
      </c>
      <c r="E33" s="5">
        <v>98</v>
      </c>
      <c r="F33" s="6" t="s">
        <v>100</v>
      </c>
      <c r="K33" s="1">
        <f t="shared" si="2"/>
        <v>242.9326171875</v>
      </c>
    </row>
    <row r="34" spans="1:11">
      <c r="A34" s="5">
        <v>33</v>
      </c>
      <c r="B34" s="6">
        <v>276205</v>
      </c>
      <c r="C34" s="5">
        <v>66</v>
      </c>
      <c r="D34" s="6" t="s">
        <v>101</v>
      </c>
      <c r="E34" s="5">
        <v>99</v>
      </c>
      <c r="F34" s="6" t="s">
        <v>102</v>
      </c>
      <c r="K34" s="1">
        <f t="shared" si="2"/>
        <v>253.63195592286502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1C8A9-9702-4144-ADF4-926B91A83624}">
  <sheetPr codeName="Sheet10"/>
  <dimension ref="A1"/>
  <sheetViews>
    <sheetView workbookViewId="0">
      <selection activeCell="J15" sqref="J15"/>
    </sheetView>
  </sheetViews>
  <sheetFormatPr defaultRowHeight="14.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6C81E-FF2C-48B0-8424-A8DC93BA5E4E}">
  <sheetPr codeName="Sheet11"/>
  <dimension ref="A1:O21"/>
  <sheetViews>
    <sheetView workbookViewId="0">
      <selection activeCell="D7" sqref="D7"/>
    </sheetView>
  </sheetViews>
  <sheetFormatPr defaultRowHeight="14.5"/>
  <cols>
    <col min="5" max="5" width="11.26953125" bestFit="1" customWidth="1"/>
    <col min="8" max="8" width="15.453125" bestFit="1" customWidth="1"/>
    <col min="9" max="9" width="11.26953125" bestFit="1" customWidth="1"/>
  </cols>
  <sheetData>
    <row r="1" spans="1:15">
      <c r="A1" t="s">
        <v>35</v>
      </c>
      <c r="B1" t="s">
        <v>36</v>
      </c>
      <c r="C1" t="s">
        <v>37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</row>
    <row r="2" spans="1:15">
      <c r="A2">
        <v>1</v>
      </c>
      <c r="B2" t="s">
        <v>21</v>
      </c>
      <c r="C2">
        <v>4</v>
      </c>
      <c r="D2" s="4">
        <f>'To python'!K5</f>
        <v>9.1999999999999993</v>
      </c>
      <c r="E2" s="4">
        <f>ROUNDDOWN(D2/C2,0)</f>
        <v>2</v>
      </c>
      <c r="F2">
        <f>'To python'!AC5</f>
        <v>12.727272727272727</v>
      </c>
      <c r="G2">
        <f>ROUNDUP(F2/'To python'!O5,0)</f>
        <v>1</v>
      </c>
      <c r="H2">
        <f>E2/2</f>
        <v>1</v>
      </c>
    </row>
    <row r="3" spans="1:15">
      <c r="A3">
        <v>2</v>
      </c>
      <c r="B3" t="s">
        <v>21</v>
      </c>
      <c r="C3">
        <v>10</v>
      </c>
      <c r="D3" s="4">
        <f>'To python'!K6</f>
        <v>22.742399999999996</v>
      </c>
      <c r="E3" s="4">
        <f>ROUNDDOWN(D3/C3,0)</f>
        <v>2</v>
      </c>
      <c r="F3">
        <f>'To python'!AC6</f>
        <v>43.774454545454553</v>
      </c>
      <c r="G3">
        <f>ROUNDUP(F3/'To python'!O6,0)</f>
        <v>2</v>
      </c>
      <c r="H3">
        <f t="shared" ref="H3:H4" si="0">E3/2</f>
        <v>1</v>
      </c>
    </row>
    <row r="4" spans="1:15">
      <c r="A4">
        <v>3</v>
      </c>
      <c r="B4" t="s">
        <v>21</v>
      </c>
      <c r="C4">
        <v>21</v>
      </c>
      <c r="D4" s="4">
        <f>'To python'!K7</f>
        <v>40.831199999999995</v>
      </c>
      <c r="E4" s="4">
        <f>ROUNDDOWN(D4/C4,0)</f>
        <v>1</v>
      </c>
      <c r="F4">
        <f>'To python'!AC7</f>
        <v>102.25445454545455</v>
      </c>
      <c r="G4">
        <f>ROUNDUP(F4/'To python'!O7,0)</f>
        <v>4</v>
      </c>
      <c r="H4">
        <f t="shared" si="0"/>
        <v>0.5</v>
      </c>
    </row>
    <row r="5" spans="1:15">
      <c r="A5">
        <v>1</v>
      </c>
      <c r="B5" t="s">
        <v>22</v>
      </c>
      <c r="C5">
        <v>4</v>
      </c>
      <c r="D5" s="4">
        <f>'To python'!K8</f>
        <v>64.47359999999999</v>
      </c>
      <c r="E5" s="4">
        <f t="shared" ref="E5:E7" si="1">ROUNDDOWN(D5/C5,0)</f>
        <v>16</v>
      </c>
      <c r="M5">
        <v>1</v>
      </c>
      <c r="O5">
        <v>2</v>
      </c>
    </row>
    <row r="6" spans="1:15">
      <c r="A6">
        <v>2</v>
      </c>
      <c r="B6" t="s">
        <v>22</v>
      </c>
      <c r="C6">
        <v>10</v>
      </c>
      <c r="D6" s="4">
        <f>'To python'!K9</f>
        <v>93.563999999999979</v>
      </c>
      <c r="E6" s="4">
        <f t="shared" si="1"/>
        <v>9</v>
      </c>
      <c r="M6">
        <v>2</v>
      </c>
    </row>
    <row r="7" spans="1:15">
      <c r="A7">
        <v>3</v>
      </c>
      <c r="B7" t="s">
        <v>22</v>
      </c>
      <c r="C7">
        <v>21</v>
      </c>
      <c r="D7" s="4">
        <f>'To python'!K10</f>
        <v>129.44879999999998</v>
      </c>
      <c r="E7" s="4">
        <f t="shared" si="1"/>
        <v>6</v>
      </c>
      <c r="M7">
        <f t="shared" ref="M7:M15" si="2">M6*$O$5</f>
        <v>4</v>
      </c>
    </row>
    <row r="8" spans="1:15">
      <c r="D8" s="4"/>
      <c r="E8" s="4"/>
      <c r="M8">
        <f t="shared" si="2"/>
        <v>8</v>
      </c>
    </row>
    <row r="9" spans="1:15">
      <c r="D9" s="4"/>
      <c r="E9" s="4"/>
      <c r="M9">
        <f t="shared" si="2"/>
        <v>16</v>
      </c>
    </row>
    <row r="10" spans="1:15">
      <c r="D10" s="4"/>
      <c r="E10" s="4"/>
      <c r="M10">
        <f t="shared" si="2"/>
        <v>32</v>
      </c>
    </row>
    <row r="11" spans="1:15">
      <c r="D11" s="4"/>
      <c r="E11" s="4"/>
      <c r="M11">
        <f t="shared" si="2"/>
        <v>64</v>
      </c>
    </row>
    <row r="12" spans="1:15">
      <c r="D12" s="4"/>
      <c r="E12" s="4"/>
      <c r="M12">
        <f t="shared" si="2"/>
        <v>128</v>
      </c>
    </row>
    <row r="13" spans="1:15">
      <c r="D13" s="4"/>
      <c r="E13" s="4"/>
      <c r="M13">
        <f t="shared" si="2"/>
        <v>256</v>
      </c>
    </row>
    <row r="14" spans="1:15">
      <c r="D14" s="4"/>
      <c r="E14" s="4"/>
      <c r="M14">
        <f t="shared" si="2"/>
        <v>512</v>
      </c>
    </row>
    <row r="15" spans="1:15">
      <c r="D15" s="4"/>
      <c r="E15" s="4"/>
      <c r="M15">
        <f t="shared" si="2"/>
        <v>1024</v>
      </c>
    </row>
    <row r="16" spans="1:15">
      <c r="D16" s="4"/>
      <c r="E16" s="4"/>
    </row>
    <row r="17" spans="4:5">
      <c r="D17" s="4"/>
      <c r="E17" s="4"/>
    </row>
    <row r="18" spans="4:5">
      <c r="D18" s="4"/>
      <c r="E18" s="4"/>
    </row>
    <row r="19" spans="4:5">
      <c r="D19" s="4"/>
      <c r="E19" s="4"/>
    </row>
    <row r="20" spans="4:5">
      <c r="D20" s="4"/>
      <c r="E20" s="4"/>
    </row>
    <row r="21" spans="4:5">
      <c r="D21" s="4"/>
      <c r="E21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CBB38-42D9-4732-8FDC-8F1F67254E9F}">
  <sheetPr codeName="Sheet12"/>
  <dimension ref="A1:J17"/>
  <sheetViews>
    <sheetView workbookViewId="0">
      <selection activeCell="P10" sqref="P10"/>
    </sheetView>
  </sheetViews>
  <sheetFormatPr defaultRowHeight="14.5"/>
  <sheetData>
    <row r="1" spans="1:10">
      <c r="A1" s="2"/>
      <c r="B1" s="2"/>
      <c r="C1" s="2"/>
      <c r="D1" s="2"/>
      <c r="E1" s="2"/>
      <c r="F1" s="2"/>
      <c r="G1" s="2"/>
      <c r="H1" s="2"/>
      <c r="I1" s="2"/>
      <c r="J1" s="2"/>
    </row>
    <row r="2" spans="1:10">
      <c r="A2" s="7"/>
    </row>
    <row r="3" spans="1:10">
      <c r="A3" s="7"/>
    </row>
    <row r="4" spans="1:10">
      <c r="A4" s="7"/>
    </row>
    <row r="5" spans="1:10">
      <c r="A5" s="7"/>
    </row>
    <row r="6" spans="1:10">
      <c r="A6" s="7"/>
    </row>
    <row r="7" spans="1:10">
      <c r="A7" s="7"/>
    </row>
    <row r="8" spans="1:10">
      <c r="A8" s="7"/>
    </row>
    <row r="9" spans="1:10">
      <c r="A9" s="8"/>
    </row>
    <row r="10" spans="1:10" ht="36">
      <c r="A10" s="7" t="s">
        <v>14</v>
      </c>
    </row>
    <row r="15" spans="1:10">
      <c r="E15" s="10" t="s">
        <v>48</v>
      </c>
    </row>
    <row r="17" spans="5:5" ht="145">
      <c r="E17" s="11" t="s">
        <v>49</v>
      </c>
    </row>
  </sheetData>
  <hyperlinks>
    <hyperlink ref="E15" r:id="rId1" location="cite_note-2" display="https://finalfantasy.fandom.com/wiki/Level - cite_note-2" xr:uid="{ABE32509-D63B-4529-B1FA-F56D5C2B52EF}"/>
    <hyperlink ref="E17" r:id="rId2" tooltip="Vaan (Final Fantasy XII party member)" display="https://finalfantasy.fandom.com/wiki/Vaan_(Final_Fantasy_XII_party_member)" xr:uid="{B61EC1D7-3230-48A1-B8A0-22D43D98B500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BA08E-0386-4B9E-BA28-C6C9CE63A821}">
  <sheetPr codeName="Sheet2"/>
  <dimension ref="A1:AO24"/>
  <sheetViews>
    <sheetView tabSelected="1" zoomScale="85" zoomScaleNormal="85" workbookViewId="0">
      <selection activeCell="AC6" sqref="AC6"/>
    </sheetView>
  </sheetViews>
  <sheetFormatPr defaultRowHeight="14.5"/>
  <cols>
    <col min="1" max="1" width="5.26953125" style="20" bestFit="1" customWidth="1"/>
    <col min="2" max="2" width="14.453125" style="18" bestFit="1" customWidth="1"/>
    <col min="3" max="3" width="9" style="23" bestFit="1" customWidth="1"/>
    <col min="4" max="4" width="7.26953125" style="18" customWidth="1"/>
    <col min="5" max="5" width="7.90625" style="18" bestFit="1" customWidth="1"/>
    <col min="6" max="6" width="7.90625" style="18" customWidth="1"/>
    <col min="7" max="7" width="10" style="25" bestFit="1" customWidth="1"/>
    <col min="8" max="8" width="9" style="22" bestFit="1" customWidth="1"/>
    <col min="9" max="9" width="10" style="22" bestFit="1" customWidth="1"/>
    <col min="10" max="10" width="5.7265625" style="15" bestFit="1" customWidth="1"/>
    <col min="11" max="11" width="12.36328125" style="15" customWidth="1"/>
    <col min="12" max="12" width="7.54296875" style="15" customWidth="1"/>
    <col min="13" max="13" width="7.1796875" style="15" bestFit="1" customWidth="1"/>
    <col min="14" max="14" width="9.54296875" style="17" bestFit="1" customWidth="1"/>
    <col min="15" max="15" width="10.54296875" style="17" bestFit="1" customWidth="1"/>
    <col min="16" max="16" width="10" style="17" customWidth="1"/>
    <col min="17" max="17" width="10" style="17" bestFit="1" customWidth="1"/>
    <col min="18" max="19" width="10" style="17" customWidth="1"/>
    <col min="20" max="20" width="11.6328125" style="1" bestFit="1" customWidth="1"/>
    <col min="21" max="21" width="11.6328125" style="1" customWidth="1"/>
    <col min="22" max="22" width="9.1796875" style="14" bestFit="1" customWidth="1"/>
    <col min="23" max="23" width="10.453125" style="14" bestFit="1" customWidth="1"/>
    <col min="24" max="24" width="9.90625" style="14" bestFit="1" customWidth="1"/>
    <col min="25" max="25" width="22.08984375" style="14" bestFit="1" customWidth="1"/>
    <col min="26" max="26" width="26.36328125" style="14" bestFit="1" customWidth="1"/>
    <col min="27" max="30" width="8.7265625" style="24"/>
    <col min="31" max="31" width="10.453125" style="24" bestFit="1" customWidth="1"/>
    <col min="32" max="38" width="8.7265625" style="24"/>
  </cols>
  <sheetData>
    <row r="1" spans="1:41">
      <c r="G1" s="25">
        <v>6</v>
      </c>
      <c r="I1" s="22">
        <v>9</v>
      </c>
      <c r="N1" s="17" t="s">
        <v>176</v>
      </c>
    </row>
    <row r="2" spans="1:41">
      <c r="O2" s="17">
        <v>8</v>
      </c>
      <c r="Q2" s="17">
        <v>64</v>
      </c>
      <c r="R2" s="17">
        <v>1.5</v>
      </c>
      <c r="S2" s="17">
        <v>3</v>
      </c>
    </row>
    <row r="3" spans="1:41">
      <c r="B3" s="1">
        <v>0</v>
      </c>
      <c r="J3" s="1">
        <v>0</v>
      </c>
      <c r="M3" s="1">
        <v>0</v>
      </c>
      <c r="AB3" s="24">
        <v>0</v>
      </c>
    </row>
    <row r="4" spans="1:41">
      <c r="A4" s="20" t="s">
        <v>0</v>
      </c>
      <c r="B4" s="18" t="s">
        <v>1</v>
      </c>
      <c r="C4" s="23" t="s">
        <v>2</v>
      </c>
      <c r="D4" s="18" t="s">
        <v>34</v>
      </c>
      <c r="E4" s="18" t="s">
        <v>27</v>
      </c>
      <c r="F4" s="18" t="s">
        <v>178</v>
      </c>
      <c r="G4" s="25" t="s">
        <v>7</v>
      </c>
      <c r="H4" s="22" t="s">
        <v>146</v>
      </c>
      <c r="I4" s="22" t="s">
        <v>104</v>
      </c>
      <c r="J4" s="15" t="s">
        <v>36</v>
      </c>
      <c r="K4" s="15" t="s">
        <v>13</v>
      </c>
      <c r="L4" s="15" t="s">
        <v>33</v>
      </c>
      <c r="M4" s="15" t="s">
        <v>47</v>
      </c>
      <c r="N4" s="17" t="s">
        <v>103</v>
      </c>
      <c r="O4" s="17" t="s">
        <v>177</v>
      </c>
      <c r="P4" s="17" t="s">
        <v>175</v>
      </c>
      <c r="Q4" s="17" t="s">
        <v>23</v>
      </c>
      <c r="R4" s="17" t="s">
        <v>147</v>
      </c>
      <c r="S4" s="17" t="s">
        <v>148</v>
      </c>
      <c r="T4" s="1" t="s">
        <v>152</v>
      </c>
      <c r="U4" s="1" t="s">
        <v>152</v>
      </c>
      <c r="V4" s="12" t="s">
        <v>38</v>
      </c>
      <c r="W4" s="12" t="s">
        <v>39</v>
      </c>
      <c r="X4" s="12" t="s">
        <v>40</v>
      </c>
      <c r="Y4" s="12" t="s">
        <v>31</v>
      </c>
      <c r="Z4" s="12" t="s">
        <v>32</v>
      </c>
      <c r="AA4" s="20" t="s">
        <v>3</v>
      </c>
      <c r="AB4" s="20" t="s">
        <v>4</v>
      </c>
      <c r="AC4" s="20" t="s">
        <v>5</v>
      </c>
      <c r="AD4" s="20" t="s">
        <v>6</v>
      </c>
      <c r="AE4" s="20" t="s">
        <v>46</v>
      </c>
      <c r="AF4" s="20" t="s">
        <v>149</v>
      </c>
      <c r="AG4" s="20" t="s">
        <v>103</v>
      </c>
      <c r="AH4" s="20" t="s">
        <v>20</v>
      </c>
      <c r="AI4" s="20" t="s">
        <v>23</v>
      </c>
      <c r="AJ4" s="20" t="s">
        <v>147</v>
      </c>
      <c r="AK4" s="20" t="s">
        <v>148</v>
      </c>
      <c r="AL4" s="20" t="s">
        <v>173</v>
      </c>
      <c r="AM4" s="20" t="s">
        <v>150</v>
      </c>
      <c r="AN4" s="20" t="s">
        <v>151</v>
      </c>
      <c r="AO4" s="20" t="s">
        <v>173</v>
      </c>
    </row>
    <row r="5" spans="1:41">
      <c r="A5" s="21">
        <v>1</v>
      </c>
      <c r="B5" s="18">
        <f>'Strength Mod'!G2</f>
        <v>2.8</v>
      </c>
      <c r="C5" s="23">
        <f>IF(B5*'HP MOD'!B2*(A5)/50 &gt;9999,9999,B5*'HP MOD'!B2*(A5)/50)</f>
        <v>14</v>
      </c>
      <c r="D5" s="19">
        <f>C5</f>
        <v>14</v>
      </c>
      <c r="E5" s="18">
        <f>B5+(A5*3/10+G5/2)</f>
        <v>7.9999999999999991</v>
      </c>
      <c r="F5" s="18">
        <f>ROUNDDOWN(A5*(C5+K5)^0.2,0)</f>
        <v>1</v>
      </c>
      <c r="G5" s="25">
        <f>(C5*B5)/A5/4</f>
        <v>9.7999999999999989</v>
      </c>
      <c r="H5" s="27">
        <f>$G$1/16*(A5+G5+B5)*2</f>
        <v>10.199999999999999</v>
      </c>
      <c r="I5" s="27">
        <f>$I$1/16*(A5+G5+B5)*2</f>
        <v>15.299999999999997</v>
      </c>
      <c r="J5" s="15">
        <f>MagicMod!G2</f>
        <v>2.2999999999999998</v>
      </c>
      <c r="K5" s="15">
        <f>IF(J5*'MP MOD'!B2*(A5)/50&gt;=999,999,J5*'MP MOD'!B2*(A5)/50)</f>
        <v>9.1999999999999993</v>
      </c>
      <c r="L5" s="15">
        <f>K5</f>
        <v>9.1999999999999993</v>
      </c>
      <c r="M5" s="15">
        <f>SpiritMod!G2</f>
        <v>2.5</v>
      </c>
      <c r="N5" s="17">
        <f t="shared" ref="N5:N24" si="0">(K5*M5)/A5/2</f>
        <v>11.5</v>
      </c>
      <c r="O5" s="17">
        <f>$O$2/16*(A5+N5+M5)*2</f>
        <v>15</v>
      </c>
      <c r="P5" s="17">
        <f>N5*1.2</f>
        <v>13.799999999999999</v>
      </c>
      <c r="Q5" s="17">
        <f>$Q$2/16*(A5+N5+M5)*2</f>
        <v>120</v>
      </c>
      <c r="R5" s="17">
        <f>(A5+N5)*$R$2</f>
        <v>18.75</v>
      </c>
      <c r="S5" s="17">
        <f>(A5+N5)*$S$2</f>
        <v>37.5</v>
      </c>
      <c r="T5" s="1">
        <f>J5*'MP MOD'!B2*(A5)/50/5</f>
        <v>1.8399999999999999</v>
      </c>
      <c r="U5" s="3">
        <f>J5*'MP MOD'!B2*(A5)/50/4</f>
        <v>2.2999999999999998</v>
      </c>
      <c r="V5" s="13">
        <f t="shared" ref="V5:V24" si="1">ROUNDUP(AC5/G5,0)</f>
        <v>2</v>
      </c>
      <c r="W5" s="12">
        <f>ROUNDUP(AC5/(O5+N5),0)</f>
        <v>1</v>
      </c>
      <c r="X5" s="13">
        <f>ROUNDUP(AC5/(Q5+N5),0)</f>
        <v>1</v>
      </c>
      <c r="Y5" s="13">
        <f t="shared" ref="Y5:Y14" si="2">(C5+E5)/AD5</f>
        <v>24.69387755102041</v>
      </c>
      <c r="Z5" s="13">
        <f t="shared" ref="Z5:Z14" si="3">C5/AD5</f>
        <v>15.714285714285715</v>
      </c>
      <c r="AA5" s="21">
        <v>1</v>
      </c>
      <c r="AB5" s="20">
        <f>'Strength Mod enemy'!G2</f>
        <v>2.8</v>
      </c>
      <c r="AC5" s="24">
        <f>(AB5*'HP MOD'!B2)*(AA5)/55</f>
        <v>12.727272727272727</v>
      </c>
      <c r="AD5" s="20">
        <f>(AC5*AB5)/AA5/40</f>
        <v>0.89090909090909087</v>
      </c>
      <c r="AE5" s="20">
        <f>(AC5*AB5)/AA5/10/6</f>
        <v>0.59393939393939388</v>
      </c>
      <c r="AF5" s="26">
        <f>AA5*'MP MOD'!B2*(J5)/55</f>
        <v>8.3636363636363633</v>
      </c>
      <c r="AG5" s="26">
        <f>(AF5*M5)/AA5/26</f>
        <v>0.80419580419580405</v>
      </c>
      <c r="AH5" s="26">
        <f>AG5*AA5/2</f>
        <v>0.40209790209790203</v>
      </c>
      <c r="AI5" s="26">
        <f>AG5*AA5/1.5</f>
        <v>0.53613053613053607</v>
      </c>
      <c r="AJ5" s="26">
        <f>M5*AA5/0.7</f>
        <v>3.5714285714285716</v>
      </c>
      <c r="AK5" s="26">
        <f>M5*AA5/0.3</f>
        <v>8.3333333333333339</v>
      </c>
      <c r="AL5" s="26">
        <f>10*AA5^1.5</f>
        <v>10</v>
      </c>
      <c r="AM5">
        <f>(AC5*AB5)/AA5/13</f>
        <v>2.7412587412587408</v>
      </c>
      <c r="AN5">
        <f>(AB5*'HP MOD'!B2)*(AA5)/20</f>
        <v>35</v>
      </c>
      <c r="AO5">
        <f>(10*AA5^2.7)+100</f>
        <v>110</v>
      </c>
    </row>
    <row r="6" spans="1:41">
      <c r="A6" s="21">
        <v>2</v>
      </c>
      <c r="B6" s="18">
        <f>'Strength Mod'!G3</f>
        <v>3.84</v>
      </c>
      <c r="C6" s="23">
        <f>IF(B6*'HP MOD'!B3*(A6)/50 &gt;9999,9999,B6*'HP MOD'!B3*(A6)/50)</f>
        <v>48.230400000000003</v>
      </c>
      <c r="D6" s="19">
        <f t="shared" ref="D6:D24" si="4">C6</f>
        <v>48.230400000000003</v>
      </c>
      <c r="E6" s="18">
        <f t="shared" ref="E6:E24" si="5">B6+(A6*3/10+G6/2)</f>
        <v>16.015295999999999</v>
      </c>
      <c r="F6" s="18">
        <f t="shared" ref="F6:F24" si="6">ROUNDDOWN(A6*(C6+K6)^0.2,0)</f>
        <v>4</v>
      </c>
      <c r="G6" s="25">
        <f t="shared" ref="G6:G24" si="7">(C6*B6)/A6/4</f>
        <v>23.150592</v>
      </c>
      <c r="H6" s="27">
        <f t="shared" ref="H6:H24" si="8">$G$1/16*(A6+G6+B6)*2</f>
        <v>21.742944000000001</v>
      </c>
      <c r="I6" s="27">
        <f t="shared" ref="I6:I24" si="9">$I$1/16*(A6+G6+B6)*2</f>
        <v>32.614415999999999</v>
      </c>
      <c r="J6" s="15">
        <f>MagicMod!G3</f>
        <v>2.76</v>
      </c>
      <c r="K6" s="15">
        <f>IF(J6*'MP MOD'!B3*(A6)/50&gt;=999,999,J6*'MP MOD'!B3*(A6)/50)</f>
        <v>22.742399999999996</v>
      </c>
      <c r="L6" s="16">
        <f t="shared" ref="L6:L24" si="10">K6</f>
        <v>22.742399999999996</v>
      </c>
      <c r="M6" s="15">
        <f>SpiritMod!G3</f>
        <v>3.19</v>
      </c>
      <c r="N6" s="17">
        <f t="shared" si="0"/>
        <v>18.137063999999995</v>
      </c>
      <c r="O6" s="17">
        <f t="shared" ref="O6:O24" si="11">$O$2/16*(A6+N6+M6)*2</f>
        <v>23.327063999999996</v>
      </c>
      <c r="P6" s="17">
        <f t="shared" ref="P6:P24" si="12">N6*1.2</f>
        <v>21.764476799999994</v>
      </c>
      <c r="Q6" s="17">
        <f t="shared" ref="Q6:Q24" si="13">$Q$2/16*(A6+N6+M6)*2</f>
        <v>186.61651199999997</v>
      </c>
      <c r="R6" s="17">
        <f t="shared" ref="R6:R24" si="14">M6*A6/0.7</f>
        <v>9.1142857142857139</v>
      </c>
      <c r="S6" s="17">
        <f t="shared" ref="S6:S24" si="15">(A6+N6)*$S$2</f>
        <v>60.411191999999986</v>
      </c>
      <c r="T6" s="1">
        <f>J6*'MP MOD'!B3*(A6)/50/5</f>
        <v>4.5484799999999996</v>
      </c>
      <c r="U6" s="4">
        <f>J6*'MP MOD'!B3*(A6)/50/4</f>
        <v>5.6855999999999991</v>
      </c>
      <c r="V6" s="13">
        <f t="shared" si="1"/>
        <v>2</v>
      </c>
      <c r="W6" s="12">
        <f t="shared" ref="W6:W24" si="16">ROUNDUP(AC6/(O6+N6),0)</f>
        <v>2</v>
      </c>
      <c r="X6" s="13">
        <f t="shared" ref="X6:X24" si="17">ROUNDUP(AC6/(Q6+N6),0)</f>
        <v>1</v>
      </c>
      <c r="Y6" s="13">
        <f t="shared" si="2"/>
        <v>19.14121539948761</v>
      </c>
      <c r="Z6" s="13">
        <f t="shared" si="3"/>
        <v>14.369654820199116</v>
      </c>
      <c r="AA6" s="24">
        <v>2</v>
      </c>
      <c r="AB6" s="20">
        <f>'Strength Mod enemy'!G3</f>
        <v>3.8337500000000002</v>
      </c>
      <c r="AC6" s="24">
        <f>(AB6*'HP MOD'!B3)*(AA6)/55</f>
        <v>43.774454545454553</v>
      </c>
      <c r="AD6" s="20">
        <f t="shared" ref="AD6:AD24" si="18">(AC6*AB6)/AA6/25</f>
        <v>3.3564063022727284</v>
      </c>
      <c r="AE6" s="20">
        <f t="shared" ref="AE6:AE24" si="19">(AC6*AB6)/AA6/10/6</f>
        <v>1.3985026259469702</v>
      </c>
      <c r="AF6" s="26">
        <f>AA6*'MP MOD'!B3*(J6)/55</f>
        <v>20.67490909090909</v>
      </c>
      <c r="AG6" s="26">
        <f t="shared" ref="AG6:AG24" si="20">(AF6*M6)/AA6/26</f>
        <v>1.2683261538461537</v>
      </c>
      <c r="AH6" s="26">
        <f t="shared" ref="AH6:AH24" si="21">AG6*AA6/2</f>
        <v>1.2683261538461537</v>
      </c>
      <c r="AI6" s="26">
        <f t="shared" ref="AI6:AI24" si="22">AG6*AA6/1.5</f>
        <v>1.6911015384615382</v>
      </c>
      <c r="AJ6" s="26">
        <f t="shared" ref="AJ6:AJ24" si="23">M6*AA6/0.7</f>
        <v>9.1142857142857139</v>
      </c>
      <c r="AK6" s="26">
        <f t="shared" ref="AK6:AK24" si="24">M6*AA6/0.3</f>
        <v>21.266666666666666</v>
      </c>
      <c r="AL6" s="26">
        <f t="shared" ref="AL6:AL24" si="25">10*AA6^1.5</f>
        <v>28.284271247461898</v>
      </c>
      <c r="AM6">
        <f t="shared" ref="AM6:AM24" si="26">(AC6*AB6)/AA6/13</f>
        <v>6.4546275043706309</v>
      </c>
      <c r="AN6">
        <f>(AB6*'HP MOD'!B3)*(AA6)/20</f>
        <v>120.37975000000002</v>
      </c>
      <c r="AO6">
        <f t="shared" ref="AO6:AO24" si="27">(10*AA6^2.7)+100</f>
        <v>164.98019170849886</v>
      </c>
    </row>
    <row r="7" spans="1:41">
      <c r="A7" s="21">
        <v>3</v>
      </c>
      <c r="B7" s="18">
        <f>'Strength Mod'!G4</f>
        <v>4.91</v>
      </c>
      <c r="C7" s="23">
        <f>IF(B7*'HP MOD'!B4*(A7)/50 &gt;9999,9999,B7*'HP MOD'!B4*(A7)/50)</f>
        <v>112.53720000000001</v>
      </c>
      <c r="D7" s="19">
        <f t="shared" si="4"/>
        <v>112.53720000000001</v>
      </c>
      <c r="E7" s="18">
        <f t="shared" si="5"/>
        <v>28.833235500000001</v>
      </c>
      <c r="F7" s="18">
        <f t="shared" si="6"/>
        <v>8</v>
      </c>
      <c r="G7" s="25">
        <f t="shared" si="7"/>
        <v>46.046471000000004</v>
      </c>
      <c r="H7" s="27">
        <f t="shared" si="8"/>
        <v>40.467353250000002</v>
      </c>
      <c r="I7" s="27">
        <f t="shared" si="9"/>
        <v>60.70102987500001</v>
      </c>
      <c r="J7" s="15">
        <f>MagicMod!G4</f>
        <v>3.21</v>
      </c>
      <c r="K7" s="15">
        <f>IF(J7*'MP MOD'!B4*(A7)/50&gt;=999,999,J7*'MP MOD'!B4*(A7)/50)</f>
        <v>40.831199999999995</v>
      </c>
      <c r="L7" s="16">
        <f t="shared" si="10"/>
        <v>40.831199999999995</v>
      </c>
      <c r="M7" s="15">
        <f>SpiritMod!G4</f>
        <v>3.98</v>
      </c>
      <c r="N7" s="17">
        <f t="shared" si="0"/>
        <v>27.084695999999997</v>
      </c>
      <c r="O7" s="17">
        <f t="shared" si="11"/>
        <v>34.064695999999998</v>
      </c>
      <c r="P7" s="17">
        <f t="shared" si="12"/>
        <v>32.501635199999996</v>
      </c>
      <c r="Q7" s="17">
        <f t="shared" si="13"/>
        <v>272.51756799999998</v>
      </c>
      <c r="R7" s="17">
        <f t="shared" si="14"/>
        <v>17.057142857142857</v>
      </c>
      <c r="S7" s="17">
        <f t="shared" si="15"/>
        <v>90.254087999999996</v>
      </c>
      <c r="T7" s="1">
        <f>J7*'MP MOD'!B4*(A7)/50/5</f>
        <v>8.1662399999999984</v>
      </c>
      <c r="U7" s="4">
        <f>J7*'MP MOD'!B4*(A7)/50/4</f>
        <v>10.207799999999999</v>
      </c>
      <c r="V7" s="13">
        <f t="shared" si="1"/>
        <v>3</v>
      </c>
      <c r="W7" s="12">
        <f t="shared" si="16"/>
        <v>2</v>
      </c>
      <c r="X7" s="13">
        <f t="shared" si="17"/>
        <v>1</v>
      </c>
      <c r="Y7" s="13">
        <f t="shared" si="2"/>
        <v>21.128920769962424</v>
      </c>
      <c r="Z7" s="13">
        <f t="shared" si="3"/>
        <v>16.819567500543034</v>
      </c>
      <c r="AA7" s="24">
        <v>3</v>
      </c>
      <c r="AB7" s="20">
        <f>'Strength Mod enemy'!G4</f>
        <v>4.9074999999999998</v>
      </c>
      <c r="AC7" s="24">
        <f>(AB7*'HP MOD'!B4)*(AA7)/55</f>
        <v>102.25445454545455</v>
      </c>
      <c r="AD7" s="20">
        <f t="shared" si="18"/>
        <v>6.690849809090909</v>
      </c>
      <c r="AE7" s="20">
        <f t="shared" si="19"/>
        <v>2.7878540871212123</v>
      </c>
      <c r="AF7" s="26">
        <f>AA7*'MP MOD'!B4*(J7)/55</f>
        <v>37.11927272727273</v>
      </c>
      <c r="AG7" s="26">
        <f t="shared" si="20"/>
        <v>1.8940346853146854</v>
      </c>
      <c r="AH7" s="26">
        <f t="shared" si="21"/>
        <v>2.8410520279720282</v>
      </c>
      <c r="AI7" s="26">
        <f t="shared" si="22"/>
        <v>3.7880693706293709</v>
      </c>
      <c r="AJ7" s="26">
        <f t="shared" si="23"/>
        <v>17.057142857142857</v>
      </c>
      <c r="AK7" s="26">
        <f t="shared" si="24"/>
        <v>39.799999999999997</v>
      </c>
      <c r="AL7" s="26">
        <f t="shared" si="25"/>
        <v>51.96152422706632</v>
      </c>
      <c r="AM7">
        <f t="shared" si="26"/>
        <v>12.867018863636362</v>
      </c>
      <c r="AN7">
        <f>(AB7*'HP MOD'!B4)*(AA7)/20</f>
        <v>281.19974999999999</v>
      </c>
      <c r="AO7">
        <f t="shared" si="27"/>
        <v>294.19023519771349</v>
      </c>
    </row>
    <row r="8" spans="1:41">
      <c r="A8" s="21">
        <v>4</v>
      </c>
      <c r="B8" s="18">
        <f>'Strength Mod'!G5</f>
        <v>6.0299999999999994</v>
      </c>
      <c r="C8" s="23">
        <f>IF(B8*'HP MOD'!B5*(A8)/50 &gt;9999,9999,B8*'HP MOD'!B5*(A8)/50)</f>
        <v>219.00959999999998</v>
      </c>
      <c r="D8" s="19">
        <f t="shared" si="4"/>
        <v>219.00959999999998</v>
      </c>
      <c r="E8" s="18">
        <f t="shared" si="5"/>
        <v>48.499621499999996</v>
      </c>
      <c r="F8" s="18">
        <f t="shared" si="6"/>
        <v>12</v>
      </c>
      <c r="G8" s="25">
        <f t="shared" si="7"/>
        <v>82.539242999999985</v>
      </c>
      <c r="H8" s="27">
        <f t="shared" si="8"/>
        <v>69.426932249999993</v>
      </c>
      <c r="I8" s="27">
        <f t="shared" si="9"/>
        <v>104.14039837499999</v>
      </c>
      <c r="J8" s="15">
        <f>MagicMod!G5</f>
        <v>3.6799999999999997</v>
      </c>
      <c r="K8" s="15">
        <f>IF(J8*'MP MOD'!B5*(A8)/50&gt;=999,999,J8*'MP MOD'!B5*(A8)/50)</f>
        <v>64.47359999999999</v>
      </c>
      <c r="L8" s="16">
        <f t="shared" si="10"/>
        <v>64.47359999999999</v>
      </c>
      <c r="M8" s="15">
        <f>SpiritMod!G5</f>
        <v>4.87</v>
      </c>
      <c r="N8" s="17">
        <f t="shared" si="0"/>
        <v>39.248303999999997</v>
      </c>
      <c r="O8" s="17">
        <f t="shared" si="11"/>
        <v>48.118303999999995</v>
      </c>
      <c r="P8" s="17">
        <f t="shared" si="12"/>
        <v>47.097964799999993</v>
      </c>
      <c r="Q8" s="17">
        <f t="shared" si="13"/>
        <v>384.94643199999996</v>
      </c>
      <c r="R8" s="17">
        <f t="shared" si="14"/>
        <v>27.828571428571429</v>
      </c>
      <c r="S8" s="17">
        <f t="shared" si="15"/>
        <v>129.744912</v>
      </c>
      <c r="T8" s="1">
        <f>J8*'MP MOD'!B5*(A8)/50/5</f>
        <v>12.894719999999998</v>
      </c>
      <c r="U8" s="4">
        <f>J8*'MP MOD'!B5*(A8)/50/4</f>
        <v>16.118399999999998</v>
      </c>
      <c r="V8" s="13">
        <f t="shared" si="1"/>
        <v>3</v>
      </c>
      <c r="W8" s="12">
        <f t="shared" si="16"/>
        <v>3</v>
      </c>
      <c r="X8" s="13">
        <f t="shared" si="17"/>
        <v>1</v>
      </c>
      <c r="Y8" s="13">
        <f t="shared" si="2"/>
        <v>22.346642650004039</v>
      </c>
      <c r="Z8" s="13">
        <f t="shared" si="3"/>
        <v>18.295179660265749</v>
      </c>
      <c r="AA8" s="24">
        <v>4</v>
      </c>
      <c r="AB8" s="20">
        <f>'Strength Mod enemy'!G5</f>
        <v>6.0212500000000002</v>
      </c>
      <c r="AC8" s="24">
        <f>(AB8*'HP MOD'!B5)*(AA8)/55</f>
        <v>198.81072727272726</v>
      </c>
      <c r="AD8" s="20">
        <f t="shared" si="18"/>
        <v>11.97089091590909</v>
      </c>
      <c r="AE8" s="20">
        <f t="shared" si="19"/>
        <v>4.9878712149621203</v>
      </c>
      <c r="AF8" s="26">
        <f>AA8*'MP MOD'!B5*(J8)/55</f>
        <v>58.612363636363632</v>
      </c>
      <c r="AG8" s="26">
        <f t="shared" si="20"/>
        <v>2.7446366433566429</v>
      </c>
      <c r="AH8" s="26">
        <f t="shared" si="21"/>
        <v>5.4892732867132858</v>
      </c>
      <c r="AI8" s="26">
        <f t="shared" si="22"/>
        <v>7.3190310489510475</v>
      </c>
      <c r="AJ8" s="26">
        <f t="shared" si="23"/>
        <v>27.828571428571429</v>
      </c>
      <c r="AK8" s="26">
        <f t="shared" si="24"/>
        <v>64.933333333333337</v>
      </c>
      <c r="AL8" s="26">
        <f t="shared" si="25"/>
        <v>79.999999999999986</v>
      </c>
      <c r="AM8">
        <f t="shared" si="26"/>
        <v>23.020944069055943</v>
      </c>
      <c r="AN8">
        <f>(AB8*'HP MOD'!B5)*(AA8)/20</f>
        <v>546.72950000000003</v>
      </c>
      <c r="AO8">
        <f t="shared" si="27"/>
        <v>522.2425314473262</v>
      </c>
    </row>
    <row r="9" spans="1:41">
      <c r="A9" s="21">
        <v>5</v>
      </c>
      <c r="B9" s="18">
        <f>'Strength Mod'!G6</f>
        <v>7.18</v>
      </c>
      <c r="C9" s="23">
        <f>IF(B9*'HP MOD'!B6*(A9)/50 &gt;9999,9999,B9*'HP MOD'!B6*(A9)/50)</f>
        <v>380.54</v>
      </c>
      <c r="D9" s="19">
        <f t="shared" si="4"/>
        <v>380.54</v>
      </c>
      <c r="E9" s="18">
        <f t="shared" si="5"/>
        <v>76.986930000000001</v>
      </c>
      <c r="F9" s="18">
        <f t="shared" si="6"/>
        <v>17</v>
      </c>
      <c r="G9" s="25">
        <f t="shared" si="7"/>
        <v>136.61385999999999</v>
      </c>
      <c r="H9" s="27">
        <f t="shared" si="8"/>
        <v>111.595395</v>
      </c>
      <c r="I9" s="27">
        <f t="shared" si="9"/>
        <v>167.39309249999999</v>
      </c>
      <c r="J9" s="15">
        <f>MagicMod!G6</f>
        <v>4.1399999999999997</v>
      </c>
      <c r="K9" s="15">
        <f>IF(J9*'MP MOD'!B6*(A9)/50&gt;=999,999,J9*'MP MOD'!B6*(A9)/50)</f>
        <v>93.563999999999979</v>
      </c>
      <c r="L9" s="16">
        <f t="shared" si="10"/>
        <v>93.563999999999979</v>
      </c>
      <c r="M9" s="15">
        <f>SpiritMod!G6</f>
        <v>5.86</v>
      </c>
      <c r="N9" s="17">
        <f t="shared" si="0"/>
        <v>54.828503999999988</v>
      </c>
      <c r="O9" s="17">
        <f t="shared" si="11"/>
        <v>65.688503999999995</v>
      </c>
      <c r="P9" s="17">
        <f t="shared" si="12"/>
        <v>65.794204799999989</v>
      </c>
      <c r="Q9" s="17">
        <f t="shared" si="13"/>
        <v>525.50803199999996</v>
      </c>
      <c r="R9" s="17">
        <f t="shared" si="14"/>
        <v>41.857142857142861</v>
      </c>
      <c r="S9" s="17">
        <f t="shared" si="15"/>
        <v>179.48551199999997</v>
      </c>
      <c r="T9" s="1">
        <f>J9*'MP MOD'!B6*(A9)/50/5</f>
        <v>18.712799999999994</v>
      </c>
      <c r="U9" s="4">
        <f>J9*'MP MOD'!B6*(A9)/50/4</f>
        <v>23.390999999999995</v>
      </c>
      <c r="V9" s="13">
        <f t="shared" si="1"/>
        <v>3</v>
      </c>
      <c r="W9" s="12">
        <f t="shared" si="16"/>
        <v>3</v>
      </c>
      <c r="X9" s="13">
        <f t="shared" si="17"/>
        <v>1</v>
      </c>
      <c r="Y9" s="13">
        <f t="shared" si="2"/>
        <v>23.056834351263767</v>
      </c>
      <c r="Z9" s="13">
        <f t="shared" si="3"/>
        <v>19.177117604924184</v>
      </c>
      <c r="AA9" s="24">
        <v>5</v>
      </c>
      <c r="AB9" s="20">
        <f>'Strength Mod enemy'!G6</f>
        <v>7.1749999999999998</v>
      </c>
      <c r="AC9" s="24">
        <f>(AB9*'HP MOD'!B6)*(AA9)/55</f>
        <v>345.70454545454544</v>
      </c>
      <c r="AD9" s="20">
        <f t="shared" si="18"/>
        <v>19.843440909090909</v>
      </c>
      <c r="AE9" s="20">
        <f t="shared" si="19"/>
        <v>8.268100378787878</v>
      </c>
      <c r="AF9" s="26">
        <f>AA9*'MP MOD'!B6*(J9)/55</f>
        <v>85.058181818181808</v>
      </c>
      <c r="AG9" s="26">
        <f t="shared" si="20"/>
        <v>3.8341611188811191</v>
      </c>
      <c r="AH9" s="26">
        <f t="shared" si="21"/>
        <v>9.5854027972027982</v>
      </c>
      <c r="AI9" s="26">
        <f t="shared" si="22"/>
        <v>12.780537062937064</v>
      </c>
      <c r="AJ9" s="26">
        <f t="shared" si="23"/>
        <v>41.857142857142861</v>
      </c>
      <c r="AK9" s="26">
        <f t="shared" si="24"/>
        <v>97.666666666666671</v>
      </c>
      <c r="AL9" s="26">
        <f t="shared" si="25"/>
        <v>111.80339887498945</v>
      </c>
      <c r="AM9">
        <f t="shared" si="26"/>
        <v>38.160463286713281</v>
      </c>
      <c r="AN9">
        <f>(AB9*'HP MOD'!B6)*(AA9)/20</f>
        <v>950.6875</v>
      </c>
      <c r="AO9">
        <f t="shared" si="27"/>
        <v>871.2923284000118</v>
      </c>
    </row>
    <row r="10" spans="1:41">
      <c r="A10" s="21">
        <v>6</v>
      </c>
      <c r="B10" s="18">
        <f>'Strength Mod'!G7</f>
        <v>8.3699999999999992</v>
      </c>
      <c r="C10" s="23">
        <f>IF(B10*'HP MOD'!B7*(A10)/50 &gt;9999,9999,B10*'HP MOD'!B7*(A10)/50)</f>
        <v>612.68399999999997</v>
      </c>
      <c r="D10" s="19">
        <f t="shared" si="4"/>
        <v>612.68399999999997</v>
      </c>
      <c r="E10" s="18">
        <f t="shared" si="5"/>
        <v>117.00677249999998</v>
      </c>
      <c r="F10" s="18">
        <f t="shared" si="6"/>
        <v>22</v>
      </c>
      <c r="G10" s="25">
        <f t="shared" si="7"/>
        <v>213.67354499999996</v>
      </c>
      <c r="H10" s="27">
        <f t="shared" si="8"/>
        <v>171.03265874999997</v>
      </c>
      <c r="I10" s="27">
        <f t="shared" si="9"/>
        <v>256.54898812499994</v>
      </c>
      <c r="J10" s="15">
        <f>MagicMod!G7</f>
        <v>4.6099999999999994</v>
      </c>
      <c r="K10" s="15">
        <f>IF(J10*'MP MOD'!B7*(A10)/50&gt;=999,999,J10*'MP MOD'!B7*(A10)/50)</f>
        <v>129.44879999999998</v>
      </c>
      <c r="L10" s="16">
        <f t="shared" si="10"/>
        <v>129.44879999999998</v>
      </c>
      <c r="M10" s="15">
        <f>SpiritMod!G7</f>
        <v>6.94</v>
      </c>
      <c r="N10" s="17">
        <f t="shared" si="0"/>
        <v>74.864555999999993</v>
      </c>
      <c r="O10" s="17">
        <f t="shared" si="11"/>
        <v>87.804555999999991</v>
      </c>
      <c r="P10" s="17">
        <f t="shared" si="12"/>
        <v>89.837467199999992</v>
      </c>
      <c r="Q10" s="17">
        <f t="shared" si="13"/>
        <v>702.43644799999993</v>
      </c>
      <c r="R10" s="17">
        <f t="shared" si="14"/>
        <v>59.485714285714288</v>
      </c>
      <c r="S10" s="17">
        <f t="shared" si="15"/>
        <v>242.59366799999998</v>
      </c>
      <c r="T10" s="1">
        <f>J10*'MP MOD'!B7*(A10)/50/5</f>
        <v>25.889759999999995</v>
      </c>
      <c r="U10" s="4">
        <f>J10*'MP MOD'!B7*(A10)/50/4</f>
        <v>32.362199999999994</v>
      </c>
      <c r="V10" s="13">
        <f t="shared" si="1"/>
        <v>3</v>
      </c>
      <c r="W10" s="12">
        <f t="shared" si="16"/>
        <v>4</v>
      </c>
      <c r="X10" s="13">
        <f t="shared" si="17"/>
        <v>1</v>
      </c>
      <c r="Y10" s="13">
        <f t="shared" si="2"/>
        <v>23.48499806538797</v>
      </c>
      <c r="Z10" s="13">
        <f t="shared" si="3"/>
        <v>19.719151039002842</v>
      </c>
      <c r="AA10" s="24">
        <v>6</v>
      </c>
      <c r="AB10" s="20">
        <f>'Strength Mod enemy'!G7</f>
        <v>8.3687499999999986</v>
      </c>
      <c r="AC10" s="24">
        <f>(AB10*'HP MOD'!B7)*(AA10)/55</f>
        <v>556.90227272727259</v>
      </c>
      <c r="AD10" s="20">
        <f t="shared" si="18"/>
        <v>31.070505965909074</v>
      </c>
      <c r="AE10" s="20">
        <f t="shared" si="19"/>
        <v>12.946044152462115</v>
      </c>
      <c r="AF10" s="26">
        <f>AA10*'MP MOD'!B7*(J10)/55</f>
        <v>117.68072727272727</v>
      </c>
      <c r="AG10" s="26">
        <f t="shared" si="20"/>
        <v>5.2352836363636364</v>
      </c>
      <c r="AH10" s="26">
        <f t="shared" si="21"/>
        <v>15.705850909090909</v>
      </c>
      <c r="AI10" s="26">
        <f t="shared" si="22"/>
        <v>20.941134545454545</v>
      </c>
      <c r="AJ10" s="26">
        <f t="shared" si="23"/>
        <v>59.485714285714288</v>
      </c>
      <c r="AK10" s="26">
        <f t="shared" si="24"/>
        <v>138.80000000000001</v>
      </c>
      <c r="AL10" s="26">
        <f t="shared" si="25"/>
        <v>146.9693845669907</v>
      </c>
      <c r="AM10">
        <f t="shared" si="26"/>
        <v>59.750973011363605</v>
      </c>
      <c r="AN10">
        <f>(AB10*'HP MOD'!B7)*(AA10)/20</f>
        <v>1531.4812499999996</v>
      </c>
      <c r="AO10">
        <f t="shared" si="27"/>
        <v>1361.8518711065899</v>
      </c>
    </row>
    <row r="11" spans="1:41">
      <c r="A11" s="21">
        <v>7</v>
      </c>
      <c r="B11" s="18">
        <f>'Strength Mod'!G8</f>
        <v>9.61</v>
      </c>
      <c r="C11" s="23">
        <f>IF(B11*'HP MOD'!B8*(A11)/50 &gt;9999,9999,B11*'HP MOD'!B8*(A11)/50)</f>
        <v>933.70759999999996</v>
      </c>
      <c r="D11" s="19">
        <f t="shared" si="4"/>
        <v>933.70759999999996</v>
      </c>
      <c r="E11" s="18">
        <f t="shared" si="5"/>
        <v>171.94089350000002</v>
      </c>
      <c r="F11" s="18">
        <f t="shared" si="6"/>
        <v>28</v>
      </c>
      <c r="G11" s="25">
        <f t="shared" si="7"/>
        <v>320.46178700000002</v>
      </c>
      <c r="H11" s="27">
        <f t="shared" si="8"/>
        <v>252.80384025000001</v>
      </c>
      <c r="I11" s="27">
        <f t="shared" si="9"/>
        <v>379.20576037500001</v>
      </c>
      <c r="J11" s="15">
        <f>MagicMod!G8</f>
        <v>5.09</v>
      </c>
      <c r="K11" s="15">
        <f>IF(J11*'MP MOD'!B8*(A11)/50&gt;=999,999,J11*'MP MOD'!B8*(A11)/50)</f>
        <v>172.44919999999999</v>
      </c>
      <c r="L11" s="16">
        <f t="shared" si="10"/>
        <v>172.44919999999999</v>
      </c>
      <c r="M11" s="15">
        <f>SpiritMod!G8</f>
        <v>8.1199999999999992</v>
      </c>
      <c r="N11" s="17">
        <f t="shared" si="0"/>
        <v>100.02053599999999</v>
      </c>
      <c r="O11" s="17">
        <f t="shared" si="11"/>
        <v>115.140536</v>
      </c>
      <c r="P11" s="17">
        <f t="shared" si="12"/>
        <v>120.02464319999999</v>
      </c>
      <c r="Q11" s="17">
        <f t="shared" si="13"/>
        <v>921.12428799999998</v>
      </c>
      <c r="R11" s="17">
        <f t="shared" si="14"/>
        <v>81.2</v>
      </c>
      <c r="S11" s="17">
        <f t="shared" si="15"/>
        <v>321.06160799999998</v>
      </c>
      <c r="T11" s="1">
        <f>J11*'MP MOD'!B8*(A11)/50/5</f>
        <v>34.489840000000001</v>
      </c>
      <c r="U11" s="4">
        <f>J11*'MP MOD'!B8*(A11)/50/4</f>
        <v>43.112299999999998</v>
      </c>
      <c r="V11" s="13">
        <f t="shared" si="1"/>
        <v>3</v>
      </c>
      <c r="W11" s="12">
        <f t="shared" si="16"/>
        <v>4</v>
      </c>
      <c r="X11" s="13">
        <f t="shared" si="17"/>
        <v>1</v>
      </c>
      <c r="Y11" s="13">
        <f t="shared" si="2"/>
        <v>23.75700420444765</v>
      </c>
      <c r="Z11" s="13">
        <f t="shared" si="3"/>
        <v>20.062520330223492</v>
      </c>
      <c r="AA11" s="24">
        <v>7</v>
      </c>
      <c r="AB11" s="20">
        <f>'Strength Mod enemy'!G8</f>
        <v>9.6025000000000009</v>
      </c>
      <c r="AC11" s="24">
        <f>(AB11*'HP MOD'!B8)*(AA11)/55</f>
        <v>848.16263636363635</v>
      </c>
      <c r="AD11" s="20">
        <f t="shared" si="18"/>
        <v>46.539895518181822</v>
      </c>
      <c r="AE11" s="20">
        <f t="shared" si="19"/>
        <v>19.391623132575759</v>
      </c>
      <c r="AF11" s="26">
        <f>AA11*'MP MOD'!B8*(J11)/55</f>
        <v>156.77199999999999</v>
      </c>
      <c r="AG11" s="26">
        <f t="shared" si="20"/>
        <v>6.9944430769230763</v>
      </c>
      <c r="AH11" s="26">
        <f t="shared" si="21"/>
        <v>24.480550769230767</v>
      </c>
      <c r="AI11" s="26">
        <f t="shared" si="22"/>
        <v>32.640734358974356</v>
      </c>
      <c r="AJ11" s="26">
        <f t="shared" si="23"/>
        <v>81.2</v>
      </c>
      <c r="AK11" s="26">
        <f t="shared" si="24"/>
        <v>189.46666666666667</v>
      </c>
      <c r="AL11" s="26">
        <f t="shared" si="25"/>
        <v>185.2025917745213</v>
      </c>
      <c r="AM11">
        <f t="shared" si="26"/>
        <v>89.499799073426573</v>
      </c>
      <c r="AN11">
        <f>(AB11*'HP MOD'!B8)*(AA11)/20</f>
        <v>2332.4472500000002</v>
      </c>
      <c r="AO11">
        <f t="shared" si="27"/>
        <v>2013.2191007901349</v>
      </c>
    </row>
    <row r="12" spans="1:41">
      <c r="A12" s="21">
        <v>8</v>
      </c>
      <c r="B12" s="18">
        <f>'Strength Mod'!G9</f>
        <v>10.879999999999999</v>
      </c>
      <c r="C12" s="23">
        <f>IF(B12*'HP MOD'!B9*(A12)/50 &gt;9999,9999,B12*'HP MOD'!B9*(A12)/50)</f>
        <v>1361.3055999999999</v>
      </c>
      <c r="D12" s="19">
        <f t="shared" si="4"/>
        <v>1361.3055999999999</v>
      </c>
      <c r="E12" s="18">
        <f t="shared" si="5"/>
        <v>244.70195199999998</v>
      </c>
      <c r="F12" s="18">
        <f t="shared" si="6"/>
        <v>34</v>
      </c>
      <c r="G12" s="25">
        <f t="shared" si="7"/>
        <v>462.84390399999995</v>
      </c>
      <c r="H12" s="27">
        <f t="shared" si="8"/>
        <v>361.29292799999996</v>
      </c>
      <c r="I12" s="27">
        <f t="shared" si="9"/>
        <v>541.939392</v>
      </c>
      <c r="J12" s="15">
        <f>MagicMod!G9</f>
        <v>5.56</v>
      </c>
      <c r="K12" s="15">
        <f>IF(J12*'MP MOD'!B9*(A12)/50&gt;=999,999,J12*'MP MOD'!B9*(A12)/50)</f>
        <v>222.4</v>
      </c>
      <c r="L12" s="16">
        <f t="shared" si="10"/>
        <v>222.4</v>
      </c>
      <c r="M12" s="15">
        <f>SpiritMod!G9</f>
        <v>9.39</v>
      </c>
      <c r="N12" s="17">
        <f t="shared" si="0"/>
        <v>130.52100000000002</v>
      </c>
      <c r="O12" s="17">
        <f t="shared" si="11"/>
        <v>147.911</v>
      </c>
      <c r="P12" s="17">
        <f t="shared" si="12"/>
        <v>156.62520000000001</v>
      </c>
      <c r="Q12" s="17">
        <f t="shared" si="13"/>
        <v>1183.288</v>
      </c>
      <c r="R12" s="17">
        <f t="shared" si="14"/>
        <v>107.31428571428573</v>
      </c>
      <c r="S12" s="17">
        <f t="shared" si="15"/>
        <v>415.56300000000005</v>
      </c>
      <c r="T12" s="1">
        <f>J12*'MP MOD'!B9*(A12)/50/5</f>
        <v>44.480000000000004</v>
      </c>
      <c r="U12" s="4">
        <f>J12*'MP MOD'!B9*(A12)/50/4</f>
        <v>55.6</v>
      </c>
      <c r="V12" s="13">
        <f t="shared" si="1"/>
        <v>3</v>
      </c>
      <c r="W12" s="12">
        <f t="shared" si="16"/>
        <v>5</v>
      </c>
      <c r="X12" s="13">
        <f t="shared" si="17"/>
        <v>1</v>
      </c>
      <c r="Y12" s="13">
        <f t="shared" si="2"/>
        <v>23.871799872304379</v>
      </c>
      <c r="Z12" s="13">
        <f t="shared" si="3"/>
        <v>20.234534269641614</v>
      </c>
      <c r="AA12" s="24">
        <v>8</v>
      </c>
      <c r="AB12" s="20">
        <f>'Strength Mod enemy'!G9</f>
        <v>10.876250000000001</v>
      </c>
      <c r="AC12" s="24">
        <f>(AB12*'HP MOD'!B9)*(AA12)/55</f>
        <v>1237.124</v>
      </c>
      <c r="AD12" s="20">
        <f t="shared" si="18"/>
        <v>67.276349525000001</v>
      </c>
      <c r="AE12" s="20">
        <f t="shared" si="19"/>
        <v>28.031812302083335</v>
      </c>
      <c r="AF12" s="26">
        <f>AA12*'MP MOD'!B9*(J12)/55</f>
        <v>202.18181818181819</v>
      </c>
      <c r="AG12" s="26">
        <f t="shared" si="20"/>
        <v>9.127342657342659</v>
      </c>
      <c r="AH12" s="26">
        <f t="shared" si="21"/>
        <v>36.509370629370636</v>
      </c>
      <c r="AI12" s="26">
        <f t="shared" si="22"/>
        <v>48.679160839160851</v>
      </c>
      <c r="AJ12" s="26">
        <f t="shared" si="23"/>
        <v>107.31428571428573</v>
      </c>
      <c r="AK12" s="26">
        <f t="shared" si="24"/>
        <v>250.40000000000003</v>
      </c>
      <c r="AL12" s="26">
        <f t="shared" si="25"/>
        <v>226.27416997969507</v>
      </c>
      <c r="AM12">
        <f t="shared" si="26"/>
        <v>129.37759524038464</v>
      </c>
      <c r="AN12">
        <f>(AB12*'HP MOD'!B9)*(AA12)/20</f>
        <v>3402.0910000000003</v>
      </c>
      <c r="AO12">
        <f t="shared" si="27"/>
        <v>2843.74006409291</v>
      </c>
    </row>
    <row r="13" spans="1:41">
      <c r="A13" s="21">
        <v>9</v>
      </c>
      <c r="B13" s="18">
        <f>'Strength Mod'!G10</f>
        <v>12.19</v>
      </c>
      <c r="C13" s="23">
        <f>IF(B13*'HP MOD'!B10*(A13)/50 &gt;9999,9999,B13*'HP MOD'!B10*(A13)/50)</f>
        <v>1917.7307999999998</v>
      </c>
      <c r="D13" s="19">
        <f t="shared" si="4"/>
        <v>1917.7307999999998</v>
      </c>
      <c r="E13" s="18">
        <f t="shared" si="5"/>
        <v>339.57247849999993</v>
      </c>
      <c r="F13" s="18">
        <f t="shared" si="6"/>
        <v>41</v>
      </c>
      <c r="G13" s="25">
        <f t="shared" si="7"/>
        <v>649.36495699999989</v>
      </c>
      <c r="H13" s="27">
        <f t="shared" si="8"/>
        <v>502.91621774999999</v>
      </c>
      <c r="I13" s="27">
        <f t="shared" si="9"/>
        <v>754.37432662499998</v>
      </c>
      <c r="J13" s="15">
        <f>MagicMod!G10</f>
        <v>6.04</v>
      </c>
      <c r="K13" s="15">
        <f>IF(J13*'MP MOD'!B10*(A13)/50&gt;=999,999,J13*'MP MOD'!B10*(A13)/50)</f>
        <v>281.58479999999997</v>
      </c>
      <c r="L13" s="16">
        <f t="shared" si="10"/>
        <v>281.58479999999997</v>
      </c>
      <c r="M13" s="15">
        <f>SpiritMod!G10</f>
        <v>10.76</v>
      </c>
      <c r="N13" s="17">
        <f t="shared" si="0"/>
        <v>168.32513599999999</v>
      </c>
      <c r="O13" s="17">
        <f t="shared" si="11"/>
        <v>188.08513599999998</v>
      </c>
      <c r="P13" s="17">
        <f t="shared" si="12"/>
        <v>201.99016319999998</v>
      </c>
      <c r="Q13" s="17">
        <f t="shared" si="13"/>
        <v>1504.6810879999998</v>
      </c>
      <c r="R13" s="17">
        <f t="shared" si="14"/>
        <v>138.34285714285716</v>
      </c>
      <c r="S13" s="17">
        <f t="shared" si="15"/>
        <v>531.97540800000002</v>
      </c>
      <c r="T13" s="1">
        <f>J13*'MP MOD'!B10*(A13)/50/5</f>
        <v>56.316959999999995</v>
      </c>
      <c r="U13" s="4">
        <f>J13*'MP MOD'!B10*(A13)/50/4</f>
        <v>70.396199999999993</v>
      </c>
      <c r="V13" s="13">
        <f t="shared" si="1"/>
        <v>3</v>
      </c>
      <c r="W13" s="12">
        <f t="shared" si="16"/>
        <v>5</v>
      </c>
      <c r="X13" s="13">
        <f t="shared" si="17"/>
        <v>2</v>
      </c>
      <c r="Y13" s="13">
        <f t="shared" si="2"/>
        <v>23.898671883040176</v>
      </c>
      <c r="Z13" s="13">
        <f t="shared" si="3"/>
        <v>20.30352748154224</v>
      </c>
      <c r="AA13" s="24">
        <v>9</v>
      </c>
      <c r="AB13" s="20">
        <f>'Strength Mod enemy'!G10</f>
        <v>12.190000000000001</v>
      </c>
      <c r="AC13" s="24">
        <f>(AB13*'HP MOD'!B10)*(AA13)/55</f>
        <v>1743.3916363636365</v>
      </c>
      <c r="AD13" s="20">
        <f t="shared" si="18"/>
        <v>94.453084654545478</v>
      </c>
      <c r="AE13" s="20">
        <f t="shared" si="19"/>
        <v>39.355451939393951</v>
      </c>
      <c r="AF13" s="26">
        <f>AA13*'MP MOD'!B10*(J13)/55</f>
        <v>255.98618181818182</v>
      </c>
      <c r="AG13" s="26">
        <f t="shared" si="20"/>
        <v>11.770988531468531</v>
      </c>
      <c r="AH13" s="26">
        <f t="shared" si="21"/>
        <v>52.969448391608388</v>
      </c>
      <c r="AI13" s="26">
        <f t="shared" si="22"/>
        <v>70.62593118881118</v>
      </c>
      <c r="AJ13" s="26">
        <f t="shared" si="23"/>
        <v>138.34285714285716</v>
      </c>
      <c r="AK13" s="26">
        <f t="shared" si="24"/>
        <v>322.8</v>
      </c>
      <c r="AL13" s="26">
        <f t="shared" si="25"/>
        <v>270</v>
      </c>
      <c r="AM13">
        <f t="shared" si="26"/>
        <v>181.64054741258744</v>
      </c>
      <c r="AN13">
        <f>(AB13*'HP MOD'!B10)*(AA13)/20</f>
        <v>4794.3270000000002</v>
      </c>
      <c r="AO13">
        <f t="shared" si="27"/>
        <v>3870.9847446143276</v>
      </c>
    </row>
    <row r="14" spans="1:41">
      <c r="A14" s="21">
        <v>10</v>
      </c>
      <c r="B14" s="18">
        <f>'Strength Mod'!G11</f>
        <v>13.549999999999999</v>
      </c>
      <c r="C14" s="23">
        <f>IF(B14*'HP MOD'!B11*(A14)/50 &gt;9999,9999,B14*'HP MOD'!B11*(A14)/50)</f>
        <v>2628.6999999999994</v>
      </c>
      <c r="D14" s="19">
        <f t="shared" si="4"/>
        <v>2628.6999999999994</v>
      </c>
      <c r="E14" s="18">
        <f t="shared" si="5"/>
        <v>461.78606249999984</v>
      </c>
      <c r="F14" s="18">
        <f t="shared" si="6"/>
        <v>49</v>
      </c>
      <c r="G14" s="25">
        <f t="shared" si="7"/>
        <v>890.47212499999966</v>
      </c>
      <c r="H14" s="27">
        <f t="shared" si="8"/>
        <v>685.51659374999974</v>
      </c>
      <c r="I14" s="27">
        <f t="shared" si="9"/>
        <v>1028.2748906249997</v>
      </c>
      <c r="J14" s="15">
        <f>MagicMod!G11</f>
        <v>6.5299999999999994</v>
      </c>
      <c r="K14" s="15">
        <f>IF(J14*'MP MOD'!B11*(A14)/50&gt;=999,999,J14*'MP MOD'!B11*(A14)/50)</f>
        <v>350.00799999999998</v>
      </c>
      <c r="L14" s="16">
        <f t="shared" si="10"/>
        <v>350.00799999999998</v>
      </c>
      <c r="M14" s="15">
        <f>SpiritMod!G11</f>
        <v>12.23</v>
      </c>
      <c r="N14" s="17">
        <f t="shared" si="0"/>
        <v>214.02989200000002</v>
      </c>
      <c r="O14" s="17">
        <f t="shared" si="11"/>
        <v>236.25989200000001</v>
      </c>
      <c r="P14" s="17">
        <f t="shared" si="12"/>
        <v>256.83587040000003</v>
      </c>
      <c r="Q14" s="17">
        <f t="shared" si="13"/>
        <v>1890.0791360000001</v>
      </c>
      <c r="R14" s="17">
        <f t="shared" si="14"/>
        <v>174.71428571428575</v>
      </c>
      <c r="S14" s="17">
        <f t="shared" si="15"/>
        <v>672.08967600000005</v>
      </c>
      <c r="T14" s="1">
        <f>J14*'MP MOD'!B11*(A14)/50/5</f>
        <v>70.001599999999996</v>
      </c>
      <c r="U14" s="4">
        <f>J14*'MP MOD'!B11*(A14)/50/4</f>
        <v>87.501999999999995</v>
      </c>
      <c r="V14" s="13">
        <f t="shared" si="1"/>
        <v>3</v>
      </c>
      <c r="W14" s="12">
        <f t="shared" si="16"/>
        <v>6</v>
      </c>
      <c r="X14" s="13">
        <f t="shared" si="17"/>
        <v>2</v>
      </c>
      <c r="Y14" s="13">
        <f t="shared" si="2"/>
        <v>23.882506021668657</v>
      </c>
      <c r="Z14" s="13">
        <f t="shared" si="3"/>
        <v>20.313938425716618</v>
      </c>
      <c r="AA14" s="24">
        <v>10</v>
      </c>
      <c r="AB14" s="20">
        <f>'Strength Mod enemy'!G11</f>
        <v>13.543749999999999</v>
      </c>
      <c r="AC14" s="24">
        <f>(AB14*'HP MOD'!B11)*(AA14)/55</f>
        <v>2388.625</v>
      </c>
      <c r="AD14" s="20">
        <f t="shared" si="18"/>
        <v>129.40375937499999</v>
      </c>
      <c r="AE14" s="20">
        <f t="shared" si="19"/>
        <v>53.918233072916657</v>
      </c>
      <c r="AF14" s="26">
        <f>AA14*'MP MOD'!B11*(J14)/55</f>
        <v>318.18909090909085</v>
      </c>
      <c r="AG14" s="26">
        <f t="shared" si="20"/>
        <v>14.967125314685312</v>
      </c>
      <c r="AH14" s="26">
        <f t="shared" si="21"/>
        <v>74.835626573426566</v>
      </c>
      <c r="AI14" s="26">
        <f t="shared" si="22"/>
        <v>99.780835431235417</v>
      </c>
      <c r="AJ14" s="26">
        <f t="shared" si="23"/>
        <v>174.71428571428575</v>
      </c>
      <c r="AK14" s="26">
        <f t="shared" si="24"/>
        <v>407.66666666666674</v>
      </c>
      <c r="AL14" s="26">
        <f t="shared" si="25"/>
        <v>316.22776601683802</v>
      </c>
      <c r="AM14">
        <f t="shared" si="26"/>
        <v>248.85338341346153</v>
      </c>
      <c r="AN14">
        <f>(AB14*'HP MOD'!B11)*(AA14)/20</f>
        <v>6568.71875</v>
      </c>
      <c r="AO14">
        <f t="shared" si="27"/>
        <v>5111.8723362727269</v>
      </c>
    </row>
    <row r="15" spans="1:41">
      <c r="A15" s="21">
        <v>11</v>
      </c>
      <c r="B15" s="18">
        <f>'Strength Mod'!G12</f>
        <v>14.86</v>
      </c>
      <c r="C15" s="23">
        <f>IF(B15*'HP MOD'!B12*(A15)/50 &gt;9999,9999,B15*'HP MOD'!B12*(A15)/50)</f>
        <v>3471.8903999999998</v>
      </c>
      <c r="D15" s="19">
        <f t="shared" si="4"/>
        <v>3471.8903999999998</v>
      </c>
      <c r="E15" s="18">
        <f t="shared" si="5"/>
        <v>604.43603799999994</v>
      </c>
      <c r="F15" s="18">
        <f t="shared" si="6"/>
        <v>57</v>
      </c>
      <c r="G15" s="25">
        <f t="shared" si="7"/>
        <v>1172.5520759999999</v>
      </c>
      <c r="H15" s="27">
        <f t="shared" si="8"/>
        <v>898.80905699999994</v>
      </c>
      <c r="I15" s="27">
        <f t="shared" si="9"/>
        <v>1348.2135854999999</v>
      </c>
      <c r="J15" s="15">
        <f>MagicMod!G12</f>
        <v>7.01</v>
      </c>
      <c r="K15" s="15">
        <f>IF(J15*'MP MOD'!B12*(A15)/50&gt;=999,999,J15*'MP MOD'!B12*(A15)/50)</f>
        <v>427.18940000000003</v>
      </c>
      <c r="L15" s="16">
        <f t="shared" si="10"/>
        <v>427.18940000000003</v>
      </c>
      <c r="M15" s="15">
        <f>SpiritMod!G12</f>
        <v>13.71</v>
      </c>
      <c r="N15" s="17">
        <f t="shared" si="0"/>
        <v>266.21666700000003</v>
      </c>
      <c r="O15" s="17">
        <f t="shared" si="11"/>
        <v>290.92666700000001</v>
      </c>
      <c r="P15" s="17">
        <f t="shared" si="12"/>
        <v>319.46000040000001</v>
      </c>
      <c r="Q15" s="17">
        <f t="shared" si="13"/>
        <v>2327.4133360000001</v>
      </c>
      <c r="R15" s="17">
        <f t="shared" si="14"/>
        <v>215.44285714285715</v>
      </c>
      <c r="S15" s="17">
        <f t="shared" si="15"/>
        <v>831.65000100000009</v>
      </c>
      <c r="T15" s="1">
        <f>J15*'MP MOD'!B12*(A15)/50/5</f>
        <v>85.437880000000007</v>
      </c>
      <c r="U15" s="4">
        <f>J15*'MP MOD'!B12*(A15)/50/4</f>
        <v>106.79735000000001</v>
      </c>
      <c r="V15" s="13">
        <f t="shared" si="1"/>
        <v>3</v>
      </c>
      <c r="W15" s="12">
        <f t="shared" si="16"/>
        <v>6</v>
      </c>
      <c r="X15" s="13">
        <f t="shared" si="17"/>
        <v>2</v>
      </c>
      <c r="Y15" s="13">
        <f t="shared" ref="Y15:Y24" si="28">(C15+E15)/AD15</f>
        <v>23.908683295297084</v>
      </c>
      <c r="Z15" s="13">
        <f t="shared" ref="Z15:Z24" si="29">C15/AD15</f>
        <v>20.363513391805132</v>
      </c>
      <c r="AA15" s="24">
        <v>11</v>
      </c>
      <c r="AB15" s="20">
        <f>'Strength Mod enemy'!G12</f>
        <v>14.857499999999998</v>
      </c>
      <c r="AC15" s="24">
        <f>(AB15*'HP MOD'!B12)*(AA15)/55</f>
        <v>3155.7329999999997</v>
      </c>
      <c r="AD15" s="20">
        <f t="shared" si="18"/>
        <v>170.49564744545452</v>
      </c>
      <c r="AE15" s="20">
        <f t="shared" si="19"/>
        <v>71.039853102272716</v>
      </c>
      <c r="AF15" s="26">
        <f>AA15*'MP MOD'!B12*(J15)/55</f>
        <v>388.35400000000004</v>
      </c>
      <c r="AG15" s="26">
        <f t="shared" si="20"/>
        <v>18.616550139860145</v>
      </c>
      <c r="AH15" s="26">
        <f t="shared" si="21"/>
        <v>102.39102576923079</v>
      </c>
      <c r="AI15" s="26">
        <f t="shared" si="22"/>
        <v>136.52136769230773</v>
      </c>
      <c r="AJ15" s="26">
        <f t="shared" si="23"/>
        <v>215.44285714285715</v>
      </c>
      <c r="AK15" s="26">
        <f t="shared" si="24"/>
        <v>502.70000000000005</v>
      </c>
      <c r="AL15" s="26">
        <f t="shared" si="25"/>
        <v>364.82872693909405</v>
      </c>
      <c r="AM15">
        <f t="shared" si="26"/>
        <v>327.87624508741254</v>
      </c>
      <c r="AN15">
        <f>(AB15*'HP MOD'!B12)*(AA15)/20</f>
        <v>8678.2657499999987</v>
      </c>
      <c r="AO15">
        <f t="shared" si="27"/>
        <v>6582.7645700757803</v>
      </c>
    </row>
    <row r="16" spans="1:41">
      <c r="A16" s="21">
        <v>12</v>
      </c>
      <c r="B16" s="18">
        <f>'Strength Mod'!G13</f>
        <v>16.14</v>
      </c>
      <c r="C16" s="23">
        <f>IF(B16*'HP MOD'!B13*(A16)/50 &gt;9999,9999,B16*'HP MOD'!B13*(A16)/50)</f>
        <v>4454.6400000000003</v>
      </c>
      <c r="D16" s="19">
        <f t="shared" si="4"/>
        <v>4454.6400000000003</v>
      </c>
      <c r="E16" s="18">
        <f t="shared" si="5"/>
        <v>768.67635000000007</v>
      </c>
      <c r="F16" s="18">
        <f t="shared" si="6"/>
        <v>65</v>
      </c>
      <c r="G16" s="25">
        <f t="shared" si="7"/>
        <v>1497.8727000000001</v>
      </c>
      <c r="H16" s="27">
        <f t="shared" si="8"/>
        <v>1144.5095250000002</v>
      </c>
      <c r="I16" s="27">
        <f t="shared" si="9"/>
        <v>1716.7642875000001</v>
      </c>
      <c r="J16" s="15">
        <f>MagicMod!G13</f>
        <v>7.49</v>
      </c>
      <c r="K16" s="15">
        <f>IF(J16*'MP MOD'!B13*(A16)/50&gt;=999,999,J16*'MP MOD'!B13*(A16)/50)</f>
        <v>512.31600000000003</v>
      </c>
      <c r="L16" s="16">
        <f t="shared" si="10"/>
        <v>512.31600000000003</v>
      </c>
      <c r="M16" s="15">
        <f>SpiritMod!G13</f>
        <v>15.21</v>
      </c>
      <c r="N16" s="17">
        <f t="shared" si="0"/>
        <v>324.68026500000002</v>
      </c>
      <c r="O16" s="17">
        <f t="shared" si="11"/>
        <v>351.890265</v>
      </c>
      <c r="P16" s="17">
        <f t="shared" si="12"/>
        <v>389.61631800000004</v>
      </c>
      <c r="Q16" s="17">
        <f t="shared" si="13"/>
        <v>2815.12212</v>
      </c>
      <c r="R16" s="17">
        <f t="shared" si="14"/>
        <v>260.74285714285719</v>
      </c>
      <c r="S16" s="17">
        <f t="shared" si="15"/>
        <v>1010.0407950000001</v>
      </c>
      <c r="T16" s="1">
        <f>J16*'MP MOD'!B13*(A16)/50/5</f>
        <v>102.4632</v>
      </c>
      <c r="U16" s="4">
        <f>J16*'MP MOD'!B13*(A16)/50/4</f>
        <v>128.07900000000001</v>
      </c>
      <c r="V16" s="13">
        <f t="shared" si="1"/>
        <v>3</v>
      </c>
      <c r="W16" s="12">
        <f t="shared" si="16"/>
        <v>6</v>
      </c>
      <c r="X16" s="13">
        <f t="shared" si="17"/>
        <v>2</v>
      </c>
      <c r="Y16" s="13">
        <f t="shared" si="28"/>
        <v>24.000215632968597</v>
      </c>
      <c r="Z16" s="13">
        <f t="shared" si="29"/>
        <v>20.468283635021884</v>
      </c>
      <c r="AA16" s="24">
        <v>12</v>
      </c>
      <c r="AB16" s="20">
        <f>'Strength Mod enemy'!G13</f>
        <v>16.131250000000001</v>
      </c>
      <c r="AC16" s="24">
        <f>(AB16*'HP MOD'!B13)*(AA16)/55</f>
        <v>4047.4772727272725</v>
      </c>
      <c r="AD16" s="20">
        <f t="shared" si="18"/>
        <v>217.63622585227273</v>
      </c>
      <c r="AE16" s="20">
        <f t="shared" si="19"/>
        <v>90.681760771780304</v>
      </c>
      <c r="AF16" s="26">
        <f>AA16*'MP MOD'!B13*(J16)/55</f>
        <v>465.74181818181819</v>
      </c>
      <c r="AG16" s="26">
        <f t="shared" si="20"/>
        <v>22.704913636363639</v>
      </c>
      <c r="AH16" s="26">
        <f t="shared" si="21"/>
        <v>136.22948181818182</v>
      </c>
      <c r="AI16" s="26">
        <f t="shared" si="22"/>
        <v>181.63930909090911</v>
      </c>
      <c r="AJ16" s="26">
        <f t="shared" si="23"/>
        <v>260.74285714285719</v>
      </c>
      <c r="AK16" s="26">
        <f t="shared" si="24"/>
        <v>608.40000000000009</v>
      </c>
      <c r="AL16" s="26">
        <f t="shared" si="25"/>
        <v>415.69219381653068</v>
      </c>
      <c r="AM16">
        <f t="shared" si="26"/>
        <v>418.53120356206296</v>
      </c>
      <c r="AN16">
        <f>(AB16*'HP MOD'!B13)*(AA16)/20</f>
        <v>11130.5625</v>
      </c>
      <c r="AO16">
        <f t="shared" si="27"/>
        <v>8299.5376492234191</v>
      </c>
    </row>
    <row r="17" spans="1:41">
      <c r="A17" s="21">
        <v>13</v>
      </c>
      <c r="B17" s="18">
        <f>'Strength Mod'!G14</f>
        <v>17.37</v>
      </c>
      <c r="C17" s="23">
        <f>IF(B17*'HP MOD'!B14*(A17)/50 &gt;9999,9999,B17*'HP MOD'!B14*(A17)/50)</f>
        <v>5572.9908000000005</v>
      </c>
      <c r="D17" s="19">
        <f t="shared" si="4"/>
        <v>5572.9908000000005</v>
      </c>
      <c r="E17" s="18">
        <f t="shared" si="5"/>
        <v>952.06663650000007</v>
      </c>
      <c r="F17" s="18">
        <f t="shared" si="6"/>
        <v>74</v>
      </c>
      <c r="G17" s="25">
        <f t="shared" si="7"/>
        <v>1861.5932730000002</v>
      </c>
      <c r="H17" s="27">
        <f t="shared" si="8"/>
        <v>1418.97245475</v>
      </c>
      <c r="I17" s="27">
        <f t="shared" si="9"/>
        <v>2128.458682125</v>
      </c>
      <c r="J17" s="15">
        <f>MagicMod!G14</f>
        <v>7.96</v>
      </c>
      <c r="K17" s="15">
        <f>IF(J17*'MP MOD'!B14*(A17)/50&gt;=999,999,J17*'MP MOD'!B14*(A17)/50)</f>
        <v>606.39280000000008</v>
      </c>
      <c r="L17" s="16">
        <f t="shared" si="10"/>
        <v>606.39280000000008</v>
      </c>
      <c r="M17" s="15">
        <f>SpiritMod!G14</f>
        <v>16.72</v>
      </c>
      <c r="N17" s="17">
        <f t="shared" si="0"/>
        <v>389.95721600000002</v>
      </c>
      <c r="O17" s="17">
        <f t="shared" si="11"/>
        <v>419.67721600000004</v>
      </c>
      <c r="P17" s="17">
        <f t="shared" si="12"/>
        <v>467.94865920000001</v>
      </c>
      <c r="Q17" s="17">
        <f t="shared" si="13"/>
        <v>3357.4177280000004</v>
      </c>
      <c r="R17" s="17">
        <f t="shared" si="14"/>
        <v>310.51428571428573</v>
      </c>
      <c r="S17" s="17">
        <f t="shared" si="15"/>
        <v>1208.8716480000001</v>
      </c>
      <c r="T17" s="1">
        <f>J17*'MP MOD'!B14*(A17)/50/5</f>
        <v>121.27856000000001</v>
      </c>
      <c r="U17" s="4">
        <f>J17*'MP MOD'!B14*(A17)/50/4</f>
        <v>151.59820000000002</v>
      </c>
      <c r="V17" s="13">
        <f t="shared" si="1"/>
        <v>3</v>
      </c>
      <c r="W17" s="12">
        <f t="shared" si="16"/>
        <v>7</v>
      </c>
      <c r="X17" s="13">
        <f t="shared" si="17"/>
        <v>2</v>
      </c>
      <c r="Y17" s="13">
        <f t="shared" si="28"/>
        <v>24.111393013116928</v>
      </c>
      <c r="Z17" s="13">
        <f t="shared" si="29"/>
        <v>20.593316265023027</v>
      </c>
      <c r="AA17" s="24">
        <v>13</v>
      </c>
      <c r="AB17" s="20">
        <f>'Strength Mod enemy'!G14</f>
        <v>17.365000000000002</v>
      </c>
      <c r="AC17" s="24">
        <f>(AB17*'HP MOD'!B14)*(AA17)/55</f>
        <v>5064.8969090909104</v>
      </c>
      <c r="AD17" s="20">
        <f t="shared" si="18"/>
        <v>270.6213379272728</v>
      </c>
      <c r="AE17" s="20">
        <f t="shared" si="19"/>
        <v>112.75889080303034</v>
      </c>
      <c r="AF17" s="26">
        <f>AA17*'MP MOD'!B14*(J17)/55</f>
        <v>551.26618181818185</v>
      </c>
      <c r="AG17" s="26">
        <f t="shared" si="20"/>
        <v>27.269735384615387</v>
      </c>
      <c r="AH17" s="26">
        <f t="shared" si="21"/>
        <v>177.25328000000002</v>
      </c>
      <c r="AI17" s="26">
        <f t="shared" si="22"/>
        <v>236.33770666666669</v>
      </c>
      <c r="AJ17" s="26">
        <f t="shared" si="23"/>
        <v>310.51428571428573</v>
      </c>
      <c r="AK17" s="26">
        <f t="shared" si="24"/>
        <v>724.5333333333333</v>
      </c>
      <c r="AL17" s="26">
        <f t="shared" si="25"/>
        <v>468.72166581031871</v>
      </c>
      <c r="AM17">
        <f t="shared" si="26"/>
        <v>520.42564986013997</v>
      </c>
      <c r="AN17">
        <f>(AB17*'HP MOD'!B14)*(AA17)/20</f>
        <v>13928.466500000004</v>
      </c>
      <c r="AO17">
        <f t="shared" si="27"/>
        <v>10277.639206385569</v>
      </c>
    </row>
    <row r="18" spans="1:41">
      <c r="A18" s="21">
        <v>14</v>
      </c>
      <c r="B18" s="18">
        <f>'Strength Mod'!G15</f>
        <v>18.560000000000002</v>
      </c>
      <c r="C18" s="23">
        <f>IF(B18*'HP MOD'!B15*(A18)/50 &gt;9999,9999,B18*'HP MOD'!B15*(A18)/50)</f>
        <v>6828.5952000000016</v>
      </c>
      <c r="D18" s="19">
        <f t="shared" si="4"/>
        <v>6828.5952000000016</v>
      </c>
      <c r="E18" s="18">
        <f t="shared" si="5"/>
        <v>1154.3557760000003</v>
      </c>
      <c r="F18" s="18">
        <f t="shared" si="6"/>
        <v>83</v>
      </c>
      <c r="G18" s="25">
        <f t="shared" si="7"/>
        <v>2263.1915520000007</v>
      </c>
      <c r="H18" s="27">
        <f t="shared" si="8"/>
        <v>1721.8136640000005</v>
      </c>
      <c r="I18" s="27">
        <f t="shared" si="9"/>
        <v>2582.7204960000008</v>
      </c>
      <c r="J18" s="15">
        <f>MagicMod!G15</f>
        <v>8.43</v>
      </c>
      <c r="K18" s="15">
        <f>IF(J18*'MP MOD'!B15*(A18)/50&gt;=999,999,J18*'MP MOD'!B15*(A18)/50)</f>
        <v>710.48039999999992</v>
      </c>
      <c r="L18" s="16">
        <f t="shared" si="10"/>
        <v>710.48039999999992</v>
      </c>
      <c r="M18" s="15">
        <f>SpiritMod!G15</f>
        <v>18.25</v>
      </c>
      <c r="N18" s="17">
        <f t="shared" si="0"/>
        <v>463.08097499999991</v>
      </c>
      <c r="O18" s="17">
        <f t="shared" si="11"/>
        <v>495.33097499999991</v>
      </c>
      <c r="P18" s="17">
        <f t="shared" si="12"/>
        <v>555.69716999999991</v>
      </c>
      <c r="Q18" s="17">
        <f t="shared" si="13"/>
        <v>3962.6477999999993</v>
      </c>
      <c r="R18" s="17">
        <f t="shared" si="14"/>
        <v>365</v>
      </c>
      <c r="S18" s="17">
        <f t="shared" si="15"/>
        <v>1431.2429249999998</v>
      </c>
      <c r="T18" s="1">
        <f>J18*'MP MOD'!B15*(A18)/50/5</f>
        <v>142.09607999999997</v>
      </c>
      <c r="U18" s="4">
        <f>J18*'MP MOD'!B15*(A18)/50/4</f>
        <v>177.62009999999998</v>
      </c>
      <c r="V18" s="13">
        <f t="shared" si="1"/>
        <v>3</v>
      </c>
      <c r="W18" s="12">
        <f t="shared" si="16"/>
        <v>7</v>
      </c>
      <c r="X18" s="13">
        <f t="shared" si="17"/>
        <v>2</v>
      </c>
      <c r="Y18" s="13">
        <f t="shared" si="28"/>
        <v>24.253440357402575</v>
      </c>
      <c r="Z18" s="13">
        <f t="shared" si="29"/>
        <v>20.746328883386283</v>
      </c>
      <c r="AA18" s="24">
        <v>14</v>
      </c>
      <c r="AB18" s="20">
        <f>'Strength Mod enemy'!G15</f>
        <v>18.55875</v>
      </c>
      <c r="AC18" s="24">
        <f>(AB18*'HP MOD'!B15)*(AA18)/55</f>
        <v>6207.3957272727266</v>
      </c>
      <c r="AD18" s="20">
        <f t="shared" si="18"/>
        <v>329.14715843863632</v>
      </c>
      <c r="AE18" s="20">
        <f t="shared" si="19"/>
        <v>137.1446493494318</v>
      </c>
      <c r="AF18" s="26">
        <f>AA18*'MP MOD'!B15*(J18)/55</f>
        <v>645.89127272727262</v>
      </c>
      <c r="AG18" s="26">
        <f t="shared" si="20"/>
        <v>32.38328496503496</v>
      </c>
      <c r="AH18" s="26">
        <f t="shared" si="21"/>
        <v>226.68299475524472</v>
      </c>
      <c r="AI18" s="26">
        <f t="shared" si="22"/>
        <v>302.24399300699298</v>
      </c>
      <c r="AJ18" s="26">
        <f t="shared" si="23"/>
        <v>365</v>
      </c>
      <c r="AK18" s="26">
        <f t="shared" si="24"/>
        <v>851.66666666666674</v>
      </c>
      <c r="AL18" s="26">
        <f t="shared" si="25"/>
        <v>523.83203414835157</v>
      </c>
      <c r="AM18">
        <f t="shared" si="26"/>
        <v>632.97530468968523</v>
      </c>
      <c r="AN18">
        <f>(AB18*'HP MOD'!B15)*(AA18)/20</f>
        <v>17070.338249999997</v>
      </c>
      <c r="AO18">
        <f t="shared" si="27"/>
        <v>12532.134394970464</v>
      </c>
    </row>
    <row r="19" spans="1:41">
      <c r="A19" s="21">
        <v>15</v>
      </c>
      <c r="B19" s="18">
        <f>'Strength Mod'!G16</f>
        <v>19.720000000000002</v>
      </c>
      <c r="C19" s="23">
        <f>IF(B19*'HP MOD'!B16*(A19)/50 &gt;9999,9999,B19*'HP MOD'!B16*(A19)/50)</f>
        <v>8223.2400000000016</v>
      </c>
      <c r="D19" s="19">
        <f t="shared" si="4"/>
        <v>8223.2400000000016</v>
      </c>
      <c r="E19" s="18">
        <f t="shared" si="5"/>
        <v>1375.5724400000004</v>
      </c>
      <c r="F19" s="18">
        <f t="shared" si="6"/>
        <v>92</v>
      </c>
      <c r="G19" s="25">
        <f t="shared" si="7"/>
        <v>2702.7048800000007</v>
      </c>
      <c r="H19" s="27">
        <f t="shared" si="8"/>
        <v>2053.0686600000004</v>
      </c>
      <c r="I19" s="27">
        <f t="shared" si="9"/>
        <v>3079.6029900000003</v>
      </c>
      <c r="J19" s="15">
        <f>MagicMod!G16</f>
        <v>8.9</v>
      </c>
      <c r="K19" s="15">
        <f>IF(J19*'MP MOD'!B16*(A19)/50&gt;=999,999,J19*'MP MOD'!B16*(A19)/50)</f>
        <v>822.36000000000013</v>
      </c>
      <c r="L19" s="16">
        <f t="shared" si="10"/>
        <v>822.36000000000013</v>
      </c>
      <c r="M19" s="15">
        <f>SpiritMod!G16</f>
        <v>19.8</v>
      </c>
      <c r="N19" s="17">
        <f t="shared" si="0"/>
        <v>542.75760000000014</v>
      </c>
      <c r="O19" s="17">
        <f t="shared" si="11"/>
        <v>577.55760000000009</v>
      </c>
      <c r="P19" s="17">
        <f t="shared" si="12"/>
        <v>651.30912000000012</v>
      </c>
      <c r="Q19" s="17">
        <f t="shared" si="13"/>
        <v>4620.4608000000007</v>
      </c>
      <c r="R19" s="17">
        <f t="shared" si="14"/>
        <v>424.28571428571433</v>
      </c>
      <c r="S19" s="17">
        <f t="shared" si="15"/>
        <v>1673.2728000000004</v>
      </c>
      <c r="T19" s="1">
        <f>J19*'MP MOD'!B16*(A19)/50/5</f>
        <v>164.47200000000004</v>
      </c>
      <c r="U19" s="4">
        <f>J19*'MP MOD'!B16*(A19)/50/4</f>
        <v>205.59000000000003</v>
      </c>
      <c r="V19" s="13">
        <f t="shared" si="1"/>
        <v>3</v>
      </c>
      <c r="W19" s="12">
        <f t="shared" si="16"/>
        <v>7</v>
      </c>
      <c r="X19" s="13">
        <f t="shared" si="17"/>
        <v>2</v>
      </c>
      <c r="Y19" s="13">
        <f t="shared" si="28"/>
        <v>24.435542812761678</v>
      </c>
      <c r="Z19" s="13">
        <f t="shared" si="29"/>
        <v>20.93377012371484</v>
      </c>
      <c r="AA19" s="24">
        <v>15</v>
      </c>
      <c r="AB19" s="20">
        <f>'Strength Mod enemy'!G16</f>
        <v>19.712499999999999</v>
      </c>
      <c r="AC19" s="24">
        <f>(AB19*'HP MOD'!B16)*(AA19)/55</f>
        <v>7472.8295454545441</v>
      </c>
      <c r="AD19" s="20">
        <f t="shared" si="18"/>
        <v>392.82173977272714</v>
      </c>
      <c r="AE19" s="20">
        <f t="shared" si="19"/>
        <v>163.67572490530299</v>
      </c>
      <c r="AF19" s="26">
        <f>AA19*'MP MOD'!B16*(J19)/55</f>
        <v>747.6</v>
      </c>
      <c r="AG19" s="26">
        <f t="shared" si="20"/>
        <v>37.95507692307693</v>
      </c>
      <c r="AH19" s="26">
        <f t="shared" si="21"/>
        <v>284.66307692307697</v>
      </c>
      <c r="AI19" s="26">
        <f t="shared" si="22"/>
        <v>379.55076923076928</v>
      </c>
      <c r="AJ19" s="26">
        <f t="shared" si="23"/>
        <v>424.28571428571433</v>
      </c>
      <c r="AK19" s="26">
        <f t="shared" si="24"/>
        <v>990</v>
      </c>
      <c r="AL19" s="26">
        <f t="shared" si="25"/>
        <v>580.94750193111236</v>
      </c>
      <c r="AM19">
        <f t="shared" si="26"/>
        <v>755.42642263985988</v>
      </c>
      <c r="AN19">
        <f>(AB19*'HP MOD'!B16)*(AA19)/20</f>
        <v>20550.281249999996</v>
      </c>
      <c r="AO19">
        <f t="shared" si="27"/>
        <v>15077.743865819044</v>
      </c>
    </row>
    <row r="20" spans="1:41">
      <c r="A20" s="21">
        <v>16</v>
      </c>
      <c r="B20" s="18">
        <f>'Strength Mod'!G17</f>
        <v>20.830000000000002</v>
      </c>
      <c r="C20" s="23">
        <f>IF(B20*'HP MOD'!B17*(A20)/50 &gt;9999,9999,B20*'HP MOD'!B17*(A20)/50)</f>
        <v>9745.1072000000004</v>
      </c>
      <c r="D20" s="19">
        <f t="shared" si="4"/>
        <v>9745.1072000000004</v>
      </c>
      <c r="E20" s="18">
        <f t="shared" si="5"/>
        <v>1611.4939295000001</v>
      </c>
      <c r="F20" s="18">
        <f t="shared" si="6"/>
        <v>102</v>
      </c>
      <c r="G20" s="25">
        <f t="shared" si="7"/>
        <v>3171.7278590000005</v>
      </c>
      <c r="H20" s="27">
        <f t="shared" si="8"/>
        <v>2406.4183942500003</v>
      </c>
      <c r="I20" s="27">
        <f t="shared" si="9"/>
        <v>3609.6275913750005</v>
      </c>
      <c r="J20" s="15">
        <f>MagicMod!G17</f>
        <v>9.36</v>
      </c>
      <c r="K20" s="15">
        <f>IF(J20*'MP MOD'!B17*(A20)/50&gt;=999,999,J20*'MP MOD'!B17*(A20)/50)</f>
        <v>943.48799999999983</v>
      </c>
      <c r="L20" s="16">
        <f t="shared" si="10"/>
        <v>943.48799999999983</v>
      </c>
      <c r="M20" s="15">
        <f>SpiritMod!G17</f>
        <v>21.37</v>
      </c>
      <c r="N20" s="17">
        <f t="shared" si="0"/>
        <v>630.07307999999989</v>
      </c>
      <c r="O20" s="17">
        <f t="shared" si="11"/>
        <v>667.4430799999999</v>
      </c>
      <c r="P20" s="17">
        <f t="shared" si="12"/>
        <v>756.08769599999982</v>
      </c>
      <c r="Q20" s="17">
        <f t="shared" si="13"/>
        <v>5339.5446399999992</v>
      </c>
      <c r="R20" s="17">
        <f t="shared" si="14"/>
        <v>488.45714285714291</v>
      </c>
      <c r="S20" s="17">
        <f t="shared" si="15"/>
        <v>1938.2192399999997</v>
      </c>
      <c r="T20" s="1">
        <f>J20*'MP MOD'!B17*(A20)/50/5</f>
        <v>188.69759999999997</v>
      </c>
      <c r="U20" s="4">
        <f>J20*'MP MOD'!B17*(A20)/50/4</f>
        <v>235.87199999999996</v>
      </c>
      <c r="V20" s="13">
        <f t="shared" si="1"/>
        <v>3</v>
      </c>
      <c r="W20" s="12">
        <f t="shared" si="16"/>
        <v>7</v>
      </c>
      <c r="X20" s="13">
        <f t="shared" si="17"/>
        <v>2</v>
      </c>
      <c r="Y20" s="13">
        <f t="shared" si="28"/>
        <v>24.625300756089299</v>
      </c>
      <c r="Z20" s="13">
        <f t="shared" si="29"/>
        <v>21.130987428709382</v>
      </c>
      <c r="AA20" s="24">
        <v>16</v>
      </c>
      <c r="AB20" s="20">
        <f>'Strength Mod enemy'!G17</f>
        <v>20.826249999999998</v>
      </c>
      <c r="AC20" s="24">
        <f>(AB20*'HP MOD'!B17)*(AA20)/55</f>
        <v>8857.5934545454529</v>
      </c>
      <c r="AD20" s="20">
        <f t="shared" si="18"/>
        <v>461.17613920681805</v>
      </c>
      <c r="AE20" s="20">
        <f t="shared" si="19"/>
        <v>192.15672466950753</v>
      </c>
      <c r="AF20" s="26">
        <f>AA20*'MP MOD'!B17*(J20)/55</f>
        <v>857.71636363636355</v>
      </c>
      <c r="AG20" s="26">
        <f t="shared" si="20"/>
        <v>44.061054545454539</v>
      </c>
      <c r="AH20" s="26">
        <f t="shared" si="21"/>
        <v>352.48843636363631</v>
      </c>
      <c r="AI20" s="26">
        <f t="shared" si="22"/>
        <v>469.98458181818177</v>
      </c>
      <c r="AJ20" s="26">
        <f t="shared" si="23"/>
        <v>488.45714285714291</v>
      </c>
      <c r="AK20" s="26">
        <f t="shared" si="24"/>
        <v>1139.7333333333333</v>
      </c>
      <c r="AL20" s="26">
        <f t="shared" si="25"/>
        <v>639.99999999999977</v>
      </c>
      <c r="AM20">
        <f t="shared" si="26"/>
        <v>886.87719078234238</v>
      </c>
      <c r="AN20">
        <f>(AB20*'HP MOD'!B17)*(AA20)/20</f>
        <v>24358.381999999998</v>
      </c>
      <c r="AO20">
        <f t="shared" si="27"/>
        <v>17928.875536304626</v>
      </c>
    </row>
    <row r="21" spans="1:41">
      <c r="A21" s="21">
        <v>17</v>
      </c>
      <c r="B21" s="18">
        <f>'Strength Mod'!G18</f>
        <v>21.9</v>
      </c>
      <c r="C21" s="23">
        <f>IF(B21*'HP MOD'!B18*(A21)/50 &gt;9999,9999,B21*'HP MOD'!B18*(A21)/50)</f>
        <v>9999</v>
      </c>
      <c r="D21" s="19">
        <f t="shared" si="4"/>
        <v>9999</v>
      </c>
      <c r="E21" s="18">
        <f t="shared" si="5"/>
        <v>1637.1330882352941</v>
      </c>
      <c r="F21" s="18">
        <f t="shared" si="6"/>
        <v>109</v>
      </c>
      <c r="G21" s="25">
        <f t="shared" si="7"/>
        <v>3220.2661764705881</v>
      </c>
      <c r="H21" s="27">
        <f t="shared" si="8"/>
        <v>2444.3746323529413</v>
      </c>
      <c r="I21" s="27">
        <f t="shared" si="9"/>
        <v>3666.5619485294119</v>
      </c>
      <c r="J21" s="15">
        <f>MagicMod!G18</f>
        <v>9.81</v>
      </c>
      <c r="K21" s="15">
        <f>IF(J21*'MP MOD'!B18*(A21)/50&gt;=999,999,J21*'MP MOD'!B18*(A21)/50)</f>
        <v>999</v>
      </c>
      <c r="L21" s="16">
        <f t="shared" si="10"/>
        <v>999</v>
      </c>
      <c r="M21" s="15">
        <f>SpiritMod!G18</f>
        <v>22.95</v>
      </c>
      <c r="N21" s="17">
        <f t="shared" si="0"/>
        <v>674.32499999999993</v>
      </c>
      <c r="O21" s="17">
        <f t="shared" si="11"/>
        <v>714.27499999999998</v>
      </c>
      <c r="P21" s="17">
        <f t="shared" si="12"/>
        <v>809.18999999999994</v>
      </c>
      <c r="Q21" s="17">
        <f t="shared" si="13"/>
        <v>5714.2</v>
      </c>
      <c r="R21" s="17">
        <f t="shared" si="14"/>
        <v>557.35714285714289</v>
      </c>
      <c r="S21" s="17">
        <f t="shared" si="15"/>
        <v>2073.9749999999999</v>
      </c>
      <c r="T21" s="1">
        <f>J21*'MP MOD'!B18*(A21)/50/5</f>
        <v>214.13268000000002</v>
      </c>
      <c r="U21" s="4">
        <f>J21*'MP MOD'!B18*(A21)/50/4</f>
        <v>267.66585000000003</v>
      </c>
      <c r="V21" s="13">
        <f t="shared" si="1"/>
        <v>4</v>
      </c>
      <c r="W21" s="12">
        <f t="shared" si="16"/>
        <v>8</v>
      </c>
      <c r="X21" s="13">
        <f t="shared" si="17"/>
        <v>2</v>
      </c>
      <c r="Y21" s="13">
        <f t="shared" si="28"/>
        <v>21.803776293079533</v>
      </c>
      <c r="Z21" s="13">
        <f t="shared" si="29"/>
        <v>18.736117703477213</v>
      </c>
      <c r="AA21" s="24">
        <v>17</v>
      </c>
      <c r="AB21" s="20">
        <f>'Strength Mod enemy'!G18</f>
        <v>21.9</v>
      </c>
      <c r="AC21" s="24">
        <f>(AB21*'HP MOD'!B18)*(AA21)/55</f>
        <v>10356.709090909091</v>
      </c>
      <c r="AD21" s="20">
        <f t="shared" si="18"/>
        <v>533.67512727272731</v>
      </c>
      <c r="AE21" s="20">
        <f t="shared" si="19"/>
        <v>222.36463636363635</v>
      </c>
      <c r="AF21" s="26">
        <f>AA21*'MP MOD'!B18*(J21)/55</f>
        <v>973.3303636363637</v>
      </c>
      <c r="AG21" s="26">
        <f t="shared" si="20"/>
        <v>50.538307342657347</v>
      </c>
      <c r="AH21" s="26">
        <f t="shared" si="21"/>
        <v>429.57561241258747</v>
      </c>
      <c r="AI21" s="26">
        <f t="shared" si="22"/>
        <v>572.76748321678326</v>
      </c>
      <c r="AJ21" s="26">
        <f t="shared" si="23"/>
        <v>557.35714285714289</v>
      </c>
      <c r="AK21" s="26">
        <f t="shared" si="24"/>
        <v>1300.5</v>
      </c>
      <c r="AL21" s="26">
        <f t="shared" si="25"/>
        <v>700.92795635500261</v>
      </c>
      <c r="AM21">
        <f t="shared" si="26"/>
        <v>1026.2983216783216</v>
      </c>
      <c r="AN21">
        <f>(AB21*'HP MOD'!B18)*(AA21)/20</f>
        <v>28480.95</v>
      </c>
      <c r="AO21">
        <f t="shared" si="27"/>
        <v>21099.651512937206</v>
      </c>
    </row>
    <row r="22" spans="1:41">
      <c r="A22" s="21">
        <v>18</v>
      </c>
      <c r="B22" s="18">
        <f>'Strength Mod'!G19</f>
        <v>22.94</v>
      </c>
      <c r="C22" s="23">
        <f>IF(B22*'HP MOD'!B19*(A22)/50 &gt;9999,9999,B22*'HP MOD'!B19*(A22)/50)</f>
        <v>9999</v>
      </c>
      <c r="D22" s="19">
        <f t="shared" si="4"/>
        <v>9999</v>
      </c>
      <c r="E22" s="18">
        <f t="shared" si="5"/>
        <v>1621.2362500000004</v>
      </c>
      <c r="F22" s="18">
        <f t="shared" si="6"/>
        <v>115</v>
      </c>
      <c r="G22" s="25">
        <f t="shared" si="7"/>
        <v>3185.7925000000005</v>
      </c>
      <c r="H22" s="27">
        <f t="shared" si="8"/>
        <v>2420.0493750000005</v>
      </c>
      <c r="I22" s="27">
        <f t="shared" si="9"/>
        <v>3630.0740625000008</v>
      </c>
      <c r="J22" s="15">
        <f>MagicMod!G19</f>
        <v>10.27</v>
      </c>
      <c r="K22" s="15">
        <f>IF(J22*'MP MOD'!B19*(A22)/50&gt;=999,999,J22*'MP MOD'!B19*(A22)/50)</f>
        <v>999</v>
      </c>
      <c r="L22" s="16">
        <f t="shared" si="10"/>
        <v>999</v>
      </c>
      <c r="M22" s="15">
        <f>SpiritMod!G19</f>
        <v>24.54</v>
      </c>
      <c r="N22" s="17">
        <f t="shared" si="0"/>
        <v>680.98500000000001</v>
      </c>
      <c r="O22" s="17">
        <f t="shared" si="11"/>
        <v>723.52499999999998</v>
      </c>
      <c r="P22" s="17">
        <f t="shared" si="12"/>
        <v>817.18200000000002</v>
      </c>
      <c r="Q22" s="17">
        <f t="shared" si="13"/>
        <v>5788.2</v>
      </c>
      <c r="R22" s="17">
        <f t="shared" si="14"/>
        <v>631.02857142857147</v>
      </c>
      <c r="S22" s="17">
        <f t="shared" si="15"/>
        <v>2096.9549999999999</v>
      </c>
      <c r="T22" s="1">
        <f>J22*'MP MOD'!B19*(A22)/50/5</f>
        <v>241.79688000000002</v>
      </c>
      <c r="U22" s="4">
        <f>J22*'MP MOD'!B19*(A22)/50/4</f>
        <v>302.24610000000001</v>
      </c>
      <c r="V22" s="13">
        <f t="shared" si="1"/>
        <v>4</v>
      </c>
      <c r="W22" s="12">
        <f t="shared" si="16"/>
        <v>9</v>
      </c>
      <c r="X22" s="13">
        <f t="shared" si="17"/>
        <v>2</v>
      </c>
      <c r="Y22" s="13">
        <f t="shared" si="28"/>
        <v>19.058081986309787</v>
      </c>
      <c r="Z22" s="13">
        <f t="shared" si="29"/>
        <v>16.399129732075075</v>
      </c>
      <c r="AA22" s="24">
        <v>18</v>
      </c>
      <c r="AB22" s="20">
        <f>'Strength Mod enemy'!G19</f>
        <v>22.93375</v>
      </c>
      <c r="AC22" s="24">
        <f>(AB22*'HP MOD'!B19)*(AA22)/55</f>
        <v>11963.91190909091</v>
      </c>
      <c r="AD22" s="20">
        <f t="shared" si="18"/>
        <v>609.72747721136363</v>
      </c>
      <c r="AE22" s="20">
        <f t="shared" si="19"/>
        <v>254.05311550473485</v>
      </c>
      <c r="AF22" s="26">
        <f>AA22*'MP MOD'!B19*(J22)/55</f>
        <v>1099.0767272727271</v>
      </c>
      <c r="AG22" s="26">
        <f t="shared" si="20"/>
        <v>57.631074545454538</v>
      </c>
      <c r="AH22" s="26">
        <f t="shared" si="21"/>
        <v>518.67967090909087</v>
      </c>
      <c r="AI22" s="26">
        <f t="shared" si="22"/>
        <v>691.57289454545446</v>
      </c>
      <c r="AJ22" s="26">
        <f t="shared" si="23"/>
        <v>631.02857142857147</v>
      </c>
      <c r="AK22" s="26">
        <f t="shared" si="24"/>
        <v>1472.3999999999999</v>
      </c>
      <c r="AL22" s="26">
        <f t="shared" si="25"/>
        <v>763.67532368147079</v>
      </c>
      <c r="AM22">
        <f t="shared" si="26"/>
        <v>1172.552840791084</v>
      </c>
      <c r="AN22">
        <f>(AB22*'HP MOD'!B19)*(AA22)/20</f>
        <v>32900.757750000004</v>
      </c>
      <c r="AO22">
        <f t="shared" si="27"/>
        <v>24603.931163486341</v>
      </c>
    </row>
    <row r="23" spans="1:41">
      <c r="A23" s="21">
        <v>19</v>
      </c>
      <c r="B23" s="18">
        <f>'Strength Mod'!G20</f>
        <v>24.01</v>
      </c>
      <c r="C23" s="23">
        <f>IF(B23*'HP MOD'!B20*(A23)/50 &gt;9999,9999,B23*'HP MOD'!B20*(A23)/50)</f>
        <v>9999</v>
      </c>
      <c r="D23" s="19">
        <f t="shared" si="4"/>
        <v>9999</v>
      </c>
      <c r="E23" s="18">
        <f t="shared" si="5"/>
        <v>1609.1573026315791</v>
      </c>
      <c r="F23" s="18">
        <f t="shared" si="6"/>
        <v>122</v>
      </c>
      <c r="G23" s="25">
        <f t="shared" si="7"/>
        <v>3158.8946052631582</v>
      </c>
      <c r="H23" s="27">
        <f t="shared" si="8"/>
        <v>2401.4284539473688</v>
      </c>
      <c r="I23" s="27">
        <f t="shared" si="9"/>
        <v>3602.1426809210534</v>
      </c>
      <c r="J23" s="15">
        <f>MagicMod!G20</f>
        <v>10.72</v>
      </c>
      <c r="K23" s="15">
        <f>IF(J23*'MP MOD'!B20*(A23)/50&gt;=999,999,J23*'MP MOD'!B20*(A23)/50)</f>
        <v>999</v>
      </c>
      <c r="L23" s="16">
        <f t="shared" si="10"/>
        <v>999</v>
      </c>
      <c r="M23" s="15">
        <f>SpiritMod!G20</f>
        <v>26.23</v>
      </c>
      <c r="N23" s="17">
        <f t="shared" si="0"/>
        <v>689.57289473684216</v>
      </c>
      <c r="O23" s="17">
        <f t="shared" si="11"/>
        <v>734.80289473684218</v>
      </c>
      <c r="P23" s="17">
        <f t="shared" si="12"/>
        <v>827.48747368421061</v>
      </c>
      <c r="Q23" s="17">
        <f t="shared" si="13"/>
        <v>5878.4231578947374</v>
      </c>
      <c r="R23" s="17">
        <f t="shared" si="14"/>
        <v>711.95714285714291</v>
      </c>
      <c r="S23" s="17">
        <f t="shared" si="15"/>
        <v>2125.7186842105266</v>
      </c>
      <c r="T23" s="1">
        <f>J23*'MP MOD'!B20*(A23)/50/5</f>
        <v>271.30176</v>
      </c>
      <c r="U23" s="4">
        <f>J23*'MP MOD'!B20*(A23)/50/4</f>
        <v>339.12720000000002</v>
      </c>
      <c r="V23" s="13">
        <f t="shared" si="1"/>
        <v>5</v>
      </c>
      <c r="W23" s="12">
        <f t="shared" si="16"/>
        <v>10</v>
      </c>
      <c r="X23" s="13">
        <f t="shared" si="17"/>
        <v>3</v>
      </c>
      <c r="Y23" s="13">
        <f t="shared" si="28"/>
        <v>16.662535521466797</v>
      </c>
      <c r="Z23" s="13">
        <f t="shared" si="29"/>
        <v>14.352725272027126</v>
      </c>
      <c r="AA23" s="24">
        <v>19</v>
      </c>
      <c r="AB23" s="20">
        <f>'Strength Mod enemy'!G20</f>
        <v>24.0075</v>
      </c>
      <c r="AC23" s="24">
        <f>(AB23*'HP MOD'!B20)*(AA23)/55</f>
        <v>13783.797000000002</v>
      </c>
      <c r="AD23" s="20">
        <f t="shared" si="18"/>
        <v>696.66211890000022</v>
      </c>
      <c r="AE23" s="20">
        <f t="shared" si="19"/>
        <v>290.27588287500009</v>
      </c>
      <c r="AF23" s="26">
        <f>AA23*'MP MOD'!B20*(J23)/55</f>
        <v>1233.1898181818183</v>
      </c>
      <c r="AG23" s="26">
        <f t="shared" si="20"/>
        <v>65.478884475524495</v>
      </c>
      <c r="AH23" s="26">
        <f t="shared" si="21"/>
        <v>622.04940251748269</v>
      </c>
      <c r="AI23" s="26">
        <f t="shared" si="22"/>
        <v>829.39920335664362</v>
      </c>
      <c r="AJ23" s="26">
        <f t="shared" si="23"/>
        <v>711.95714285714291</v>
      </c>
      <c r="AK23" s="26">
        <f t="shared" si="24"/>
        <v>1661.2333333333333</v>
      </c>
      <c r="AL23" s="26">
        <f t="shared" si="25"/>
        <v>828.19079927272765</v>
      </c>
      <c r="AM23">
        <f t="shared" si="26"/>
        <v>1339.7348440384619</v>
      </c>
      <c r="AN23">
        <f>(AB23*'HP MOD'!B20)*(AA23)/20</f>
        <v>37905.441750000005</v>
      </c>
      <c r="AO23">
        <f t="shared" si="27"/>
        <v>28455.331083286332</v>
      </c>
    </row>
    <row r="24" spans="1:41">
      <c r="A24" s="21">
        <v>20</v>
      </c>
      <c r="B24" s="18">
        <f>'Strength Mod'!G21</f>
        <v>25.130000000000003</v>
      </c>
      <c r="C24" s="23">
        <f>IF(B24*'HP MOD'!B21*(A24)/50 &gt;9999,9999,B24*'HP MOD'!B21*(A24)/50)</f>
        <v>9999</v>
      </c>
      <c r="D24" s="19">
        <f t="shared" si="4"/>
        <v>9999</v>
      </c>
      <c r="E24" s="18">
        <f t="shared" si="5"/>
        <v>1601.5979375000002</v>
      </c>
      <c r="F24" s="18">
        <f t="shared" si="6"/>
        <v>128</v>
      </c>
      <c r="G24" s="25">
        <f t="shared" si="7"/>
        <v>3140.9358750000001</v>
      </c>
      <c r="H24" s="27">
        <f t="shared" si="8"/>
        <v>2389.5494062500002</v>
      </c>
      <c r="I24" s="27">
        <f t="shared" si="9"/>
        <v>3584.3241093750003</v>
      </c>
      <c r="J24" s="15">
        <f>MagicMod!G21</f>
        <v>11.19</v>
      </c>
      <c r="K24" s="15">
        <f>IF(J24*'MP MOD'!B21*(A24)/50&gt;=999,999,J24*'MP MOD'!B21*(A24)/50)</f>
        <v>999</v>
      </c>
      <c r="L24" s="16">
        <f t="shared" si="10"/>
        <v>999</v>
      </c>
      <c r="M24" s="15">
        <f>SpiritMod!G21</f>
        <v>28.02</v>
      </c>
      <c r="N24" s="17">
        <f t="shared" si="0"/>
        <v>699.79949999999997</v>
      </c>
      <c r="O24" s="17">
        <f t="shared" si="11"/>
        <v>747.81949999999995</v>
      </c>
      <c r="P24" s="17">
        <f t="shared" si="12"/>
        <v>839.75939999999991</v>
      </c>
      <c r="Q24" s="17">
        <f t="shared" si="13"/>
        <v>5982.5559999999996</v>
      </c>
      <c r="R24" s="17">
        <f t="shared" si="14"/>
        <v>800.57142857142856</v>
      </c>
      <c r="S24" s="17">
        <f t="shared" si="15"/>
        <v>2159.3984999999998</v>
      </c>
      <c r="T24" s="1">
        <f>J24*'MP MOD'!B21*(A24)/50/5</f>
        <v>304.36799999999999</v>
      </c>
      <c r="U24" s="4">
        <f>J24*'MP MOD'!B21*(A24)/50/4</f>
        <v>380.46</v>
      </c>
      <c r="V24" s="13">
        <f t="shared" si="1"/>
        <v>6</v>
      </c>
      <c r="W24" s="12">
        <f t="shared" si="16"/>
        <v>11</v>
      </c>
      <c r="X24" s="13">
        <f t="shared" si="17"/>
        <v>3</v>
      </c>
      <c r="Y24" s="13">
        <f t="shared" si="28"/>
        <v>14.576440658495967</v>
      </c>
      <c r="Z24" s="13">
        <f t="shared" si="29"/>
        <v>12.563992901878914</v>
      </c>
      <c r="AA24" s="24">
        <v>20</v>
      </c>
      <c r="AB24" s="20">
        <f>'Strength Mod enemy'!G21</f>
        <v>25.12125</v>
      </c>
      <c r="AC24" s="24">
        <f>(AB24*'HP MOD'!B21)*(AA24)/55</f>
        <v>15840.089999999998</v>
      </c>
      <c r="AD24" s="20">
        <f t="shared" si="18"/>
        <v>795.84572182499994</v>
      </c>
      <c r="AE24" s="20">
        <f t="shared" si="19"/>
        <v>331.60238409375</v>
      </c>
      <c r="AF24" s="26">
        <f>AA24*'MP MOD'!B21*(J24)/55</f>
        <v>1383.4909090909091</v>
      </c>
      <c r="AG24" s="26">
        <f t="shared" si="20"/>
        <v>74.54887552447552</v>
      </c>
      <c r="AH24" s="26">
        <f t="shared" si="21"/>
        <v>745.48875524475523</v>
      </c>
      <c r="AI24" s="26">
        <f t="shared" si="22"/>
        <v>993.985006993007</v>
      </c>
      <c r="AJ24" s="26">
        <f t="shared" si="23"/>
        <v>800.57142857142856</v>
      </c>
      <c r="AK24" s="26">
        <f t="shared" si="24"/>
        <v>1868</v>
      </c>
      <c r="AL24" s="26">
        <f t="shared" si="25"/>
        <v>894.42719099991587</v>
      </c>
      <c r="AM24">
        <f t="shared" si="26"/>
        <v>1530.4725419711538</v>
      </c>
      <c r="AN24">
        <f>(AB24*'HP MOD'!B21)*(AA24)/20</f>
        <v>43560.247499999998</v>
      </c>
      <c r="AO24">
        <f t="shared" si="27"/>
        <v>32667.242522952358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D51A4-C941-4172-8AA4-CBD11E73ECA0}">
  <dimension ref="A1:D9"/>
  <sheetViews>
    <sheetView workbookViewId="0">
      <selection activeCell="E16" sqref="E16"/>
    </sheetView>
  </sheetViews>
  <sheetFormatPr defaultRowHeight="14.5"/>
  <cols>
    <col min="1" max="1" width="12.90625" bestFit="1" customWidth="1"/>
    <col min="2" max="2" width="4.81640625" bestFit="1" customWidth="1"/>
    <col min="3" max="3" width="13.26953125" bestFit="1" customWidth="1"/>
    <col min="4" max="4" width="17.54296875" bestFit="1" customWidth="1"/>
  </cols>
  <sheetData>
    <row r="1" spans="1:4">
      <c r="A1" t="s">
        <v>156</v>
      </c>
      <c r="B1" t="s">
        <v>157</v>
      </c>
      <c r="C1" t="s">
        <v>160</v>
      </c>
      <c r="D1" t="s">
        <v>162</v>
      </c>
    </row>
    <row r="2" spans="1:4">
      <c r="A2" t="s">
        <v>153</v>
      </c>
      <c r="B2">
        <v>50</v>
      </c>
      <c r="C2">
        <v>100</v>
      </c>
      <c r="D2" t="s">
        <v>163</v>
      </c>
    </row>
    <row r="3" spans="1:4">
      <c r="A3" t="s">
        <v>161</v>
      </c>
      <c r="B3">
        <v>300</v>
      </c>
      <c r="C3">
        <v>500</v>
      </c>
      <c r="D3" t="s">
        <v>163</v>
      </c>
    </row>
    <row r="4" spans="1:4">
      <c r="A4" t="s">
        <v>154</v>
      </c>
      <c r="B4">
        <v>1500</v>
      </c>
      <c r="C4">
        <v>100</v>
      </c>
      <c r="D4" t="s">
        <v>149</v>
      </c>
    </row>
    <row r="5" spans="1:4">
      <c r="A5" t="s">
        <v>155</v>
      </c>
      <c r="B5" t="s">
        <v>164</v>
      </c>
      <c r="C5" t="s">
        <v>165</v>
      </c>
      <c r="D5" t="s">
        <v>162</v>
      </c>
    </row>
    <row r="6" spans="1:4">
      <c r="A6" t="s">
        <v>166</v>
      </c>
      <c r="B6" t="s">
        <v>164</v>
      </c>
      <c r="C6" t="s">
        <v>165</v>
      </c>
      <c r="D6" t="s">
        <v>167</v>
      </c>
    </row>
    <row r="7" spans="1:4">
      <c r="A7" t="s">
        <v>158</v>
      </c>
      <c r="B7">
        <v>300</v>
      </c>
      <c r="C7" t="s">
        <v>168</v>
      </c>
      <c r="D7" t="s">
        <v>169</v>
      </c>
    </row>
    <row r="8" spans="1:4">
      <c r="A8" t="s">
        <v>170</v>
      </c>
      <c r="B8">
        <v>80</v>
      </c>
      <c r="C8" t="s">
        <v>171</v>
      </c>
    </row>
    <row r="9" spans="1:4">
      <c r="A9" t="s">
        <v>159</v>
      </c>
      <c r="B9">
        <v>150</v>
      </c>
      <c r="C9" t="s">
        <v>172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97E61-7760-41F6-97D9-933C9D77ACB6}">
  <sheetPr codeName="Sheet3">
    <tabColor rgb="FF0070C0"/>
  </sheetPr>
  <dimension ref="A1:AG101"/>
  <sheetViews>
    <sheetView workbookViewId="0">
      <selection activeCell="B5" sqref="B5"/>
    </sheetView>
  </sheetViews>
  <sheetFormatPr defaultRowHeight="14.5"/>
  <cols>
    <col min="1" max="10" width="9.26953125" bestFit="1" customWidth="1"/>
    <col min="12" max="12" width="9.1796875" customWidth="1"/>
  </cols>
  <sheetData>
    <row r="1" spans="1:33">
      <c r="A1" s="5" t="s">
        <v>0</v>
      </c>
      <c r="B1" s="5" t="s">
        <v>8</v>
      </c>
      <c r="C1" s="5"/>
      <c r="D1" s="5"/>
      <c r="E1" s="4"/>
      <c r="F1" s="4" t="s">
        <v>11</v>
      </c>
      <c r="G1" s="4"/>
      <c r="H1" s="4"/>
      <c r="I1" s="4"/>
      <c r="J1" s="4"/>
      <c r="N1" s="6">
        <v>250</v>
      </c>
      <c r="O1" s="6">
        <v>314</v>
      </c>
      <c r="P1" s="6">
        <v>382</v>
      </c>
      <c r="Q1" s="6">
        <v>454</v>
      </c>
      <c r="R1" s="6">
        <v>530</v>
      </c>
      <c r="S1" s="6">
        <v>610</v>
      </c>
      <c r="T1" s="6">
        <v>694</v>
      </c>
      <c r="U1" s="6">
        <v>782</v>
      </c>
      <c r="V1" s="6">
        <v>874</v>
      </c>
      <c r="W1" s="6">
        <v>970</v>
      </c>
      <c r="X1" s="6">
        <v>1062</v>
      </c>
      <c r="Y1" s="6">
        <v>1150</v>
      </c>
      <c r="Z1" s="6">
        <v>1234</v>
      </c>
      <c r="AA1" s="6">
        <v>1314</v>
      </c>
      <c r="AB1" s="6">
        <v>1390</v>
      </c>
      <c r="AC1" s="6">
        <v>1462</v>
      </c>
      <c r="AD1" s="6">
        <v>1530</v>
      </c>
      <c r="AE1" s="6">
        <v>1594</v>
      </c>
      <c r="AF1" s="6">
        <v>1662</v>
      </c>
      <c r="AG1" s="6">
        <v>1734</v>
      </c>
    </row>
    <row r="2" spans="1:33">
      <c r="A2" s="5">
        <v>1</v>
      </c>
      <c r="B2" s="6">
        <v>250</v>
      </c>
      <c r="C2" s="5"/>
      <c r="D2" s="6">
        <f>B2/100</f>
        <v>2.5</v>
      </c>
      <c r="E2" s="1"/>
    </row>
    <row r="3" spans="1:33">
      <c r="A3" s="5">
        <v>2</v>
      </c>
      <c r="B3" s="6">
        <v>314</v>
      </c>
      <c r="C3" s="5"/>
      <c r="D3" s="6">
        <f t="shared" ref="D3:D21" si="0">B3/100</f>
        <v>3.14</v>
      </c>
      <c r="E3" s="1"/>
    </row>
    <row r="4" spans="1:33">
      <c r="A4" s="5">
        <v>3</v>
      </c>
      <c r="B4" s="6">
        <v>382</v>
      </c>
      <c r="C4" s="5"/>
      <c r="D4" s="6">
        <f t="shared" si="0"/>
        <v>3.82</v>
      </c>
      <c r="E4" s="1"/>
    </row>
    <row r="5" spans="1:33">
      <c r="A5" s="5">
        <v>4</v>
      </c>
      <c r="B5" s="6">
        <v>454</v>
      </c>
      <c r="C5" s="5"/>
      <c r="D5" s="6">
        <f t="shared" si="0"/>
        <v>4.54</v>
      </c>
      <c r="E5" s="1"/>
    </row>
    <row r="6" spans="1:33">
      <c r="A6" s="5">
        <v>5</v>
      </c>
      <c r="B6" s="6">
        <v>530</v>
      </c>
      <c r="C6" s="5"/>
      <c r="D6" s="6">
        <f t="shared" si="0"/>
        <v>5.3</v>
      </c>
      <c r="E6" s="1"/>
    </row>
    <row r="7" spans="1:33">
      <c r="A7" s="5">
        <v>6</v>
      </c>
      <c r="B7" s="6">
        <v>610</v>
      </c>
      <c r="C7" s="5"/>
      <c r="D7" s="6">
        <f t="shared" si="0"/>
        <v>6.1</v>
      </c>
      <c r="E7" s="1"/>
    </row>
    <row r="8" spans="1:33">
      <c r="A8" s="5">
        <v>7</v>
      </c>
      <c r="B8" s="6">
        <v>694</v>
      </c>
      <c r="C8" s="5"/>
      <c r="D8" s="6">
        <f t="shared" si="0"/>
        <v>6.94</v>
      </c>
      <c r="E8" s="1"/>
    </row>
    <row r="9" spans="1:33">
      <c r="A9" s="5">
        <v>8</v>
      </c>
      <c r="B9" s="6">
        <v>782</v>
      </c>
      <c r="C9" s="5"/>
      <c r="D9" s="6">
        <f t="shared" si="0"/>
        <v>7.82</v>
      </c>
      <c r="E9" s="1"/>
    </row>
    <row r="10" spans="1:33">
      <c r="A10" s="5">
        <v>9</v>
      </c>
      <c r="B10" s="6">
        <v>874</v>
      </c>
      <c r="C10" s="5"/>
      <c r="D10" s="6">
        <f t="shared" si="0"/>
        <v>8.74</v>
      </c>
      <c r="E10" s="1"/>
    </row>
    <row r="11" spans="1:33">
      <c r="A11" s="5">
        <v>10</v>
      </c>
      <c r="B11" s="6">
        <v>970</v>
      </c>
      <c r="C11" s="5"/>
      <c r="D11" s="6">
        <f t="shared" si="0"/>
        <v>9.6999999999999993</v>
      </c>
      <c r="E11" s="1"/>
    </row>
    <row r="12" spans="1:33">
      <c r="A12" s="5">
        <v>11</v>
      </c>
      <c r="B12" s="6">
        <v>1062</v>
      </c>
      <c r="C12" s="5"/>
      <c r="D12" s="6">
        <f t="shared" si="0"/>
        <v>10.62</v>
      </c>
      <c r="E12" s="1"/>
    </row>
    <row r="13" spans="1:33">
      <c r="A13" s="5">
        <v>12</v>
      </c>
      <c r="B13" s="6">
        <v>1150</v>
      </c>
      <c r="C13" s="5"/>
      <c r="D13" s="6">
        <f t="shared" si="0"/>
        <v>11.5</v>
      </c>
      <c r="E13" s="1"/>
    </row>
    <row r="14" spans="1:33">
      <c r="A14" s="5">
        <v>13</v>
      </c>
      <c r="B14" s="6">
        <v>1234</v>
      </c>
      <c r="C14" s="5"/>
      <c r="D14" s="6">
        <f t="shared" si="0"/>
        <v>12.34</v>
      </c>
      <c r="E14" s="1"/>
    </row>
    <row r="15" spans="1:33">
      <c r="A15" s="5">
        <v>14</v>
      </c>
      <c r="B15" s="6">
        <v>1314</v>
      </c>
      <c r="C15" s="5"/>
      <c r="D15" s="6">
        <f t="shared" si="0"/>
        <v>13.14</v>
      </c>
      <c r="E15" s="1"/>
    </row>
    <row r="16" spans="1:33">
      <c r="A16" s="5">
        <v>15</v>
      </c>
      <c r="B16" s="6">
        <v>1390</v>
      </c>
      <c r="C16" s="5"/>
      <c r="D16" s="6">
        <f t="shared" si="0"/>
        <v>13.9</v>
      </c>
      <c r="E16" s="1"/>
    </row>
    <row r="17" spans="1:5">
      <c r="A17" s="5">
        <v>16</v>
      </c>
      <c r="B17" s="6">
        <v>1462</v>
      </c>
      <c r="C17" s="5"/>
      <c r="D17" s="6">
        <f t="shared" si="0"/>
        <v>14.62</v>
      </c>
      <c r="E17" s="1"/>
    </row>
    <row r="18" spans="1:5">
      <c r="A18" s="5">
        <v>17</v>
      </c>
      <c r="B18" s="6">
        <v>1530</v>
      </c>
      <c r="C18" s="5"/>
      <c r="D18" s="6">
        <f t="shared" si="0"/>
        <v>15.3</v>
      </c>
      <c r="E18" s="1"/>
    </row>
    <row r="19" spans="1:5">
      <c r="A19" s="5">
        <v>18</v>
      </c>
      <c r="B19" s="6">
        <v>1594</v>
      </c>
      <c r="C19" s="5"/>
      <c r="D19" s="6">
        <f t="shared" si="0"/>
        <v>15.94</v>
      </c>
      <c r="E19" s="1"/>
    </row>
    <row r="20" spans="1:5">
      <c r="A20" s="5">
        <v>19</v>
      </c>
      <c r="B20" s="6">
        <v>1662</v>
      </c>
      <c r="C20" s="5"/>
      <c r="D20" s="6">
        <f t="shared" si="0"/>
        <v>16.62</v>
      </c>
      <c r="E20" s="1"/>
    </row>
    <row r="21" spans="1:5">
      <c r="A21" s="5">
        <v>20</v>
      </c>
      <c r="B21" s="6">
        <v>1734</v>
      </c>
      <c r="C21" s="5"/>
      <c r="D21" s="6">
        <f t="shared" si="0"/>
        <v>17.34</v>
      </c>
      <c r="E21" s="1"/>
    </row>
    <row r="22" spans="1:5">
      <c r="A22" s="5">
        <v>21</v>
      </c>
      <c r="B22" s="6">
        <v>1810</v>
      </c>
      <c r="C22" s="5"/>
      <c r="D22" s="6"/>
      <c r="E22" s="1"/>
    </row>
    <row r="23" spans="1:5">
      <c r="A23" s="5">
        <v>22</v>
      </c>
      <c r="B23" s="6">
        <v>1890</v>
      </c>
      <c r="C23" s="5"/>
      <c r="D23" s="6"/>
      <c r="E23" s="1"/>
    </row>
    <row r="24" spans="1:5">
      <c r="A24" s="5">
        <v>23</v>
      </c>
      <c r="B24" s="6">
        <v>1974</v>
      </c>
      <c r="C24" s="5"/>
      <c r="D24" s="6"/>
      <c r="E24" s="1"/>
    </row>
    <row r="25" spans="1:5">
      <c r="A25" s="5">
        <v>24</v>
      </c>
      <c r="B25" s="6">
        <v>2062</v>
      </c>
      <c r="C25" s="5"/>
      <c r="D25" s="6"/>
      <c r="E25" s="1"/>
    </row>
    <row r="26" spans="1:5">
      <c r="A26" s="5">
        <v>25</v>
      </c>
      <c r="B26" s="6">
        <v>2154</v>
      </c>
      <c r="C26" s="5"/>
      <c r="D26" s="6"/>
    </row>
    <row r="27" spans="1:5">
      <c r="A27" s="5">
        <v>26</v>
      </c>
      <c r="B27" s="6">
        <v>2250</v>
      </c>
      <c r="C27" s="5"/>
      <c r="D27" s="6"/>
    </row>
    <row r="28" spans="1:5">
      <c r="A28" s="5">
        <v>27</v>
      </c>
      <c r="B28" s="6">
        <v>2350</v>
      </c>
      <c r="C28" s="5"/>
      <c r="D28" s="6"/>
    </row>
    <row r="29" spans="1:5">
      <c r="A29" s="5">
        <v>28</v>
      </c>
      <c r="B29" s="6">
        <v>2454</v>
      </c>
      <c r="C29" s="5"/>
      <c r="D29" s="6"/>
    </row>
    <row r="30" spans="1:5">
      <c r="A30" s="5">
        <v>29</v>
      </c>
      <c r="B30" s="6">
        <v>2562</v>
      </c>
      <c r="C30" s="5"/>
      <c r="D30" s="6"/>
    </row>
    <row r="31" spans="1:5">
      <c r="A31" s="5">
        <v>30</v>
      </c>
      <c r="B31" s="6">
        <v>2674</v>
      </c>
      <c r="C31" s="5"/>
      <c r="D31" s="6"/>
    </row>
    <row r="32" spans="1:5">
      <c r="A32" s="5">
        <v>31</v>
      </c>
      <c r="B32" s="6">
        <v>2790</v>
      </c>
      <c r="C32" s="5"/>
      <c r="D32" s="6"/>
    </row>
    <row r="33" spans="1:4">
      <c r="A33" s="5">
        <v>32</v>
      </c>
      <c r="B33" s="6">
        <v>2910</v>
      </c>
      <c r="C33" s="5"/>
      <c r="D33" s="6"/>
    </row>
    <row r="34" spans="1:4">
      <c r="A34" s="5">
        <v>33</v>
      </c>
      <c r="B34" s="6">
        <v>3034</v>
      </c>
      <c r="C34" s="5"/>
      <c r="D34" s="6"/>
    </row>
    <row r="35" spans="1:4">
      <c r="A35" s="5">
        <v>34</v>
      </c>
      <c r="B35" s="6">
        <v>3162</v>
      </c>
      <c r="C35" s="5"/>
      <c r="D35" s="6"/>
    </row>
    <row r="36" spans="1:4">
      <c r="A36" s="5">
        <v>35</v>
      </c>
      <c r="B36" s="6">
        <v>3282</v>
      </c>
      <c r="C36" s="5"/>
      <c r="D36" s="6"/>
    </row>
    <row r="37" spans="1:4">
      <c r="A37" s="5">
        <v>36</v>
      </c>
      <c r="B37" s="6">
        <v>3394</v>
      </c>
      <c r="C37" s="5"/>
      <c r="D37" s="6"/>
    </row>
    <row r="38" spans="1:4">
      <c r="A38" s="5">
        <v>37</v>
      </c>
      <c r="B38" s="6">
        <v>3498</v>
      </c>
      <c r="C38" s="5"/>
      <c r="D38" s="6"/>
    </row>
    <row r="39" spans="1:4">
      <c r="A39" s="5">
        <v>38</v>
      </c>
      <c r="B39" s="6">
        <v>3594</v>
      </c>
      <c r="C39" s="5"/>
      <c r="D39" s="6"/>
    </row>
    <row r="40" spans="1:4">
      <c r="A40" s="5">
        <v>39</v>
      </c>
      <c r="B40" s="6">
        <v>3682</v>
      </c>
      <c r="C40" s="5"/>
      <c r="D40" s="6"/>
    </row>
    <row r="41" spans="1:4">
      <c r="A41" s="5">
        <v>40</v>
      </c>
      <c r="B41" s="6">
        <v>3762</v>
      </c>
      <c r="C41" s="5"/>
      <c r="D41" s="6"/>
    </row>
    <row r="42" spans="1:4">
      <c r="A42" s="5">
        <v>41</v>
      </c>
      <c r="B42" s="6">
        <v>3834</v>
      </c>
      <c r="C42" s="5"/>
      <c r="D42" s="6"/>
    </row>
    <row r="43" spans="1:4">
      <c r="A43" s="5">
        <v>42</v>
      </c>
      <c r="B43" s="6">
        <v>3898</v>
      </c>
      <c r="C43" s="5"/>
      <c r="D43" s="6"/>
    </row>
    <row r="44" spans="1:4">
      <c r="A44" s="5">
        <v>43</v>
      </c>
      <c r="B44" s="6">
        <v>3958</v>
      </c>
      <c r="C44" s="5"/>
      <c r="D44" s="6"/>
    </row>
    <row r="45" spans="1:4">
      <c r="A45" s="5">
        <v>44</v>
      </c>
      <c r="B45" s="6">
        <v>4014</v>
      </c>
      <c r="C45" s="5"/>
      <c r="D45" s="6"/>
    </row>
    <row r="46" spans="1:4">
      <c r="A46" s="5">
        <v>45</v>
      </c>
      <c r="B46" s="6">
        <v>4066</v>
      </c>
      <c r="C46" s="5"/>
      <c r="D46" s="6"/>
    </row>
    <row r="47" spans="1:4">
      <c r="A47" s="5">
        <v>46</v>
      </c>
      <c r="B47" s="6">
        <v>4114</v>
      </c>
      <c r="C47" s="5"/>
      <c r="D47" s="6"/>
    </row>
    <row r="48" spans="1:4">
      <c r="A48" s="5">
        <v>47</v>
      </c>
      <c r="B48" s="6">
        <v>4158</v>
      </c>
      <c r="C48" s="5"/>
      <c r="D48" s="6"/>
    </row>
    <row r="49" spans="1:4">
      <c r="A49" s="5">
        <v>48</v>
      </c>
      <c r="B49" s="6">
        <v>4198</v>
      </c>
      <c r="C49" s="5"/>
      <c r="D49" s="6"/>
    </row>
    <row r="50" spans="1:4">
      <c r="A50" s="5">
        <v>49</v>
      </c>
      <c r="B50" s="6">
        <v>4234</v>
      </c>
      <c r="C50" s="5"/>
      <c r="D50" s="6"/>
    </row>
    <row r="51" spans="1:4">
      <c r="A51" s="5">
        <v>50</v>
      </c>
      <c r="B51" s="6">
        <v>4266</v>
      </c>
      <c r="C51" s="5"/>
      <c r="D51" s="6"/>
    </row>
    <row r="52" spans="1:4">
      <c r="A52" s="5">
        <v>50</v>
      </c>
      <c r="B52" s="6">
        <v>4266</v>
      </c>
    </row>
    <row r="53" spans="1:4">
      <c r="A53" s="5">
        <v>51</v>
      </c>
      <c r="B53" s="6">
        <v>4294</v>
      </c>
    </row>
    <row r="54" spans="1:4">
      <c r="A54" s="5">
        <v>52</v>
      </c>
      <c r="B54" s="6">
        <v>4317</v>
      </c>
    </row>
    <row r="55" spans="1:4">
      <c r="A55" s="5">
        <v>53</v>
      </c>
      <c r="B55" s="6">
        <v>4334</v>
      </c>
    </row>
    <row r="56" spans="1:4">
      <c r="A56" s="5">
        <v>54</v>
      </c>
      <c r="B56" s="6">
        <v>4344</v>
      </c>
    </row>
    <row r="57" spans="1:4">
      <c r="A57" s="5">
        <v>55</v>
      </c>
      <c r="B57" s="6">
        <v>4353</v>
      </c>
    </row>
    <row r="58" spans="1:4">
      <c r="A58" s="5">
        <v>56</v>
      </c>
      <c r="B58" s="6">
        <v>4361</v>
      </c>
    </row>
    <row r="59" spans="1:4">
      <c r="A59" s="5">
        <v>57</v>
      </c>
      <c r="B59" s="6">
        <v>4368</v>
      </c>
    </row>
    <row r="60" spans="1:4">
      <c r="A60" s="5">
        <v>58</v>
      </c>
      <c r="B60" s="6">
        <v>4374</v>
      </c>
    </row>
    <row r="61" spans="1:4">
      <c r="A61" s="5">
        <v>59</v>
      </c>
      <c r="B61" s="6">
        <v>4379</v>
      </c>
    </row>
    <row r="62" spans="1:4">
      <c r="A62" s="5">
        <v>60</v>
      </c>
      <c r="B62" s="6">
        <v>4383</v>
      </c>
    </row>
    <row r="63" spans="1:4">
      <c r="A63" s="5">
        <v>61</v>
      </c>
      <c r="B63" s="6">
        <v>4386</v>
      </c>
    </row>
    <row r="64" spans="1:4">
      <c r="A64" s="5">
        <v>62</v>
      </c>
      <c r="B64" s="6">
        <v>4388</v>
      </c>
    </row>
    <row r="65" spans="1:2">
      <c r="A65" s="5">
        <v>63</v>
      </c>
      <c r="B65" s="6">
        <v>4389</v>
      </c>
    </row>
    <row r="66" spans="1:2">
      <c r="A66" s="5">
        <v>64</v>
      </c>
      <c r="B66" s="6">
        <v>4390</v>
      </c>
    </row>
    <row r="67" spans="1:2">
      <c r="A67" s="5">
        <v>65</v>
      </c>
      <c r="B67" s="6">
        <v>4391</v>
      </c>
    </row>
    <row r="68" spans="1:2">
      <c r="A68" s="5">
        <v>66</v>
      </c>
      <c r="B68" s="6">
        <v>4392</v>
      </c>
    </row>
    <row r="69" spans="1:2">
      <c r="A69" s="5">
        <v>67</v>
      </c>
      <c r="B69" s="6">
        <v>4393</v>
      </c>
    </row>
    <row r="70" spans="1:2">
      <c r="A70" s="5">
        <v>68</v>
      </c>
      <c r="B70" s="6">
        <v>4394</v>
      </c>
    </row>
    <row r="71" spans="1:2">
      <c r="A71" s="5">
        <v>69</v>
      </c>
      <c r="B71" s="6">
        <v>4395</v>
      </c>
    </row>
    <row r="72" spans="1:2">
      <c r="A72" s="5">
        <v>70</v>
      </c>
      <c r="B72" s="6">
        <v>4396</v>
      </c>
    </row>
    <row r="73" spans="1:2">
      <c r="A73" s="5">
        <v>71</v>
      </c>
      <c r="B73" s="6">
        <v>4397</v>
      </c>
    </row>
    <row r="74" spans="1:2">
      <c r="A74" s="5">
        <v>72</v>
      </c>
      <c r="B74" s="6">
        <v>4398</v>
      </c>
    </row>
    <row r="75" spans="1:2">
      <c r="A75" s="5">
        <v>73</v>
      </c>
      <c r="B75" s="6">
        <v>4399</v>
      </c>
    </row>
    <row r="76" spans="1:2">
      <c r="A76" s="5">
        <v>74</v>
      </c>
      <c r="B76" s="6">
        <v>4400</v>
      </c>
    </row>
    <row r="77" spans="1:2">
      <c r="A77" s="5">
        <v>75</v>
      </c>
      <c r="B77" s="6">
        <v>4401</v>
      </c>
    </row>
    <row r="78" spans="1:2">
      <c r="A78" s="5">
        <v>76</v>
      </c>
      <c r="B78" s="6">
        <v>4402</v>
      </c>
    </row>
    <row r="79" spans="1:2">
      <c r="A79" s="5">
        <v>77</v>
      </c>
      <c r="B79" s="6">
        <v>4403</v>
      </c>
    </row>
    <row r="80" spans="1:2">
      <c r="A80" s="5">
        <v>78</v>
      </c>
      <c r="B80" s="6">
        <v>4404</v>
      </c>
    </row>
    <row r="81" spans="1:2">
      <c r="A81" s="5">
        <v>79</v>
      </c>
      <c r="B81" s="6">
        <v>4405</v>
      </c>
    </row>
    <row r="82" spans="1:2">
      <c r="A82" s="5">
        <v>80</v>
      </c>
      <c r="B82" s="6">
        <v>4406</v>
      </c>
    </row>
    <row r="83" spans="1:2">
      <c r="A83" s="5">
        <v>81</v>
      </c>
      <c r="B83" s="6">
        <v>4407</v>
      </c>
    </row>
    <row r="84" spans="1:2">
      <c r="A84" s="5">
        <v>82</v>
      </c>
      <c r="B84" s="6">
        <v>4408</v>
      </c>
    </row>
    <row r="85" spans="1:2">
      <c r="A85" s="5">
        <v>83</v>
      </c>
      <c r="B85" s="6">
        <v>4409</v>
      </c>
    </row>
    <row r="86" spans="1:2">
      <c r="A86" s="5">
        <v>84</v>
      </c>
      <c r="B86" s="6">
        <v>4410</v>
      </c>
    </row>
    <row r="87" spans="1:2">
      <c r="A87" s="5">
        <v>85</v>
      </c>
      <c r="B87" s="6">
        <v>4411</v>
      </c>
    </row>
    <row r="88" spans="1:2">
      <c r="A88" s="5">
        <v>86</v>
      </c>
      <c r="B88" s="6">
        <v>4412</v>
      </c>
    </row>
    <row r="89" spans="1:2">
      <c r="A89" s="5">
        <v>87</v>
      </c>
      <c r="B89" s="6">
        <v>4413</v>
      </c>
    </row>
    <row r="90" spans="1:2">
      <c r="A90" s="5">
        <v>88</v>
      </c>
      <c r="B90" s="6">
        <v>4414</v>
      </c>
    </row>
    <row r="91" spans="1:2">
      <c r="A91" s="5">
        <v>89</v>
      </c>
      <c r="B91" s="6">
        <v>4415</v>
      </c>
    </row>
    <row r="92" spans="1:2">
      <c r="A92" s="5">
        <v>90</v>
      </c>
      <c r="B92" s="6">
        <v>4416</v>
      </c>
    </row>
    <row r="93" spans="1:2">
      <c r="A93" s="5">
        <v>91</v>
      </c>
      <c r="B93" s="6">
        <v>4417</v>
      </c>
    </row>
    <row r="94" spans="1:2">
      <c r="A94" s="5">
        <v>92</v>
      </c>
      <c r="B94" s="6">
        <v>4418</v>
      </c>
    </row>
    <row r="95" spans="1:2">
      <c r="A95" s="5">
        <v>93</v>
      </c>
      <c r="B95" s="6">
        <v>4419</v>
      </c>
    </row>
    <row r="96" spans="1:2">
      <c r="A96" s="5">
        <v>94</v>
      </c>
      <c r="B96" s="6">
        <v>4420</v>
      </c>
    </row>
    <row r="97" spans="1:2">
      <c r="A97" s="5">
        <v>95</v>
      </c>
      <c r="B97" s="6">
        <v>4421</v>
      </c>
    </row>
    <row r="98" spans="1:2">
      <c r="A98" s="5">
        <v>96</v>
      </c>
      <c r="B98" s="6">
        <v>4422</v>
      </c>
    </row>
    <row r="99" spans="1:2">
      <c r="A99" s="5">
        <v>97</v>
      </c>
      <c r="B99" s="6">
        <v>4423</v>
      </c>
    </row>
    <row r="100" spans="1:2">
      <c r="A100" s="5">
        <v>98</v>
      </c>
      <c r="B100" s="6">
        <v>4424</v>
      </c>
    </row>
    <row r="101" spans="1:2">
      <c r="A101" s="5">
        <v>99</v>
      </c>
      <c r="B101" s="6">
        <v>4524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ED2A6-1D65-42FA-B02C-E6956F95ABF4}">
  <sheetPr codeName="Sheet4">
    <tabColor theme="4"/>
  </sheetPr>
  <dimension ref="A1:H21"/>
  <sheetViews>
    <sheetView workbookViewId="0">
      <selection activeCell="D1" sqref="D1"/>
    </sheetView>
  </sheetViews>
  <sheetFormatPr defaultRowHeight="14.5"/>
  <cols>
    <col min="7" max="7" width="8.90625" bestFit="1" customWidth="1"/>
    <col min="8" max="8" width="15.90625" bestFit="1" customWidth="1"/>
  </cols>
  <sheetData>
    <row r="1" spans="1:8">
      <c r="A1" t="s">
        <v>0</v>
      </c>
      <c r="B1" t="s">
        <v>28</v>
      </c>
      <c r="C1" t="s">
        <v>16</v>
      </c>
      <c r="D1" t="s">
        <v>17</v>
      </c>
      <c r="E1" t="s">
        <v>19</v>
      </c>
      <c r="F1" t="s">
        <v>27</v>
      </c>
      <c r="G1" t="s">
        <v>29</v>
      </c>
      <c r="H1" t="s">
        <v>30</v>
      </c>
    </row>
    <row r="2" spans="1:8">
      <c r="A2">
        <v>1</v>
      </c>
      <c r="B2" s="1">
        <v>2.5</v>
      </c>
      <c r="C2">
        <v>0</v>
      </c>
      <c r="D2">
        <v>3</v>
      </c>
      <c r="E2" s="9"/>
      <c r="F2" s="4">
        <f>ROUNDUP(B2+(A2*3/10+(C2)/32),2)</f>
        <v>2.8</v>
      </c>
      <c r="G2" s="3">
        <v>15</v>
      </c>
      <c r="H2">
        <v>2.5</v>
      </c>
    </row>
    <row r="3" spans="1:8">
      <c r="A3">
        <v>2</v>
      </c>
      <c r="B3" s="1">
        <v>3.14</v>
      </c>
      <c r="C3">
        <f>D3</f>
        <v>3</v>
      </c>
      <c r="D3">
        <v>3</v>
      </c>
      <c r="E3" s="9"/>
      <c r="F3" s="4">
        <f t="shared" ref="F3:F21" si="0">ROUNDUP(B3+(A3*3/10+(C3)/32),2)</f>
        <v>3.84</v>
      </c>
      <c r="G3" s="3">
        <v>15</v>
      </c>
      <c r="H3">
        <v>2.5</v>
      </c>
    </row>
    <row r="4" spans="1:8">
      <c r="A4">
        <v>3</v>
      </c>
      <c r="B4" s="1">
        <v>3.82</v>
      </c>
      <c r="C4">
        <f>C3+D4</f>
        <v>6</v>
      </c>
      <c r="D4">
        <v>3</v>
      </c>
      <c r="E4" s="9"/>
      <c r="F4" s="4">
        <f t="shared" si="0"/>
        <v>4.91</v>
      </c>
      <c r="G4" s="3">
        <v>15</v>
      </c>
      <c r="H4">
        <v>2.5</v>
      </c>
    </row>
    <row r="5" spans="1:8">
      <c r="A5">
        <v>4</v>
      </c>
      <c r="B5" s="1">
        <v>4.54</v>
      </c>
      <c r="C5">
        <f t="shared" ref="C5:C11" si="1">C4+D5</f>
        <v>9</v>
      </c>
      <c r="D5">
        <v>3</v>
      </c>
      <c r="E5" s="9"/>
      <c r="F5" s="4">
        <f t="shared" si="0"/>
        <v>6.0299999999999994</v>
      </c>
      <c r="G5" s="3">
        <v>15</v>
      </c>
      <c r="H5">
        <v>2.5</v>
      </c>
    </row>
    <row r="6" spans="1:8">
      <c r="A6">
        <v>5</v>
      </c>
      <c r="B6" s="1">
        <v>5.3</v>
      </c>
      <c r="C6">
        <f t="shared" si="1"/>
        <v>12</v>
      </c>
      <c r="D6">
        <v>3</v>
      </c>
      <c r="E6" s="9"/>
      <c r="F6" s="4">
        <f t="shared" si="0"/>
        <v>7.18</v>
      </c>
      <c r="G6" s="3">
        <v>15</v>
      </c>
      <c r="H6">
        <v>2.5</v>
      </c>
    </row>
    <row r="7" spans="1:8">
      <c r="A7">
        <v>6</v>
      </c>
      <c r="B7" s="1">
        <v>6.1</v>
      </c>
      <c r="C7">
        <f t="shared" si="1"/>
        <v>15</v>
      </c>
      <c r="D7">
        <v>3</v>
      </c>
      <c r="E7" s="9"/>
      <c r="F7" s="4">
        <f t="shared" si="0"/>
        <v>8.3699999999999992</v>
      </c>
      <c r="G7" s="3">
        <v>15</v>
      </c>
      <c r="H7">
        <v>2.5</v>
      </c>
    </row>
    <row r="8" spans="1:8">
      <c r="A8">
        <v>7</v>
      </c>
      <c r="B8" s="1">
        <v>6.94</v>
      </c>
      <c r="C8">
        <f t="shared" si="1"/>
        <v>18</v>
      </c>
      <c r="D8">
        <v>3</v>
      </c>
      <c r="E8" s="9"/>
      <c r="F8" s="4">
        <f t="shared" si="0"/>
        <v>9.61</v>
      </c>
      <c r="G8" s="3">
        <v>15</v>
      </c>
      <c r="H8">
        <v>2.5</v>
      </c>
    </row>
    <row r="9" spans="1:8">
      <c r="A9">
        <v>8</v>
      </c>
      <c r="B9" s="1">
        <v>7.82</v>
      </c>
      <c r="C9">
        <f t="shared" si="1"/>
        <v>21</v>
      </c>
      <c r="D9">
        <v>3</v>
      </c>
      <c r="E9" s="9"/>
      <c r="F9" s="4">
        <f t="shared" si="0"/>
        <v>10.879999999999999</v>
      </c>
      <c r="G9" s="3">
        <v>15</v>
      </c>
      <c r="H9">
        <v>2.5</v>
      </c>
    </row>
    <row r="10" spans="1:8">
      <c r="A10">
        <v>9</v>
      </c>
      <c r="B10" s="1">
        <v>8.74</v>
      </c>
      <c r="C10">
        <f t="shared" si="1"/>
        <v>24</v>
      </c>
      <c r="D10">
        <v>3</v>
      </c>
      <c r="E10" s="9"/>
      <c r="F10" s="4">
        <f t="shared" si="0"/>
        <v>12.19</v>
      </c>
      <c r="G10" s="3">
        <v>15</v>
      </c>
      <c r="H10">
        <v>2.5</v>
      </c>
    </row>
    <row r="11" spans="1:8">
      <c r="A11">
        <v>10</v>
      </c>
      <c r="B11" s="1">
        <v>9.6999999999999993</v>
      </c>
      <c r="C11">
        <f t="shared" si="1"/>
        <v>27</v>
      </c>
      <c r="D11">
        <v>3</v>
      </c>
      <c r="E11" s="9"/>
      <c r="F11" s="4">
        <f t="shared" si="0"/>
        <v>13.549999999999999</v>
      </c>
      <c r="G11" s="3">
        <v>15</v>
      </c>
      <c r="H11">
        <v>2.5</v>
      </c>
    </row>
    <row r="12" spans="1:8">
      <c r="A12">
        <v>11</v>
      </c>
      <c r="B12">
        <v>10.62</v>
      </c>
      <c r="C12">
        <f t="shared" ref="C12:C21" si="2">C11+D12</f>
        <v>30</v>
      </c>
      <c r="D12">
        <v>3</v>
      </c>
      <c r="F12" s="4">
        <f t="shared" si="0"/>
        <v>14.86</v>
      </c>
      <c r="G12" s="3">
        <v>15</v>
      </c>
      <c r="H12">
        <v>2.5</v>
      </c>
    </row>
    <row r="13" spans="1:8">
      <c r="A13">
        <v>12</v>
      </c>
      <c r="B13">
        <v>11.5</v>
      </c>
      <c r="C13">
        <f t="shared" si="2"/>
        <v>33</v>
      </c>
      <c r="D13">
        <v>3</v>
      </c>
      <c r="F13" s="4">
        <f t="shared" si="0"/>
        <v>16.14</v>
      </c>
      <c r="G13" s="3">
        <v>15</v>
      </c>
      <c r="H13">
        <v>2.5</v>
      </c>
    </row>
    <row r="14" spans="1:8">
      <c r="A14">
        <v>13</v>
      </c>
      <c r="B14">
        <v>12.34</v>
      </c>
      <c r="C14">
        <f t="shared" si="2"/>
        <v>36</v>
      </c>
      <c r="D14">
        <v>3</v>
      </c>
      <c r="F14" s="4">
        <f t="shared" si="0"/>
        <v>17.37</v>
      </c>
      <c r="G14" s="3">
        <v>15</v>
      </c>
      <c r="H14">
        <v>2.5</v>
      </c>
    </row>
    <row r="15" spans="1:8">
      <c r="A15">
        <v>14</v>
      </c>
      <c r="B15">
        <v>13.14</v>
      </c>
      <c r="C15">
        <f t="shared" si="2"/>
        <v>39</v>
      </c>
      <c r="D15">
        <v>3</v>
      </c>
      <c r="F15" s="4">
        <f t="shared" si="0"/>
        <v>18.560000000000002</v>
      </c>
      <c r="G15" s="3">
        <v>15</v>
      </c>
      <c r="H15">
        <v>2.5</v>
      </c>
    </row>
    <row r="16" spans="1:8">
      <c r="A16">
        <v>15</v>
      </c>
      <c r="B16">
        <v>13.9</v>
      </c>
      <c r="C16">
        <f t="shared" si="2"/>
        <v>42</v>
      </c>
      <c r="D16">
        <v>3</v>
      </c>
      <c r="F16" s="4">
        <f t="shared" si="0"/>
        <v>19.720000000000002</v>
      </c>
      <c r="G16" s="3">
        <v>15</v>
      </c>
      <c r="H16">
        <v>2.5</v>
      </c>
    </row>
    <row r="17" spans="1:8">
      <c r="A17">
        <v>16</v>
      </c>
      <c r="B17">
        <v>14.62</v>
      </c>
      <c r="C17">
        <f t="shared" si="2"/>
        <v>45</v>
      </c>
      <c r="D17">
        <v>3</v>
      </c>
      <c r="F17" s="4">
        <f t="shared" si="0"/>
        <v>20.830000000000002</v>
      </c>
      <c r="G17" s="3">
        <v>15</v>
      </c>
      <c r="H17">
        <v>2.5</v>
      </c>
    </row>
    <row r="18" spans="1:8">
      <c r="A18">
        <v>17</v>
      </c>
      <c r="B18">
        <v>15.3</v>
      </c>
      <c r="C18">
        <f t="shared" si="2"/>
        <v>48</v>
      </c>
      <c r="D18">
        <v>3</v>
      </c>
      <c r="F18" s="4">
        <f t="shared" si="0"/>
        <v>21.9</v>
      </c>
      <c r="G18" s="3">
        <v>15</v>
      </c>
      <c r="H18">
        <v>2.5</v>
      </c>
    </row>
    <row r="19" spans="1:8">
      <c r="A19">
        <v>18</v>
      </c>
      <c r="B19">
        <v>15.94</v>
      </c>
      <c r="C19">
        <f t="shared" si="2"/>
        <v>51</v>
      </c>
      <c r="D19">
        <v>3</v>
      </c>
      <c r="F19" s="4">
        <f t="shared" si="0"/>
        <v>22.94</v>
      </c>
      <c r="G19" s="3">
        <v>15</v>
      </c>
      <c r="H19">
        <v>2.5</v>
      </c>
    </row>
    <row r="20" spans="1:8">
      <c r="A20">
        <v>19</v>
      </c>
      <c r="B20">
        <v>16.62</v>
      </c>
      <c r="C20">
        <f t="shared" si="2"/>
        <v>54</v>
      </c>
      <c r="D20">
        <v>3</v>
      </c>
      <c r="F20" s="4">
        <f t="shared" si="0"/>
        <v>24.01</v>
      </c>
      <c r="G20" s="3">
        <v>15</v>
      </c>
      <c r="H20">
        <v>2.5</v>
      </c>
    </row>
    <row r="21" spans="1:8">
      <c r="A21">
        <v>20</v>
      </c>
      <c r="B21">
        <v>17.34</v>
      </c>
      <c r="C21">
        <f t="shared" si="2"/>
        <v>57</v>
      </c>
      <c r="D21">
        <v>3</v>
      </c>
      <c r="F21" s="4">
        <f t="shared" si="0"/>
        <v>25.130000000000003</v>
      </c>
      <c r="G21" s="3">
        <v>15</v>
      </c>
      <c r="H21">
        <v>2.5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C6D06-873B-4B47-8333-78DC839DC0C0}">
  <sheetPr codeName="Sheet5">
    <tabColor rgb="FF00B0F0"/>
  </sheetPr>
  <dimension ref="A1:I22"/>
  <sheetViews>
    <sheetView workbookViewId="0">
      <selection activeCell="B21" sqref="B21"/>
    </sheetView>
  </sheetViews>
  <sheetFormatPr defaultRowHeight="14.5"/>
  <cols>
    <col min="5" max="5" width="15.26953125" bestFit="1" customWidth="1"/>
    <col min="6" max="6" width="16.26953125" bestFit="1" customWidth="1"/>
    <col min="9" max="9" width="17.08984375" bestFit="1" customWidth="1"/>
  </cols>
  <sheetData>
    <row r="1" spans="1:9">
      <c r="A1" t="s">
        <v>0</v>
      </c>
      <c r="B1" t="s">
        <v>15</v>
      </c>
      <c r="D1" t="s">
        <v>16</v>
      </c>
      <c r="E1" t="s">
        <v>17</v>
      </c>
      <c r="F1" t="s">
        <v>19</v>
      </c>
      <c r="G1" t="s">
        <v>18</v>
      </c>
      <c r="H1" t="s">
        <v>24</v>
      </c>
      <c r="I1" t="s">
        <v>26</v>
      </c>
    </row>
    <row r="2" spans="1:9">
      <c r="A2">
        <v>1</v>
      </c>
      <c r="B2" s="1">
        <f>C2+'To python'!$B$3</f>
        <v>2.5</v>
      </c>
      <c r="C2" s="1">
        <v>2.5</v>
      </c>
      <c r="D2">
        <v>0</v>
      </c>
      <c r="E2">
        <v>3</v>
      </c>
      <c r="F2" s="9"/>
      <c r="G2" s="1">
        <f>ROUNDUP(B2+(A2*3/10+(D2)/32),2)</f>
        <v>2.8</v>
      </c>
      <c r="H2" s="3">
        <v>3.5</v>
      </c>
      <c r="I2">
        <v>2.5</v>
      </c>
    </row>
    <row r="3" spans="1:9">
      <c r="A3">
        <v>2</v>
      </c>
      <c r="B3" s="1">
        <f>C3+'To python'!$B$3</f>
        <v>3.14</v>
      </c>
      <c r="C3" s="1">
        <v>3.14</v>
      </c>
      <c r="D3">
        <f>E3</f>
        <v>3</v>
      </c>
      <c r="E3">
        <v>3</v>
      </c>
      <c r="F3" s="9"/>
      <c r="G3" s="1">
        <f>ROUNDUP(B3+(A3*3/10+(D3)/32),2)</f>
        <v>3.84</v>
      </c>
      <c r="H3" s="3">
        <v>3.5</v>
      </c>
      <c r="I3">
        <v>2.5</v>
      </c>
    </row>
    <row r="4" spans="1:9">
      <c r="A4">
        <v>3</v>
      </c>
      <c r="B4" s="1">
        <f>C4+'To python'!$B$3</f>
        <v>3.82</v>
      </c>
      <c r="C4" s="1">
        <v>3.82</v>
      </c>
      <c r="D4">
        <f>D3+E4</f>
        <v>6</v>
      </c>
      <c r="E4">
        <v>3</v>
      </c>
      <c r="F4" s="9"/>
      <c r="G4" s="1">
        <f t="shared" ref="G4:G21" si="0">ROUNDUP(B4+(A4*3/10+(D4)/32),2)</f>
        <v>4.91</v>
      </c>
      <c r="H4" s="3">
        <v>3.5</v>
      </c>
      <c r="I4">
        <v>2.5</v>
      </c>
    </row>
    <row r="5" spans="1:9">
      <c r="A5">
        <v>4</v>
      </c>
      <c r="B5" s="1">
        <f>C5+'To python'!$B$3</f>
        <v>4.54</v>
      </c>
      <c r="C5" s="1">
        <v>4.54</v>
      </c>
      <c r="D5">
        <f t="shared" ref="D5:D21" si="1">D4+E5</f>
        <v>9</v>
      </c>
      <c r="E5">
        <v>3</v>
      </c>
      <c r="F5" s="9"/>
      <c r="G5" s="1">
        <f t="shared" si="0"/>
        <v>6.0299999999999994</v>
      </c>
      <c r="H5" s="3">
        <v>3.5</v>
      </c>
      <c r="I5">
        <v>2.5</v>
      </c>
    </row>
    <row r="6" spans="1:9">
      <c r="A6">
        <v>5</v>
      </c>
      <c r="B6" s="1">
        <f>C6+'To python'!$B$3</f>
        <v>5.3</v>
      </c>
      <c r="C6" s="1">
        <v>5.3</v>
      </c>
      <c r="D6">
        <f t="shared" si="1"/>
        <v>12</v>
      </c>
      <c r="E6">
        <v>3</v>
      </c>
      <c r="F6" s="9"/>
      <c r="G6" s="1">
        <f t="shared" si="0"/>
        <v>7.18</v>
      </c>
      <c r="H6" s="3">
        <v>3.5</v>
      </c>
      <c r="I6">
        <v>2.5</v>
      </c>
    </row>
    <row r="7" spans="1:9">
      <c r="A7">
        <v>6</v>
      </c>
      <c r="B7" s="1">
        <f>C7+'To python'!$B$3</f>
        <v>6.1</v>
      </c>
      <c r="C7" s="1">
        <v>6.1</v>
      </c>
      <c r="D7">
        <f t="shared" si="1"/>
        <v>15</v>
      </c>
      <c r="E7">
        <v>3</v>
      </c>
      <c r="F7" s="9"/>
      <c r="G7" s="1">
        <f t="shared" si="0"/>
        <v>8.3699999999999992</v>
      </c>
      <c r="H7" s="3">
        <v>3.5</v>
      </c>
      <c r="I7">
        <v>2.5</v>
      </c>
    </row>
    <row r="8" spans="1:9">
      <c r="A8">
        <v>7</v>
      </c>
      <c r="B8" s="1">
        <f>C8+'To python'!$B$3</f>
        <v>6.94</v>
      </c>
      <c r="C8" s="1">
        <v>6.94</v>
      </c>
      <c r="D8">
        <f t="shared" si="1"/>
        <v>18</v>
      </c>
      <c r="E8">
        <v>3</v>
      </c>
      <c r="F8" s="9"/>
      <c r="G8" s="1">
        <f t="shared" si="0"/>
        <v>9.61</v>
      </c>
      <c r="H8" s="3">
        <v>3.5</v>
      </c>
      <c r="I8">
        <v>2.5</v>
      </c>
    </row>
    <row r="9" spans="1:9">
      <c r="A9">
        <v>8</v>
      </c>
      <c r="B9" s="1">
        <f>C9+'To python'!$B$3</f>
        <v>7.82</v>
      </c>
      <c r="C9" s="1">
        <v>7.82</v>
      </c>
      <c r="D9">
        <f t="shared" si="1"/>
        <v>21</v>
      </c>
      <c r="E9">
        <v>3</v>
      </c>
      <c r="F9" s="9"/>
      <c r="G9" s="1">
        <f t="shared" si="0"/>
        <v>10.879999999999999</v>
      </c>
      <c r="H9" s="3">
        <v>3.5</v>
      </c>
      <c r="I9">
        <v>2.5</v>
      </c>
    </row>
    <row r="10" spans="1:9">
      <c r="A10">
        <v>9</v>
      </c>
      <c r="B10" s="1">
        <f>C10+'To python'!$B$3</f>
        <v>8.74</v>
      </c>
      <c r="C10" s="1">
        <v>8.74</v>
      </c>
      <c r="D10">
        <f t="shared" si="1"/>
        <v>24</v>
      </c>
      <c r="E10">
        <v>3</v>
      </c>
      <c r="F10" s="9"/>
      <c r="G10" s="1">
        <f t="shared" si="0"/>
        <v>12.19</v>
      </c>
      <c r="H10" s="3">
        <v>3.5</v>
      </c>
      <c r="I10">
        <v>2.5</v>
      </c>
    </row>
    <row r="11" spans="1:9">
      <c r="A11">
        <v>10</v>
      </c>
      <c r="B11" s="1">
        <f>C11+'To python'!$B$3</f>
        <v>9.6999999999999993</v>
      </c>
      <c r="C11" s="1">
        <v>9.6999999999999993</v>
      </c>
      <c r="D11">
        <f t="shared" si="1"/>
        <v>27</v>
      </c>
      <c r="E11">
        <v>3</v>
      </c>
      <c r="F11" s="9"/>
      <c r="G11" s="1">
        <f t="shared" si="0"/>
        <v>13.549999999999999</v>
      </c>
      <c r="H11" s="3">
        <v>3.5</v>
      </c>
      <c r="I11">
        <v>2.5</v>
      </c>
    </row>
    <row r="12" spans="1:9">
      <c r="A12">
        <v>11</v>
      </c>
      <c r="B12" s="1">
        <f>C12+'To python'!$B$3</f>
        <v>10.62</v>
      </c>
      <c r="C12" s="6">
        <v>10.62</v>
      </c>
      <c r="D12">
        <f t="shared" si="1"/>
        <v>30</v>
      </c>
      <c r="E12">
        <v>3</v>
      </c>
      <c r="G12" s="1">
        <f t="shared" si="0"/>
        <v>14.86</v>
      </c>
      <c r="H12" s="3">
        <v>3.5</v>
      </c>
      <c r="I12">
        <v>2.5</v>
      </c>
    </row>
    <row r="13" spans="1:9">
      <c r="A13">
        <v>12</v>
      </c>
      <c r="B13" s="1">
        <f>C13+'To python'!$B$3</f>
        <v>11.5</v>
      </c>
      <c r="C13" s="6">
        <v>11.5</v>
      </c>
      <c r="D13">
        <f t="shared" si="1"/>
        <v>33</v>
      </c>
      <c r="E13">
        <v>3</v>
      </c>
      <c r="G13" s="1">
        <f t="shared" si="0"/>
        <v>16.14</v>
      </c>
      <c r="H13" s="3">
        <v>3.5</v>
      </c>
      <c r="I13">
        <v>2.5</v>
      </c>
    </row>
    <row r="14" spans="1:9">
      <c r="A14">
        <v>13</v>
      </c>
      <c r="B14" s="1">
        <f>C14+'To python'!$B$3</f>
        <v>12.34</v>
      </c>
      <c r="C14" s="6">
        <v>12.34</v>
      </c>
      <c r="D14">
        <f t="shared" si="1"/>
        <v>36</v>
      </c>
      <c r="E14">
        <v>3</v>
      </c>
      <c r="G14" s="1">
        <f t="shared" si="0"/>
        <v>17.37</v>
      </c>
      <c r="H14" s="3">
        <v>3.5</v>
      </c>
      <c r="I14">
        <v>2.5</v>
      </c>
    </row>
    <row r="15" spans="1:9">
      <c r="A15">
        <v>14</v>
      </c>
      <c r="B15" s="1">
        <f>C15+'To python'!$B$3</f>
        <v>13.14</v>
      </c>
      <c r="C15" s="6">
        <v>13.14</v>
      </c>
      <c r="D15">
        <f t="shared" si="1"/>
        <v>39</v>
      </c>
      <c r="E15">
        <v>3</v>
      </c>
      <c r="G15" s="1">
        <f t="shared" si="0"/>
        <v>18.560000000000002</v>
      </c>
      <c r="H15" s="3">
        <v>3.5</v>
      </c>
      <c r="I15">
        <v>2.5</v>
      </c>
    </row>
    <row r="16" spans="1:9">
      <c r="A16">
        <v>15</v>
      </c>
      <c r="B16" s="1">
        <f>C16+'To python'!$B$3</f>
        <v>13.9</v>
      </c>
      <c r="C16" s="6">
        <v>13.9</v>
      </c>
      <c r="D16">
        <f t="shared" si="1"/>
        <v>42</v>
      </c>
      <c r="E16">
        <v>3</v>
      </c>
      <c r="G16" s="1">
        <f t="shared" si="0"/>
        <v>19.720000000000002</v>
      </c>
      <c r="H16" s="3">
        <v>3.5</v>
      </c>
      <c r="I16">
        <v>2.5</v>
      </c>
    </row>
    <row r="17" spans="1:9">
      <c r="A17">
        <v>16</v>
      </c>
      <c r="B17" s="1">
        <f>C17+'To python'!$B$3</f>
        <v>14.62</v>
      </c>
      <c r="C17" s="6">
        <v>14.62</v>
      </c>
      <c r="D17">
        <f t="shared" si="1"/>
        <v>45</v>
      </c>
      <c r="E17">
        <v>3</v>
      </c>
      <c r="G17" s="1">
        <f t="shared" si="0"/>
        <v>20.830000000000002</v>
      </c>
      <c r="H17" s="3">
        <v>3.5</v>
      </c>
      <c r="I17">
        <v>2.5</v>
      </c>
    </row>
    <row r="18" spans="1:9">
      <c r="A18">
        <v>17</v>
      </c>
      <c r="B18" s="1">
        <f>C18+'To python'!$B$3</f>
        <v>15.3</v>
      </c>
      <c r="C18" s="6">
        <v>15.3</v>
      </c>
      <c r="D18">
        <f t="shared" si="1"/>
        <v>48</v>
      </c>
      <c r="E18">
        <v>3</v>
      </c>
      <c r="G18" s="1">
        <f t="shared" si="0"/>
        <v>21.9</v>
      </c>
      <c r="H18" s="3">
        <v>3.5</v>
      </c>
      <c r="I18">
        <v>2.5</v>
      </c>
    </row>
    <row r="19" spans="1:9">
      <c r="A19">
        <v>18</v>
      </c>
      <c r="B19" s="1">
        <f>C19+'To python'!$B$3</f>
        <v>15.94</v>
      </c>
      <c r="C19" s="6">
        <v>15.94</v>
      </c>
      <c r="D19">
        <f t="shared" si="1"/>
        <v>51</v>
      </c>
      <c r="E19">
        <v>3</v>
      </c>
      <c r="G19" s="1">
        <f t="shared" si="0"/>
        <v>22.94</v>
      </c>
      <c r="H19" s="3">
        <v>3.5</v>
      </c>
      <c r="I19">
        <v>2.5</v>
      </c>
    </row>
    <row r="20" spans="1:9">
      <c r="A20">
        <v>19</v>
      </c>
      <c r="B20" s="1">
        <f>C20+'To python'!$B$3</f>
        <v>16.62</v>
      </c>
      <c r="C20" s="6">
        <v>16.62</v>
      </c>
      <c r="D20">
        <f t="shared" si="1"/>
        <v>54</v>
      </c>
      <c r="E20">
        <v>3</v>
      </c>
      <c r="G20" s="1">
        <f t="shared" si="0"/>
        <v>24.01</v>
      </c>
      <c r="H20" s="3">
        <v>3.5</v>
      </c>
      <c r="I20">
        <v>2.5</v>
      </c>
    </row>
    <row r="21" spans="1:9">
      <c r="A21">
        <v>20</v>
      </c>
      <c r="B21" s="1">
        <f>C21+'To python'!$B$3</f>
        <v>17.34</v>
      </c>
      <c r="C21" s="6">
        <v>17.34</v>
      </c>
      <c r="D21">
        <f t="shared" si="1"/>
        <v>57</v>
      </c>
      <c r="E21">
        <v>3</v>
      </c>
      <c r="G21" s="1">
        <f t="shared" si="0"/>
        <v>25.130000000000003</v>
      </c>
      <c r="H21" s="3">
        <v>3.5</v>
      </c>
      <c r="I21">
        <v>2.5</v>
      </c>
    </row>
    <row r="22" spans="1:9">
      <c r="H22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0664A-0810-49A0-8752-CF69113D261A}">
  <sheetPr codeName="Sheet6">
    <tabColor rgb="FFFFFF00"/>
  </sheetPr>
  <dimension ref="A1:AA100"/>
  <sheetViews>
    <sheetView workbookViewId="0">
      <selection activeCell="B10" sqref="B10"/>
    </sheetView>
  </sheetViews>
  <sheetFormatPr defaultRowHeight="14.5"/>
  <cols>
    <col min="6" max="6" width="20" customWidth="1"/>
  </cols>
  <sheetData>
    <row r="1" spans="1:27">
      <c r="A1" s="5" t="s">
        <v>0</v>
      </c>
      <c r="B1" s="5" t="s">
        <v>9</v>
      </c>
      <c r="C1" s="5"/>
      <c r="D1" s="5"/>
      <c r="F1" s="5" t="s">
        <v>10</v>
      </c>
      <c r="H1" s="6">
        <v>200</v>
      </c>
      <c r="I1" s="6">
        <v>206</v>
      </c>
      <c r="J1" s="6">
        <v>212</v>
      </c>
      <c r="K1" s="6">
        <v>219</v>
      </c>
      <c r="L1" s="6">
        <v>226</v>
      </c>
      <c r="M1" s="6">
        <v>234</v>
      </c>
      <c r="N1" s="6">
        <v>242</v>
      </c>
      <c r="O1" s="6">
        <v>250</v>
      </c>
      <c r="P1" s="6">
        <v>259</v>
      </c>
      <c r="Q1" s="6">
        <v>268</v>
      </c>
      <c r="R1" s="6">
        <v>277</v>
      </c>
      <c r="S1" s="6">
        <v>285</v>
      </c>
      <c r="T1" s="6">
        <v>293</v>
      </c>
      <c r="U1" s="6">
        <v>301</v>
      </c>
      <c r="V1" s="6">
        <v>308</v>
      </c>
      <c r="W1" s="6">
        <v>315</v>
      </c>
      <c r="X1" s="6">
        <v>321</v>
      </c>
      <c r="Y1" s="6">
        <v>327</v>
      </c>
      <c r="Z1" s="6">
        <v>333</v>
      </c>
      <c r="AA1" s="6">
        <v>340</v>
      </c>
    </row>
    <row r="2" spans="1:27">
      <c r="A2" s="5">
        <v>1</v>
      </c>
      <c r="B2" s="6">
        <v>200</v>
      </c>
      <c r="D2" s="1">
        <f>B2/100</f>
        <v>2</v>
      </c>
    </row>
    <row r="3" spans="1:27">
      <c r="A3" s="5">
        <v>2</v>
      </c>
      <c r="B3" s="6">
        <v>206</v>
      </c>
      <c r="D3" s="1">
        <f t="shared" ref="D3:D21" si="0">B3/100</f>
        <v>2.06</v>
      </c>
    </row>
    <row r="4" spans="1:27">
      <c r="A4" s="5">
        <v>3</v>
      </c>
      <c r="B4" s="6">
        <v>212</v>
      </c>
      <c r="D4" s="1">
        <f t="shared" si="0"/>
        <v>2.12</v>
      </c>
    </row>
    <row r="5" spans="1:27">
      <c r="A5" s="5">
        <v>4</v>
      </c>
      <c r="B5" s="6">
        <v>219</v>
      </c>
      <c r="D5" s="1">
        <f t="shared" si="0"/>
        <v>2.19</v>
      </c>
    </row>
    <row r="6" spans="1:27">
      <c r="A6" s="5">
        <v>5</v>
      </c>
      <c r="B6" s="6">
        <v>226</v>
      </c>
      <c r="D6" s="1">
        <f t="shared" si="0"/>
        <v>2.2599999999999998</v>
      </c>
    </row>
    <row r="7" spans="1:27">
      <c r="A7" s="5">
        <v>6</v>
      </c>
      <c r="B7" s="6">
        <v>234</v>
      </c>
      <c r="D7" s="1">
        <f t="shared" si="0"/>
        <v>2.34</v>
      </c>
    </row>
    <row r="8" spans="1:27">
      <c r="A8" s="5">
        <v>7</v>
      </c>
      <c r="B8" s="6">
        <v>242</v>
      </c>
      <c r="D8" s="1">
        <f t="shared" si="0"/>
        <v>2.42</v>
      </c>
    </row>
    <row r="9" spans="1:27">
      <c r="A9" s="5">
        <v>8</v>
      </c>
      <c r="B9" s="6">
        <v>250</v>
      </c>
      <c r="D9" s="1">
        <f t="shared" si="0"/>
        <v>2.5</v>
      </c>
    </row>
    <row r="10" spans="1:27">
      <c r="A10" s="5">
        <v>9</v>
      </c>
      <c r="B10" s="6">
        <v>259</v>
      </c>
      <c r="D10" s="1">
        <f t="shared" si="0"/>
        <v>2.59</v>
      </c>
    </row>
    <row r="11" spans="1:27">
      <c r="A11" s="5">
        <v>10</v>
      </c>
      <c r="B11" s="6">
        <v>268</v>
      </c>
      <c r="D11" s="1">
        <f t="shared" si="0"/>
        <v>2.68</v>
      </c>
    </row>
    <row r="12" spans="1:27">
      <c r="A12" s="5">
        <v>11</v>
      </c>
      <c r="B12" s="6">
        <v>277</v>
      </c>
      <c r="D12" s="1">
        <f t="shared" si="0"/>
        <v>2.77</v>
      </c>
    </row>
    <row r="13" spans="1:27">
      <c r="A13" s="5">
        <v>12</v>
      </c>
      <c r="B13" s="6">
        <v>285</v>
      </c>
      <c r="D13" s="1">
        <f t="shared" si="0"/>
        <v>2.85</v>
      </c>
    </row>
    <row r="14" spans="1:27">
      <c r="A14" s="5">
        <v>13</v>
      </c>
      <c r="B14" s="6">
        <v>293</v>
      </c>
      <c r="D14" s="1">
        <f t="shared" si="0"/>
        <v>2.93</v>
      </c>
    </row>
    <row r="15" spans="1:27">
      <c r="A15" s="5">
        <v>14</v>
      </c>
      <c r="B15" s="6">
        <v>301</v>
      </c>
      <c r="D15" s="1">
        <f t="shared" si="0"/>
        <v>3.01</v>
      </c>
    </row>
    <row r="16" spans="1:27">
      <c r="A16" s="5">
        <v>15</v>
      </c>
      <c r="B16" s="6">
        <v>308</v>
      </c>
      <c r="D16" s="1">
        <f t="shared" si="0"/>
        <v>3.08</v>
      </c>
    </row>
    <row r="17" spans="1:4">
      <c r="A17" s="5">
        <v>16</v>
      </c>
      <c r="B17" s="6">
        <v>315</v>
      </c>
      <c r="D17" s="1">
        <f t="shared" si="0"/>
        <v>3.15</v>
      </c>
    </row>
    <row r="18" spans="1:4">
      <c r="A18" s="5">
        <v>17</v>
      </c>
      <c r="B18" s="6">
        <v>321</v>
      </c>
      <c r="D18" s="1">
        <f t="shared" si="0"/>
        <v>3.21</v>
      </c>
    </row>
    <row r="19" spans="1:4">
      <c r="A19" s="5">
        <v>18</v>
      </c>
      <c r="B19" s="6">
        <v>327</v>
      </c>
      <c r="D19" s="1">
        <f t="shared" si="0"/>
        <v>3.27</v>
      </c>
    </row>
    <row r="20" spans="1:4">
      <c r="A20" s="5">
        <v>19</v>
      </c>
      <c r="B20" s="6">
        <v>333</v>
      </c>
      <c r="D20" s="1">
        <f t="shared" si="0"/>
        <v>3.33</v>
      </c>
    </row>
    <row r="21" spans="1:4">
      <c r="A21" s="5">
        <v>20</v>
      </c>
      <c r="B21" s="6">
        <v>340</v>
      </c>
      <c r="D21" s="1">
        <f t="shared" si="0"/>
        <v>3.4</v>
      </c>
    </row>
    <row r="22" spans="1:4">
      <c r="A22" s="5">
        <v>21</v>
      </c>
      <c r="B22" s="6">
        <v>347</v>
      </c>
    </row>
    <row r="23" spans="1:4">
      <c r="A23" s="5">
        <v>22</v>
      </c>
      <c r="B23" s="6">
        <v>355</v>
      </c>
    </row>
    <row r="24" spans="1:4">
      <c r="A24" s="5">
        <v>23</v>
      </c>
      <c r="B24" s="6">
        <v>363</v>
      </c>
    </row>
    <row r="25" spans="1:4">
      <c r="A25" s="5">
        <v>24</v>
      </c>
      <c r="B25" s="6">
        <v>371</v>
      </c>
    </row>
    <row r="26" spans="1:4">
      <c r="A26" s="5">
        <v>25</v>
      </c>
      <c r="B26" s="6">
        <v>380</v>
      </c>
    </row>
    <row r="27" spans="1:4">
      <c r="A27" s="5">
        <v>26</v>
      </c>
      <c r="B27" s="6">
        <v>389</v>
      </c>
    </row>
    <row r="28" spans="1:4">
      <c r="A28" s="5">
        <v>27</v>
      </c>
      <c r="B28" s="6">
        <v>399</v>
      </c>
    </row>
    <row r="29" spans="1:4">
      <c r="A29" s="5">
        <v>28</v>
      </c>
      <c r="B29" s="6">
        <v>409</v>
      </c>
    </row>
    <row r="30" spans="1:4">
      <c r="A30" s="5">
        <v>29</v>
      </c>
      <c r="B30" s="6">
        <v>419</v>
      </c>
    </row>
    <row r="31" spans="1:4">
      <c r="A31" s="5">
        <v>30</v>
      </c>
      <c r="B31" s="6">
        <v>430</v>
      </c>
    </row>
    <row r="32" spans="1:4">
      <c r="A32" s="5">
        <v>31</v>
      </c>
      <c r="B32" s="6">
        <v>441</v>
      </c>
    </row>
    <row r="33" spans="1:2">
      <c r="A33" s="5">
        <v>32</v>
      </c>
      <c r="B33" s="6">
        <v>453</v>
      </c>
    </row>
    <row r="34" spans="1:2">
      <c r="A34" s="5">
        <v>33</v>
      </c>
      <c r="B34" s="6">
        <v>465</v>
      </c>
    </row>
    <row r="35" spans="1:2">
      <c r="A35" s="5">
        <v>34</v>
      </c>
      <c r="B35" s="6">
        <v>477</v>
      </c>
    </row>
    <row r="36" spans="1:2">
      <c r="A36" s="5">
        <v>35</v>
      </c>
      <c r="B36" s="6">
        <v>489</v>
      </c>
    </row>
    <row r="37" spans="1:2">
      <c r="A37" s="5">
        <v>36</v>
      </c>
      <c r="B37" s="6">
        <v>500</v>
      </c>
    </row>
    <row r="38" spans="1:2">
      <c r="A38" s="5">
        <v>37</v>
      </c>
      <c r="B38" s="6">
        <v>510</v>
      </c>
    </row>
    <row r="39" spans="1:2">
      <c r="A39" s="5">
        <v>38</v>
      </c>
      <c r="B39" s="6">
        <v>519</v>
      </c>
    </row>
    <row r="40" spans="1:2">
      <c r="A40" s="5">
        <v>39</v>
      </c>
      <c r="B40" s="6">
        <v>527</v>
      </c>
    </row>
    <row r="41" spans="1:2">
      <c r="A41" s="5">
        <v>40</v>
      </c>
      <c r="B41" s="6">
        <v>535</v>
      </c>
    </row>
    <row r="42" spans="1:2">
      <c r="A42" s="5">
        <v>41</v>
      </c>
      <c r="B42" s="6">
        <v>542</v>
      </c>
    </row>
    <row r="43" spans="1:2">
      <c r="A43" s="5">
        <v>42</v>
      </c>
      <c r="B43" s="6">
        <v>548</v>
      </c>
    </row>
    <row r="44" spans="1:2">
      <c r="A44" s="5">
        <v>43</v>
      </c>
      <c r="B44" s="6">
        <v>554</v>
      </c>
    </row>
    <row r="45" spans="1:2">
      <c r="A45" s="5">
        <v>44</v>
      </c>
      <c r="B45" s="6">
        <v>559</v>
      </c>
    </row>
    <row r="46" spans="1:2">
      <c r="A46" s="5">
        <v>45</v>
      </c>
      <c r="B46" s="6">
        <v>564</v>
      </c>
    </row>
    <row r="47" spans="1:2">
      <c r="A47" s="5">
        <v>46</v>
      </c>
      <c r="B47" s="6">
        <v>568</v>
      </c>
    </row>
    <row r="48" spans="1:2">
      <c r="A48" s="5">
        <v>47</v>
      </c>
      <c r="B48" s="6">
        <v>572</v>
      </c>
    </row>
    <row r="49" spans="1:2">
      <c r="A49" s="5">
        <v>48</v>
      </c>
      <c r="B49" s="6">
        <v>576</v>
      </c>
    </row>
    <row r="50" spans="1:2">
      <c r="A50" s="5">
        <v>49</v>
      </c>
      <c r="B50" s="6">
        <v>579</v>
      </c>
    </row>
    <row r="51" spans="1:2">
      <c r="A51" s="5">
        <v>50</v>
      </c>
      <c r="B51" s="6">
        <v>582</v>
      </c>
    </row>
    <row r="52" spans="1:2">
      <c r="A52" s="5">
        <v>51</v>
      </c>
      <c r="B52" s="6">
        <v>584</v>
      </c>
    </row>
    <row r="53" spans="1:2">
      <c r="A53" s="5">
        <v>52</v>
      </c>
      <c r="B53" s="6">
        <v>586</v>
      </c>
    </row>
    <row r="54" spans="1:2">
      <c r="A54" s="5">
        <v>53</v>
      </c>
      <c r="B54" s="6">
        <v>587</v>
      </c>
    </row>
    <row r="55" spans="1:2">
      <c r="A55" s="5">
        <v>54</v>
      </c>
      <c r="B55" s="6">
        <v>588</v>
      </c>
    </row>
    <row r="56" spans="1:2">
      <c r="A56" s="5">
        <v>55</v>
      </c>
      <c r="B56" s="6">
        <v>589</v>
      </c>
    </row>
    <row r="57" spans="1:2">
      <c r="A57" s="5">
        <v>56</v>
      </c>
      <c r="B57" s="6">
        <v>590</v>
      </c>
    </row>
    <row r="58" spans="1:2">
      <c r="A58" s="5">
        <v>57</v>
      </c>
      <c r="B58" s="6">
        <v>591</v>
      </c>
    </row>
    <row r="59" spans="1:2">
      <c r="A59" s="5">
        <v>58</v>
      </c>
      <c r="B59" s="6">
        <v>592</v>
      </c>
    </row>
    <row r="60" spans="1:2">
      <c r="A60" s="5">
        <v>59</v>
      </c>
      <c r="B60" s="6">
        <v>593</v>
      </c>
    </row>
    <row r="61" spans="1:2">
      <c r="A61" s="5">
        <v>60</v>
      </c>
      <c r="B61" s="6">
        <v>594</v>
      </c>
    </row>
    <row r="62" spans="1:2">
      <c r="A62" s="5">
        <v>61</v>
      </c>
      <c r="B62" s="6">
        <v>595</v>
      </c>
    </row>
    <row r="63" spans="1:2">
      <c r="A63" s="5">
        <v>62</v>
      </c>
      <c r="B63" s="6">
        <v>596</v>
      </c>
    </row>
    <row r="64" spans="1:2">
      <c r="A64" s="5">
        <v>63</v>
      </c>
      <c r="B64" s="6">
        <v>597</v>
      </c>
    </row>
    <row r="65" spans="1:2">
      <c r="A65" s="5">
        <v>64</v>
      </c>
      <c r="B65" s="6">
        <v>598</v>
      </c>
    </row>
    <row r="66" spans="1:2">
      <c r="A66" s="5">
        <v>65</v>
      </c>
      <c r="B66" s="6">
        <v>599</v>
      </c>
    </row>
    <row r="67" spans="1:2">
      <c r="A67" s="5">
        <v>66</v>
      </c>
      <c r="B67" s="6">
        <v>600</v>
      </c>
    </row>
    <row r="68" spans="1:2">
      <c r="A68" s="5">
        <v>67</v>
      </c>
      <c r="B68" s="6">
        <v>601</v>
      </c>
    </row>
    <row r="69" spans="1:2">
      <c r="A69" s="5">
        <v>68</v>
      </c>
      <c r="B69" s="6">
        <v>602</v>
      </c>
    </row>
    <row r="70" spans="1:2">
      <c r="A70" s="5">
        <v>69</v>
      </c>
      <c r="B70" s="6">
        <v>603</v>
      </c>
    </row>
    <row r="71" spans="1:2">
      <c r="A71" s="5">
        <v>70</v>
      </c>
      <c r="B71" s="6">
        <v>604</v>
      </c>
    </row>
    <row r="72" spans="1:2">
      <c r="A72" s="5">
        <v>71</v>
      </c>
      <c r="B72" s="6">
        <v>605</v>
      </c>
    </row>
    <row r="73" spans="1:2">
      <c r="A73" s="5">
        <v>72</v>
      </c>
      <c r="B73" s="6">
        <v>606</v>
      </c>
    </row>
    <row r="74" spans="1:2">
      <c r="A74" s="5">
        <v>73</v>
      </c>
      <c r="B74" s="6">
        <v>607</v>
      </c>
    </row>
    <row r="75" spans="1:2">
      <c r="A75" s="5">
        <v>74</v>
      </c>
      <c r="B75" s="6">
        <v>608</v>
      </c>
    </row>
    <row r="76" spans="1:2">
      <c r="A76" s="5">
        <v>75</v>
      </c>
      <c r="B76" s="6">
        <v>609</v>
      </c>
    </row>
    <row r="77" spans="1:2">
      <c r="A77" s="5">
        <v>76</v>
      </c>
      <c r="B77" s="6">
        <v>610</v>
      </c>
    </row>
    <row r="78" spans="1:2">
      <c r="A78" s="5">
        <v>77</v>
      </c>
      <c r="B78" s="6">
        <v>611</v>
      </c>
    </row>
    <row r="79" spans="1:2">
      <c r="A79" s="5">
        <v>78</v>
      </c>
      <c r="B79" s="6">
        <v>612</v>
      </c>
    </row>
    <row r="80" spans="1:2">
      <c r="A80" s="5">
        <v>79</v>
      </c>
      <c r="B80" s="6">
        <v>613</v>
      </c>
    </row>
    <row r="81" spans="1:2">
      <c r="A81" s="5">
        <v>80</v>
      </c>
      <c r="B81" s="6">
        <v>614</v>
      </c>
    </row>
    <row r="82" spans="1:2">
      <c r="A82" s="5">
        <v>81</v>
      </c>
      <c r="B82" s="6">
        <v>615</v>
      </c>
    </row>
    <row r="83" spans="1:2">
      <c r="A83" s="5">
        <v>82</v>
      </c>
      <c r="B83" s="6">
        <v>616</v>
      </c>
    </row>
    <row r="84" spans="1:2">
      <c r="A84" s="5">
        <v>83</v>
      </c>
      <c r="B84" s="6">
        <v>617</v>
      </c>
    </row>
    <row r="85" spans="1:2">
      <c r="A85" s="5">
        <v>84</v>
      </c>
      <c r="B85" s="6">
        <v>618</v>
      </c>
    </row>
    <row r="86" spans="1:2">
      <c r="A86" s="5">
        <v>85</v>
      </c>
      <c r="B86" s="6">
        <v>619</v>
      </c>
    </row>
    <row r="87" spans="1:2">
      <c r="A87" s="5">
        <v>86</v>
      </c>
      <c r="B87" s="6">
        <v>620</v>
      </c>
    </row>
    <row r="88" spans="1:2">
      <c r="A88" s="5">
        <v>87</v>
      </c>
      <c r="B88" s="6">
        <v>621</v>
      </c>
    </row>
    <row r="89" spans="1:2">
      <c r="A89" s="5">
        <v>88</v>
      </c>
      <c r="B89" s="6">
        <v>622</v>
      </c>
    </row>
    <row r="90" spans="1:2">
      <c r="A90" s="5">
        <v>89</v>
      </c>
      <c r="B90" s="6">
        <v>623</v>
      </c>
    </row>
    <row r="91" spans="1:2">
      <c r="A91" s="5">
        <v>90</v>
      </c>
      <c r="B91" s="6">
        <v>624</v>
      </c>
    </row>
    <row r="92" spans="1:2">
      <c r="A92" s="5">
        <v>91</v>
      </c>
      <c r="B92" s="6">
        <v>625</v>
      </c>
    </row>
    <row r="93" spans="1:2">
      <c r="A93" s="5">
        <v>92</v>
      </c>
      <c r="B93" s="6">
        <v>626</v>
      </c>
    </row>
    <row r="94" spans="1:2">
      <c r="A94" s="5">
        <v>93</v>
      </c>
      <c r="B94" s="6">
        <v>627</v>
      </c>
    </row>
    <row r="95" spans="1:2">
      <c r="A95" s="5">
        <v>94</v>
      </c>
      <c r="B95" s="6">
        <v>628</v>
      </c>
    </row>
    <row r="96" spans="1:2">
      <c r="A96" s="5">
        <v>95</v>
      </c>
      <c r="B96" s="6">
        <v>629</v>
      </c>
    </row>
    <row r="97" spans="1:2">
      <c r="A97" s="5">
        <v>96</v>
      </c>
      <c r="B97" s="6">
        <v>630</v>
      </c>
    </row>
    <row r="98" spans="1:2">
      <c r="A98" s="5">
        <v>97</v>
      </c>
      <c r="B98" s="6">
        <v>631</v>
      </c>
    </row>
    <row r="99" spans="1:2">
      <c r="A99" s="5">
        <v>98</v>
      </c>
      <c r="B99" s="6">
        <v>632</v>
      </c>
    </row>
    <row r="100" spans="1:2">
      <c r="A100" s="5">
        <v>99</v>
      </c>
      <c r="B100" s="6">
        <v>642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C104C-4AC4-46D5-86AA-8E846237694C}">
  <sheetPr codeName="Sheet7">
    <tabColor rgb="FFFFFF00"/>
  </sheetPr>
  <dimension ref="A1:AF51"/>
  <sheetViews>
    <sheetView workbookViewId="0">
      <selection activeCell="M12" sqref="M12"/>
    </sheetView>
  </sheetViews>
  <sheetFormatPr defaultRowHeight="14.5"/>
  <cols>
    <col min="2" max="2" width="9.6328125" bestFit="1" customWidth="1"/>
    <col min="3" max="3" width="9.6328125" customWidth="1"/>
    <col min="5" max="5" width="15.26953125" bestFit="1" customWidth="1"/>
    <col min="6" max="6" width="16.26953125" bestFit="1" customWidth="1"/>
    <col min="8" max="8" width="12.54296875" bestFit="1" customWidth="1"/>
  </cols>
  <sheetData>
    <row r="1" spans="1:32">
      <c r="A1" t="s">
        <v>0</v>
      </c>
      <c r="B1" t="s">
        <v>105</v>
      </c>
      <c r="D1" t="s">
        <v>16</v>
      </c>
      <c r="E1" t="s">
        <v>17</v>
      </c>
      <c r="F1" t="s">
        <v>19</v>
      </c>
      <c r="G1" t="s">
        <v>12</v>
      </c>
      <c r="H1" t="s">
        <v>25</v>
      </c>
      <c r="I1" t="s">
        <v>21</v>
      </c>
      <c r="J1" t="s">
        <v>22</v>
      </c>
      <c r="M1" s="4">
        <v>2</v>
      </c>
      <c r="N1" s="1" t="s">
        <v>108</v>
      </c>
      <c r="O1" s="1" t="s">
        <v>109</v>
      </c>
      <c r="P1" s="1" t="s">
        <v>110</v>
      </c>
      <c r="Q1" s="1" t="s">
        <v>111</v>
      </c>
      <c r="R1" s="1" t="s">
        <v>112</v>
      </c>
      <c r="S1" s="1" t="s">
        <v>113</v>
      </c>
      <c r="T1" s="1" t="s">
        <v>114</v>
      </c>
      <c r="U1" s="1" t="s">
        <v>115</v>
      </c>
      <c r="V1" s="1" t="s">
        <v>116</v>
      </c>
      <c r="W1" s="6" t="s">
        <v>117</v>
      </c>
      <c r="X1" s="6" t="s">
        <v>118</v>
      </c>
      <c r="Y1" s="6" t="s">
        <v>119</v>
      </c>
      <c r="Z1" s="6" t="s">
        <v>120</v>
      </c>
      <c r="AA1" s="6" t="s">
        <v>121</v>
      </c>
      <c r="AB1" s="6" t="s">
        <v>122</v>
      </c>
      <c r="AC1" s="6" t="s">
        <v>123</v>
      </c>
      <c r="AD1" s="6" t="s">
        <v>124</v>
      </c>
      <c r="AE1" s="6" t="s">
        <v>125</v>
      </c>
      <c r="AF1" s="6" t="s">
        <v>126</v>
      </c>
    </row>
    <row r="2" spans="1:32">
      <c r="A2">
        <v>1</v>
      </c>
      <c r="B2" s="1">
        <f>C2+'To python'!$J$3</f>
        <v>2</v>
      </c>
      <c r="C2" s="1">
        <v>2</v>
      </c>
      <c r="D2">
        <v>0</v>
      </c>
      <c r="E2">
        <v>3</v>
      </c>
      <c r="F2" s="9"/>
      <c r="G2" s="1">
        <f>ROUNDUP(B2+(A2*3/10+(D2)/32),2)</f>
        <v>2.2999999999999998</v>
      </c>
      <c r="H2" s="3">
        <v>3.5</v>
      </c>
      <c r="I2">
        <v>1.01</v>
      </c>
      <c r="J2">
        <v>1.5</v>
      </c>
    </row>
    <row r="3" spans="1:32">
      <c r="A3">
        <v>2</v>
      </c>
      <c r="B3" s="1">
        <f>C3+'To python'!$J$3</f>
        <v>2.06</v>
      </c>
      <c r="C3" s="1">
        <v>2.06</v>
      </c>
      <c r="D3">
        <f>E3</f>
        <v>3</v>
      </c>
      <c r="E3">
        <v>3</v>
      </c>
      <c r="F3" s="9"/>
      <c r="G3" s="1">
        <f t="shared" ref="G3:G21" si="0">ROUNDUP(B3+(A3*3/10+(D3)/32),2)</f>
        <v>2.76</v>
      </c>
      <c r="H3" s="3">
        <v>3.5</v>
      </c>
      <c r="I3">
        <v>1.5</v>
      </c>
      <c r="J3">
        <v>1.6</v>
      </c>
    </row>
    <row r="4" spans="1:32">
      <c r="A4">
        <v>3</v>
      </c>
      <c r="B4" s="1">
        <f>C4+'To python'!$J$3</f>
        <v>2.12</v>
      </c>
      <c r="C4" s="1">
        <v>2.12</v>
      </c>
      <c r="D4">
        <f>D3+E4</f>
        <v>6</v>
      </c>
      <c r="E4">
        <v>3</v>
      </c>
      <c r="F4" s="9"/>
      <c r="G4" s="1">
        <f t="shared" si="0"/>
        <v>3.21</v>
      </c>
      <c r="H4" s="3">
        <v>3.5</v>
      </c>
      <c r="I4">
        <v>1.6</v>
      </c>
      <c r="J4">
        <v>1.7</v>
      </c>
    </row>
    <row r="5" spans="1:32">
      <c r="A5">
        <v>4</v>
      </c>
      <c r="B5" s="1">
        <f>C5+'To python'!$J$3</f>
        <v>2.19</v>
      </c>
      <c r="C5" s="1">
        <v>2.19</v>
      </c>
      <c r="D5">
        <f t="shared" ref="D5:D21" si="1">D4+E5</f>
        <v>9</v>
      </c>
      <c r="E5">
        <v>3</v>
      </c>
      <c r="F5" s="9"/>
      <c r="G5" s="1">
        <f t="shared" si="0"/>
        <v>3.6799999999999997</v>
      </c>
      <c r="H5" s="3">
        <v>3.5</v>
      </c>
      <c r="I5">
        <v>1.7</v>
      </c>
      <c r="J5">
        <v>1.8</v>
      </c>
    </row>
    <row r="6" spans="1:32">
      <c r="A6">
        <v>5</v>
      </c>
      <c r="B6" s="1">
        <f>C6+'To python'!$J$3</f>
        <v>2.2599999999999998</v>
      </c>
      <c r="C6" s="1">
        <v>2.2599999999999998</v>
      </c>
      <c r="D6">
        <f t="shared" si="1"/>
        <v>12</v>
      </c>
      <c r="E6">
        <v>3</v>
      </c>
      <c r="F6" s="9"/>
      <c r="G6" s="1">
        <f t="shared" si="0"/>
        <v>4.1399999999999997</v>
      </c>
      <c r="H6" s="3">
        <v>3.5</v>
      </c>
      <c r="I6">
        <v>1.8</v>
      </c>
      <c r="J6">
        <v>1.9</v>
      </c>
    </row>
    <row r="7" spans="1:32">
      <c r="A7">
        <v>6</v>
      </c>
      <c r="B7" s="1">
        <f>C7+'To python'!$J$3</f>
        <v>2.34</v>
      </c>
      <c r="C7" s="1">
        <v>2.34</v>
      </c>
      <c r="D7">
        <f t="shared" si="1"/>
        <v>15</v>
      </c>
      <c r="E7">
        <v>3</v>
      </c>
      <c r="F7" s="9"/>
      <c r="G7" s="1">
        <f t="shared" si="0"/>
        <v>4.6099999999999994</v>
      </c>
      <c r="H7" s="3">
        <v>3.5</v>
      </c>
      <c r="I7">
        <v>1.9</v>
      </c>
      <c r="J7">
        <v>2</v>
      </c>
    </row>
    <row r="8" spans="1:32">
      <c r="A8">
        <v>7</v>
      </c>
      <c r="B8" s="1">
        <f>C8+'To python'!$J$3</f>
        <v>2.42</v>
      </c>
      <c r="C8" s="1">
        <v>2.42</v>
      </c>
      <c r="D8">
        <f t="shared" si="1"/>
        <v>18</v>
      </c>
      <c r="E8">
        <v>3</v>
      </c>
      <c r="F8" s="9"/>
      <c r="G8" s="1">
        <f t="shared" si="0"/>
        <v>5.09</v>
      </c>
      <c r="H8" s="3">
        <v>3.5</v>
      </c>
      <c r="I8">
        <v>2</v>
      </c>
      <c r="J8">
        <v>2.1</v>
      </c>
    </row>
    <row r="9" spans="1:32">
      <c r="A9">
        <v>8</v>
      </c>
      <c r="B9" s="1">
        <f>C9+'To python'!$J$3</f>
        <v>2.5</v>
      </c>
      <c r="C9" s="1">
        <v>2.5</v>
      </c>
      <c r="D9">
        <f t="shared" si="1"/>
        <v>21</v>
      </c>
      <c r="E9">
        <v>3</v>
      </c>
      <c r="F9" s="9"/>
      <c r="G9" s="1">
        <f t="shared" si="0"/>
        <v>5.56</v>
      </c>
      <c r="H9" s="3">
        <v>3.5</v>
      </c>
      <c r="I9">
        <v>2.1</v>
      </c>
      <c r="J9">
        <v>2.2000000000000002</v>
      </c>
      <c r="L9" t="s">
        <v>176</v>
      </c>
    </row>
    <row r="10" spans="1:32">
      <c r="A10">
        <v>9</v>
      </c>
      <c r="B10" s="1">
        <f>C10+'To python'!$J$3</f>
        <v>2.59</v>
      </c>
      <c r="C10" s="1">
        <v>2.59</v>
      </c>
      <c r="D10">
        <f t="shared" si="1"/>
        <v>24</v>
      </c>
      <c r="E10">
        <v>3</v>
      </c>
      <c r="F10" s="9"/>
      <c r="G10" s="1">
        <f t="shared" si="0"/>
        <v>6.04</v>
      </c>
      <c r="H10" s="3">
        <v>3.5</v>
      </c>
      <c r="I10">
        <v>2.2000000000000002</v>
      </c>
      <c r="J10">
        <v>2.2999999999999998</v>
      </c>
    </row>
    <row r="11" spans="1:32">
      <c r="A11">
        <v>10</v>
      </c>
      <c r="B11" s="1">
        <f>C11+'To python'!$J$3</f>
        <v>2.68</v>
      </c>
      <c r="C11" s="1">
        <v>2.68</v>
      </c>
      <c r="D11">
        <f t="shared" si="1"/>
        <v>27</v>
      </c>
      <c r="E11">
        <v>3</v>
      </c>
      <c r="F11" s="9"/>
      <c r="G11" s="1">
        <f t="shared" si="0"/>
        <v>6.5299999999999994</v>
      </c>
      <c r="H11" s="3">
        <v>3.5</v>
      </c>
      <c r="I11">
        <v>2.2999999999999998</v>
      </c>
      <c r="J11">
        <v>2.4</v>
      </c>
    </row>
    <row r="12" spans="1:32">
      <c r="A12">
        <v>11</v>
      </c>
      <c r="B12" s="1">
        <f>C12+'To python'!$J$3</f>
        <v>2.77</v>
      </c>
      <c r="C12" s="6">
        <v>2.77</v>
      </c>
      <c r="D12">
        <f t="shared" si="1"/>
        <v>30</v>
      </c>
      <c r="E12">
        <v>3</v>
      </c>
      <c r="G12" s="1">
        <f t="shared" si="0"/>
        <v>7.01</v>
      </c>
      <c r="H12" s="3">
        <v>3.5</v>
      </c>
      <c r="I12">
        <v>2.2999999999999998</v>
      </c>
      <c r="J12">
        <v>2.4</v>
      </c>
    </row>
    <row r="13" spans="1:32">
      <c r="A13">
        <v>12</v>
      </c>
      <c r="B13" s="1">
        <f>C13+'To python'!$J$3</f>
        <v>2.85</v>
      </c>
      <c r="C13" s="6">
        <v>2.85</v>
      </c>
      <c r="D13">
        <f t="shared" si="1"/>
        <v>33</v>
      </c>
      <c r="E13">
        <v>3</v>
      </c>
      <c r="G13" s="1">
        <f t="shared" si="0"/>
        <v>7.49</v>
      </c>
      <c r="H13" s="3">
        <v>3.5</v>
      </c>
      <c r="I13">
        <v>2.2999999999999998</v>
      </c>
      <c r="J13">
        <v>2.4</v>
      </c>
    </row>
    <row r="14" spans="1:32">
      <c r="A14">
        <v>13</v>
      </c>
      <c r="B14" s="1">
        <f>C14+'To python'!$J$3</f>
        <v>2.93</v>
      </c>
      <c r="C14" s="6">
        <v>2.93</v>
      </c>
      <c r="D14">
        <f t="shared" si="1"/>
        <v>36</v>
      </c>
      <c r="E14">
        <v>3</v>
      </c>
      <c r="G14" s="1">
        <f t="shared" si="0"/>
        <v>7.96</v>
      </c>
      <c r="H14" s="3">
        <v>3.5</v>
      </c>
      <c r="I14">
        <v>2.2999999999999998</v>
      </c>
      <c r="J14">
        <v>2.4</v>
      </c>
    </row>
    <row r="15" spans="1:32">
      <c r="A15">
        <v>14</v>
      </c>
      <c r="B15" s="1">
        <f>C15+'To python'!$J$3</f>
        <v>3.01</v>
      </c>
      <c r="C15" s="6">
        <v>3.01</v>
      </c>
      <c r="D15">
        <f t="shared" si="1"/>
        <v>39</v>
      </c>
      <c r="E15">
        <v>3</v>
      </c>
      <c r="G15" s="1">
        <f t="shared" si="0"/>
        <v>8.43</v>
      </c>
      <c r="H15" s="3">
        <v>3.5</v>
      </c>
      <c r="I15">
        <v>2.2999999999999998</v>
      </c>
      <c r="J15">
        <v>2.4</v>
      </c>
    </row>
    <row r="16" spans="1:32">
      <c r="A16">
        <v>15</v>
      </c>
      <c r="B16" s="1">
        <f>C16+'To python'!$J$3</f>
        <v>3.08</v>
      </c>
      <c r="C16" s="6">
        <v>3.08</v>
      </c>
      <c r="D16">
        <f t="shared" si="1"/>
        <v>42</v>
      </c>
      <c r="E16">
        <v>3</v>
      </c>
      <c r="G16" s="1">
        <f t="shared" si="0"/>
        <v>8.9</v>
      </c>
      <c r="H16" s="3">
        <v>3.5</v>
      </c>
      <c r="I16">
        <v>2.2999999999999998</v>
      </c>
      <c r="J16">
        <v>2.4</v>
      </c>
    </row>
    <row r="17" spans="1:10">
      <c r="A17">
        <v>16</v>
      </c>
      <c r="B17" s="1">
        <f>C17+'To python'!$J$3</f>
        <v>3.15</v>
      </c>
      <c r="C17" s="6">
        <v>3.15</v>
      </c>
      <c r="D17">
        <f t="shared" si="1"/>
        <v>45</v>
      </c>
      <c r="E17">
        <v>3</v>
      </c>
      <c r="G17" s="1">
        <f t="shared" si="0"/>
        <v>9.36</v>
      </c>
      <c r="H17" s="3">
        <v>3.5</v>
      </c>
      <c r="I17">
        <v>2.2999999999999998</v>
      </c>
      <c r="J17">
        <v>2.4</v>
      </c>
    </row>
    <row r="18" spans="1:10">
      <c r="A18">
        <v>17</v>
      </c>
      <c r="B18" s="1">
        <f>C18+'To python'!$J$3</f>
        <v>3.21</v>
      </c>
      <c r="C18" s="6">
        <v>3.21</v>
      </c>
      <c r="D18">
        <f t="shared" si="1"/>
        <v>48</v>
      </c>
      <c r="E18">
        <v>3</v>
      </c>
      <c r="G18" s="1">
        <f t="shared" si="0"/>
        <v>9.81</v>
      </c>
      <c r="H18" s="3">
        <v>3.5</v>
      </c>
      <c r="I18">
        <v>2.2999999999999998</v>
      </c>
      <c r="J18">
        <v>2.4</v>
      </c>
    </row>
    <row r="19" spans="1:10">
      <c r="A19">
        <v>18</v>
      </c>
      <c r="B19" s="1">
        <f>C19+'To python'!$J$3</f>
        <v>3.27</v>
      </c>
      <c r="C19" s="6">
        <v>3.27</v>
      </c>
      <c r="D19">
        <f t="shared" si="1"/>
        <v>51</v>
      </c>
      <c r="E19">
        <v>3</v>
      </c>
      <c r="G19" s="1">
        <f t="shared" si="0"/>
        <v>10.27</v>
      </c>
      <c r="H19" s="3">
        <v>3.5</v>
      </c>
      <c r="I19">
        <v>2.2999999999999998</v>
      </c>
      <c r="J19">
        <v>2.4</v>
      </c>
    </row>
    <row r="20" spans="1:10">
      <c r="A20">
        <v>19</v>
      </c>
      <c r="B20" s="1">
        <f>C20+'To python'!$J$3</f>
        <v>3.33</v>
      </c>
      <c r="C20" s="6">
        <v>3.33</v>
      </c>
      <c r="D20">
        <f t="shared" si="1"/>
        <v>54</v>
      </c>
      <c r="E20">
        <v>3</v>
      </c>
      <c r="G20" s="1">
        <f t="shared" si="0"/>
        <v>10.72</v>
      </c>
      <c r="H20" s="3">
        <v>3.5</v>
      </c>
      <c r="I20">
        <v>2.2999999999999998</v>
      </c>
      <c r="J20">
        <v>2.4</v>
      </c>
    </row>
    <row r="21" spans="1:10">
      <c r="A21">
        <v>20</v>
      </c>
      <c r="B21" s="1">
        <f>C21+'To python'!$J$3</f>
        <v>3.4</v>
      </c>
      <c r="C21" s="6">
        <v>3.4</v>
      </c>
      <c r="D21">
        <f t="shared" si="1"/>
        <v>57</v>
      </c>
      <c r="E21">
        <v>3</v>
      </c>
      <c r="G21" s="1">
        <f t="shared" si="0"/>
        <v>11.19</v>
      </c>
      <c r="H21" s="3">
        <v>3.5</v>
      </c>
      <c r="I21">
        <v>2.2999999999999998</v>
      </c>
      <c r="J21">
        <v>2.4</v>
      </c>
    </row>
    <row r="22" spans="1:10">
      <c r="A22" s="5"/>
      <c r="B22" s="6"/>
      <c r="C22" s="6"/>
      <c r="D22" s="5"/>
      <c r="E22" s="6"/>
    </row>
    <row r="23" spans="1:10">
      <c r="A23" s="5"/>
      <c r="B23" s="6"/>
      <c r="C23" s="6"/>
      <c r="D23" s="5"/>
      <c r="E23" s="6"/>
    </row>
    <row r="24" spans="1:10">
      <c r="A24" s="5"/>
      <c r="B24" s="6"/>
      <c r="C24" s="6"/>
      <c r="D24" s="5"/>
      <c r="E24" s="6"/>
    </row>
    <row r="25" spans="1:10">
      <c r="A25" s="5"/>
      <c r="B25" s="6"/>
      <c r="C25" s="6"/>
      <c r="D25" s="5"/>
      <c r="E25" s="6"/>
    </row>
    <row r="26" spans="1:10">
      <c r="A26" s="5"/>
      <c r="B26" s="6"/>
      <c r="C26" s="6"/>
      <c r="D26" s="5"/>
      <c r="E26" s="6"/>
    </row>
    <row r="27" spans="1:10">
      <c r="A27" s="5"/>
      <c r="B27" s="6"/>
      <c r="C27" s="6"/>
      <c r="D27" s="5"/>
      <c r="E27" s="6"/>
    </row>
    <row r="28" spans="1:10">
      <c r="A28" s="5"/>
      <c r="B28" s="6"/>
      <c r="C28" s="6"/>
      <c r="D28" s="5"/>
      <c r="E28" s="6"/>
    </row>
    <row r="29" spans="1:10">
      <c r="A29" s="5"/>
      <c r="B29" s="6"/>
      <c r="C29" s="6"/>
      <c r="D29" s="5"/>
      <c r="E29" s="6"/>
    </row>
    <row r="30" spans="1:10">
      <c r="A30" s="5"/>
      <c r="B30" s="6"/>
      <c r="C30" s="6"/>
      <c r="D30" s="5"/>
      <c r="E30" s="6"/>
    </row>
    <row r="31" spans="1:10">
      <c r="A31" s="5"/>
      <c r="B31" s="6"/>
      <c r="C31" s="6"/>
      <c r="D31" s="5"/>
      <c r="E31" s="6"/>
    </row>
    <row r="32" spans="1:10">
      <c r="A32" s="5"/>
      <c r="B32" s="6"/>
      <c r="C32" s="6"/>
      <c r="D32" s="5"/>
      <c r="E32" s="6"/>
    </row>
    <row r="33" spans="1:5">
      <c r="A33" s="5"/>
      <c r="B33" s="6"/>
      <c r="C33" s="6"/>
      <c r="D33" s="5"/>
      <c r="E33" s="6"/>
    </row>
    <row r="34" spans="1:5">
      <c r="A34" s="5"/>
      <c r="B34" s="6"/>
      <c r="C34" s="6"/>
      <c r="D34" s="5"/>
      <c r="E34" s="6"/>
    </row>
    <row r="35" spans="1:5">
      <c r="A35" s="5"/>
      <c r="B35" s="6"/>
      <c r="C35" s="6"/>
      <c r="D35" s="5"/>
      <c r="E35" s="6"/>
    </row>
    <row r="36" spans="1:5">
      <c r="A36" s="5"/>
      <c r="B36" s="6"/>
      <c r="C36" s="6"/>
      <c r="D36" s="5"/>
      <c r="E36" s="6"/>
    </row>
    <row r="37" spans="1:5">
      <c r="A37" s="5"/>
      <c r="B37" s="6"/>
      <c r="C37" s="6"/>
      <c r="D37" s="5"/>
      <c r="E37" s="6"/>
    </row>
    <row r="38" spans="1:5">
      <c r="A38" s="5"/>
      <c r="B38" s="6"/>
      <c r="C38" s="6"/>
      <c r="D38" s="5"/>
      <c r="E38" s="6"/>
    </row>
    <row r="39" spans="1:5">
      <c r="A39" s="5"/>
      <c r="B39" s="6"/>
      <c r="C39" s="6"/>
      <c r="D39" s="5"/>
      <c r="E39" s="6"/>
    </row>
    <row r="40" spans="1:5">
      <c r="A40" s="5"/>
      <c r="B40" s="6"/>
      <c r="C40" s="6"/>
      <c r="D40" s="5"/>
      <c r="E40" s="6"/>
    </row>
    <row r="41" spans="1:5">
      <c r="A41" s="5"/>
      <c r="B41" s="6"/>
      <c r="C41" s="6"/>
      <c r="D41" s="5"/>
      <c r="E41" s="6"/>
    </row>
    <row r="42" spans="1:5">
      <c r="A42" s="5"/>
      <c r="B42" s="6"/>
      <c r="C42" s="6"/>
      <c r="D42" s="5"/>
      <c r="E42" s="6"/>
    </row>
    <row r="43" spans="1:5">
      <c r="A43" s="5"/>
      <c r="B43" s="6"/>
      <c r="C43" s="6"/>
      <c r="D43" s="5"/>
      <c r="E43" s="6"/>
    </row>
    <row r="44" spans="1:5">
      <c r="A44" s="5"/>
      <c r="B44" s="6"/>
      <c r="C44" s="6"/>
      <c r="D44" s="5"/>
      <c r="E44" s="6"/>
    </row>
    <row r="45" spans="1:5">
      <c r="A45" s="5"/>
      <c r="B45" s="6"/>
      <c r="C45" s="6"/>
      <c r="D45" s="5"/>
      <c r="E45" s="6"/>
    </row>
    <row r="46" spans="1:5">
      <c r="A46" s="5"/>
      <c r="B46" s="6"/>
      <c r="C46" s="6"/>
      <c r="D46" s="5"/>
      <c r="E46" s="6"/>
    </row>
    <row r="47" spans="1:5">
      <c r="A47" s="5"/>
      <c r="B47" s="6"/>
      <c r="C47" s="6"/>
      <c r="D47" s="5"/>
      <c r="E47" s="6"/>
    </row>
    <row r="48" spans="1:5">
      <c r="A48" s="5"/>
      <c r="B48" s="6"/>
      <c r="C48" s="6"/>
      <c r="D48" s="5"/>
      <c r="E48" s="6"/>
    </row>
    <row r="49" spans="1:5">
      <c r="A49" s="5"/>
      <c r="B49" s="6"/>
      <c r="C49" s="6"/>
      <c r="D49" s="5"/>
      <c r="E49" s="6"/>
    </row>
    <row r="50" spans="1:5">
      <c r="A50" s="5"/>
      <c r="B50" s="6"/>
      <c r="C50" s="6"/>
      <c r="D50" s="5"/>
      <c r="E50" s="6"/>
    </row>
    <row r="51" spans="1:5">
      <c r="A51" s="5"/>
      <c r="B51" s="6"/>
      <c r="C51" s="6"/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FB4F4-6A8F-4848-82F2-579AB596B613}">
  <sheetPr codeName="Sheet8">
    <tabColor rgb="FFFFFF00"/>
  </sheetPr>
  <dimension ref="A1:AE21"/>
  <sheetViews>
    <sheetView workbookViewId="0">
      <selection activeCell="G2" sqref="G2:G21"/>
    </sheetView>
  </sheetViews>
  <sheetFormatPr defaultRowHeight="14.5"/>
  <sheetData>
    <row r="1" spans="1:31">
      <c r="A1" t="s">
        <v>0</v>
      </c>
      <c r="B1" t="s">
        <v>15</v>
      </c>
      <c r="D1" t="s">
        <v>16</v>
      </c>
      <c r="E1" t="s">
        <v>17</v>
      </c>
      <c r="F1" t="s">
        <v>19</v>
      </c>
      <c r="G1" t="s">
        <v>47</v>
      </c>
      <c r="H1" t="s">
        <v>24</v>
      </c>
      <c r="I1" t="s">
        <v>26</v>
      </c>
      <c r="L1" s="1" t="s">
        <v>114</v>
      </c>
      <c r="M1" s="1" t="s">
        <v>127</v>
      </c>
      <c r="N1" s="1" t="s">
        <v>128</v>
      </c>
      <c r="O1" s="1" t="s">
        <v>129</v>
      </c>
      <c r="P1" s="1" t="s">
        <v>130</v>
      </c>
      <c r="Q1" s="1" t="s">
        <v>131</v>
      </c>
      <c r="R1" s="1" t="s">
        <v>132</v>
      </c>
      <c r="S1" s="1" t="s">
        <v>133</v>
      </c>
      <c r="T1" s="1" t="s">
        <v>134</v>
      </c>
      <c r="U1" s="1" t="s">
        <v>135</v>
      </c>
      <c r="V1" t="s">
        <v>136</v>
      </c>
      <c r="W1" t="s">
        <v>137</v>
      </c>
      <c r="X1" t="s">
        <v>138</v>
      </c>
      <c r="Y1" t="s">
        <v>139</v>
      </c>
      <c r="Z1" t="s">
        <v>140</v>
      </c>
      <c r="AA1" t="s">
        <v>141</v>
      </c>
      <c r="AB1" t="s">
        <v>142</v>
      </c>
      <c r="AC1" t="s">
        <v>143</v>
      </c>
      <c r="AD1" t="s">
        <v>144</v>
      </c>
      <c r="AE1" t="s">
        <v>145</v>
      </c>
    </row>
    <row r="2" spans="1:31">
      <c r="A2">
        <v>1</v>
      </c>
      <c r="B2" s="1">
        <f>C2+'To python'!$M$3</f>
        <v>2.5</v>
      </c>
      <c r="C2" s="1">
        <v>2.5</v>
      </c>
      <c r="D2">
        <v>0</v>
      </c>
      <c r="E2">
        <v>3</v>
      </c>
      <c r="F2" s="9"/>
      <c r="G2" s="3">
        <f>ROUNDDOWN(B2+(A2*3/10*(D2)/32),2)</f>
        <v>2.5</v>
      </c>
      <c r="H2" s="3">
        <v>3.5</v>
      </c>
      <c r="I2">
        <v>2.5</v>
      </c>
    </row>
    <row r="3" spans="1:31">
      <c r="A3">
        <v>2</v>
      </c>
      <c r="B3" s="1">
        <f>C3+'To python'!$M$3</f>
        <v>3.14</v>
      </c>
      <c r="C3" s="1">
        <v>3.14</v>
      </c>
      <c r="D3">
        <f>E3</f>
        <v>3</v>
      </c>
      <c r="E3">
        <v>3</v>
      </c>
      <c r="F3" s="9"/>
      <c r="G3" s="3">
        <f t="shared" ref="G3:G21" si="0">ROUNDDOWN(B3+(A3*3/10*(D3)/32),2)</f>
        <v>3.19</v>
      </c>
      <c r="H3" s="3">
        <v>3.5</v>
      </c>
      <c r="I3">
        <v>2.5</v>
      </c>
    </row>
    <row r="4" spans="1:31">
      <c r="A4">
        <v>3</v>
      </c>
      <c r="B4" s="1">
        <f>C4+'To python'!$M$3</f>
        <v>3.82</v>
      </c>
      <c r="C4" s="1">
        <v>3.82</v>
      </c>
      <c r="D4">
        <f>D3+E4</f>
        <v>6</v>
      </c>
      <c r="E4">
        <v>3</v>
      </c>
      <c r="F4" s="9"/>
      <c r="G4" s="3">
        <f t="shared" si="0"/>
        <v>3.98</v>
      </c>
      <c r="H4" s="3">
        <v>3.5</v>
      </c>
      <c r="I4">
        <v>2.5</v>
      </c>
    </row>
    <row r="5" spans="1:31">
      <c r="A5">
        <v>4</v>
      </c>
      <c r="B5" s="1">
        <f>C5+'To python'!$M$3</f>
        <v>4.54</v>
      </c>
      <c r="C5" s="1">
        <v>4.54</v>
      </c>
      <c r="D5">
        <f t="shared" ref="D5:D21" si="1">D4+E5</f>
        <v>9</v>
      </c>
      <c r="E5">
        <v>3</v>
      </c>
      <c r="F5" s="9"/>
      <c r="G5" s="3">
        <f t="shared" si="0"/>
        <v>4.87</v>
      </c>
      <c r="H5" s="3">
        <v>3.5</v>
      </c>
      <c r="I5">
        <v>2.5</v>
      </c>
    </row>
    <row r="6" spans="1:31">
      <c r="A6">
        <v>5</v>
      </c>
      <c r="B6" s="1">
        <f>C6+'To python'!$M$3</f>
        <v>5.3</v>
      </c>
      <c r="C6" s="1">
        <v>5.3</v>
      </c>
      <c r="D6">
        <f t="shared" si="1"/>
        <v>12</v>
      </c>
      <c r="E6">
        <v>3</v>
      </c>
      <c r="F6" s="9"/>
      <c r="G6" s="3">
        <f t="shared" si="0"/>
        <v>5.86</v>
      </c>
      <c r="H6" s="3">
        <v>3.5</v>
      </c>
      <c r="I6">
        <v>2.5</v>
      </c>
    </row>
    <row r="7" spans="1:31">
      <c r="A7">
        <v>6</v>
      </c>
      <c r="B7" s="1">
        <f>C7+'To python'!$M$3</f>
        <v>6.1</v>
      </c>
      <c r="C7" s="1">
        <v>6.1</v>
      </c>
      <c r="D7">
        <f t="shared" si="1"/>
        <v>15</v>
      </c>
      <c r="E7">
        <v>3</v>
      </c>
      <c r="F7" s="9"/>
      <c r="G7" s="3">
        <f t="shared" si="0"/>
        <v>6.94</v>
      </c>
      <c r="H7" s="3">
        <v>3.5</v>
      </c>
      <c r="I7">
        <v>2.5</v>
      </c>
    </row>
    <row r="8" spans="1:31">
      <c r="A8">
        <v>7</v>
      </c>
      <c r="B8" s="1">
        <f>C8+'To python'!$M$3</f>
        <v>6.94</v>
      </c>
      <c r="C8" s="1">
        <v>6.94</v>
      </c>
      <c r="D8">
        <f t="shared" si="1"/>
        <v>18</v>
      </c>
      <c r="E8">
        <v>3</v>
      </c>
      <c r="F8" s="9"/>
      <c r="G8" s="3">
        <f t="shared" si="0"/>
        <v>8.1199999999999992</v>
      </c>
      <c r="H8" s="3">
        <v>3.5</v>
      </c>
      <c r="I8">
        <v>2.5</v>
      </c>
    </row>
    <row r="9" spans="1:31">
      <c r="A9">
        <v>8</v>
      </c>
      <c r="B9" s="1">
        <f>C9+'To python'!$M$3</f>
        <v>7.82</v>
      </c>
      <c r="C9" s="1">
        <v>7.82</v>
      </c>
      <c r="D9">
        <f t="shared" si="1"/>
        <v>21</v>
      </c>
      <c r="E9">
        <v>3</v>
      </c>
      <c r="F9" s="9"/>
      <c r="G9" s="3">
        <f t="shared" si="0"/>
        <v>9.39</v>
      </c>
      <c r="H9" s="3">
        <v>3.5</v>
      </c>
      <c r="I9">
        <v>2.5</v>
      </c>
    </row>
    <row r="10" spans="1:31">
      <c r="A10">
        <v>9</v>
      </c>
      <c r="B10" s="1">
        <f>C10+'To python'!$M$3</f>
        <v>8.74</v>
      </c>
      <c r="C10" s="1">
        <v>8.74</v>
      </c>
      <c r="D10">
        <f t="shared" si="1"/>
        <v>24</v>
      </c>
      <c r="E10">
        <v>3</v>
      </c>
      <c r="F10" s="9"/>
      <c r="G10" s="3">
        <f t="shared" si="0"/>
        <v>10.76</v>
      </c>
      <c r="H10" s="3">
        <v>3.5</v>
      </c>
      <c r="I10">
        <v>2.5</v>
      </c>
    </row>
    <row r="11" spans="1:31">
      <c r="A11">
        <v>10</v>
      </c>
      <c r="B11" s="1">
        <f>C11+'To python'!$M$3</f>
        <v>9.6999999999999993</v>
      </c>
      <c r="C11" s="1">
        <v>9.6999999999999993</v>
      </c>
      <c r="D11">
        <f t="shared" si="1"/>
        <v>27</v>
      </c>
      <c r="E11">
        <v>3</v>
      </c>
      <c r="F11" s="9"/>
      <c r="G11" s="3">
        <f t="shared" si="0"/>
        <v>12.23</v>
      </c>
      <c r="H11" s="3">
        <v>3.5</v>
      </c>
      <c r="I11">
        <v>2.5</v>
      </c>
    </row>
    <row r="12" spans="1:31">
      <c r="A12">
        <v>11</v>
      </c>
      <c r="B12" s="1">
        <f>C12+'To python'!$M$3</f>
        <v>10.62</v>
      </c>
      <c r="C12">
        <v>10.62</v>
      </c>
      <c r="D12">
        <f t="shared" si="1"/>
        <v>30</v>
      </c>
      <c r="E12">
        <v>3</v>
      </c>
      <c r="G12" s="3">
        <f t="shared" si="0"/>
        <v>13.71</v>
      </c>
      <c r="H12" s="3">
        <v>3.5</v>
      </c>
      <c r="I12">
        <v>2.5</v>
      </c>
    </row>
    <row r="13" spans="1:31">
      <c r="A13">
        <v>12</v>
      </c>
      <c r="B13" s="1">
        <f>C13+'To python'!$M$3</f>
        <v>11.5</v>
      </c>
      <c r="C13">
        <v>11.5</v>
      </c>
      <c r="D13">
        <f t="shared" si="1"/>
        <v>33</v>
      </c>
      <c r="E13">
        <v>3</v>
      </c>
      <c r="G13" s="3">
        <f t="shared" si="0"/>
        <v>15.21</v>
      </c>
      <c r="H13" s="3">
        <v>3.5</v>
      </c>
      <c r="I13">
        <v>2.5</v>
      </c>
    </row>
    <row r="14" spans="1:31">
      <c r="A14">
        <v>13</v>
      </c>
      <c r="B14" s="1">
        <f>C14+'To python'!$M$3</f>
        <v>12.34</v>
      </c>
      <c r="C14">
        <v>12.34</v>
      </c>
      <c r="D14">
        <f t="shared" si="1"/>
        <v>36</v>
      </c>
      <c r="E14">
        <v>3</v>
      </c>
      <c r="G14" s="3">
        <f t="shared" si="0"/>
        <v>16.72</v>
      </c>
      <c r="H14" s="3">
        <v>3.5</v>
      </c>
      <c r="I14">
        <v>2.5</v>
      </c>
    </row>
    <row r="15" spans="1:31">
      <c r="A15">
        <v>14</v>
      </c>
      <c r="B15" s="1">
        <f>C15+'To python'!$M$3</f>
        <v>13.14</v>
      </c>
      <c r="C15">
        <v>13.14</v>
      </c>
      <c r="D15">
        <f t="shared" si="1"/>
        <v>39</v>
      </c>
      <c r="E15">
        <v>3</v>
      </c>
      <c r="G15" s="3">
        <f t="shared" si="0"/>
        <v>18.25</v>
      </c>
      <c r="H15" s="3">
        <v>3.5</v>
      </c>
      <c r="I15">
        <v>2.5</v>
      </c>
    </row>
    <row r="16" spans="1:31">
      <c r="A16">
        <v>15</v>
      </c>
      <c r="B16" s="1">
        <f>C16+'To python'!$M$3</f>
        <v>13.9</v>
      </c>
      <c r="C16">
        <v>13.9</v>
      </c>
      <c r="D16">
        <f t="shared" si="1"/>
        <v>42</v>
      </c>
      <c r="E16">
        <v>3</v>
      </c>
      <c r="G16" s="3">
        <f t="shared" si="0"/>
        <v>19.8</v>
      </c>
      <c r="H16" s="3">
        <v>3.5</v>
      </c>
      <c r="I16">
        <v>2.5</v>
      </c>
    </row>
    <row r="17" spans="1:9">
      <c r="A17">
        <v>16</v>
      </c>
      <c r="B17" s="1">
        <f>C17+'To python'!$M$3</f>
        <v>14.62</v>
      </c>
      <c r="C17">
        <v>14.62</v>
      </c>
      <c r="D17">
        <f t="shared" si="1"/>
        <v>45</v>
      </c>
      <c r="E17">
        <v>3</v>
      </c>
      <c r="G17" s="3">
        <f t="shared" si="0"/>
        <v>21.37</v>
      </c>
      <c r="H17" s="3">
        <v>3.5</v>
      </c>
      <c r="I17">
        <v>2.5</v>
      </c>
    </row>
    <row r="18" spans="1:9">
      <c r="A18">
        <v>17</v>
      </c>
      <c r="B18" s="1">
        <f>C18+'To python'!$M$3</f>
        <v>15.3</v>
      </c>
      <c r="C18">
        <v>15.3</v>
      </c>
      <c r="D18">
        <f t="shared" si="1"/>
        <v>48</v>
      </c>
      <c r="E18">
        <v>3</v>
      </c>
      <c r="G18" s="3">
        <f t="shared" si="0"/>
        <v>22.95</v>
      </c>
      <c r="H18" s="3">
        <v>3.5</v>
      </c>
      <c r="I18">
        <v>2.5</v>
      </c>
    </row>
    <row r="19" spans="1:9">
      <c r="A19">
        <v>18</v>
      </c>
      <c r="B19" s="1">
        <f>C19+'To python'!$M$3</f>
        <v>15.94</v>
      </c>
      <c r="C19">
        <v>15.94</v>
      </c>
      <c r="D19">
        <f t="shared" si="1"/>
        <v>51</v>
      </c>
      <c r="E19">
        <v>3</v>
      </c>
      <c r="G19" s="3">
        <f t="shared" si="0"/>
        <v>24.54</v>
      </c>
      <c r="H19" s="3">
        <v>3.5</v>
      </c>
      <c r="I19">
        <v>2.5</v>
      </c>
    </row>
    <row r="20" spans="1:9">
      <c r="A20">
        <v>19</v>
      </c>
      <c r="B20" s="1">
        <f>C20+'To python'!$M$3</f>
        <v>16.62</v>
      </c>
      <c r="C20">
        <v>16.62</v>
      </c>
      <c r="D20">
        <f t="shared" si="1"/>
        <v>54</v>
      </c>
      <c r="E20">
        <v>3</v>
      </c>
      <c r="G20" s="3">
        <f t="shared" si="0"/>
        <v>26.23</v>
      </c>
      <c r="H20" s="3">
        <v>3.5</v>
      </c>
      <c r="I20">
        <v>2.5</v>
      </c>
    </row>
    <row r="21" spans="1:9">
      <c r="A21">
        <v>20</v>
      </c>
      <c r="B21" s="1">
        <f>C21+'To python'!$M$3</f>
        <v>17.34</v>
      </c>
      <c r="C21">
        <v>17.34</v>
      </c>
      <c r="D21">
        <f t="shared" si="1"/>
        <v>57</v>
      </c>
      <c r="E21">
        <v>3</v>
      </c>
      <c r="G21" s="3">
        <f t="shared" si="0"/>
        <v>28.02</v>
      </c>
      <c r="H21" s="3">
        <v>3.5</v>
      </c>
      <c r="I21">
        <v>2.5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8A89DFB38AB04D855452165E939ACE" ma:contentTypeVersion="0" ma:contentTypeDescription="Create a new document." ma:contentTypeScope="" ma:versionID="b38921184305eb6e29db4990f21fb53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0ef1bcaedea6a2fccf4a4a49ccc659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7817186-00C3-4325-893E-BBDA4D77474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2520D3D-C96A-40FF-83A7-712AF0DF26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8310C26-7D49-4608-B412-91E44902AA5A}">
  <ds:schemaRefs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elements/1.1/"/>
    <ds:schemaRef ds:uri="http://schemas.microsoft.com/office/2006/documentManagement/typ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Strength Mod enemy</vt:lpstr>
      <vt:lpstr>To python</vt:lpstr>
      <vt:lpstr>Items costs</vt:lpstr>
      <vt:lpstr>HP MOD</vt:lpstr>
      <vt:lpstr>Def MOD</vt:lpstr>
      <vt:lpstr>Strength Mod</vt:lpstr>
      <vt:lpstr>MP MOD</vt:lpstr>
      <vt:lpstr>MagicMod</vt:lpstr>
      <vt:lpstr>SpiritMod</vt:lpstr>
      <vt:lpstr>EXP</vt:lpstr>
      <vt:lpstr>SPeedMod</vt:lpstr>
      <vt:lpstr>Magic Cost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Chni Schneidler</dc:creator>
  <cp:lastModifiedBy>Chni Schneidler</cp:lastModifiedBy>
  <dcterms:created xsi:type="dcterms:W3CDTF">2021-10-28T19:15:41Z</dcterms:created>
  <dcterms:modified xsi:type="dcterms:W3CDTF">2022-04-01T18:57:56Z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0x010100658A89DFB38AB04D855452165E939ACE</vt:lpwstr>
  </property>
</Properties>
</file>