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Data\OneDrive - 兰沁阁工作室\02-工程管理\220913014 F4产品P&amp;ID及设备清单\"/>
    </mc:Choice>
  </mc:AlternateContent>
  <xr:revisionPtr revIDLastSave="0" documentId="13_ncr:1_{ECB14F6D-1CF7-4F96-A367-F2807C2267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仪表投资估算表" sheetId="2" r:id="rId1"/>
    <sheet name="釜类仪表" sheetId="3" r:id="rId2"/>
    <sheet name="储罐仪表" sheetId="4" r:id="rId3"/>
    <sheet name="冷凝器仪表" sheetId="5" r:id="rId4"/>
    <sheet name="DCS" sheetId="8" r:id="rId5"/>
    <sheet name="信号电缆及桥架" sheetId="9" r:id="rId6"/>
    <sheet name="SIS及仪表" sheetId="10" r:id="rId7"/>
    <sheet name="设备数据" sheetId="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8" l="1"/>
  <c r="G10" i="8"/>
  <c r="B10" i="2"/>
  <c r="I12" i="9"/>
  <c r="B12" i="9"/>
  <c r="E12" i="9" s="1"/>
  <c r="G12" i="9" s="1"/>
  <c r="J12" i="9" l="1"/>
  <c r="P13" i="9"/>
  <c r="L13" i="9"/>
  <c r="N13" i="9" s="1"/>
  <c r="I3" i="9"/>
  <c r="I4" i="9"/>
  <c r="I5" i="9"/>
  <c r="I6" i="9"/>
  <c r="I7" i="9"/>
  <c r="I8" i="9"/>
  <c r="I9" i="9"/>
  <c r="I10" i="9"/>
  <c r="I11" i="9"/>
  <c r="I2" i="9"/>
  <c r="F5" i="5" l="1"/>
  <c r="F4" i="5"/>
  <c r="F3" i="5"/>
  <c r="H6" i="4"/>
  <c r="H5" i="4"/>
  <c r="H5" i="3"/>
  <c r="H6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M2" i="1"/>
  <c r="P2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H2" i="1"/>
  <c r="I2" i="1" s="1"/>
  <c r="J2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P115" i="1" l="1"/>
  <c r="J115" i="1" s="1"/>
  <c r="P163" i="1"/>
  <c r="J163" i="1" s="1"/>
  <c r="B2" i="3" s="1"/>
  <c r="H4" i="2"/>
  <c r="G4" i="2"/>
  <c r="B4" i="2"/>
  <c r="D4" i="2"/>
  <c r="E4" i="2"/>
  <c r="F4" i="2"/>
  <c r="C4" i="2"/>
  <c r="E3" i="10" l="1"/>
  <c r="F3" i="10" s="1"/>
  <c r="E2" i="10"/>
  <c r="F2" i="10" s="1"/>
  <c r="C7" i="10" s="1"/>
  <c r="E4" i="10"/>
  <c r="F4" i="10" s="1"/>
  <c r="H4" i="10" s="1"/>
  <c r="B11" i="9"/>
  <c r="J11" i="9" s="1"/>
  <c r="B8" i="8"/>
  <c r="L8" i="8" s="1"/>
  <c r="B8" i="9"/>
  <c r="B9" i="8"/>
  <c r="J9" i="8" s="1"/>
  <c r="B9" i="9"/>
  <c r="B10" i="8"/>
  <c r="J10" i="8" s="1"/>
  <c r="B10" i="9"/>
  <c r="G3" i="5"/>
  <c r="I3" i="5" s="1"/>
  <c r="G4" i="5"/>
  <c r="I4" i="5" s="1"/>
  <c r="G5" i="5"/>
  <c r="I5" i="5" s="1"/>
  <c r="F2" i="5"/>
  <c r="B2" i="4"/>
  <c r="I3" i="4"/>
  <c r="I7" i="4"/>
  <c r="I5" i="4"/>
  <c r="K5" i="4" s="1"/>
  <c r="I6" i="4"/>
  <c r="K6" i="4" s="1"/>
  <c r="H2" i="3"/>
  <c r="I2" i="3" s="1"/>
  <c r="H7" i="4"/>
  <c r="H4" i="4"/>
  <c r="H3" i="4"/>
  <c r="H4" i="3"/>
  <c r="I4" i="3" s="1"/>
  <c r="H7" i="3"/>
  <c r="I7" i="3" s="1"/>
  <c r="H3" i="3"/>
  <c r="I3" i="3" s="1"/>
  <c r="I6" i="3"/>
  <c r="I5" i="3"/>
  <c r="B6" i="9" l="1"/>
  <c r="B7" i="9"/>
  <c r="B4" i="9"/>
  <c r="I9" i="8"/>
  <c r="H3" i="10"/>
  <c r="D8" i="10"/>
  <c r="H2" i="10"/>
  <c r="B7" i="10"/>
  <c r="E11" i="9"/>
  <c r="G11" i="9" s="1"/>
  <c r="E10" i="9"/>
  <c r="G10" i="9" s="1"/>
  <c r="J10" i="9"/>
  <c r="E8" i="9"/>
  <c r="G8" i="9" s="1"/>
  <c r="J8" i="9"/>
  <c r="E6" i="9"/>
  <c r="G6" i="9" s="1"/>
  <c r="J6" i="9"/>
  <c r="E9" i="9"/>
  <c r="G9" i="9" s="1"/>
  <c r="J9" i="9"/>
  <c r="I10" i="8"/>
  <c r="K8" i="8"/>
  <c r="B5" i="9"/>
  <c r="K10" i="8"/>
  <c r="I8" i="8"/>
  <c r="L9" i="8"/>
  <c r="B3" i="9"/>
  <c r="L10" i="8"/>
  <c r="K9" i="8"/>
  <c r="J8" i="8"/>
  <c r="B7" i="8"/>
  <c r="B4" i="8"/>
  <c r="L4" i="8" s="1"/>
  <c r="K7" i="4"/>
  <c r="B5" i="8"/>
  <c r="K7" i="3"/>
  <c r="K6" i="3"/>
  <c r="B6" i="8"/>
  <c r="K5" i="3"/>
  <c r="K4" i="3"/>
  <c r="K3" i="3"/>
  <c r="B3" i="8"/>
  <c r="K2" i="3"/>
  <c r="G2" i="5"/>
  <c r="I2" i="5" s="1"/>
  <c r="I6" i="5" s="1"/>
  <c r="D5" i="2" s="1"/>
  <c r="K3" i="4"/>
  <c r="I4" i="4"/>
  <c r="K4" i="4" s="1"/>
  <c r="H2" i="4"/>
  <c r="H5" i="10" l="1"/>
  <c r="B9" i="2" s="1"/>
  <c r="I4" i="8"/>
  <c r="E7" i="9"/>
  <c r="G7" i="9" s="1"/>
  <c r="J7" i="9"/>
  <c r="E3" i="9"/>
  <c r="G3" i="9" s="1"/>
  <c r="J3" i="9"/>
  <c r="E5" i="9"/>
  <c r="G5" i="9" s="1"/>
  <c r="J5" i="9"/>
  <c r="E4" i="9"/>
  <c r="G4" i="9" s="1"/>
  <c r="J4" i="9"/>
  <c r="J4" i="8"/>
  <c r="K4" i="8"/>
  <c r="I7" i="8"/>
  <c r="L7" i="8"/>
  <c r="J7" i="8"/>
  <c r="K7" i="8"/>
  <c r="I6" i="8"/>
  <c r="J6" i="8"/>
  <c r="K6" i="8"/>
  <c r="L6" i="8"/>
  <c r="I5" i="8"/>
  <c r="L5" i="8"/>
  <c r="J5" i="8"/>
  <c r="K5" i="8"/>
  <c r="I3" i="8"/>
  <c r="K3" i="8"/>
  <c r="L3" i="8"/>
  <c r="J3" i="8"/>
  <c r="K8" i="3"/>
  <c r="B5" i="2" s="1"/>
  <c r="I2" i="4"/>
  <c r="B2" i="9" s="1"/>
  <c r="B2" i="8" l="1"/>
  <c r="K2" i="8" s="1"/>
  <c r="K2" i="4"/>
  <c r="K8" i="4" s="1"/>
  <c r="C5" i="2" s="1"/>
  <c r="E2" i="9" l="1"/>
  <c r="G2" i="9" s="1"/>
  <c r="G13" i="9" s="1"/>
  <c r="B7" i="2" s="1"/>
  <c r="J2" i="9"/>
  <c r="J2" i="8"/>
  <c r="I2" i="8"/>
  <c r="L2" i="8"/>
  <c r="J13" i="9" l="1"/>
  <c r="O13" i="9" s="1"/>
  <c r="R13" i="9" s="1"/>
  <c r="B8" i="2" s="1"/>
  <c r="L14" i="8"/>
  <c r="N14" i="8" s="1"/>
  <c r="B6" i="2" s="1"/>
  <c r="B11" i="2" l="1"/>
  <c r="B12" i="2" s="1"/>
  <c r="B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姜飞</author>
    <author>XY-L</author>
  </authors>
  <commentList>
    <comment ref="B2" authorId="0" shapeId="0" xr:uid="{AC5B8387-08C4-429E-9368-8E87030A2DCC}">
      <text>
        <r>
          <rPr>
            <b/>
            <sz val="9"/>
            <color indexed="81"/>
            <rFont val="宋体"/>
            <family val="3"/>
            <charset val="134"/>
          </rPr>
          <t>姜飞:</t>
        </r>
        <r>
          <rPr>
            <sz val="9"/>
            <color indexed="81"/>
            <rFont val="宋体"/>
            <family val="3"/>
            <charset val="134"/>
          </rPr>
          <t xml:space="preserve">
∑(单釜物料种类*釜数量)/釜总数量</t>
        </r>
      </text>
    </comment>
    <comment ref="C2" authorId="1" shapeId="0" xr:uid="{649310F2-A077-4165-9417-28B881316AC6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要不要自动分相？</t>
        </r>
      </text>
    </comment>
    <comment ref="D2" authorId="1" shapeId="0" xr:uid="{D88238F3-1519-4C9E-A328-7DCEE1B5EF51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如果不用TCU阀门少了，还有冷热水切换，有没有蒸汽？用压空排夹套水？</t>
        </r>
      </text>
    </comment>
    <comment ref="F2" authorId="1" shapeId="0" xr:uid="{E25764AF-B9B3-437E-A17B-D7D9534D65EC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反应釜的惰性化要不要自控？涉及到排气、真空、氮气</t>
        </r>
      </text>
    </comment>
    <comment ref="A5" authorId="1" shapeId="0" xr:uid="{441BF6E9-F095-4F13-9C3A-A40B8437859D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反应釜一般不用磁翻板，用称重、双法兰差压、雷达、液位开关都行</t>
        </r>
      </text>
    </comment>
    <comment ref="A11" authorId="1" shapeId="0" xr:uid="{B45A4B78-34D6-4C8A-B9AA-0F7B52C00D98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姜飞</author>
  </authors>
  <commentList>
    <comment ref="B2" authorId="0" shapeId="0" xr:uid="{4702C60C-9A96-490E-9AB6-D6E52932CE12}">
      <text>
        <r>
          <rPr>
            <b/>
            <sz val="9"/>
            <color indexed="81"/>
            <rFont val="宋体"/>
            <family val="3"/>
            <charset val="134"/>
          </rPr>
          <t>姜飞:</t>
        </r>
        <r>
          <rPr>
            <sz val="9"/>
            <color indexed="81"/>
            <rFont val="宋体"/>
            <family val="3"/>
            <charset val="134"/>
          </rPr>
          <t xml:space="preserve">
∑(单釜物料种类*釜数量)/釜总数量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XY-L</author>
  </authors>
  <commentList>
    <comment ref="G10" authorId="0" shapeId="0" xr:uid="{637F3F6A-B343-4978-9A1F-5D194D879B76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为啥是29，不是1吗？</t>
        </r>
      </text>
    </comment>
    <comment ref="H10" authorId="0" shapeId="0" xr:uid="{D8CB2E5D-95CD-4D03-8DB1-9DEA12EC0F53}">
      <text>
        <r>
          <rPr>
            <b/>
            <sz val="9"/>
            <color indexed="81"/>
            <rFont val="宋体"/>
            <family val="3"/>
            <charset val="134"/>
          </rPr>
          <t>XY-L:</t>
        </r>
        <r>
          <rPr>
            <sz val="9"/>
            <color indexed="81"/>
            <rFont val="宋体"/>
            <family val="3"/>
            <charset val="134"/>
          </rPr>
          <t xml:space="preserve">
为啥是29，不是1吗？</t>
        </r>
      </text>
    </comment>
  </commentList>
</comments>
</file>

<file path=xl/sharedStrings.xml><?xml version="1.0" encoding="utf-8"?>
<sst xmlns="http://schemas.openxmlformats.org/spreadsheetml/2006/main" count="675" uniqueCount="371">
  <si>
    <t>产品组</t>
    <phoneticPr fontId="1" type="noConversion"/>
  </si>
  <si>
    <t>F1</t>
    <phoneticPr fontId="1" type="noConversion"/>
  </si>
  <si>
    <t>设备位号</t>
    <phoneticPr fontId="1" type="noConversion"/>
  </si>
  <si>
    <t>X-020103</t>
  </si>
  <si>
    <t>E-020102</t>
  </si>
  <si>
    <t>R-020106</t>
  </si>
  <si>
    <t>E-020103</t>
  </si>
  <si>
    <t>E-020104</t>
  </si>
  <si>
    <t>V-020104</t>
  </si>
  <si>
    <t>V-020105</t>
  </si>
  <si>
    <t>Z-020101</t>
  </si>
  <si>
    <t>R-020101A/B</t>
  </si>
  <si>
    <t>R-020102A/B</t>
  </si>
  <si>
    <t>E-020101A/B</t>
  </si>
  <si>
    <t>R-020103A/B/C/D</t>
  </si>
  <si>
    <t>V-020101A/B</t>
  </si>
  <si>
    <t>R-020104</t>
  </si>
  <si>
    <t>R-020105A/B/C</t>
  </si>
  <si>
    <t>T-020102</t>
  </si>
  <si>
    <t>V-020103</t>
  </si>
  <si>
    <t>P-020101</t>
  </si>
  <si>
    <t>R-020107</t>
  </si>
  <si>
    <t>T-020101</t>
  </si>
  <si>
    <t>E-020105</t>
  </si>
  <si>
    <t>E-020106</t>
  </si>
  <si>
    <t>V-020106</t>
  </si>
  <si>
    <t>V-020107</t>
  </si>
  <si>
    <t>V-020108</t>
  </si>
  <si>
    <t>V-020109</t>
  </si>
  <si>
    <t>V-020110</t>
  </si>
  <si>
    <t>Z-020102</t>
  </si>
  <si>
    <t>P-020102</t>
  </si>
  <si>
    <t>P-020103</t>
  </si>
  <si>
    <t>P-020104</t>
  </si>
  <si>
    <t>R-020201</t>
  </si>
  <si>
    <t>E-020201</t>
  </si>
  <si>
    <t>V-020201</t>
  </si>
  <si>
    <t>P-020201A/B</t>
  </si>
  <si>
    <t>R-020202</t>
  </si>
  <si>
    <t>V-020202</t>
  </si>
  <si>
    <t>P-020202A/B</t>
  </si>
  <si>
    <t>R-020203</t>
  </si>
  <si>
    <t>R-020203A/B</t>
  </si>
  <si>
    <t>V-020203</t>
  </si>
  <si>
    <t>P-020203</t>
  </si>
  <si>
    <t>V-020204</t>
  </si>
  <si>
    <t>P-020204</t>
  </si>
  <si>
    <t>R-020204A/B</t>
  </si>
  <si>
    <t>V-020205A/B</t>
  </si>
  <si>
    <t>P-020205</t>
  </si>
  <si>
    <t>V-020206A/B</t>
  </si>
  <si>
    <t>P-020206</t>
  </si>
  <si>
    <t>V-020207</t>
  </si>
  <si>
    <t>P-020207</t>
  </si>
  <si>
    <t>E-020202</t>
  </si>
  <si>
    <t>X-020201</t>
  </si>
  <si>
    <t>R-020205</t>
  </si>
  <si>
    <t>E-020203</t>
  </si>
  <si>
    <t>E-020204</t>
  </si>
  <si>
    <t>V-020208</t>
  </si>
  <si>
    <t>V-020209</t>
  </si>
  <si>
    <t>Z-020201</t>
  </si>
  <si>
    <t>R-020206A/B</t>
  </si>
  <si>
    <t>E-020205A/B</t>
  </si>
  <si>
    <t>E-020206A/B</t>
  </si>
  <si>
    <t>V-020210A/B</t>
  </si>
  <si>
    <t>V-020211A/B</t>
  </si>
  <si>
    <t>Z-020202A/B</t>
  </si>
  <si>
    <t>F-020201A/B</t>
  </si>
  <si>
    <t>V-020211</t>
  </si>
  <si>
    <t>P-020208</t>
  </si>
  <si>
    <t>V-020212</t>
  </si>
  <si>
    <t>P-020209</t>
  </si>
  <si>
    <t>R-020207A/B</t>
  </si>
  <si>
    <t>E-020207A/B</t>
  </si>
  <si>
    <t>E-020208A/B</t>
  </si>
  <si>
    <t>V-020212A/B</t>
  </si>
  <si>
    <t>V-020213</t>
  </si>
  <si>
    <t>Z-020203</t>
  </si>
  <si>
    <t>V-020214</t>
  </si>
  <si>
    <t>P-020210</t>
  </si>
  <si>
    <t>V-020215</t>
  </si>
  <si>
    <t>P-020211</t>
  </si>
  <si>
    <t>R-020208A/B</t>
  </si>
  <si>
    <t>E-020209A/B</t>
  </si>
  <si>
    <t>E-020210A/B</t>
  </si>
  <si>
    <t>V-020216A/B</t>
  </si>
  <si>
    <t>V-020217A/B</t>
  </si>
  <si>
    <t>Z-020204A/B</t>
  </si>
  <si>
    <t>V-020218</t>
  </si>
  <si>
    <t>R-020209</t>
  </si>
  <si>
    <t>E-020211</t>
  </si>
  <si>
    <t>E-020212</t>
  </si>
  <si>
    <t>V-020219</t>
  </si>
  <si>
    <t>V-020220</t>
  </si>
  <si>
    <t>Z-020205</t>
  </si>
  <si>
    <t>V-020221</t>
  </si>
  <si>
    <t>R-020210</t>
  </si>
  <si>
    <t>E-020213</t>
  </si>
  <si>
    <t>E-020214</t>
  </si>
  <si>
    <t>V-020222</t>
  </si>
  <si>
    <t>V-020223</t>
  </si>
  <si>
    <t>Z-020206</t>
  </si>
  <si>
    <t>F-020202</t>
  </si>
  <si>
    <t>V-020224</t>
  </si>
  <si>
    <t>P-020212</t>
  </si>
  <si>
    <t>V-020225</t>
  </si>
  <si>
    <t>P-020213</t>
  </si>
  <si>
    <t>R-020302A/B</t>
  </si>
  <si>
    <t>R-020303</t>
  </si>
  <si>
    <t>F-020301</t>
  </si>
  <si>
    <t>F-020302</t>
  </si>
  <si>
    <t>V-020301</t>
  </si>
  <si>
    <t>P-020301</t>
  </si>
  <si>
    <t>R-020304</t>
  </si>
  <si>
    <t>R-020305A/B</t>
  </si>
  <si>
    <t>F-020301A/B</t>
  </si>
  <si>
    <t>V-020302</t>
  </si>
  <si>
    <t>P-020302</t>
  </si>
  <si>
    <t>V-020303</t>
  </si>
  <si>
    <t>P-020303</t>
  </si>
  <si>
    <t>R-020401</t>
  </si>
  <si>
    <t>V-020401</t>
  </si>
  <si>
    <t>R-020402A/B/C</t>
  </si>
  <si>
    <t>E-020401A/B/C</t>
  </si>
  <si>
    <t>E-020402A/B/C</t>
  </si>
  <si>
    <t>V-020401A/B/C</t>
  </si>
  <si>
    <t>V-020402A/B/C</t>
  </si>
  <si>
    <t>Z-020401A/B/C</t>
  </si>
  <si>
    <t>F-020401A/B</t>
  </si>
  <si>
    <t>V-020403</t>
  </si>
  <si>
    <t>P-020401</t>
  </si>
  <si>
    <t>V-020404</t>
  </si>
  <si>
    <t>P-020402</t>
  </si>
  <si>
    <t>D-020401A/B/C</t>
  </si>
  <si>
    <t>E-020403A/B/C</t>
  </si>
  <si>
    <t>V-020405A/B/C</t>
  </si>
  <si>
    <t>V-020406A/B/C</t>
  </si>
  <si>
    <t>Z-020402A/B/C</t>
  </si>
  <si>
    <t>R-020501</t>
  </si>
  <si>
    <t>R-020502</t>
  </si>
  <si>
    <t>V-020501</t>
  </si>
  <si>
    <t>E-020501</t>
  </si>
  <si>
    <t>P-020501</t>
  </si>
  <si>
    <t>V-020502</t>
  </si>
  <si>
    <t>P-020502</t>
  </si>
  <si>
    <t>V-020503</t>
  </si>
  <si>
    <t>P-020503</t>
  </si>
  <si>
    <t>V-020504</t>
  </si>
  <si>
    <t>E-020502</t>
  </si>
  <si>
    <t>P-020504</t>
  </si>
  <si>
    <t>R-020503</t>
  </si>
  <si>
    <t>V-020505</t>
  </si>
  <si>
    <t>P-020505</t>
  </si>
  <si>
    <t>V-020506</t>
  </si>
  <si>
    <t>E-020506</t>
  </si>
  <si>
    <t>P-020506</t>
  </si>
  <si>
    <t>V-020507</t>
  </si>
  <si>
    <t>P-020507</t>
  </si>
  <si>
    <t>V-020508</t>
  </si>
  <si>
    <t>P-020508</t>
  </si>
  <si>
    <t>V-020509</t>
  </si>
  <si>
    <t>E-020509</t>
  </si>
  <si>
    <t>P-020509</t>
  </si>
  <si>
    <t>R-020504</t>
  </si>
  <si>
    <t>E-020507</t>
  </si>
  <si>
    <t>E-020508</t>
  </si>
  <si>
    <t>V-020510</t>
  </si>
  <si>
    <t>Z-020501</t>
  </si>
  <si>
    <t>V-020511</t>
  </si>
  <si>
    <t>P-020511</t>
  </si>
  <si>
    <t>V-020512</t>
  </si>
  <si>
    <t>P-020513</t>
  </si>
  <si>
    <t>V-020601</t>
  </si>
  <si>
    <t>V-020602</t>
  </si>
  <si>
    <t>E-020701</t>
  </si>
  <si>
    <t>M-020701</t>
  </si>
  <si>
    <t>E-020702</t>
  </si>
  <si>
    <t>E-020703</t>
  </si>
  <si>
    <t>E-020704</t>
  </si>
  <si>
    <t>T-020704A/B</t>
  </si>
  <si>
    <t>T-020701A/B</t>
  </si>
  <si>
    <t>T-020702</t>
  </si>
  <si>
    <t>T-020703</t>
  </si>
  <si>
    <t>V-040101</t>
  </si>
  <si>
    <t>E-040101</t>
  </si>
  <si>
    <t>P-040101</t>
  </si>
  <si>
    <t>T-040101</t>
  </si>
  <si>
    <t>E-040102</t>
  </si>
  <si>
    <t>E-040103</t>
  </si>
  <si>
    <t>V-040102</t>
  </si>
  <si>
    <t>P-040102A/B</t>
  </si>
  <si>
    <t>E-040104</t>
  </si>
  <si>
    <t>P-040103</t>
  </si>
  <si>
    <t>V-040103</t>
  </si>
  <si>
    <t>P-040104A/B</t>
  </si>
  <si>
    <t>T-040102</t>
  </si>
  <si>
    <t>E-040105</t>
  </si>
  <si>
    <t>E-040106</t>
  </si>
  <si>
    <t>V-040104</t>
  </si>
  <si>
    <t>P-010405A/B</t>
  </si>
  <si>
    <t>V-040105</t>
  </si>
  <si>
    <t>E-040107</t>
  </si>
  <si>
    <t>P-010406</t>
  </si>
  <si>
    <t>E-040108</t>
  </si>
  <si>
    <t>V-040106</t>
  </si>
  <si>
    <t>V-040107</t>
  </si>
  <si>
    <t>T-040103</t>
  </si>
  <si>
    <t>E-040109</t>
  </si>
  <si>
    <t>E-040110</t>
  </si>
  <si>
    <t>V-040108</t>
  </si>
  <si>
    <t>P-010407A/B</t>
  </si>
  <si>
    <t>V-040109</t>
  </si>
  <si>
    <t>E-040111</t>
  </si>
  <si>
    <t>P-010408</t>
  </si>
  <si>
    <t>E-040112</t>
  </si>
  <si>
    <t>V-040110</t>
  </si>
  <si>
    <t>P-040109A/B</t>
  </si>
  <si>
    <t>V-040201</t>
  </si>
  <si>
    <t>P-040201</t>
  </si>
  <si>
    <t>R-040201</t>
  </si>
  <si>
    <t>T-040201</t>
  </si>
  <si>
    <t>E-040201</t>
  </si>
  <si>
    <t>E-040202</t>
  </si>
  <si>
    <t>V-040202</t>
  </si>
  <si>
    <t>P-040202</t>
  </si>
  <si>
    <t>V-040203</t>
  </si>
  <si>
    <t>V-040204</t>
  </si>
  <si>
    <t>V-040205</t>
  </si>
  <si>
    <t>P-040203</t>
  </si>
  <si>
    <t>V-040206</t>
  </si>
  <si>
    <t>V-040301A/B</t>
  </si>
  <si>
    <t>P-040301</t>
  </si>
  <si>
    <t>T-040301</t>
  </si>
  <si>
    <t>E-040301</t>
  </si>
  <si>
    <t>E-040302</t>
  </si>
  <si>
    <t>E-040303</t>
  </si>
  <si>
    <t>V-040302</t>
  </si>
  <si>
    <t>P-040302</t>
  </si>
  <si>
    <t>V-040303</t>
  </si>
  <si>
    <t>V-040304A/B</t>
  </si>
  <si>
    <t>V-040305A/B</t>
  </si>
  <si>
    <t>P-040303A/B</t>
  </si>
  <si>
    <t>V-040306</t>
  </si>
  <si>
    <t>V-040401</t>
  </si>
  <si>
    <t>V-040402</t>
  </si>
  <si>
    <t>V-040403</t>
  </si>
  <si>
    <t>V-040404</t>
  </si>
  <si>
    <t>V-040405</t>
  </si>
  <si>
    <t>V-040501</t>
  </si>
  <si>
    <t>P-040501A/B</t>
  </si>
  <si>
    <t>F2</t>
    <phoneticPr fontId="1" type="noConversion"/>
  </si>
  <si>
    <t>F3</t>
    <phoneticPr fontId="1" type="noConversion"/>
  </si>
  <si>
    <t>回收车间</t>
    <phoneticPr fontId="1" type="noConversion"/>
  </si>
  <si>
    <t>溶剂配置</t>
    <phoneticPr fontId="1" type="noConversion"/>
  </si>
  <si>
    <t>设备名称</t>
    <phoneticPr fontId="1" type="noConversion"/>
  </si>
  <si>
    <t>结构形式</t>
    <phoneticPr fontId="1" type="noConversion"/>
  </si>
  <si>
    <t>设备主要技术参数</t>
    <phoneticPr fontId="1" type="noConversion"/>
  </si>
  <si>
    <t>电机</t>
    <phoneticPr fontId="1" type="noConversion"/>
  </si>
  <si>
    <t>调速</t>
    <phoneticPr fontId="1" type="noConversion"/>
  </si>
  <si>
    <t>介质</t>
    <phoneticPr fontId="1" type="noConversion"/>
  </si>
  <si>
    <t>温度</t>
    <phoneticPr fontId="1" type="noConversion"/>
  </si>
  <si>
    <t>压力</t>
    <phoneticPr fontId="1" type="noConversion"/>
  </si>
  <si>
    <t>设备数量</t>
    <phoneticPr fontId="1" type="noConversion"/>
  </si>
  <si>
    <t>本期
数量</t>
    <phoneticPr fontId="1" type="noConversion"/>
  </si>
  <si>
    <t>备用
数量</t>
    <phoneticPr fontId="1" type="noConversion"/>
  </si>
  <si>
    <t>预留
数量</t>
    <phoneticPr fontId="1" type="noConversion"/>
  </si>
  <si>
    <t>设备
数量</t>
    <phoneticPr fontId="1" type="noConversion"/>
  </si>
  <si>
    <t>设备材质</t>
    <phoneticPr fontId="1" type="noConversion"/>
  </si>
  <si>
    <t>安装位置</t>
    <phoneticPr fontId="1" type="noConversion"/>
  </si>
  <si>
    <t>F4精制</t>
    <phoneticPr fontId="1" type="noConversion"/>
  </si>
  <si>
    <t>设备类别</t>
    <phoneticPr fontId="1" type="noConversion"/>
  </si>
  <si>
    <t>反应釜</t>
    <phoneticPr fontId="1" type="noConversion"/>
  </si>
  <si>
    <t>储罐</t>
    <phoneticPr fontId="1" type="noConversion"/>
  </si>
  <si>
    <t>冷凝器</t>
    <phoneticPr fontId="1" type="noConversion"/>
  </si>
  <si>
    <t>薄膜蒸发器</t>
    <phoneticPr fontId="1" type="noConversion"/>
  </si>
  <si>
    <t>R</t>
    <phoneticPr fontId="1" type="noConversion"/>
  </si>
  <si>
    <t>E</t>
    <phoneticPr fontId="1" type="noConversion"/>
  </si>
  <si>
    <t>X</t>
    <phoneticPr fontId="1" type="noConversion"/>
  </si>
  <si>
    <t>V</t>
    <phoneticPr fontId="1" type="noConversion"/>
  </si>
  <si>
    <t>转料泵</t>
    <phoneticPr fontId="1" type="noConversion"/>
  </si>
  <si>
    <t>P</t>
    <phoneticPr fontId="1" type="noConversion"/>
  </si>
  <si>
    <t>真空泵</t>
    <phoneticPr fontId="1" type="noConversion"/>
  </si>
  <si>
    <t>Z</t>
    <phoneticPr fontId="1" type="noConversion"/>
  </si>
  <si>
    <t>类别代号</t>
    <phoneticPr fontId="1" type="noConversion"/>
  </si>
  <si>
    <t>D</t>
    <phoneticPr fontId="1" type="noConversion"/>
  </si>
  <si>
    <t>设备数量汇总表</t>
    <phoneticPr fontId="1" type="noConversion"/>
  </si>
  <si>
    <t>气动开关阀</t>
    <phoneticPr fontId="1" type="noConversion"/>
  </si>
  <si>
    <t>进料</t>
    <phoneticPr fontId="1" type="noConversion"/>
  </si>
  <si>
    <t>出料</t>
    <phoneticPr fontId="1" type="noConversion"/>
  </si>
  <si>
    <t>氮气</t>
    <phoneticPr fontId="1" type="noConversion"/>
  </si>
  <si>
    <t>真空</t>
    <phoneticPr fontId="1" type="noConversion"/>
  </si>
  <si>
    <t>总系数</t>
    <phoneticPr fontId="1" type="noConversion"/>
  </si>
  <si>
    <t>气动调节阀</t>
    <phoneticPr fontId="1" type="noConversion"/>
  </si>
  <si>
    <t>压力变送器</t>
    <phoneticPr fontId="1" type="noConversion"/>
  </si>
  <si>
    <t>釜内</t>
    <phoneticPr fontId="1" type="noConversion"/>
  </si>
  <si>
    <t>其他</t>
    <phoneticPr fontId="1" type="noConversion"/>
  </si>
  <si>
    <t>磁翻板液位</t>
    <phoneticPr fontId="1" type="noConversion"/>
  </si>
  <si>
    <t>双膜盒液位</t>
    <phoneticPr fontId="1" type="noConversion"/>
  </si>
  <si>
    <t>温度变送器</t>
    <phoneticPr fontId="1" type="noConversion"/>
  </si>
  <si>
    <t>总数量
预估</t>
    <phoneticPr fontId="1" type="noConversion"/>
  </si>
  <si>
    <t>仪表单价</t>
    <phoneticPr fontId="1" type="noConversion"/>
  </si>
  <si>
    <t>投资预算</t>
    <phoneticPr fontId="1" type="noConversion"/>
  </si>
  <si>
    <t>仪表投资金额</t>
    <phoneticPr fontId="1" type="noConversion"/>
  </si>
  <si>
    <t>仪表类别</t>
    <phoneticPr fontId="1" type="noConversion"/>
  </si>
  <si>
    <t>真空干燥机</t>
    <phoneticPr fontId="1" type="noConversion"/>
  </si>
  <si>
    <t>介质数量</t>
    <phoneticPr fontId="1" type="noConversion"/>
  </si>
  <si>
    <t>介质总数量</t>
    <phoneticPr fontId="1" type="noConversion"/>
  </si>
  <si>
    <t>罐内</t>
    <phoneticPr fontId="1" type="noConversion"/>
  </si>
  <si>
    <t>回水</t>
    <phoneticPr fontId="1" type="noConversion"/>
  </si>
  <si>
    <t>DI</t>
    <phoneticPr fontId="1" type="noConversion"/>
  </si>
  <si>
    <t>DO</t>
    <phoneticPr fontId="1" type="noConversion"/>
  </si>
  <si>
    <t>单价</t>
    <phoneticPr fontId="1" type="noConversion"/>
  </si>
  <si>
    <t>仪表名称</t>
    <phoneticPr fontId="1" type="noConversion"/>
  </si>
  <si>
    <t>仪表数量</t>
    <phoneticPr fontId="1" type="noConversion"/>
  </si>
  <si>
    <t>DI小计</t>
    <phoneticPr fontId="1" type="noConversion"/>
  </si>
  <si>
    <t>DO小计</t>
    <phoneticPr fontId="1" type="noConversion"/>
  </si>
  <si>
    <t>AI</t>
    <phoneticPr fontId="1" type="noConversion"/>
  </si>
  <si>
    <t>AO</t>
    <phoneticPr fontId="1" type="noConversion"/>
  </si>
  <si>
    <t>AI小计</t>
    <phoneticPr fontId="1" type="noConversion"/>
  </si>
  <si>
    <t>AO小计</t>
    <phoneticPr fontId="1" type="noConversion"/>
  </si>
  <si>
    <t>压力变送器</t>
  </si>
  <si>
    <t>磁翻板液位</t>
  </si>
  <si>
    <t>双膜盒液位</t>
  </si>
  <si>
    <t>温度变送器</t>
  </si>
  <si>
    <t>DCS单点费用</t>
    <phoneticPr fontId="1" type="noConversion"/>
  </si>
  <si>
    <t>DCS总价</t>
    <phoneticPr fontId="1" type="noConversion"/>
  </si>
  <si>
    <t>搅拌</t>
    <phoneticPr fontId="1" type="noConversion"/>
  </si>
  <si>
    <t>电缆规格</t>
    <phoneticPr fontId="1" type="noConversion"/>
  </si>
  <si>
    <t>RVVP 300/500V 6X1.5</t>
    <phoneticPr fontId="1" type="noConversion"/>
  </si>
  <si>
    <t>平均长度</t>
    <phoneticPr fontId="1" type="noConversion"/>
  </si>
  <si>
    <t>总长度</t>
    <phoneticPr fontId="1" type="noConversion"/>
  </si>
  <si>
    <t>总价</t>
    <phoneticPr fontId="1" type="noConversion"/>
  </si>
  <si>
    <t>RVVP 300/500V 2X(2X1.5)</t>
    <phoneticPr fontId="1" type="noConversion"/>
  </si>
  <si>
    <t>RVVP 300/500V 2X1.5</t>
    <phoneticPr fontId="1" type="noConversion"/>
  </si>
  <si>
    <t>搅拌调速</t>
    <phoneticPr fontId="1" type="noConversion"/>
  </si>
  <si>
    <t>仪表电缆费用</t>
    <phoneticPr fontId="1" type="noConversion"/>
  </si>
  <si>
    <t>DCS费用</t>
    <phoneticPr fontId="1" type="noConversion"/>
  </si>
  <si>
    <t>仪表桥架费用</t>
    <phoneticPr fontId="1" type="noConversion"/>
  </si>
  <si>
    <t>电缆外径
mm</t>
    <phoneticPr fontId="1" type="noConversion"/>
  </si>
  <si>
    <r>
      <t>电缆截面积
mm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</si>
  <si>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汇总</t>
    <phoneticPr fontId="1" type="noConversion"/>
  </si>
  <si>
    <r>
      <t>截面积
小计mm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</si>
  <si>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填充率</t>
    <phoneticPr fontId="1" type="noConversion"/>
  </si>
  <si>
    <t>单独桥架
允许
布线面积</t>
    <phoneticPr fontId="1" type="noConversion"/>
  </si>
  <si>
    <t>桥架
截面积
mm²</t>
    <phoneticPr fontId="1" type="noConversion"/>
  </si>
  <si>
    <t>桥架数量</t>
    <phoneticPr fontId="1" type="noConversion"/>
  </si>
  <si>
    <t>桥架长度</t>
    <phoneticPr fontId="1" type="noConversion"/>
  </si>
  <si>
    <t>桥架规格</t>
    <phoneticPr fontId="1" type="noConversion"/>
  </si>
  <si>
    <t>800X200</t>
    <phoneticPr fontId="1" type="noConversion"/>
  </si>
  <si>
    <t>单价
元/米</t>
    <phoneticPr fontId="1" type="noConversion"/>
  </si>
  <si>
    <t>桥架总价</t>
    <phoneticPr fontId="1" type="noConversion"/>
  </si>
  <si>
    <t>总费用</t>
    <phoneticPr fontId="1" type="noConversion"/>
  </si>
  <si>
    <t>施工费及材料</t>
    <phoneticPr fontId="1" type="noConversion"/>
  </si>
  <si>
    <t>夹套水关</t>
    <phoneticPr fontId="1" type="noConversion"/>
  </si>
  <si>
    <t>紧急冷却</t>
    <phoneticPr fontId="1" type="noConversion"/>
  </si>
  <si>
    <t>阀门</t>
    <phoneticPr fontId="1" type="noConversion"/>
  </si>
  <si>
    <t>仪表</t>
    <phoneticPr fontId="1" type="noConversion"/>
  </si>
  <si>
    <t>搅拌停机</t>
    <phoneticPr fontId="1" type="noConversion"/>
  </si>
  <si>
    <t>SIS仪表</t>
    <phoneticPr fontId="1" type="noConversion"/>
  </si>
  <si>
    <t>SIS系统</t>
    <phoneticPr fontId="1" type="noConversion"/>
  </si>
  <si>
    <t>循环水</t>
    <phoneticPr fontId="1" type="noConversion"/>
  </si>
  <si>
    <t>热水</t>
    <phoneticPr fontId="1" type="noConversion"/>
  </si>
  <si>
    <t>大写</t>
    <phoneticPr fontId="1" type="noConversion"/>
  </si>
  <si>
    <t>SIS停搅拌</t>
    <phoneticPr fontId="1" type="noConversion"/>
  </si>
  <si>
    <t>每台危化反应釜   配置1个温度变送器、1个压力变送器、2个关闭夹套水的开关阀，2个打开紧急冷却的开关阀，1个关闭进料的开关阀，一个搅拌停机驱动</t>
    <phoneticPr fontId="1" type="noConversion"/>
  </si>
  <si>
    <t>SIS系统投资</t>
    <phoneticPr fontId="1" type="noConversion"/>
  </si>
  <si>
    <t>电导率？</t>
    <phoneticPr fontId="1" type="noConversion"/>
  </si>
  <si>
    <t>气相氧含量？</t>
    <phoneticPr fontId="1" type="noConversion"/>
  </si>
  <si>
    <t>PH计？</t>
    <phoneticPr fontId="1" type="noConversion"/>
  </si>
  <si>
    <t>现场操作屏？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</si>
</sst>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_ [$¥-804]* #,##0_ ;_ [$¥-804]* \-#,##0_ ;_ [$¥-804]* &quot;-&quot;??_ ;_ @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3" fillId="2" borderId="0" xfId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shrinkToFit="1"/>
    </xf>
    <xf numFmtId="0" fontId="4" fillId="2" borderId="2" xfId="1" applyFont="1" applyFill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shrinkToFit="1"/>
    </xf>
    <xf numFmtId="0" fontId="4" fillId="2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常规" xfId="0" builtinId="0"/>
    <cellStyle name="常规 2" xfId="1" xr:uid="{C11B387A-9C5E-4174-AE21-5924FB361041}"/>
    <cellStyle name="货币" xfId="2" builtinId="4"/>
  </cellStyles>
  <dxfs count="20"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center" vertical="center" textRotation="0" wrapText="0" indent="0" justifyLastLine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27;&#21335;&#36842;&#36187;&#35834;F4-&#35774;&#22791;&#19968;&#35272;&#34920;20220816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河南迪赛诺F4工艺包附表2-设备一览表"/>
      <sheetName val="Sheet2"/>
      <sheetName val="Sheet3"/>
    </sheetNames>
    <sheetDataSet>
      <sheetData sheetId="0">
        <row r="4">
          <cell r="C4"/>
          <cell r="D4"/>
          <cell r="E4"/>
          <cell r="F4" t="str">
            <v>工程名称</v>
          </cell>
          <cell r="G4" t="str">
            <v>800吨/年F4系列装置</v>
          </cell>
          <cell r="H4"/>
          <cell r="I4"/>
          <cell r="J4"/>
          <cell r="K4"/>
          <cell r="L4" t="str">
            <v>设备一览表</v>
          </cell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 t="str">
            <v>职 责</v>
          </cell>
          <cell r="AA4" t="str">
            <v>姓 名</v>
          </cell>
          <cell r="AB4" t="str">
            <v>签名</v>
          </cell>
          <cell r="AC4" t="str">
            <v>日 期</v>
          </cell>
          <cell r="AD4" t="str">
            <v>文件号或图号</v>
          </cell>
        </row>
        <row r="5">
          <cell r="C5"/>
          <cell r="D5"/>
          <cell r="E5"/>
          <cell r="F5" t="str">
            <v>项目号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 t="str">
            <v>编 制</v>
          </cell>
          <cell r="AA5"/>
          <cell r="AB5"/>
          <cell r="AC5"/>
          <cell r="AD5"/>
        </row>
        <row r="6">
          <cell r="C6"/>
          <cell r="D6"/>
          <cell r="E6"/>
          <cell r="F6" t="str">
            <v>工艺包编号：</v>
          </cell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 t="str">
            <v xml:space="preserve">校  核  </v>
          </cell>
          <cell r="AA6"/>
          <cell r="AB6"/>
          <cell r="AC6"/>
          <cell r="AD6" t="str">
            <v>版 次</v>
          </cell>
        </row>
        <row r="7">
          <cell r="C7"/>
          <cell r="D7"/>
          <cell r="E7"/>
          <cell r="F7" t="str">
            <v>设计阶段</v>
          </cell>
          <cell r="G7" t="str">
            <v>工艺包</v>
          </cell>
          <cell r="H7"/>
          <cell r="I7" t="str">
            <v>专业</v>
          </cell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 t="str">
            <v>审 核</v>
          </cell>
          <cell r="AA7"/>
          <cell r="AB7"/>
          <cell r="AC7"/>
          <cell r="AD7"/>
        </row>
        <row r="8">
          <cell r="C8" t="str">
            <v>设备位号</v>
          </cell>
          <cell r="D8" t="str">
            <v>设备名称</v>
          </cell>
          <cell r="E8" t="str">
            <v>设备结构形式</v>
          </cell>
          <cell r="F8" t="str">
            <v>设备主要技术参数</v>
          </cell>
          <cell r="G8"/>
          <cell r="H8"/>
          <cell r="I8"/>
          <cell r="J8"/>
          <cell r="K8"/>
          <cell r="L8" t="str">
            <v>附属设备</v>
          </cell>
          <cell r="M8"/>
          <cell r="N8"/>
          <cell r="O8"/>
          <cell r="P8"/>
          <cell r="Q8" t="str">
            <v>操作参数</v>
          </cell>
          <cell r="R8"/>
          <cell r="S8"/>
          <cell r="T8" t="str">
            <v>数量</v>
          </cell>
          <cell r="U8"/>
          <cell r="V8"/>
          <cell r="W8"/>
          <cell r="X8" t="str">
            <v>设备材质</v>
          </cell>
          <cell r="Y8" t="str">
            <v>安装方式</v>
          </cell>
          <cell r="Z8" t="str">
            <v>净重</v>
          </cell>
          <cell r="AA8" t="str">
            <v>充水重量</v>
          </cell>
          <cell r="AB8" t="str">
            <v>定型设备/非定型设备</v>
          </cell>
          <cell r="AC8" t="str">
            <v>设备来源</v>
          </cell>
          <cell r="AD8" t="str">
            <v>其他</v>
          </cell>
        </row>
        <row r="9">
          <cell r="C9"/>
          <cell r="D9"/>
          <cell r="E9"/>
          <cell r="F9"/>
          <cell r="G9"/>
          <cell r="H9"/>
          <cell r="I9"/>
          <cell r="J9"/>
          <cell r="K9"/>
          <cell r="L9" t="str">
            <v>电机(KW)</v>
          </cell>
          <cell r="M9" t="str">
            <v>减速机形式</v>
          </cell>
          <cell r="N9" t="str">
            <v>密封形式</v>
          </cell>
          <cell r="O9" t="str">
            <v>搅拌器形式</v>
          </cell>
          <cell r="P9" t="str">
            <v>变频器控制</v>
          </cell>
          <cell r="Q9" t="str">
            <v>操作介质名称</v>
          </cell>
          <cell r="R9" t="str">
            <v>温度(℃)</v>
          </cell>
          <cell r="S9" t="str">
            <v>压力(MpaG)</v>
          </cell>
          <cell r="T9" t="str">
            <v>本期</v>
          </cell>
          <cell r="U9" t="str">
            <v>备用</v>
          </cell>
          <cell r="V9" t="str">
            <v>预留</v>
          </cell>
          <cell r="W9" t="str">
            <v>单位</v>
          </cell>
          <cell r="X9"/>
          <cell r="Y9"/>
          <cell r="Z9"/>
          <cell r="AA9"/>
          <cell r="AB9"/>
          <cell r="AC9"/>
          <cell r="AD9"/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/>
          <cell r="H10"/>
          <cell r="I10"/>
          <cell r="J10"/>
          <cell r="K10"/>
          <cell r="L10">
            <v>5</v>
          </cell>
          <cell r="M10">
            <v>6</v>
          </cell>
          <cell r="N10">
            <v>7</v>
          </cell>
          <cell r="O10">
            <v>8</v>
          </cell>
          <cell r="P10">
            <v>9</v>
          </cell>
          <cell r="Q10">
            <v>10</v>
          </cell>
          <cell r="R10">
            <v>11</v>
          </cell>
          <cell r="S10">
            <v>12</v>
          </cell>
          <cell r="T10">
            <v>13</v>
          </cell>
          <cell r="U10">
            <v>14</v>
          </cell>
          <cell r="V10"/>
          <cell r="W10">
            <v>15</v>
          </cell>
          <cell r="X10">
            <v>16</v>
          </cell>
          <cell r="Y10">
            <v>17</v>
          </cell>
          <cell r="Z10">
            <v>18</v>
          </cell>
          <cell r="AA10">
            <v>19</v>
          </cell>
          <cell r="AB10">
            <v>20</v>
          </cell>
          <cell r="AC10">
            <v>21</v>
          </cell>
          <cell r="AD10">
            <v>22</v>
          </cell>
        </row>
        <row r="11">
          <cell r="C11" t="str">
            <v>1，F1</v>
          </cell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C12" t="str">
            <v>R-020101A/B</v>
          </cell>
          <cell r="D12" t="str">
            <v>间二氯苯配制反应釜</v>
          </cell>
          <cell r="E12" t="str">
            <v>立式盆底</v>
          </cell>
          <cell r="F12" t="str">
            <v>V=5.0m3</v>
          </cell>
          <cell r="G12"/>
          <cell r="H12"/>
          <cell r="I12"/>
          <cell r="J12"/>
          <cell r="K12"/>
          <cell r="L12">
            <v>5.5</v>
          </cell>
          <cell r="M12"/>
          <cell r="N12"/>
          <cell r="O12"/>
          <cell r="P12"/>
          <cell r="Q12" t="str">
            <v>间二氯苯，THF</v>
          </cell>
          <cell r="R12" t="str">
            <v>20-30</v>
          </cell>
          <cell r="S12" t="str">
            <v>常压</v>
          </cell>
          <cell r="T12">
            <v>2</v>
          </cell>
          <cell r="U12"/>
          <cell r="V12"/>
          <cell r="W12" t="str">
            <v>台</v>
          </cell>
          <cell r="X12" t="str">
            <v>搪玻璃</v>
          </cell>
          <cell r="Y12" t="str">
            <v>立式</v>
          </cell>
          <cell r="Z12"/>
          <cell r="AA12"/>
          <cell r="AB12" t="str">
            <v>定型</v>
          </cell>
          <cell r="AC12"/>
          <cell r="AD12" t="str">
            <v>F4车间</v>
          </cell>
        </row>
        <row r="13">
          <cell r="C13" t="str">
            <v>R-020102A/B</v>
          </cell>
          <cell r="D13" t="str">
            <v>间二氯苯格式反应釜</v>
          </cell>
          <cell r="E13" t="str">
            <v>立式盆底</v>
          </cell>
          <cell r="F13" t="str">
            <v>V=5.0m3</v>
          </cell>
          <cell r="G13"/>
          <cell r="H13"/>
          <cell r="I13"/>
          <cell r="J13"/>
          <cell r="K13"/>
          <cell r="L13">
            <v>5.5</v>
          </cell>
          <cell r="M13"/>
          <cell r="N13"/>
          <cell r="O13"/>
          <cell r="P13"/>
          <cell r="Q13" t="str">
            <v>间二氯苯，格式试剂，THF</v>
          </cell>
          <cell r="R13" t="str">
            <v>20-60</v>
          </cell>
          <cell r="S13" t="str">
            <v>常压</v>
          </cell>
          <cell r="T13">
            <v>2</v>
          </cell>
          <cell r="U13"/>
          <cell r="V13"/>
          <cell r="W13" t="str">
            <v>台</v>
          </cell>
          <cell r="X13" t="str">
            <v>S304</v>
          </cell>
          <cell r="Y13"/>
          <cell r="Z13"/>
          <cell r="AA13"/>
          <cell r="AB13"/>
          <cell r="AC13"/>
          <cell r="AD13" t="str">
            <v>F4车间</v>
          </cell>
        </row>
        <row r="14">
          <cell r="C14" t="str">
            <v>E-020101A/B</v>
          </cell>
          <cell r="D14" t="str">
            <v>间二氯苯格式反应釜回流冷凝器</v>
          </cell>
          <cell r="E14" t="str">
            <v>管壳式</v>
          </cell>
          <cell r="F14" t="str">
            <v>S=10.0m2</v>
          </cell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 t="str">
            <v>THF</v>
          </cell>
          <cell r="R14" t="str">
            <v>20-60</v>
          </cell>
          <cell r="S14" t="str">
            <v>常压</v>
          </cell>
          <cell r="T14">
            <v>2</v>
          </cell>
          <cell r="U14"/>
          <cell r="V14"/>
          <cell r="W14" t="str">
            <v>台</v>
          </cell>
          <cell r="X14" t="str">
            <v>S304</v>
          </cell>
          <cell r="Y14" t="str">
            <v>立式</v>
          </cell>
          <cell r="Z14"/>
          <cell r="AA14"/>
          <cell r="AB14" t="str">
            <v>定型</v>
          </cell>
          <cell r="AC14"/>
          <cell r="AD14" t="str">
            <v>F4车间</v>
          </cell>
        </row>
        <row r="15">
          <cell r="C15" t="str">
            <v>R-020103A/B/C/D</v>
          </cell>
          <cell r="D15" t="str">
            <v>酰化反应釜</v>
          </cell>
          <cell r="E15" t="str">
            <v>立式盆底</v>
          </cell>
          <cell r="F15" t="str">
            <v>V=8.0m3，内盘管</v>
          </cell>
          <cell r="G15"/>
          <cell r="H15"/>
          <cell r="I15"/>
          <cell r="J15"/>
          <cell r="K15"/>
          <cell r="L15">
            <v>11</v>
          </cell>
          <cell r="M15"/>
          <cell r="N15"/>
          <cell r="O15"/>
          <cell r="P15" t="str">
            <v>有</v>
          </cell>
          <cell r="Q15" t="str">
            <v>间二氯苯，格式试剂，THF，三氟乙酸乙酯</v>
          </cell>
          <cell r="R15" t="str">
            <v>-55</v>
          </cell>
          <cell r="S15" t="str">
            <v>常压</v>
          </cell>
          <cell r="T15">
            <v>3</v>
          </cell>
          <cell r="U15"/>
          <cell r="V15">
            <v>1</v>
          </cell>
          <cell r="W15" t="str">
            <v>台</v>
          </cell>
          <cell r="X15" t="str">
            <v>S304</v>
          </cell>
          <cell r="Y15"/>
          <cell r="Z15"/>
          <cell r="AA15"/>
          <cell r="AB15"/>
          <cell r="AC15"/>
          <cell r="AD15" t="str">
            <v>F4车间</v>
          </cell>
        </row>
        <row r="16">
          <cell r="C16" t="str">
            <v>V-020101A/B</v>
          </cell>
          <cell r="D16" t="str">
            <v>格式试剂计量罐</v>
          </cell>
          <cell r="E16" t="str">
            <v>立式盆底开式</v>
          </cell>
          <cell r="F16" t="str">
            <v>V=5.0m3</v>
          </cell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 t="str">
            <v>格式试剂，THF</v>
          </cell>
          <cell r="R16" t="str">
            <v>20-30</v>
          </cell>
          <cell r="S16" t="str">
            <v>常压</v>
          </cell>
          <cell r="T16">
            <v>2</v>
          </cell>
          <cell r="U16"/>
          <cell r="V16"/>
          <cell r="W16" t="str">
            <v>台</v>
          </cell>
          <cell r="X16" t="str">
            <v>S304</v>
          </cell>
          <cell r="Y16"/>
          <cell r="Z16"/>
          <cell r="AA16"/>
          <cell r="AB16"/>
          <cell r="AC16"/>
          <cell r="AD16" t="str">
            <v>F4车间</v>
          </cell>
        </row>
        <row r="17">
          <cell r="C17" t="str">
            <v>R-020104</v>
          </cell>
          <cell r="D17" t="str">
            <v>盐酸配制反应釜</v>
          </cell>
          <cell r="E17" t="str">
            <v>立式盆底开式</v>
          </cell>
          <cell r="F17" t="str">
            <v>V=3.0m3</v>
          </cell>
          <cell r="G17"/>
          <cell r="H17"/>
          <cell r="I17"/>
          <cell r="J17"/>
          <cell r="K17"/>
          <cell r="L17">
            <v>4</v>
          </cell>
          <cell r="M17"/>
          <cell r="N17"/>
          <cell r="O17"/>
          <cell r="P17"/>
          <cell r="Q17" t="str">
            <v>盐酸</v>
          </cell>
          <cell r="R17" t="str">
            <v>20-30</v>
          </cell>
          <cell r="S17" t="str">
            <v>常压</v>
          </cell>
          <cell r="T17">
            <v>1</v>
          </cell>
          <cell r="U17"/>
          <cell r="V17"/>
          <cell r="W17" t="str">
            <v>台</v>
          </cell>
          <cell r="X17" t="str">
            <v>搪玻璃</v>
          </cell>
          <cell r="Y17"/>
          <cell r="Z17"/>
          <cell r="AA17"/>
          <cell r="AB17"/>
          <cell r="AC17"/>
          <cell r="AD17" t="str">
            <v>F4车间</v>
          </cell>
        </row>
        <row r="18">
          <cell r="C18" t="str">
            <v>R-020105A/B/C</v>
          </cell>
          <cell r="D18" t="str">
            <v>淬灭分层反应釜</v>
          </cell>
          <cell r="E18" t="str">
            <v>立式盆底闭式</v>
          </cell>
          <cell r="F18" t="str">
            <v>V=10.0m3</v>
          </cell>
          <cell r="G18"/>
          <cell r="H18"/>
          <cell r="I18"/>
          <cell r="J18"/>
          <cell r="K18"/>
          <cell r="L18">
            <v>11</v>
          </cell>
          <cell r="M18"/>
          <cell r="N18"/>
          <cell r="O18"/>
          <cell r="P18" t="str">
            <v>有</v>
          </cell>
          <cell r="Q18" t="str">
            <v>氯化镁，盐酸，水， F1，TF</v>
          </cell>
          <cell r="R18" t="str">
            <v>0-31</v>
          </cell>
          <cell r="S18" t="str">
            <v>常压</v>
          </cell>
          <cell r="T18">
            <v>3</v>
          </cell>
          <cell r="U18"/>
          <cell r="V18"/>
          <cell r="W18" t="str">
            <v>台</v>
          </cell>
          <cell r="X18" t="str">
            <v>搪玻璃</v>
          </cell>
          <cell r="Y18"/>
          <cell r="Z18"/>
          <cell r="AA18"/>
          <cell r="AB18"/>
          <cell r="AC18"/>
          <cell r="AD18" t="str">
            <v>F4车间</v>
          </cell>
        </row>
        <row r="19">
          <cell r="C19" t="str">
            <v>T-020102</v>
          </cell>
          <cell r="D19" t="str">
            <v>F1薄膜浓缩填料塔</v>
          </cell>
          <cell r="E19" t="str">
            <v>填料塔</v>
          </cell>
          <cell r="F19" t="str">
            <v>Ø700, H=2.0m</v>
          </cell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 t="str">
            <v>THF,F1</v>
          </cell>
          <cell r="R19">
            <v>40</v>
          </cell>
          <cell r="S19">
            <v>-0.1</v>
          </cell>
          <cell r="T19">
            <v>1</v>
          </cell>
          <cell r="U19"/>
          <cell r="V19"/>
          <cell r="W19" t="str">
            <v>台</v>
          </cell>
          <cell r="X19" t="str">
            <v>S304</v>
          </cell>
          <cell r="Y19"/>
          <cell r="Z19"/>
          <cell r="AA19"/>
          <cell r="AB19"/>
          <cell r="AC19"/>
          <cell r="AD19"/>
        </row>
        <row r="20">
          <cell r="C20" t="str">
            <v>V-020103</v>
          </cell>
          <cell r="D20" t="str">
            <v>分层油相罐</v>
          </cell>
          <cell r="E20" t="str">
            <v>立式盆底闭式</v>
          </cell>
          <cell r="F20" t="str">
            <v>6.3m3</v>
          </cell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 t="str">
            <v>THF,F1</v>
          </cell>
          <cell r="R20">
            <v>20</v>
          </cell>
          <cell r="S20" t="str">
            <v>常压</v>
          </cell>
          <cell r="T20">
            <v>1</v>
          </cell>
          <cell r="U20"/>
          <cell r="V20"/>
          <cell r="W20" t="str">
            <v>台</v>
          </cell>
          <cell r="X20" t="str">
            <v>搪玻璃</v>
          </cell>
          <cell r="Y20"/>
          <cell r="Z20"/>
          <cell r="AA20"/>
          <cell r="AB20" t="str">
            <v>非定型</v>
          </cell>
          <cell r="AC20"/>
          <cell r="AD20" t="str">
            <v>F4车间</v>
          </cell>
        </row>
        <row r="21">
          <cell r="C21" t="str">
            <v>P-020101</v>
          </cell>
          <cell r="D21" t="str">
            <v>分层油相罐泵</v>
          </cell>
          <cell r="E21" t="str">
            <v>磁力泵</v>
          </cell>
          <cell r="F21" t="str">
            <v>Q=4.0m3/hr（40-25-160，Q=6.3m3/h,H=32m，3kw）</v>
          </cell>
          <cell r="G21"/>
          <cell r="H21"/>
          <cell r="I21"/>
          <cell r="J21"/>
          <cell r="K21"/>
          <cell r="L21">
            <v>3</v>
          </cell>
          <cell r="M21"/>
          <cell r="N21"/>
          <cell r="O21"/>
          <cell r="P21"/>
          <cell r="Q21" t="str">
            <v>THF,F1</v>
          </cell>
          <cell r="R21"/>
          <cell r="S21" t="str">
            <v>常压</v>
          </cell>
          <cell r="T21">
            <v>1</v>
          </cell>
          <cell r="U21"/>
          <cell r="V21"/>
          <cell r="W21" t="str">
            <v>台</v>
          </cell>
          <cell r="X21" t="str">
            <v>衬四氟</v>
          </cell>
          <cell r="Y21"/>
          <cell r="Z21"/>
          <cell r="AA21"/>
          <cell r="AB21"/>
          <cell r="AC21"/>
          <cell r="AD21" t="str">
            <v>F4车间</v>
          </cell>
        </row>
        <row r="22">
          <cell r="C22" t="str">
            <v>X-020103</v>
          </cell>
          <cell r="D22" t="str">
            <v>薄膜蒸发器</v>
          </cell>
          <cell r="E22" t="str">
            <v>刮板式</v>
          </cell>
          <cell r="F22" t="str">
            <v>S=25m2</v>
          </cell>
          <cell r="G22"/>
          <cell r="H22"/>
          <cell r="I22"/>
          <cell r="J22"/>
          <cell r="K22"/>
          <cell r="L22">
            <v>5.5</v>
          </cell>
          <cell r="M22"/>
          <cell r="N22"/>
          <cell r="O22"/>
          <cell r="P22" t="str">
            <v>有</v>
          </cell>
          <cell r="Q22" t="str">
            <v>THF,F1</v>
          </cell>
          <cell r="R22">
            <v>40</v>
          </cell>
          <cell r="S22">
            <v>-0.1</v>
          </cell>
          <cell r="T22">
            <v>1</v>
          </cell>
          <cell r="U22"/>
          <cell r="V22"/>
          <cell r="W22" t="str">
            <v>台</v>
          </cell>
          <cell r="X22" t="str">
            <v>S304</v>
          </cell>
          <cell r="Y22"/>
          <cell r="Z22"/>
          <cell r="AA22"/>
          <cell r="AB22"/>
          <cell r="AC22"/>
          <cell r="AD22" t="str">
            <v>F4车间</v>
          </cell>
        </row>
        <row r="23">
          <cell r="C23" t="str">
            <v>E-020102</v>
          </cell>
          <cell r="D23" t="str">
            <v>预热器</v>
          </cell>
          <cell r="E23" t="str">
            <v>管壳式</v>
          </cell>
          <cell r="F23" t="str">
            <v>S=6m2</v>
          </cell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 t="str">
            <v>THF,F1</v>
          </cell>
          <cell r="R23">
            <v>40</v>
          </cell>
          <cell r="S23">
            <v>-0.1</v>
          </cell>
          <cell r="T23">
            <v>1</v>
          </cell>
          <cell r="U23"/>
          <cell r="V23"/>
          <cell r="W23" t="str">
            <v>台</v>
          </cell>
          <cell r="X23" t="str">
            <v>S304</v>
          </cell>
          <cell r="Y23"/>
          <cell r="Z23"/>
          <cell r="AA23"/>
          <cell r="AB23"/>
          <cell r="AC23"/>
          <cell r="AD23" t="str">
            <v>F4车间</v>
          </cell>
        </row>
        <row r="24">
          <cell r="C24" t="str">
            <v>R-020106</v>
          </cell>
          <cell r="D24" t="str">
            <v>薄膜蒸发接收釜</v>
          </cell>
          <cell r="E24" t="str">
            <v>立式盆底开式</v>
          </cell>
          <cell r="F24" t="str">
            <v>V=6.3m3</v>
          </cell>
          <cell r="G24"/>
          <cell r="H24"/>
          <cell r="I24"/>
          <cell r="J24"/>
          <cell r="K24"/>
          <cell r="L24">
            <v>7.5</v>
          </cell>
          <cell r="M24"/>
          <cell r="N24"/>
          <cell r="O24"/>
          <cell r="P24"/>
          <cell r="Q24" t="str">
            <v>THF,F1</v>
          </cell>
          <cell r="R24">
            <v>40</v>
          </cell>
          <cell r="S24">
            <v>-0.1</v>
          </cell>
          <cell r="T24">
            <v>1</v>
          </cell>
          <cell r="U24"/>
          <cell r="V24"/>
          <cell r="W24" t="str">
            <v>台</v>
          </cell>
          <cell r="X24" t="str">
            <v>S304</v>
          </cell>
          <cell r="Y24"/>
          <cell r="Z24"/>
          <cell r="AA24"/>
          <cell r="AB24"/>
          <cell r="AC24"/>
          <cell r="AD24" t="str">
            <v>F4车间</v>
          </cell>
        </row>
        <row r="25">
          <cell r="C25" t="str">
            <v>E-020103</v>
          </cell>
          <cell r="D25" t="str">
            <v>F1薄膜浓缩冷凝器</v>
          </cell>
          <cell r="E25" t="str">
            <v>管壳式</v>
          </cell>
          <cell r="F25" t="str">
            <v>S=30m2</v>
          </cell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 t="str">
            <v>THF</v>
          </cell>
          <cell r="R25">
            <v>40</v>
          </cell>
          <cell r="S25">
            <v>-0.1</v>
          </cell>
          <cell r="T25">
            <v>1</v>
          </cell>
          <cell r="U25"/>
          <cell r="V25"/>
          <cell r="W25" t="str">
            <v>台</v>
          </cell>
          <cell r="X25" t="str">
            <v>S304</v>
          </cell>
          <cell r="Y25"/>
          <cell r="Z25"/>
          <cell r="AA25"/>
          <cell r="AB25"/>
          <cell r="AC25"/>
          <cell r="AD25" t="str">
            <v>F4车间</v>
          </cell>
        </row>
        <row r="26">
          <cell r="C26" t="str">
            <v>E-020104</v>
          </cell>
          <cell r="D26" t="str">
            <v>F1薄膜浓缩捕集器</v>
          </cell>
          <cell r="E26" t="str">
            <v>管壳式</v>
          </cell>
          <cell r="F26" t="str">
            <v>S=20m2</v>
          </cell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 t="str">
            <v>THF</v>
          </cell>
          <cell r="R26">
            <v>10</v>
          </cell>
          <cell r="S26">
            <v>-0.1</v>
          </cell>
          <cell r="T26">
            <v>1</v>
          </cell>
          <cell r="U26"/>
          <cell r="V26"/>
          <cell r="W26" t="str">
            <v>台</v>
          </cell>
          <cell r="X26" t="str">
            <v>S304</v>
          </cell>
          <cell r="Y26"/>
          <cell r="Z26"/>
          <cell r="AA26"/>
          <cell r="AB26"/>
          <cell r="AC26"/>
          <cell r="AD26" t="str">
            <v>F4车间</v>
          </cell>
        </row>
        <row r="27">
          <cell r="C27" t="str">
            <v>V-020104</v>
          </cell>
          <cell r="D27" t="str">
            <v>F1薄膜浓缩接收罐</v>
          </cell>
          <cell r="E27" t="str">
            <v>立式盆底开式</v>
          </cell>
          <cell r="F27" t="str">
            <v>V=6.3m3</v>
          </cell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 t="str">
            <v>THF</v>
          </cell>
          <cell r="R27" t="str">
            <v>20-30</v>
          </cell>
          <cell r="S27">
            <v>-0.1</v>
          </cell>
          <cell r="T27">
            <v>1</v>
          </cell>
          <cell r="U27"/>
          <cell r="V27"/>
          <cell r="W27" t="str">
            <v>台</v>
          </cell>
          <cell r="X27" t="str">
            <v>S304</v>
          </cell>
          <cell r="Y27"/>
          <cell r="Z27"/>
          <cell r="AA27"/>
          <cell r="AB27"/>
          <cell r="AC27"/>
          <cell r="AD27" t="str">
            <v>F4车间</v>
          </cell>
        </row>
        <row r="28">
          <cell r="C28" t="str">
            <v>V-020105</v>
          </cell>
          <cell r="D28" t="str">
            <v>F1薄膜浓缩真空缓冲罐</v>
          </cell>
          <cell r="E28" t="str">
            <v>立式盆底</v>
          </cell>
          <cell r="F28" t="str">
            <v>V=0.3m3</v>
          </cell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 t="str">
            <v>20-30</v>
          </cell>
          <cell r="S28">
            <v>-0.1</v>
          </cell>
          <cell r="T28">
            <v>1</v>
          </cell>
          <cell r="U28"/>
          <cell r="V28"/>
          <cell r="W28" t="str">
            <v>台</v>
          </cell>
          <cell r="X28" t="str">
            <v>碳钢</v>
          </cell>
          <cell r="Y28"/>
          <cell r="Z28"/>
          <cell r="AA28"/>
          <cell r="AB28"/>
          <cell r="AC28"/>
          <cell r="AD28" t="str">
            <v>F4车间</v>
          </cell>
        </row>
        <row r="29">
          <cell r="C29" t="str">
            <v>Z-020101</v>
          </cell>
          <cell r="D29" t="str">
            <v>F1薄膜浓缩真空泵</v>
          </cell>
          <cell r="E29" t="str">
            <v>液环泵</v>
          </cell>
          <cell r="F29" t="str">
            <v>Q=100L/S(2BV6131,Q=400m3/h，11kw)</v>
          </cell>
          <cell r="G29"/>
          <cell r="H29"/>
          <cell r="I29"/>
          <cell r="J29"/>
          <cell r="K29"/>
          <cell r="L29">
            <v>11</v>
          </cell>
          <cell r="M29"/>
          <cell r="N29"/>
          <cell r="O29"/>
          <cell r="P29"/>
          <cell r="Q29" t="str">
            <v>THF，水</v>
          </cell>
          <cell r="R29" t="str">
            <v>20-30</v>
          </cell>
          <cell r="S29"/>
          <cell r="T29">
            <v>1</v>
          </cell>
          <cell r="U29"/>
          <cell r="V29"/>
          <cell r="W29" t="str">
            <v>台</v>
          </cell>
          <cell r="X29" t="str">
            <v>碳钢</v>
          </cell>
          <cell r="Y29"/>
          <cell r="Z29"/>
          <cell r="AA29"/>
          <cell r="AB29"/>
          <cell r="AC29"/>
          <cell r="AD29" t="str">
            <v>F4车间</v>
          </cell>
        </row>
        <row r="30">
          <cell r="C30" t="str">
            <v>R-020107</v>
          </cell>
          <cell r="D30" t="str">
            <v>F1精馏反应釜</v>
          </cell>
          <cell r="E30" t="str">
            <v>立式盆底开式</v>
          </cell>
          <cell r="F30" t="str">
            <v>V=6.3m3</v>
          </cell>
          <cell r="G30"/>
          <cell r="H30"/>
          <cell r="I30"/>
          <cell r="J30"/>
          <cell r="K30"/>
          <cell r="L30">
            <v>7.5</v>
          </cell>
          <cell r="M30"/>
          <cell r="N30"/>
          <cell r="O30"/>
          <cell r="P30"/>
          <cell r="Q30" t="str">
            <v>THF，F1</v>
          </cell>
          <cell r="R30" t="str">
            <v>20-100</v>
          </cell>
          <cell r="S30">
            <v>-0.1</v>
          </cell>
          <cell r="T30">
            <v>1</v>
          </cell>
          <cell r="U30"/>
          <cell r="V30"/>
          <cell r="W30" t="str">
            <v>台</v>
          </cell>
          <cell r="X30" t="str">
            <v>S304</v>
          </cell>
          <cell r="Y30"/>
          <cell r="Z30"/>
          <cell r="AA30"/>
          <cell r="AB30"/>
          <cell r="AC30"/>
          <cell r="AD30" t="str">
            <v>F4车间</v>
          </cell>
        </row>
        <row r="31">
          <cell r="C31" t="str">
            <v>T-020101</v>
          </cell>
          <cell r="D31" t="str">
            <v>F1精馏塔</v>
          </cell>
          <cell r="E31" t="str">
            <v>填料塔</v>
          </cell>
          <cell r="F31" t="str">
            <v>D=600mm, 填料高度=8m</v>
          </cell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 t="str">
            <v>THF， F1</v>
          </cell>
          <cell r="R31" t="str">
            <v>20-100</v>
          </cell>
          <cell r="S31">
            <v>-0.1</v>
          </cell>
          <cell r="T31">
            <v>1</v>
          </cell>
          <cell r="U31"/>
          <cell r="V31"/>
          <cell r="W31" t="str">
            <v>台</v>
          </cell>
          <cell r="X31" t="str">
            <v>待定</v>
          </cell>
          <cell r="Y31"/>
          <cell r="Z31"/>
          <cell r="AA31"/>
          <cell r="AB31"/>
          <cell r="AC31"/>
          <cell r="AD31" t="str">
            <v>F4车间</v>
          </cell>
        </row>
        <row r="32">
          <cell r="C32" t="str">
            <v>E-020105</v>
          </cell>
          <cell r="D32" t="str">
            <v>F1精馏塔冷凝器</v>
          </cell>
          <cell r="E32" t="str">
            <v>管壳式</v>
          </cell>
          <cell r="F32" t="str">
            <v>S=15m2</v>
          </cell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 t="str">
            <v>THF， F1</v>
          </cell>
          <cell r="R32" t="str">
            <v>20-100</v>
          </cell>
          <cell r="S32">
            <v>-0.1</v>
          </cell>
          <cell r="T32">
            <v>1</v>
          </cell>
          <cell r="U32"/>
          <cell r="V32"/>
          <cell r="W32" t="str">
            <v>台</v>
          </cell>
          <cell r="X32" t="str">
            <v>待定</v>
          </cell>
          <cell r="Y32"/>
          <cell r="Z32"/>
          <cell r="AA32"/>
          <cell r="AB32"/>
          <cell r="AC32"/>
          <cell r="AD32" t="str">
            <v>F4车间</v>
          </cell>
        </row>
        <row r="33">
          <cell r="C33" t="str">
            <v>E-020106</v>
          </cell>
          <cell r="D33" t="str">
            <v>F1精馏塔捕集器</v>
          </cell>
          <cell r="E33" t="str">
            <v>管壳式</v>
          </cell>
          <cell r="F33" t="str">
            <v>S=15m2</v>
          </cell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 t="str">
            <v>THF， F1</v>
          </cell>
          <cell r="R33"/>
          <cell r="S33">
            <v>-0.1</v>
          </cell>
          <cell r="T33">
            <v>1</v>
          </cell>
          <cell r="U33"/>
          <cell r="V33"/>
          <cell r="W33" t="str">
            <v>台</v>
          </cell>
          <cell r="X33" t="str">
            <v>待定</v>
          </cell>
          <cell r="Y33"/>
          <cell r="Z33"/>
          <cell r="AA33"/>
          <cell r="AB33"/>
          <cell r="AC33"/>
          <cell r="AD33" t="str">
            <v>F4车间</v>
          </cell>
        </row>
        <row r="34">
          <cell r="C34" t="str">
            <v>V-020106</v>
          </cell>
          <cell r="D34" t="str">
            <v>F1精馏塔接收罐1</v>
          </cell>
          <cell r="E34" t="str">
            <v>立式盆底</v>
          </cell>
          <cell r="F34" t="str">
            <v>V=1.0m3</v>
          </cell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 t="str">
            <v>THF</v>
          </cell>
          <cell r="R34" t="str">
            <v>20-30</v>
          </cell>
          <cell r="S34">
            <v>-0.1</v>
          </cell>
          <cell r="T34">
            <v>1</v>
          </cell>
          <cell r="U34"/>
          <cell r="V34"/>
          <cell r="W34" t="str">
            <v>台</v>
          </cell>
          <cell r="X34" t="str">
            <v>S304</v>
          </cell>
          <cell r="Y34"/>
          <cell r="Z34"/>
          <cell r="AA34"/>
          <cell r="AB34"/>
          <cell r="AC34"/>
          <cell r="AD34" t="str">
            <v>F4车间</v>
          </cell>
        </row>
        <row r="35">
          <cell r="C35" t="str">
            <v>V-020107</v>
          </cell>
          <cell r="D35" t="str">
            <v>F1精馏塔接收罐2</v>
          </cell>
          <cell r="E35" t="str">
            <v>立式盆底</v>
          </cell>
          <cell r="F35" t="str">
            <v>V=1.0m3</v>
          </cell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 t="str">
            <v>F1,THF</v>
          </cell>
          <cell r="R35" t="str">
            <v>20-30</v>
          </cell>
          <cell r="S35">
            <v>-0.1</v>
          </cell>
          <cell r="T35">
            <v>1</v>
          </cell>
          <cell r="U35"/>
          <cell r="V35"/>
          <cell r="W35" t="str">
            <v>台</v>
          </cell>
          <cell r="X35" t="str">
            <v>S304</v>
          </cell>
          <cell r="Y35"/>
          <cell r="Z35"/>
          <cell r="AA35"/>
          <cell r="AB35"/>
          <cell r="AC35"/>
          <cell r="AD35" t="str">
            <v>F4车间</v>
          </cell>
        </row>
        <row r="36">
          <cell r="C36" t="str">
            <v>V-020108</v>
          </cell>
          <cell r="D36" t="str">
            <v>F1精馏塔接收罐3</v>
          </cell>
          <cell r="E36" t="str">
            <v>立式盆底</v>
          </cell>
          <cell r="F36" t="str">
            <v>V=0.5m3</v>
          </cell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 t="str">
            <v>废液</v>
          </cell>
          <cell r="R36" t="str">
            <v>20-30</v>
          </cell>
          <cell r="S36">
            <v>-0.1</v>
          </cell>
          <cell r="T36">
            <v>1</v>
          </cell>
          <cell r="U36"/>
          <cell r="V36"/>
          <cell r="W36" t="str">
            <v>台</v>
          </cell>
          <cell r="X36" t="str">
            <v>S304</v>
          </cell>
          <cell r="Y36"/>
          <cell r="Z36"/>
          <cell r="AA36"/>
          <cell r="AB36"/>
          <cell r="AC36"/>
          <cell r="AD36" t="str">
            <v>F4车间</v>
          </cell>
        </row>
        <row r="37">
          <cell r="C37" t="str">
            <v>V-020109</v>
          </cell>
          <cell r="D37" t="str">
            <v>F1精馏塔接收罐4</v>
          </cell>
          <cell r="E37" t="str">
            <v>立式盆底</v>
          </cell>
          <cell r="F37" t="str">
            <v>V=3.0m3，有夹套</v>
          </cell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 t="str">
            <v>F1</v>
          </cell>
          <cell r="R37" t="str">
            <v>20-30</v>
          </cell>
          <cell r="S37">
            <v>-0.1</v>
          </cell>
          <cell r="T37">
            <v>1</v>
          </cell>
          <cell r="U37"/>
          <cell r="V37"/>
          <cell r="W37" t="str">
            <v>台</v>
          </cell>
          <cell r="X37" t="str">
            <v>S304</v>
          </cell>
          <cell r="Y37"/>
          <cell r="Z37"/>
          <cell r="AA37"/>
          <cell r="AB37"/>
          <cell r="AC37"/>
          <cell r="AD37" t="str">
            <v>F4车间</v>
          </cell>
        </row>
        <row r="38">
          <cell r="C38" t="str">
            <v>V-020110</v>
          </cell>
          <cell r="D38" t="str">
            <v>F1精馏真空缓冲罐</v>
          </cell>
          <cell r="E38" t="str">
            <v>立式盆底</v>
          </cell>
          <cell r="F38" t="str">
            <v>V=0.3m3</v>
          </cell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 t="str">
            <v>20-30</v>
          </cell>
          <cell r="S38">
            <v>-0.1</v>
          </cell>
          <cell r="T38">
            <v>1</v>
          </cell>
          <cell r="U38"/>
          <cell r="V38"/>
          <cell r="W38" t="str">
            <v>台</v>
          </cell>
          <cell r="X38" t="str">
            <v>碳钢</v>
          </cell>
          <cell r="Y38"/>
          <cell r="Z38"/>
          <cell r="AA38"/>
          <cell r="AB38"/>
          <cell r="AC38"/>
          <cell r="AD38" t="str">
            <v>F4车间</v>
          </cell>
        </row>
        <row r="39">
          <cell r="C39" t="str">
            <v>Z-020102</v>
          </cell>
          <cell r="D39" t="str">
            <v>F1精馏塔真空泵</v>
          </cell>
          <cell r="E39" t="str">
            <v>真空机组</v>
          </cell>
          <cell r="F39" t="str">
            <v>罗茨ZG300,螺杆LGB110，抽气量300L/s，4+7.5kw</v>
          </cell>
          <cell r="G39"/>
          <cell r="H39"/>
          <cell r="I39"/>
          <cell r="J39"/>
          <cell r="K39"/>
          <cell r="L39">
            <v>11.5</v>
          </cell>
          <cell r="M39"/>
          <cell r="N39"/>
          <cell r="O39"/>
          <cell r="P39"/>
          <cell r="Q39"/>
          <cell r="R39"/>
          <cell r="S39"/>
          <cell r="T39">
            <v>1</v>
          </cell>
          <cell r="U39"/>
          <cell r="V39"/>
          <cell r="W39" t="str">
            <v>台</v>
          </cell>
          <cell r="X39"/>
          <cell r="Y39"/>
          <cell r="Z39"/>
          <cell r="AA39"/>
          <cell r="AB39"/>
          <cell r="AC39"/>
          <cell r="AD39" t="str">
            <v>F4车间</v>
          </cell>
        </row>
        <row r="40">
          <cell r="C40" t="str">
            <v>P-020102</v>
          </cell>
          <cell r="D40" t="str">
            <v>回收THF打料泵</v>
          </cell>
          <cell r="E40" t="str">
            <v>磁力泵</v>
          </cell>
          <cell r="F40" t="str">
            <v>Q=2m3（32-20-160，Q=3.2m3/h，H=32m，2.2kw）</v>
          </cell>
          <cell r="G40"/>
          <cell r="H40"/>
          <cell r="I40"/>
          <cell r="J40"/>
          <cell r="K40"/>
          <cell r="L40">
            <v>2.2000000000000002</v>
          </cell>
          <cell r="M40"/>
          <cell r="N40"/>
          <cell r="O40"/>
          <cell r="P40"/>
          <cell r="Q40" t="str">
            <v>THF</v>
          </cell>
          <cell r="R40" t="str">
            <v>20-40</v>
          </cell>
          <cell r="S40" t="str">
            <v>常压</v>
          </cell>
          <cell r="T40">
            <v>1</v>
          </cell>
          <cell r="U40"/>
          <cell r="V40"/>
          <cell r="W40" t="str">
            <v>台</v>
          </cell>
          <cell r="X40" t="str">
            <v>S304</v>
          </cell>
          <cell r="Y40"/>
          <cell r="Z40"/>
          <cell r="AA40"/>
          <cell r="AB40"/>
          <cell r="AC40"/>
          <cell r="AD40" t="str">
            <v>F4车间</v>
          </cell>
        </row>
        <row r="41">
          <cell r="C41" t="str">
            <v>P-020103</v>
          </cell>
          <cell r="D41" t="str">
            <v>F1精馏塔废液泵</v>
          </cell>
          <cell r="E41" t="str">
            <v>磁力泵</v>
          </cell>
          <cell r="F41" t="str">
            <v>Q=2m3（32-20-160，Q=3.2m3/h，H=32m，2.2kw）</v>
          </cell>
          <cell r="G41"/>
          <cell r="H41"/>
          <cell r="I41"/>
          <cell r="J41"/>
          <cell r="K41"/>
          <cell r="L41">
            <v>2.2000000000000002</v>
          </cell>
          <cell r="M41"/>
          <cell r="N41"/>
          <cell r="O41"/>
          <cell r="P41"/>
          <cell r="Q41" t="str">
            <v>废液</v>
          </cell>
          <cell r="R41" t="str">
            <v>20-40</v>
          </cell>
          <cell r="S41" t="str">
            <v>常压</v>
          </cell>
          <cell r="T41">
            <v>1</v>
          </cell>
          <cell r="U41"/>
          <cell r="V41"/>
          <cell r="W41" t="str">
            <v>台</v>
          </cell>
          <cell r="X41" t="str">
            <v>S304</v>
          </cell>
          <cell r="Y41"/>
          <cell r="Z41"/>
          <cell r="AA41"/>
          <cell r="AB41"/>
          <cell r="AC41"/>
          <cell r="AD41" t="str">
            <v>F4车间</v>
          </cell>
        </row>
        <row r="42">
          <cell r="C42" t="str">
            <v>P-020104</v>
          </cell>
          <cell r="D42" t="str">
            <v>F1精馏塔F1泵</v>
          </cell>
          <cell r="E42" t="str">
            <v>磁力泵</v>
          </cell>
          <cell r="F42" t="str">
            <v>Q=2m3（32-20-160，Q=3.2m3/h，H=32m，2.2kw）</v>
          </cell>
          <cell r="G42"/>
          <cell r="H42"/>
          <cell r="I42"/>
          <cell r="J42"/>
          <cell r="K42"/>
          <cell r="L42">
            <v>2.2000000000000002</v>
          </cell>
          <cell r="M42"/>
          <cell r="N42"/>
          <cell r="O42"/>
          <cell r="P42"/>
          <cell r="Q42" t="str">
            <v>废液</v>
          </cell>
          <cell r="R42" t="str">
            <v>20-40</v>
          </cell>
          <cell r="S42" t="str">
            <v>常压</v>
          </cell>
          <cell r="T42">
            <v>1</v>
          </cell>
          <cell r="U42"/>
          <cell r="V42"/>
          <cell r="W42" t="str">
            <v>台</v>
          </cell>
          <cell r="X42" t="str">
            <v>S304</v>
          </cell>
          <cell r="Y42"/>
          <cell r="Z42"/>
          <cell r="AA42"/>
          <cell r="AB42"/>
          <cell r="AC42"/>
          <cell r="AD42" t="str">
            <v>F4车间</v>
          </cell>
        </row>
        <row r="43">
          <cell r="C43" t="str">
            <v>2，F2</v>
          </cell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 t="str">
            <v>F4车间</v>
          </cell>
        </row>
        <row r="44">
          <cell r="C44" t="str">
            <v>R-020201</v>
          </cell>
          <cell r="D44" t="str">
            <v>混酸配制反应釜</v>
          </cell>
          <cell r="E44" t="str">
            <v>立式盆底开式</v>
          </cell>
          <cell r="F44" t="str">
            <v>V=5.0m3</v>
          </cell>
          <cell r="G44"/>
          <cell r="H44"/>
          <cell r="I44"/>
          <cell r="J44"/>
          <cell r="K44"/>
          <cell r="L44">
            <v>5.5</v>
          </cell>
          <cell r="M44"/>
          <cell r="N44"/>
          <cell r="O44"/>
          <cell r="P44"/>
          <cell r="Q44" t="str">
            <v>硫酸，硝酸</v>
          </cell>
          <cell r="R44" t="str">
            <v>20-60</v>
          </cell>
          <cell r="S44"/>
          <cell r="T44">
            <v>1</v>
          </cell>
          <cell r="U44"/>
          <cell r="V44"/>
          <cell r="W44" t="str">
            <v>台</v>
          </cell>
          <cell r="X44" t="str">
            <v>搪玻璃</v>
          </cell>
          <cell r="Y44"/>
          <cell r="Z44"/>
          <cell r="AA44"/>
          <cell r="AB44"/>
          <cell r="AC44"/>
          <cell r="AD44" t="str">
            <v>F4车间</v>
          </cell>
        </row>
        <row r="45">
          <cell r="C45" t="str">
            <v>E-020201</v>
          </cell>
          <cell r="D45" t="str">
            <v>混酸配制反应釜捕集器</v>
          </cell>
          <cell r="E45" t="str">
            <v>圆块孔石墨</v>
          </cell>
          <cell r="F45" t="str">
            <v>S=5m2</v>
          </cell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 t="str">
            <v>硫酸，硝酸</v>
          </cell>
          <cell r="R45" t="str">
            <v>20-60</v>
          </cell>
          <cell r="S45" t="str">
            <v>常压</v>
          </cell>
          <cell r="T45">
            <v>1</v>
          </cell>
          <cell r="U45"/>
          <cell r="V45"/>
          <cell r="W45" t="str">
            <v>台</v>
          </cell>
          <cell r="X45" t="str">
            <v>浸渍石墨</v>
          </cell>
          <cell r="Y45"/>
          <cell r="Z45"/>
          <cell r="AA45"/>
          <cell r="AB45"/>
          <cell r="AC45"/>
          <cell r="AD45" t="str">
            <v>F4车间</v>
          </cell>
        </row>
        <row r="46">
          <cell r="C46" t="str">
            <v>V-020201</v>
          </cell>
          <cell r="D46" t="str">
            <v>混酸中间罐</v>
          </cell>
          <cell r="E46" t="str">
            <v>立式盆底开式</v>
          </cell>
          <cell r="F46" t="str">
            <v>V=6.3m3</v>
          </cell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 t="str">
            <v>硫酸，硝酸</v>
          </cell>
          <cell r="R46" t="str">
            <v>20-60</v>
          </cell>
          <cell r="S46" t="str">
            <v>常压</v>
          </cell>
          <cell r="T46">
            <v>1</v>
          </cell>
          <cell r="U46"/>
          <cell r="V46"/>
          <cell r="W46" t="str">
            <v>台</v>
          </cell>
          <cell r="X46" t="str">
            <v>搪玻璃</v>
          </cell>
          <cell r="Y46"/>
          <cell r="Z46"/>
          <cell r="AA46"/>
          <cell r="AB46"/>
          <cell r="AC46"/>
          <cell r="AD46" t="str">
            <v>F4车间</v>
          </cell>
        </row>
        <row r="47">
          <cell r="C47" t="str">
            <v>P-020201A/B</v>
          </cell>
          <cell r="D47" t="str">
            <v>混酸计量泵</v>
          </cell>
          <cell r="E47" t="str">
            <v>计量泵</v>
          </cell>
          <cell r="F47" t="str">
            <v>Q=0.5m3/hr</v>
          </cell>
          <cell r="G47"/>
          <cell r="H47"/>
          <cell r="I47"/>
          <cell r="J47"/>
          <cell r="K47"/>
          <cell r="L47">
            <v>1.1000000000000001</v>
          </cell>
          <cell r="M47"/>
          <cell r="N47"/>
          <cell r="O47"/>
          <cell r="P47"/>
          <cell r="Q47" t="str">
            <v>硫酸，硝酸</v>
          </cell>
          <cell r="R47" t="str">
            <v>20-60</v>
          </cell>
          <cell r="S47"/>
          <cell r="T47">
            <v>1</v>
          </cell>
          <cell r="U47">
            <v>1</v>
          </cell>
          <cell r="V47"/>
          <cell r="W47" t="str">
            <v>台</v>
          </cell>
          <cell r="X47" t="str">
            <v>衬四氟</v>
          </cell>
          <cell r="Y47"/>
          <cell r="Z47"/>
          <cell r="AA47"/>
          <cell r="AB47"/>
          <cell r="AC47"/>
          <cell r="AD47" t="str">
            <v>F4车间</v>
          </cell>
        </row>
        <row r="48">
          <cell r="C48" t="str">
            <v>R-020202</v>
          </cell>
          <cell r="D48" t="str">
            <v>F1配制反应釜</v>
          </cell>
          <cell r="E48" t="str">
            <v>立式盆底开式</v>
          </cell>
          <cell r="F48" t="str">
            <v>V=5.0m3</v>
          </cell>
          <cell r="G48"/>
          <cell r="H48"/>
          <cell r="I48"/>
          <cell r="J48"/>
          <cell r="K48"/>
          <cell r="L48">
            <v>5.5</v>
          </cell>
          <cell r="M48"/>
          <cell r="N48"/>
          <cell r="O48"/>
          <cell r="P48"/>
          <cell r="Q48" t="str">
            <v>F1，二氯甲烷</v>
          </cell>
          <cell r="R48" t="str">
            <v>20-60</v>
          </cell>
          <cell r="S48"/>
          <cell r="T48">
            <v>1</v>
          </cell>
          <cell r="U48"/>
          <cell r="V48"/>
          <cell r="W48" t="str">
            <v>台</v>
          </cell>
          <cell r="X48" t="str">
            <v>搪玻璃</v>
          </cell>
          <cell r="Y48"/>
          <cell r="Z48"/>
          <cell r="AA48"/>
          <cell r="AB48"/>
          <cell r="AC48"/>
          <cell r="AD48" t="str">
            <v>F4车间</v>
          </cell>
        </row>
        <row r="49">
          <cell r="C49" t="str">
            <v>V-020202</v>
          </cell>
          <cell r="D49" t="str">
            <v>F1中间罐</v>
          </cell>
          <cell r="E49" t="str">
            <v>立式盆底开式</v>
          </cell>
          <cell r="F49" t="str">
            <v>V=6.3m3</v>
          </cell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 t="str">
            <v>F1，二氯甲烷</v>
          </cell>
          <cell r="R49" t="str">
            <v>20-30</v>
          </cell>
          <cell r="S49" t="str">
            <v>常压</v>
          </cell>
          <cell r="T49">
            <v>1</v>
          </cell>
          <cell r="U49"/>
          <cell r="V49"/>
          <cell r="W49" t="str">
            <v>台</v>
          </cell>
          <cell r="X49" t="str">
            <v>S304</v>
          </cell>
          <cell r="Y49"/>
          <cell r="Z49"/>
          <cell r="AA49"/>
          <cell r="AB49"/>
          <cell r="AC49"/>
          <cell r="AD49" t="str">
            <v>F4车间</v>
          </cell>
        </row>
        <row r="50">
          <cell r="C50" t="str">
            <v>P-020202A/B</v>
          </cell>
          <cell r="D50" t="str">
            <v>F1计量泵</v>
          </cell>
          <cell r="E50" t="str">
            <v>计量泵</v>
          </cell>
          <cell r="F50" t="str">
            <v>Q=0.5m3/hr</v>
          </cell>
          <cell r="G50"/>
          <cell r="H50"/>
          <cell r="I50"/>
          <cell r="J50"/>
          <cell r="K50"/>
          <cell r="L50">
            <v>1.1000000000000001</v>
          </cell>
          <cell r="M50"/>
          <cell r="N50"/>
          <cell r="O50"/>
          <cell r="P50"/>
          <cell r="Q50" t="str">
            <v>F1，二氯甲烷</v>
          </cell>
          <cell r="R50" t="str">
            <v>20-30</v>
          </cell>
          <cell r="S50"/>
          <cell r="T50">
            <v>1</v>
          </cell>
          <cell r="U50">
            <v>1</v>
          </cell>
          <cell r="V50"/>
          <cell r="W50" t="str">
            <v>台</v>
          </cell>
          <cell r="X50" t="str">
            <v>S304</v>
          </cell>
          <cell r="Y50"/>
          <cell r="Z50"/>
          <cell r="AA50"/>
          <cell r="AB50"/>
          <cell r="AC50"/>
          <cell r="AD50" t="str">
            <v>F4车间</v>
          </cell>
        </row>
        <row r="51">
          <cell r="C51" t="str">
            <v>R-020203</v>
          </cell>
          <cell r="D51" t="str">
            <v>硝化管式反应器</v>
          </cell>
          <cell r="E51" t="str">
            <v>管式反应器</v>
          </cell>
          <cell r="F51" t="str">
            <v>L=150L</v>
          </cell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 t="str">
            <v>F1，二氯甲烷，混酸</v>
          </cell>
          <cell r="R51" t="str">
            <v>20-30</v>
          </cell>
          <cell r="S51"/>
          <cell r="T51">
            <v>1</v>
          </cell>
          <cell r="U51"/>
          <cell r="V51"/>
          <cell r="W51" t="str">
            <v>台</v>
          </cell>
          <cell r="X51" t="str">
            <v>衬四氟</v>
          </cell>
          <cell r="Y51"/>
          <cell r="Z51"/>
          <cell r="AA51"/>
          <cell r="AB51"/>
          <cell r="AC51"/>
          <cell r="AD51" t="str">
            <v>F4车间</v>
          </cell>
        </row>
        <row r="52">
          <cell r="C52" t="str">
            <v>R-020203A/B</v>
          </cell>
          <cell r="D52" t="str">
            <v xml:space="preserve">F2硝化反应萃取洗涤反应釜 </v>
          </cell>
          <cell r="E52" t="str">
            <v>立式盆底开式</v>
          </cell>
          <cell r="F52" t="str">
            <v>V=5.0m3</v>
          </cell>
          <cell r="G52"/>
          <cell r="H52"/>
          <cell r="I52"/>
          <cell r="J52"/>
          <cell r="K52"/>
          <cell r="L52">
            <v>5.5</v>
          </cell>
          <cell r="M52"/>
          <cell r="N52"/>
          <cell r="O52"/>
          <cell r="P52" t="str">
            <v>有</v>
          </cell>
          <cell r="Q52" t="str">
            <v>F2，二氯甲烷混酸</v>
          </cell>
          <cell r="R52" t="str">
            <v>20-30</v>
          </cell>
          <cell r="S52"/>
          <cell r="T52">
            <v>2</v>
          </cell>
          <cell r="U52"/>
          <cell r="V52"/>
          <cell r="W52" t="str">
            <v>台</v>
          </cell>
          <cell r="X52" t="str">
            <v>搪玻璃</v>
          </cell>
          <cell r="Y52"/>
          <cell r="Z52"/>
          <cell r="AA52"/>
          <cell r="AB52"/>
          <cell r="AC52"/>
          <cell r="AD52" t="str">
            <v>F4车间</v>
          </cell>
        </row>
        <row r="53">
          <cell r="C53" t="str">
            <v>V-020203</v>
          </cell>
          <cell r="D53" t="str">
            <v>F2硝化反应萃取水相罐</v>
          </cell>
          <cell r="E53" t="str">
            <v>立式盆底开式</v>
          </cell>
          <cell r="F53" t="str">
            <v>V=3.0m3</v>
          </cell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 t="str">
            <v>混酸</v>
          </cell>
          <cell r="R53" t="str">
            <v>20-30</v>
          </cell>
          <cell r="S53"/>
          <cell r="T53">
            <v>1</v>
          </cell>
          <cell r="U53"/>
          <cell r="V53"/>
          <cell r="W53" t="str">
            <v>台</v>
          </cell>
          <cell r="X53" t="str">
            <v>搪玻璃</v>
          </cell>
          <cell r="Y53"/>
          <cell r="Z53"/>
          <cell r="AA53"/>
          <cell r="AB53"/>
          <cell r="AC53"/>
          <cell r="AD53" t="str">
            <v>F4车间</v>
          </cell>
        </row>
        <row r="54">
          <cell r="C54" t="str">
            <v>P-020203</v>
          </cell>
          <cell r="D54" t="str">
            <v>F2硝化反应萃取水相罐泵</v>
          </cell>
          <cell r="E54" t="str">
            <v>化工泵</v>
          </cell>
          <cell r="F54" t="str">
            <v>Q=4m3/hr（40-25-125，Q=6.3m3/h,H=20m,2.2kw）</v>
          </cell>
          <cell r="G54"/>
          <cell r="H54"/>
          <cell r="I54"/>
          <cell r="J54"/>
          <cell r="K54"/>
          <cell r="L54">
            <v>2.2000000000000002</v>
          </cell>
          <cell r="M54"/>
          <cell r="N54"/>
          <cell r="O54"/>
          <cell r="P54"/>
          <cell r="Q54" t="str">
            <v>硫酸，硝酸</v>
          </cell>
          <cell r="R54" t="str">
            <v>20-30</v>
          </cell>
          <cell r="S54"/>
          <cell r="T54">
            <v>1</v>
          </cell>
          <cell r="U54"/>
          <cell r="V54"/>
          <cell r="W54" t="str">
            <v>台</v>
          </cell>
          <cell r="X54" t="str">
            <v>衬四氟</v>
          </cell>
          <cell r="Y54"/>
          <cell r="Z54"/>
          <cell r="AA54"/>
          <cell r="AB54"/>
          <cell r="AC54"/>
          <cell r="AD54" t="str">
            <v>F4车间</v>
          </cell>
        </row>
        <row r="55">
          <cell r="C55" t="str">
            <v>V-020204</v>
          </cell>
          <cell r="D55" t="str">
            <v>F2硝化反应酸回用罐</v>
          </cell>
          <cell r="E55" t="str">
            <v>立式盆底开式</v>
          </cell>
          <cell r="F55" t="str">
            <v>V=5.0m3</v>
          </cell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 t="str">
            <v>混酸</v>
          </cell>
          <cell r="R55" t="str">
            <v>20-30</v>
          </cell>
          <cell r="S55"/>
          <cell r="T55">
            <v>1</v>
          </cell>
          <cell r="U55"/>
          <cell r="V55"/>
          <cell r="W55" t="str">
            <v>台</v>
          </cell>
          <cell r="X55" t="str">
            <v>搪玻璃</v>
          </cell>
          <cell r="Y55"/>
          <cell r="Z55"/>
          <cell r="AA55"/>
          <cell r="AB55"/>
          <cell r="AC55"/>
          <cell r="AD55" t="str">
            <v>F4车间</v>
          </cell>
        </row>
        <row r="56">
          <cell r="C56" t="str">
            <v>P-020204</v>
          </cell>
          <cell r="D56" t="str">
            <v>F2硝化反应酸回用罐泵</v>
          </cell>
          <cell r="E56" t="str">
            <v>化工泵</v>
          </cell>
          <cell r="F56" t="str">
            <v>Q=4m3/hr（40-25-125，Q=6.3m3/h,H=20m,2.2kw）</v>
          </cell>
          <cell r="G56"/>
          <cell r="H56"/>
          <cell r="I56"/>
          <cell r="J56"/>
          <cell r="K56"/>
          <cell r="L56">
            <v>2.2000000000000002</v>
          </cell>
          <cell r="M56"/>
          <cell r="N56"/>
          <cell r="O56"/>
          <cell r="P56"/>
          <cell r="Q56" t="str">
            <v>硫酸，硝酸</v>
          </cell>
          <cell r="R56" t="str">
            <v>20-30</v>
          </cell>
          <cell r="S56"/>
          <cell r="T56">
            <v>1</v>
          </cell>
          <cell r="U56"/>
          <cell r="V56"/>
          <cell r="W56" t="str">
            <v>台</v>
          </cell>
          <cell r="X56" t="str">
            <v>衬四氟</v>
          </cell>
          <cell r="Y56"/>
          <cell r="Z56"/>
          <cell r="AA56"/>
          <cell r="AB56"/>
          <cell r="AC56"/>
          <cell r="AD56" t="str">
            <v>F4车间</v>
          </cell>
        </row>
        <row r="57">
          <cell r="C57" t="str">
            <v>R-020204A/B</v>
          </cell>
          <cell r="D57" t="str">
            <v>硝化反应液萃取洗涤釜</v>
          </cell>
          <cell r="E57" t="str">
            <v>立式盆底开式</v>
          </cell>
          <cell r="F57" t="str">
            <v>V=6.3m3</v>
          </cell>
          <cell r="G57"/>
          <cell r="H57"/>
          <cell r="I57"/>
          <cell r="J57"/>
          <cell r="K57"/>
          <cell r="L57">
            <v>7.5</v>
          </cell>
          <cell r="M57"/>
          <cell r="N57"/>
          <cell r="O57"/>
          <cell r="P57" t="str">
            <v>有</v>
          </cell>
          <cell r="Q57" t="str">
            <v>硫酸，硝酸，水，F2,二氯甲烷</v>
          </cell>
          <cell r="R57" t="str">
            <v>20-30</v>
          </cell>
          <cell r="S57"/>
          <cell r="T57">
            <v>2</v>
          </cell>
          <cell r="U57"/>
          <cell r="V57"/>
          <cell r="W57" t="str">
            <v>台</v>
          </cell>
          <cell r="X57" t="str">
            <v>搪玻璃</v>
          </cell>
          <cell r="Y57"/>
          <cell r="Z57"/>
          <cell r="AA57"/>
          <cell r="AB57"/>
          <cell r="AC57"/>
          <cell r="AD57" t="str">
            <v>F4车间</v>
          </cell>
        </row>
        <row r="58">
          <cell r="C58" t="str">
            <v>V-020205A/B</v>
          </cell>
          <cell r="D58" t="str">
            <v>硝化反应液萃取洗涤水相罐</v>
          </cell>
          <cell r="E58" t="str">
            <v>立式盆底开式</v>
          </cell>
          <cell r="F58" t="str">
            <v>V=3.0m3</v>
          </cell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 t="str">
            <v>硫酸，硝酸，水，F2,二氯甲烷</v>
          </cell>
          <cell r="R58" t="str">
            <v>10-40</v>
          </cell>
          <cell r="S58" t="str">
            <v>常压</v>
          </cell>
          <cell r="T58">
            <v>2</v>
          </cell>
          <cell r="U58"/>
          <cell r="V58"/>
          <cell r="W58" t="str">
            <v>台</v>
          </cell>
          <cell r="X58" t="str">
            <v>搪玻璃</v>
          </cell>
          <cell r="Y58"/>
          <cell r="Z58"/>
          <cell r="AA58"/>
          <cell r="AB58"/>
          <cell r="AC58"/>
          <cell r="AD58" t="str">
            <v>F4车间</v>
          </cell>
        </row>
        <row r="59">
          <cell r="C59" t="str">
            <v>P-020205</v>
          </cell>
          <cell r="D59" t="str">
            <v>硝化反应液萃取洗涤水相泵</v>
          </cell>
          <cell r="E59" t="str">
            <v>磁力泵</v>
          </cell>
          <cell r="F59" t="str">
            <v>Q=4m3/hr（40-25-125，Q=6.3m3/h,H=20m,2.2kw）</v>
          </cell>
          <cell r="G59"/>
          <cell r="H59"/>
          <cell r="I59"/>
          <cell r="J59"/>
          <cell r="K59"/>
          <cell r="L59">
            <v>2.2000000000000002</v>
          </cell>
          <cell r="M59"/>
          <cell r="N59"/>
          <cell r="O59"/>
          <cell r="P59"/>
          <cell r="Q59" t="str">
            <v>水，硫酸钠，硝酸钠</v>
          </cell>
          <cell r="R59" t="str">
            <v>20-30</v>
          </cell>
          <cell r="S59"/>
          <cell r="T59">
            <v>1</v>
          </cell>
          <cell r="U59"/>
          <cell r="V59"/>
          <cell r="W59" t="str">
            <v>台</v>
          </cell>
          <cell r="X59" t="str">
            <v>衬四氟</v>
          </cell>
          <cell r="Y59"/>
          <cell r="Z59"/>
          <cell r="AA59"/>
          <cell r="AB59"/>
          <cell r="AC59"/>
          <cell r="AD59" t="str">
            <v>F4车间</v>
          </cell>
        </row>
        <row r="60">
          <cell r="C60" t="str">
            <v>V-020206A/B</v>
          </cell>
          <cell r="D60" t="str">
            <v>硝化反应液萃取洗涤油相罐</v>
          </cell>
          <cell r="E60" t="str">
            <v>立式盆底开式</v>
          </cell>
          <cell r="F60" t="str">
            <v>V=5.0m3</v>
          </cell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 t="str">
            <v>硫酸，硝酸，水，F2,二氯甲烷</v>
          </cell>
          <cell r="R60" t="str">
            <v>10-40</v>
          </cell>
          <cell r="S60" t="str">
            <v>常压</v>
          </cell>
          <cell r="T60">
            <v>2</v>
          </cell>
          <cell r="U60"/>
          <cell r="V60"/>
          <cell r="W60" t="str">
            <v>台</v>
          </cell>
          <cell r="X60" t="str">
            <v>搪玻璃</v>
          </cell>
          <cell r="Y60"/>
          <cell r="Z60"/>
          <cell r="AA60"/>
          <cell r="AB60"/>
          <cell r="AC60"/>
          <cell r="AD60" t="str">
            <v>F4车间</v>
          </cell>
        </row>
        <row r="61">
          <cell r="C61" t="str">
            <v>P-020206</v>
          </cell>
          <cell r="D61" t="str">
            <v>硝化反应液萃取洗涤油相泵</v>
          </cell>
          <cell r="E61" t="str">
            <v>磁力泵</v>
          </cell>
          <cell r="F61" t="str">
            <v>Q=4m3/hr（40-25-125，Q=6.3m3/h,H=20m,2.2kw）</v>
          </cell>
          <cell r="G61"/>
          <cell r="H61"/>
          <cell r="I61"/>
          <cell r="J61"/>
          <cell r="K61"/>
          <cell r="L61">
            <v>2.2000000000000002</v>
          </cell>
          <cell r="M61"/>
          <cell r="N61"/>
          <cell r="O61"/>
          <cell r="P61"/>
          <cell r="Q61" t="str">
            <v>二氯甲烷,F2</v>
          </cell>
          <cell r="R61" t="str">
            <v>20-30</v>
          </cell>
          <cell r="S61"/>
          <cell r="T61">
            <v>1</v>
          </cell>
          <cell r="U61"/>
          <cell r="V61"/>
          <cell r="W61" t="str">
            <v>台</v>
          </cell>
          <cell r="X61" t="str">
            <v>衬四氟</v>
          </cell>
          <cell r="Y61"/>
          <cell r="Z61"/>
          <cell r="AA61"/>
          <cell r="AB61"/>
          <cell r="AC61"/>
          <cell r="AD61" t="str">
            <v>F4车间</v>
          </cell>
        </row>
        <row r="62">
          <cell r="C62" t="str">
            <v>V-020207</v>
          </cell>
          <cell r="D62" t="str">
            <v>F2油相罐</v>
          </cell>
          <cell r="E62" t="str">
            <v>立式盆底开式</v>
          </cell>
          <cell r="F62" t="str">
            <v>V=6.0m3</v>
          </cell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 t="str">
            <v>二氯甲烷,F2</v>
          </cell>
          <cell r="R62" t="str">
            <v>20-30</v>
          </cell>
          <cell r="S62" t="str">
            <v>常压</v>
          </cell>
          <cell r="T62">
            <v>1</v>
          </cell>
          <cell r="U62"/>
          <cell r="V62"/>
          <cell r="W62" t="str">
            <v>台</v>
          </cell>
          <cell r="X62" t="str">
            <v>S304</v>
          </cell>
          <cell r="Y62"/>
          <cell r="Z62"/>
          <cell r="AA62"/>
          <cell r="AB62"/>
          <cell r="AC62"/>
          <cell r="AD62" t="str">
            <v>F4车间</v>
          </cell>
        </row>
        <row r="63">
          <cell r="C63" t="str">
            <v>P-020207</v>
          </cell>
          <cell r="D63" t="str">
            <v>F2浓缩进料泵</v>
          </cell>
          <cell r="E63" t="str">
            <v>磁力泵</v>
          </cell>
          <cell r="F63" t="str">
            <v>Q=2m3（32-20-160，Q=3.2m3/h，H=32m，2.2kw）</v>
          </cell>
          <cell r="G63"/>
          <cell r="H63"/>
          <cell r="I63"/>
          <cell r="J63"/>
          <cell r="K63"/>
          <cell r="L63">
            <v>2.2000000000000002</v>
          </cell>
          <cell r="M63"/>
          <cell r="N63"/>
          <cell r="O63"/>
          <cell r="P63"/>
          <cell r="Q63" t="str">
            <v>二氯甲烷,F2</v>
          </cell>
          <cell r="R63" t="str">
            <v>20-30</v>
          </cell>
          <cell r="S63"/>
          <cell r="T63">
            <v>1</v>
          </cell>
          <cell r="U63"/>
          <cell r="V63"/>
          <cell r="W63" t="str">
            <v>台</v>
          </cell>
          <cell r="X63" t="str">
            <v>衬四氟</v>
          </cell>
          <cell r="Y63"/>
          <cell r="Z63"/>
          <cell r="AA63"/>
          <cell r="AB63"/>
          <cell r="AC63"/>
          <cell r="AD63" t="str">
            <v>F4车间</v>
          </cell>
        </row>
        <row r="64">
          <cell r="C64" t="str">
            <v>E-020202</v>
          </cell>
          <cell r="D64" t="str">
            <v>F2浓缩预热器</v>
          </cell>
          <cell r="E64" t="str">
            <v>管壳式</v>
          </cell>
          <cell r="F64" t="str">
            <v>S=6m2</v>
          </cell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 t="str">
            <v>二氯甲烷,F2</v>
          </cell>
          <cell r="R64">
            <v>40</v>
          </cell>
          <cell r="S64">
            <v>-0.1</v>
          </cell>
          <cell r="T64">
            <v>1</v>
          </cell>
          <cell r="U64"/>
          <cell r="V64"/>
          <cell r="W64" t="str">
            <v>台</v>
          </cell>
          <cell r="X64" t="str">
            <v>S304</v>
          </cell>
          <cell r="Y64"/>
          <cell r="Z64"/>
          <cell r="AA64"/>
          <cell r="AB64"/>
          <cell r="AC64"/>
          <cell r="AD64" t="str">
            <v>F4车间</v>
          </cell>
        </row>
        <row r="65">
          <cell r="C65" t="str">
            <v>X-020201</v>
          </cell>
          <cell r="D65" t="str">
            <v>F2浓缩降膜蒸发器</v>
          </cell>
          <cell r="E65" t="str">
            <v>降膜式</v>
          </cell>
          <cell r="F65" t="str">
            <v>S=20m2</v>
          </cell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 t="str">
            <v>二氯甲烷,F2</v>
          </cell>
          <cell r="R65">
            <v>40</v>
          </cell>
          <cell r="S65">
            <v>-0.1</v>
          </cell>
          <cell r="T65">
            <v>1</v>
          </cell>
          <cell r="U65"/>
          <cell r="V65"/>
          <cell r="W65" t="str">
            <v>台</v>
          </cell>
          <cell r="X65" t="str">
            <v>S304</v>
          </cell>
          <cell r="Y65"/>
          <cell r="Z65"/>
          <cell r="AA65"/>
          <cell r="AB65"/>
          <cell r="AC65"/>
          <cell r="AD65" t="str">
            <v>F4车间</v>
          </cell>
        </row>
        <row r="66">
          <cell r="C66" t="str">
            <v>R-020205</v>
          </cell>
          <cell r="D66" t="str">
            <v>F2浓缩降膜蒸发接收釜</v>
          </cell>
          <cell r="E66" t="str">
            <v>立式盆底开式</v>
          </cell>
          <cell r="F66" t="str">
            <v>V=5.0m3</v>
          </cell>
          <cell r="G66"/>
          <cell r="H66"/>
          <cell r="I66"/>
          <cell r="J66"/>
          <cell r="K66"/>
          <cell r="L66">
            <v>5.5</v>
          </cell>
          <cell r="M66"/>
          <cell r="N66"/>
          <cell r="O66"/>
          <cell r="P66"/>
          <cell r="Q66" t="str">
            <v>二氯甲烷,F2</v>
          </cell>
          <cell r="R66">
            <v>40</v>
          </cell>
          <cell r="S66">
            <v>-0.1</v>
          </cell>
          <cell r="T66">
            <v>1</v>
          </cell>
          <cell r="U66"/>
          <cell r="V66"/>
          <cell r="W66" t="str">
            <v>台</v>
          </cell>
          <cell r="X66" t="str">
            <v>搪玻璃</v>
          </cell>
          <cell r="Y66"/>
          <cell r="Z66"/>
          <cell r="AA66"/>
          <cell r="AB66"/>
          <cell r="AC66"/>
          <cell r="AD66" t="str">
            <v>F4车间</v>
          </cell>
        </row>
        <row r="67">
          <cell r="C67" t="str">
            <v>E-020203</v>
          </cell>
          <cell r="D67" t="str">
            <v>F2降膜浓缩冷凝器</v>
          </cell>
          <cell r="E67" t="str">
            <v>管壳式</v>
          </cell>
          <cell r="F67" t="str">
            <v>S=20m2</v>
          </cell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 t="str">
            <v>二氯甲烷</v>
          </cell>
          <cell r="R67">
            <v>40</v>
          </cell>
          <cell r="S67">
            <v>-0.1</v>
          </cell>
          <cell r="T67">
            <v>1</v>
          </cell>
          <cell r="U67"/>
          <cell r="V67"/>
          <cell r="W67" t="str">
            <v>台</v>
          </cell>
          <cell r="X67" t="str">
            <v>S304</v>
          </cell>
          <cell r="Y67"/>
          <cell r="Z67"/>
          <cell r="AA67"/>
          <cell r="AB67"/>
          <cell r="AC67"/>
          <cell r="AD67" t="str">
            <v>F4车间</v>
          </cell>
        </row>
        <row r="68">
          <cell r="C68" t="str">
            <v>E-020204</v>
          </cell>
          <cell r="D68" t="str">
            <v>F2降膜浓缩捕集器</v>
          </cell>
          <cell r="E68" t="str">
            <v>管壳式</v>
          </cell>
          <cell r="F68" t="str">
            <v>S=15m2</v>
          </cell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 t="str">
            <v>二氯甲烷</v>
          </cell>
          <cell r="R68">
            <v>10</v>
          </cell>
          <cell r="S68">
            <v>-0.1</v>
          </cell>
          <cell r="T68">
            <v>1</v>
          </cell>
          <cell r="U68"/>
          <cell r="V68"/>
          <cell r="W68" t="str">
            <v>台</v>
          </cell>
          <cell r="X68" t="str">
            <v>S304</v>
          </cell>
          <cell r="Y68"/>
          <cell r="Z68"/>
          <cell r="AA68"/>
          <cell r="AB68"/>
          <cell r="AC68"/>
          <cell r="AD68" t="str">
            <v>F4车间</v>
          </cell>
        </row>
        <row r="69">
          <cell r="C69" t="str">
            <v>V-020208</v>
          </cell>
          <cell r="D69" t="str">
            <v>F2降膜浓缩接收罐</v>
          </cell>
          <cell r="E69" t="str">
            <v>立式盆底</v>
          </cell>
          <cell r="F69" t="str">
            <v>V=5.0m3</v>
          </cell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 t="str">
            <v>二氯甲烷</v>
          </cell>
          <cell r="R69" t="str">
            <v>20-30</v>
          </cell>
          <cell r="S69">
            <v>-0.1</v>
          </cell>
          <cell r="T69">
            <v>1</v>
          </cell>
          <cell r="U69"/>
          <cell r="V69"/>
          <cell r="W69" t="str">
            <v>台</v>
          </cell>
          <cell r="X69" t="str">
            <v>S304</v>
          </cell>
          <cell r="Y69"/>
          <cell r="Z69"/>
          <cell r="AA69"/>
          <cell r="AB69"/>
          <cell r="AC69"/>
          <cell r="AD69" t="str">
            <v>F4车间</v>
          </cell>
        </row>
        <row r="70">
          <cell r="C70" t="str">
            <v>V-020209</v>
          </cell>
          <cell r="D70" t="str">
            <v>F2降膜浓缩真空缓冲罐</v>
          </cell>
          <cell r="E70" t="str">
            <v>立式盆底</v>
          </cell>
          <cell r="F70" t="str">
            <v>V=0.3m3</v>
          </cell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 t="str">
            <v>20-30</v>
          </cell>
          <cell r="S70">
            <v>-0.1</v>
          </cell>
          <cell r="T70">
            <v>1</v>
          </cell>
          <cell r="U70"/>
          <cell r="V70"/>
          <cell r="W70" t="str">
            <v>台</v>
          </cell>
          <cell r="X70" t="str">
            <v>碳钢</v>
          </cell>
          <cell r="Y70"/>
          <cell r="Z70"/>
          <cell r="AA70"/>
          <cell r="AB70"/>
          <cell r="AC70"/>
          <cell r="AD70" t="str">
            <v>F4车间</v>
          </cell>
        </row>
        <row r="71">
          <cell r="C71" t="str">
            <v>Z-020201</v>
          </cell>
          <cell r="D71" t="str">
            <v>F2降膜浓缩真空泵</v>
          </cell>
          <cell r="E71" t="str">
            <v>液环泵</v>
          </cell>
          <cell r="F71" t="str">
            <v>Q=100L/S(2BV6131,Q=400m3/h，11kw)</v>
          </cell>
          <cell r="G71"/>
          <cell r="H71"/>
          <cell r="I71"/>
          <cell r="J71"/>
          <cell r="K71"/>
          <cell r="L71">
            <v>11</v>
          </cell>
          <cell r="M71"/>
          <cell r="N71"/>
          <cell r="O71"/>
          <cell r="P71"/>
          <cell r="Q71" t="str">
            <v>二氯甲烷,水</v>
          </cell>
          <cell r="R71" t="str">
            <v>20-30</v>
          </cell>
          <cell r="S71"/>
          <cell r="T71">
            <v>1</v>
          </cell>
          <cell r="U71"/>
          <cell r="V71"/>
          <cell r="W71" t="str">
            <v>台</v>
          </cell>
          <cell r="X71" t="str">
            <v>碳钢</v>
          </cell>
          <cell r="Y71"/>
          <cell r="Z71"/>
          <cell r="AA71"/>
          <cell r="AB71"/>
          <cell r="AC71"/>
          <cell r="AD71" t="str">
            <v>F4车间</v>
          </cell>
        </row>
        <row r="72">
          <cell r="C72" t="str">
            <v>R-020206A/B</v>
          </cell>
          <cell r="D72" t="str">
            <v>F2浓缩结晶反应釜</v>
          </cell>
          <cell r="E72" t="str">
            <v>立式盆底开式</v>
          </cell>
          <cell r="F72" t="str">
            <v>V=8.0m3</v>
          </cell>
          <cell r="G72"/>
          <cell r="H72"/>
          <cell r="I72"/>
          <cell r="J72"/>
          <cell r="K72"/>
          <cell r="L72">
            <v>11</v>
          </cell>
          <cell r="M72"/>
          <cell r="N72"/>
          <cell r="O72"/>
          <cell r="P72" t="str">
            <v>有</v>
          </cell>
          <cell r="Q72" t="str">
            <v>F2，二氯甲烷甲醇，水</v>
          </cell>
          <cell r="R72" t="str">
            <v>20-30</v>
          </cell>
          <cell r="S72">
            <v>-0.1</v>
          </cell>
          <cell r="T72">
            <v>2</v>
          </cell>
          <cell r="U72"/>
          <cell r="V72"/>
          <cell r="W72" t="str">
            <v>台</v>
          </cell>
          <cell r="X72" t="str">
            <v>搪玻璃</v>
          </cell>
          <cell r="Y72"/>
          <cell r="Z72"/>
          <cell r="AA72"/>
          <cell r="AB72"/>
          <cell r="AC72"/>
          <cell r="AD72" t="str">
            <v>F4车间</v>
          </cell>
        </row>
        <row r="73">
          <cell r="C73" t="str">
            <v>E-020205A/B</v>
          </cell>
          <cell r="D73" t="str">
            <v>F2浓缩结晶冷凝器</v>
          </cell>
          <cell r="E73" t="str">
            <v>管壳式</v>
          </cell>
          <cell r="F73" t="str">
            <v>S=15m2</v>
          </cell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 t="str">
            <v>二氯甲烷</v>
          </cell>
          <cell r="R73">
            <v>40</v>
          </cell>
          <cell r="S73">
            <v>-0.1</v>
          </cell>
          <cell r="T73">
            <v>2</v>
          </cell>
          <cell r="U73"/>
          <cell r="V73"/>
          <cell r="W73" t="str">
            <v>台</v>
          </cell>
          <cell r="X73" t="str">
            <v>S304</v>
          </cell>
          <cell r="Y73"/>
          <cell r="Z73"/>
          <cell r="AA73"/>
          <cell r="AB73"/>
          <cell r="AC73"/>
          <cell r="AD73" t="str">
            <v>F4车间</v>
          </cell>
        </row>
        <row r="74">
          <cell r="C74" t="str">
            <v>E-020206A/B</v>
          </cell>
          <cell r="D74" t="str">
            <v>F2浓缩结晶捕集器</v>
          </cell>
          <cell r="E74" t="str">
            <v>管壳式</v>
          </cell>
          <cell r="F74" t="str">
            <v>S=15m2</v>
          </cell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 t="str">
            <v>二氯甲烷</v>
          </cell>
          <cell r="R74">
            <v>0</v>
          </cell>
          <cell r="S74">
            <v>-0.1</v>
          </cell>
          <cell r="T74">
            <v>2</v>
          </cell>
          <cell r="U74"/>
          <cell r="V74"/>
          <cell r="W74" t="str">
            <v>台</v>
          </cell>
          <cell r="X74" t="str">
            <v>S304</v>
          </cell>
          <cell r="Y74"/>
          <cell r="Z74"/>
          <cell r="AA74"/>
          <cell r="AB74"/>
          <cell r="AC74"/>
          <cell r="AD74" t="str">
            <v>F4车间</v>
          </cell>
        </row>
        <row r="75">
          <cell r="C75" t="str">
            <v>V-020210A/B</v>
          </cell>
          <cell r="D75" t="str">
            <v>F2浓缩接收罐</v>
          </cell>
          <cell r="E75" t="str">
            <v>立式盆底椭圆封头</v>
          </cell>
          <cell r="F75" t="str">
            <v>V=2.0m3</v>
          </cell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 t="str">
            <v>二氯甲烷</v>
          </cell>
          <cell r="R75" t="str">
            <v>20-30</v>
          </cell>
          <cell r="S75">
            <v>-0.1</v>
          </cell>
          <cell r="T75">
            <v>2</v>
          </cell>
          <cell r="U75"/>
          <cell r="V75"/>
          <cell r="W75" t="str">
            <v>台</v>
          </cell>
          <cell r="X75" t="str">
            <v>S304</v>
          </cell>
          <cell r="Y75"/>
          <cell r="Z75"/>
          <cell r="AA75"/>
          <cell r="AB75"/>
          <cell r="AC75"/>
          <cell r="AD75" t="str">
            <v>F4车间</v>
          </cell>
        </row>
        <row r="76">
          <cell r="C76" t="str">
            <v>V-020211A/B</v>
          </cell>
          <cell r="D76" t="str">
            <v>F2浓缩真空缓冲罐</v>
          </cell>
          <cell r="E76" t="str">
            <v>立式盆底</v>
          </cell>
          <cell r="F76" t="str">
            <v>V=0.3m3</v>
          </cell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 t="str">
            <v>二氯甲烷</v>
          </cell>
          <cell r="R76" t="str">
            <v>20-30</v>
          </cell>
          <cell r="S76">
            <v>-0.1</v>
          </cell>
          <cell r="T76">
            <v>2</v>
          </cell>
          <cell r="U76"/>
          <cell r="V76"/>
          <cell r="W76" t="str">
            <v>台</v>
          </cell>
          <cell r="X76" t="str">
            <v>碳钢</v>
          </cell>
          <cell r="Y76"/>
          <cell r="Z76"/>
          <cell r="AA76"/>
          <cell r="AB76"/>
          <cell r="AC76"/>
          <cell r="AD76" t="str">
            <v>F4车间</v>
          </cell>
        </row>
        <row r="77">
          <cell r="C77" t="str">
            <v>Z-020202A/B</v>
          </cell>
          <cell r="D77" t="str">
            <v>F2浓缩真空泵</v>
          </cell>
          <cell r="E77" t="str">
            <v>液环泵</v>
          </cell>
          <cell r="F77" t="str">
            <v>Q=100L/S(2BV6131,Q=400m3/h，11kw)</v>
          </cell>
          <cell r="G77"/>
          <cell r="H77"/>
          <cell r="I77"/>
          <cell r="J77"/>
          <cell r="K77"/>
          <cell r="L77">
            <v>11</v>
          </cell>
          <cell r="M77"/>
          <cell r="N77"/>
          <cell r="O77"/>
          <cell r="P77"/>
          <cell r="Q77" t="str">
            <v>二氯甲烷</v>
          </cell>
          <cell r="R77" t="str">
            <v>20-30</v>
          </cell>
          <cell r="S77"/>
          <cell r="T77">
            <v>2</v>
          </cell>
          <cell r="U77"/>
          <cell r="V77"/>
          <cell r="W77" t="str">
            <v>台</v>
          </cell>
          <cell r="X77" t="str">
            <v>碳钢</v>
          </cell>
          <cell r="Y77"/>
          <cell r="Z77"/>
          <cell r="AA77"/>
          <cell r="AB77"/>
          <cell r="AC77"/>
          <cell r="AD77" t="str">
            <v>F4车间</v>
          </cell>
        </row>
        <row r="78">
          <cell r="C78" t="str">
            <v>F-020201A/B</v>
          </cell>
          <cell r="D78" t="str">
            <v>F2离心机</v>
          </cell>
          <cell r="E78" t="str">
            <v>下卸料离心机</v>
          </cell>
          <cell r="F78" t="str">
            <v>Ø1600，需要低温夹套（PLD1600，37kw，总高4.3m）</v>
          </cell>
          <cell r="G78"/>
          <cell r="H78"/>
          <cell r="I78"/>
          <cell r="J78"/>
          <cell r="K78"/>
          <cell r="L78">
            <v>37</v>
          </cell>
          <cell r="M78"/>
          <cell r="N78"/>
          <cell r="O78"/>
          <cell r="P78"/>
          <cell r="Q78" t="str">
            <v>F2,甲醇，水</v>
          </cell>
          <cell r="R78">
            <v>10</v>
          </cell>
          <cell r="S78" t="str">
            <v>常压</v>
          </cell>
          <cell r="T78">
            <v>2</v>
          </cell>
          <cell r="U78"/>
          <cell r="V78"/>
          <cell r="W78" t="str">
            <v>台</v>
          </cell>
          <cell r="X78" t="str">
            <v>S304</v>
          </cell>
          <cell r="Y78"/>
          <cell r="Z78">
            <v>12</v>
          </cell>
          <cell r="AA78"/>
          <cell r="AB78"/>
          <cell r="AC78"/>
          <cell r="AD78" t="str">
            <v>F4车间</v>
          </cell>
        </row>
        <row r="79">
          <cell r="C79" t="str">
            <v>V-020211</v>
          </cell>
          <cell r="D79" t="str">
            <v>F2离心机母液缓冲罐</v>
          </cell>
          <cell r="E79" t="str">
            <v>卧式</v>
          </cell>
          <cell r="F79" t="str">
            <v>V=0.3m3</v>
          </cell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 t="str">
            <v>F2,甲醇，水</v>
          </cell>
          <cell r="R79">
            <v>10</v>
          </cell>
          <cell r="S79" t="str">
            <v>常压</v>
          </cell>
          <cell r="T79">
            <v>1</v>
          </cell>
          <cell r="U79"/>
          <cell r="V79"/>
          <cell r="W79" t="str">
            <v>台</v>
          </cell>
          <cell r="X79" t="str">
            <v>PP</v>
          </cell>
          <cell r="Y79"/>
          <cell r="Z79"/>
          <cell r="AA79"/>
          <cell r="AB79"/>
          <cell r="AC79" t="str">
            <v>自制</v>
          </cell>
          <cell r="AD79" t="str">
            <v>F4车间</v>
          </cell>
        </row>
        <row r="80">
          <cell r="C80" t="str">
            <v>P-020208</v>
          </cell>
          <cell r="D80" t="str">
            <v>F2离心机母液打料泵</v>
          </cell>
          <cell r="E80" t="str">
            <v>气动隔膜泵</v>
          </cell>
          <cell r="F80" t="str">
            <v>Q=2.0m3/hr</v>
          </cell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 t="str">
            <v>F2,甲醇，水</v>
          </cell>
          <cell r="R80">
            <v>10</v>
          </cell>
          <cell r="S80" t="str">
            <v>常压</v>
          </cell>
          <cell r="T80">
            <v>1</v>
          </cell>
          <cell r="U80"/>
          <cell r="V80"/>
          <cell r="W80" t="str">
            <v>台</v>
          </cell>
          <cell r="X80" t="str">
            <v>PP</v>
          </cell>
          <cell r="Y80"/>
          <cell r="Z80"/>
          <cell r="AA80"/>
          <cell r="AB80"/>
          <cell r="AC80"/>
          <cell r="AD80" t="str">
            <v>F4车间</v>
          </cell>
        </row>
        <row r="81">
          <cell r="C81" t="str">
            <v>V-020212</v>
          </cell>
          <cell r="D81" t="str">
            <v>F2一次结晶母液罐</v>
          </cell>
          <cell r="E81" t="str">
            <v>立式盆底</v>
          </cell>
          <cell r="F81" t="str">
            <v>V=8.0m3</v>
          </cell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 t="str">
            <v>F2,甲醇，水</v>
          </cell>
          <cell r="R81">
            <v>10</v>
          </cell>
          <cell r="S81" t="str">
            <v>常压</v>
          </cell>
          <cell r="T81">
            <v>1</v>
          </cell>
          <cell r="U81"/>
          <cell r="V81"/>
          <cell r="W81" t="str">
            <v>台</v>
          </cell>
          <cell r="X81" t="str">
            <v>S304</v>
          </cell>
          <cell r="Y81"/>
          <cell r="Z81"/>
          <cell r="AA81"/>
          <cell r="AB81"/>
          <cell r="AC81"/>
          <cell r="AD81" t="str">
            <v>F4车间</v>
          </cell>
        </row>
        <row r="82">
          <cell r="C82" t="str">
            <v>P-020209</v>
          </cell>
          <cell r="D82" t="str">
            <v>F2一次结晶母液打料泵</v>
          </cell>
          <cell r="E82" t="str">
            <v>化工泵</v>
          </cell>
          <cell r="F82" t="str">
            <v>Q=6.3m3/hr（40-25-160，Q=6.3m3/h,H=32m,3kw）</v>
          </cell>
          <cell r="G82"/>
          <cell r="H82"/>
          <cell r="I82"/>
          <cell r="J82"/>
          <cell r="K82"/>
          <cell r="L82">
            <v>3</v>
          </cell>
          <cell r="M82"/>
          <cell r="N82"/>
          <cell r="O82"/>
          <cell r="P82"/>
          <cell r="Q82" t="str">
            <v>F2,甲醇，水</v>
          </cell>
          <cell r="R82">
            <v>10</v>
          </cell>
          <cell r="S82" t="str">
            <v>常压</v>
          </cell>
          <cell r="T82">
            <v>1</v>
          </cell>
          <cell r="U82"/>
          <cell r="V82"/>
          <cell r="W82" t="str">
            <v>台</v>
          </cell>
          <cell r="X82" t="str">
            <v>S304</v>
          </cell>
          <cell r="Y82"/>
          <cell r="Z82"/>
          <cell r="AA82"/>
          <cell r="AB82"/>
          <cell r="AC82"/>
          <cell r="AD82" t="str">
            <v>F4车间</v>
          </cell>
        </row>
        <row r="83">
          <cell r="C83" t="str">
            <v>R-020207A/B</v>
          </cell>
          <cell r="D83" t="str">
            <v>F2精制反应釜</v>
          </cell>
          <cell r="E83" t="str">
            <v>立式盆底开式</v>
          </cell>
          <cell r="F83" t="str">
            <v>V=6.3m3</v>
          </cell>
          <cell r="G83"/>
          <cell r="H83"/>
          <cell r="I83"/>
          <cell r="J83"/>
          <cell r="K83"/>
          <cell r="L83">
            <v>7.5</v>
          </cell>
          <cell r="M83"/>
          <cell r="N83"/>
          <cell r="O83"/>
          <cell r="P83" t="str">
            <v>有</v>
          </cell>
          <cell r="Q83" t="str">
            <v>二氯甲烷,F2</v>
          </cell>
          <cell r="R83">
            <v>40</v>
          </cell>
          <cell r="S83">
            <v>-0.1</v>
          </cell>
          <cell r="T83">
            <v>2</v>
          </cell>
          <cell r="U83"/>
          <cell r="V83"/>
          <cell r="W83" t="str">
            <v>台</v>
          </cell>
          <cell r="X83" t="str">
            <v>搪玻璃</v>
          </cell>
          <cell r="Y83"/>
          <cell r="Z83"/>
          <cell r="AA83"/>
          <cell r="AB83"/>
          <cell r="AC83"/>
          <cell r="AD83" t="str">
            <v>F4车间</v>
          </cell>
        </row>
        <row r="84">
          <cell r="C84" t="str">
            <v>E-020207A/B</v>
          </cell>
          <cell r="D84" t="str">
            <v>F2精制冷凝器</v>
          </cell>
          <cell r="E84" t="str">
            <v>管壳式</v>
          </cell>
          <cell r="F84" t="str">
            <v>S=15m2</v>
          </cell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 t="str">
            <v>二氯甲烷</v>
          </cell>
          <cell r="R84">
            <v>40</v>
          </cell>
          <cell r="S84">
            <v>-0.1</v>
          </cell>
          <cell r="T84">
            <v>2</v>
          </cell>
          <cell r="U84"/>
          <cell r="V84"/>
          <cell r="W84" t="str">
            <v>台</v>
          </cell>
          <cell r="X84" t="str">
            <v>S304</v>
          </cell>
          <cell r="Y84"/>
          <cell r="Z84"/>
          <cell r="AA84"/>
          <cell r="AB84"/>
          <cell r="AC84"/>
          <cell r="AD84" t="str">
            <v>F4车间</v>
          </cell>
        </row>
        <row r="85">
          <cell r="C85" t="str">
            <v>E-020208A/B</v>
          </cell>
          <cell r="D85" t="str">
            <v>F2精制捕集器</v>
          </cell>
          <cell r="E85" t="str">
            <v>管壳式</v>
          </cell>
          <cell r="F85" t="str">
            <v>S=10m2</v>
          </cell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 t="str">
            <v>二氯甲烷</v>
          </cell>
          <cell r="R85">
            <v>0</v>
          </cell>
          <cell r="S85">
            <v>-0.1</v>
          </cell>
          <cell r="T85">
            <v>2</v>
          </cell>
          <cell r="U85"/>
          <cell r="V85"/>
          <cell r="W85" t="str">
            <v>台</v>
          </cell>
          <cell r="X85" t="str">
            <v>S304</v>
          </cell>
          <cell r="Y85"/>
          <cell r="Z85"/>
          <cell r="AA85"/>
          <cell r="AB85"/>
          <cell r="AC85"/>
          <cell r="AD85" t="str">
            <v>F4车间</v>
          </cell>
        </row>
        <row r="86">
          <cell r="C86" t="str">
            <v>V-020212A/B</v>
          </cell>
          <cell r="D86" t="str">
            <v>F2精制接收罐</v>
          </cell>
          <cell r="E86" t="str">
            <v>立式盆底椭圆封头</v>
          </cell>
          <cell r="F86" t="str">
            <v>V=2.0m3</v>
          </cell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 t="str">
            <v>二氯甲烷</v>
          </cell>
          <cell r="R86" t="str">
            <v>20-30</v>
          </cell>
          <cell r="S86">
            <v>-0.1</v>
          </cell>
          <cell r="T86">
            <v>2</v>
          </cell>
          <cell r="U86"/>
          <cell r="V86"/>
          <cell r="W86" t="str">
            <v>台</v>
          </cell>
          <cell r="X86" t="str">
            <v>S304</v>
          </cell>
          <cell r="Y86"/>
          <cell r="Z86"/>
          <cell r="AA86"/>
          <cell r="AB86"/>
          <cell r="AC86"/>
          <cell r="AD86" t="str">
            <v>F4车间</v>
          </cell>
        </row>
        <row r="87">
          <cell r="C87" t="str">
            <v>V-020213</v>
          </cell>
          <cell r="D87" t="str">
            <v>F2精制真空缓冲罐</v>
          </cell>
          <cell r="E87" t="str">
            <v>立式盆底</v>
          </cell>
          <cell r="F87" t="str">
            <v>V=0.3m3</v>
          </cell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 t="str">
            <v>二氯甲烷</v>
          </cell>
          <cell r="R87" t="str">
            <v>20-30</v>
          </cell>
          <cell r="S87">
            <v>-0.1</v>
          </cell>
          <cell r="T87">
            <v>1</v>
          </cell>
          <cell r="U87"/>
          <cell r="V87"/>
          <cell r="W87" t="str">
            <v>台</v>
          </cell>
          <cell r="X87" t="str">
            <v>碳钢</v>
          </cell>
          <cell r="Y87"/>
          <cell r="Z87"/>
          <cell r="AA87"/>
          <cell r="AB87"/>
          <cell r="AC87"/>
          <cell r="AD87" t="str">
            <v>F4车间</v>
          </cell>
        </row>
        <row r="88">
          <cell r="C88" t="str">
            <v>Z-020203</v>
          </cell>
          <cell r="D88" t="str">
            <v>F2精制真空泵</v>
          </cell>
          <cell r="E88" t="str">
            <v>螺杆泵</v>
          </cell>
          <cell r="F88" t="str">
            <v>Q=70L/S（LG75，7.5kw）</v>
          </cell>
          <cell r="G88"/>
          <cell r="H88"/>
          <cell r="I88"/>
          <cell r="J88"/>
          <cell r="K88"/>
          <cell r="L88">
            <v>7.5</v>
          </cell>
          <cell r="M88"/>
          <cell r="N88"/>
          <cell r="O88"/>
          <cell r="P88"/>
          <cell r="Q88" t="str">
            <v>二氯甲烷</v>
          </cell>
          <cell r="R88" t="str">
            <v>20-30</v>
          </cell>
          <cell r="S88"/>
          <cell r="T88">
            <v>1</v>
          </cell>
          <cell r="U88"/>
          <cell r="V88"/>
          <cell r="W88" t="str">
            <v>台</v>
          </cell>
          <cell r="X88"/>
          <cell r="Y88"/>
          <cell r="Z88">
            <v>0.4</v>
          </cell>
          <cell r="AA88"/>
          <cell r="AB88"/>
          <cell r="AC88"/>
          <cell r="AD88" t="str">
            <v>F4车间</v>
          </cell>
        </row>
        <row r="89">
          <cell r="C89" t="str">
            <v>V-020214</v>
          </cell>
          <cell r="D89" t="str">
            <v>F2精制分层油相罐</v>
          </cell>
          <cell r="E89" t="str">
            <v>立式盆底</v>
          </cell>
          <cell r="F89" t="str">
            <v>V=5.0m3</v>
          </cell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 t="str">
            <v>二氯甲烷,F2</v>
          </cell>
          <cell r="R89">
            <v>40</v>
          </cell>
          <cell r="S89" t="str">
            <v>常压</v>
          </cell>
          <cell r="T89">
            <v>1</v>
          </cell>
          <cell r="U89"/>
          <cell r="V89"/>
          <cell r="W89" t="str">
            <v>台</v>
          </cell>
          <cell r="X89" t="str">
            <v>S304</v>
          </cell>
          <cell r="Y89"/>
          <cell r="Z89"/>
          <cell r="AA89"/>
          <cell r="AB89"/>
          <cell r="AC89"/>
          <cell r="AD89" t="str">
            <v>F4车间</v>
          </cell>
        </row>
        <row r="90">
          <cell r="C90" t="str">
            <v>P-020210</v>
          </cell>
          <cell r="D90" t="str">
            <v>F2精制分层油相罐泵</v>
          </cell>
          <cell r="E90" t="str">
            <v>磁力泵</v>
          </cell>
          <cell r="F90" t="str">
            <v>Q=4.0m3/hr（40-25-160，Q=6.3m3/h,H=32m，3kw）</v>
          </cell>
          <cell r="G90"/>
          <cell r="H90"/>
          <cell r="I90"/>
          <cell r="J90"/>
          <cell r="K90"/>
          <cell r="L90">
            <v>3</v>
          </cell>
          <cell r="M90"/>
          <cell r="N90"/>
          <cell r="O90"/>
          <cell r="P90"/>
          <cell r="Q90" t="str">
            <v>二氯甲烷,F2</v>
          </cell>
          <cell r="R90" t="str">
            <v>20-30</v>
          </cell>
          <cell r="S90"/>
          <cell r="T90">
            <v>1</v>
          </cell>
          <cell r="U90"/>
          <cell r="V90"/>
          <cell r="W90" t="str">
            <v>台</v>
          </cell>
          <cell r="X90" t="str">
            <v>S304</v>
          </cell>
          <cell r="Y90"/>
          <cell r="Z90"/>
          <cell r="AA90"/>
          <cell r="AB90"/>
          <cell r="AC90"/>
          <cell r="AD90" t="str">
            <v>F4车间</v>
          </cell>
        </row>
        <row r="91">
          <cell r="C91" t="str">
            <v>V-020215</v>
          </cell>
          <cell r="D91" t="str">
            <v>F2中间罐</v>
          </cell>
          <cell r="E91" t="str">
            <v>立式盆底</v>
          </cell>
          <cell r="F91" t="str">
            <v>V=3.0m3，有夹套</v>
          </cell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 t="str">
            <v>F2</v>
          </cell>
          <cell r="R91">
            <v>50</v>
          </cell>
          <cell r="S91" t="str">
            <v>常压</v>
          </cell>
          <cell r="T91">
            <v>1</v>
          </cell>
          <cell r="U91"/>
          <cell r="V91"/>
          <cell r="W91" t="str">
            <v>台</v>
          </cell>
          <cell r="X91" t="str">
            <v>S304</v>
          </cell>
          <cell r="Y91"/>
          <cell r="Z91"/>
          <cell r="AA91"/>
          <cell r="AB91"/>
          <cell r="AC91"/>
          <cell r="AD91" t="str">
            <v>F4车间</v>
          </cell>
        </row>
        <row r="92">
          <cell r="C92" t="str">
            <v>P-020211</v>
          </cell>
          <cell r="D92" t="str">
            <v>F2中间罐泵</v>
          </cell>
          <cell r="E92" t="str">
            <v>化工泵</v>
          </cell>
          <cell r="F92" t="str">
            <v>Q=4.0m3/hr（40-25-160，Q=6.3m3/h,H=32m，3kw）</v>
          </cell>
          <cell r="G92"/>
          <cell r="H92"/>
          <cell r="I92"/>
          <cell r="J92"/>
          <cell r="K92"/>
          <cell r="L92">
            <v>3</v>
          </cell>
          <cell r="M92"/>
          <cell r="N92"/>
          <cell r="O92"/>
          <cell r="P92"/>
          <cell r="Q92" t="str">
            <v>F2</v>
          </cell>
          <cell r="R92">
            <v>50</v>
          </cell>
          <cell r="S92" t="str">
            <v>常压</v>
          </cell>
          <cell r="T92">
            <v>1</v>
          </cell>
          <cell r="U92"/>
          <cell r="V92"/>
          <cell r="W92" t="str">
            <v>台</v>
          </cell>
          <cell r="X92" t="str">
            <v>S304</v>
          </cell>
          <cell r="Y92"/>
          <cell r="Z92"/>
          <cell r="AA92"/>
          <cell r="AB92"/>
          <cell r="AC92"/>
          <cell r="AD92" t="str">
            <v>F4车间</v>
          </cell>
        </row>
        <row r="93">
          <cell r="C93" t="str">
            <v>R-020208A/B</v>
          </cell>
          <cell r="D93" t="str">
            <v>F2母液浓缩萃取反应釜</v>
          </cell>
          <cell r="E93" t="str">
            <v>立式盆底椭圆封头</v>
          </cell>
          <cell r="F93" t="str">
            <v>V=8.0m3</v>
          </cell>
          <cell r="G93"/>
          <cell r="H93"/>
          <cell r="I93"/>
          <cell r="J93"/>
          <cell r="K93"/>
          <cell r="L93">
            <v>11</v>
          </cell>
          <cell r="M93"/>
          <cell r="N93"/>
          <cell r="O93"/>
          <cell r="P93" t="str">
            <v>有</v>
          </cell>
          <cell r="Q93" t="str">
            <v>F2,甲醇，水，二氯甲烷</v>
          </cell>
          <cell r="R93" t="str">
            <v>20-70</v>
          </cell>
          <cell r="S93">
            <v>-0.1</v>
          </cell>
          <cell r="T93">
            <v>2</v>
          </cell>
          <cell r="U93"/>
          <cell r="V93"/>
          <cell r="W93" t="str">
            <v>台</v>
          </cell>
          <cell r="X93" t="str">
            <v>搪玻璃</v>
          </cell>
          <cell r="Y93"/>
          <cell r="Z93"/>
          <cell r="AA93"/>
          <cell r="AB93"/>
          <cell r="AC93"/>
          <cell r="AD93" t="str">
            <v>F4车间</v>
          </cell>
        </row>
        <row r="94">
          <cell r="C94" t="str">
            <v>E-020209A/B</v>
          </cell>
          <cell r="D94" t="str">
            <v>F2母液浓缩冷凝器</v>
          </cell>
          <cell r="E94" t="str">
            <v>管壳式</v>
          </cell>
          <cell r="F94" t="str">
            <v>S=20m2</v>
          </cell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 t="str">
            <v>甲醇,水</v>
          </cell>
          <cell r="R94">
            <v>40</v>
          </cell>
          <cell r="S94">
            <v>-0.1</v>
          </cell>
          <cell r="T94">
            <v>2</v>
          </cell>
          <cell r="U94"/>
          <cell r="V94"/>
          <cell r="W94" t="str">
            <v>台</v>
          </cell>
          <cell r="X94" t="str">
            <v>S304</v>
          </cell>
          <cell r="Y94"/>
          <cell r="Z94"/>
          <cell r="AA94"/>
          <cell r="AB94"/>
          <cell r="AC94"/>
          <cell r="AD94" t="str">
            <v>F4车间</v>
          </cell>
        </row>
        <row r="95">
          <cell r="C95" t="str">
            <v>E-020210A/B</v>
          </cell>
          <cell r="D95" t="str">
            <v>F2母液浓缩捕集器</v>
          </cell>
          <cell r="E95" t="str">
            <v>管壳式</v>
          </cell>
          <cell r="F95" t="str">
            <v>S=15m2</v>
          </cell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 t="str">
            <v>甲醇,水</v>
          </cell>
          <cell r="R95">
            <v>40</v>
          </cell>
          <cell r="S95">
            <v>-0.1</v>
          </cell>
          <cell r="T95">
            <v>2</v>
          </cell>
          <cell r="U95"/>
          <cell r="V95"/>
          <cell r="W95" t="str">
            <v>台</v>
          </cell>
          <cell r="X95" t="str">
            <v>S304</v>
          </cell>
          <cell r="Y95"/>
          <cell r="Z95"/>
          <cell r="AA95"/>
          <cell r="AB95"/>
          <cell r="AC95"/>
          <cell r="AD95" t="str">
            <v>F4车间</v>
          </cell>
        </row>
        <row r="96">
          <cell r="C96" t="str">
            <v>V-020216A/B</v>
          </cell>
          <cell r="D96" t="str">
            <v>F2母液浓缩接收罐</v>
          </cell>
          <cell r="E96" t="str">
            <v>立式盆底椭圆封头</v>
          </cell>
          <cell r="F96" t="str">
            <v>V=2.0m3</v>
          </cell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 t="str">
            <v>甲醇,水</v>
          </cell>
          <cell r="R96" t="str">
            <v>20-30</v>
          </cell>
          <cell r="S96">
            <v>-0.1</v>
          </cell>
          <cell r="T96">
            <v>2</v>
          </cell>
          <cell r="U96"/>
          <cell r="V96"/>
          <cell r="W96" t="str">
            <v>台</v>
          </cell>
          <cell r="X96" t="str">
            <v>S304</v>
          </cell>
          <cell r="Y96"/>
          <cell r="Z96"/>
          <cell r="AA96"/>
          <cell r="AB96"/>
          <cell r="AC96"/>
          <cell r="AD96" t="str">
            <v>F4车间</v>
          </cell>
        </row>
        <row r="97">
          <cell r="C97" t="str">
            <v>V-020217A/B</v>
          </cell>
          <cell r="D97" t="str">
            <v>F2母液浓缩真空缓冲罐</v>
          </cell>
          <cell r="E97" t="str">
            <v>立式盆底</v>
          </cell>
          <cell r="F97" t="str">
            <v>V=0.3m3</v>
          </cell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 t="str">
            <v>甲醇,水</v>
          </cell>
          <cell r="R97" t="str">
            <v>20-30</v>
          </cell>
          <cell r="S97">
            <v>-0.1</v>
          </cell>
          <cell r="T97">
            <v>2</v>
          </cell>
          <cell r="U97"/>
          <cell r="V97"/>
          <cell r="W97" t="str">
            <v>台</v>
          </cell>
          <cell r="X97" t="str">
            <v>碳钢</v>
          </cell>
          <cell r="Y97"/>
          <cell r="Z97"/>
          <cell r="AA97"/>
          <cell r="AB97"/>
          <cell r="AC97"/>
          <cell r="AD97" t="str">
            <v>F4车间</v>
          </cell>
        </row>
        <row r="98">
          <cell r="C98" t="str">
            <v>Z-020204A/B</v>
          </cell>
          <cell r="D98" t="str">
            <v>F2母液浓缩真空泵</v>
          </cell>
          <cell r="E98" t="str">
            <v>螺杆泵</v>
          </cell>
          <cell r="F98" t="str">
            <v>Q=70L/S</v>
          </cell>
          <cell r="G98"/>
          <cell r="H98"/>
          <cell r="I98"/>
          <cell r="J98"/>
          <cell r="K98"/>
          <cell r="L98">
            <v>7.5</v>
          </cell>
          <cell r="M98"/>
          <cell r="N98"/>
          <cell r="O98"/>
          <cell r="P98"/>
          <cell r="Q98" t="str">
            <v>甲醇,水</v>
          </cell>
          <cell r="R98" t="str">
            <v>20-30</v>
          </cell>
          <cell r="S98"/>
          <cell r="T98">
            <v>2</v>
          </cell>
          <cell r="U98"/>
          <cell r="V98"/>
          <cell r="W98" t="str">
            <v>台</v>
          </cell>
          <cell r="X98"/>
          <cell r="Y98"/>
          <cell r="Z98"/>
          <cell r="AA98"/>
          <cell r="AB98"/>
          <cell r="AC98"/>
          <cell r="AD98" t="str">
            <v>F4车间</v>
          </cell>
        </row>
        <row r="99">
          <cell r="C99" t="str">
            <v>V-020218</v>
          </cell>
          <cell r="D99" t="str">
            <v>F2母液浓缩分层油相罐</v>
          </cell>
          <cell r="E99" t="str">
            <v>立式盆底</v>
          </cell>
          <cell r="F99" t="str">
            <v>V=3.0m3</v>
          </cell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 t="str">
            <v>二氯甲烷,F2</v>
          </cell>
          <cell r="R99">
            <v>40</v>
          </cell>
          <cell r="S99" t="str">
            <v>常压</v>
          </cell>
          <cell r="T99">
            <v>1</v>
          </cell>
          <cell r="U99"/>
          <cell r="V99"/>
          <cell r="W99" t="str">
            <v>台</v>
          </cell>
          <cell r="X99" t="str">
            <v>S304</v>
          </cell>
          <cell r="Y99"/>
          <cell r="Z99"/>
          <cell r="AA99"/>
          <cell r="AB99"/>
          <cell r="AC99"/>
          <cell r="AD99" t="str">
            <v>F4车间</v>
          </cell>
        </row>
        <row r="100">
          <cell r="C100" t="str">
            <v>R-020209</v>
          </cell>
          <cell r="D100" t="str">
            <v>F2母液回收正庚烷萃取反应釜</v>
          </cell>
          <cell r="E100" t="str">
            <v>立式盆底椭圆封头</v>
          </cell>
          <cell r="F100" t="str">
            <v>V=6.3m3</v>
          </cell>
          <cell r="G100"/>
          <cell r="H100"/>
          <cell r="I100"/>
          <cell r="J100"/>
          <cell r="K100"/>
          <cell r="L100">
            <v>7.5</v>
          </cell>
          <cell r="M100"/>
          <cell r="N100"/>
          <cell r="O100"/>
          <cell r="P100" t="str">
            <v>有</v>
          </cell>
          <cell r="Q100" t="str">
            <v>二氯甲烷,F2正庚烷</v>
          </cell>
          <cell r="R100" t="str">
            <v>20-60</v>
          </cell>
          <cell r="S100">
            <v>-0.1</v>
          </cell>
          <cell r="T100">
            <v>1</v>
          </cell>
          <cell r="U100"/>
          <cell r="V100"/>
          <cell r="W100" t="str">
            <v>台</v>
          </cell>
          <cell r="X100" t="str">
            <v>搪玻璃</v>
          </cell>
          <cell r="Y100"/>
          <cell r="Z100"/>
          <cell r="AA100"/>
          <cell r="AB100"/>
          <cell r="AC100"/>
          <cell r="AD100" t="str">
            <v>F4车间</v>
          </cell>
        </row>
        <row r="101">
          <cell r="C101" t="str">
            <v>E-020211</v>
          </cell>
          <cell r="D101" t="str">
            <v>F2母液回收浓缩冷凝器</v>
          </cell>
          <cell r="E101" t="str">
            <v>管壳式</v>
          </cell>
          <cell r="F101" t="str">
            <v>S=15m2</v>
          </cell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 t="str">
            <v>二氯甲烷</v>
          </cell>
          <cell r="R101">
            <v>40</v>
          </cell>
          <cell r="S101">
            <v>-0.1</v>
          </cell>
          <cell r="T101">
            <v>1</v>
          </cell>
          <cell r="U101"/>
          <cell r="V101"/>
          <cell r="W101" t="str">
            <v>台</v>
          </cell>
          <cell r="X101" t="str">
            <v>S304</v>
          </cell>
          <cell r="Y101"/>
          <cell r="Z101"/>
          <cell r="AA101"/>
          <cell r="AB101"/>
          <cell r="AC101"/>
          <cell r="AD101" t="str">
            <v>F4车间</v>
          </cell>
        </row>
        <row r="102">
          <cell r="C102" t="str">
            <v>E-020212</v>
          </cell>
          <cell r="D102" t="str">
            <v>F2母液回收浓缩捕集器</v>
          </cell>
          <cell r="E102" t="str">
            <v>管壳式</v>
          </cell>
          <cell r="F102" t="str">
            <v>S=15m2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 t="str">
            <v>二氯甲烷</v>
          </cell>
          <cell r="R102">
            <v>40</v>
          </cell>
          <cell r="S102">
            <v>-0.1</v>
          </cell>
          <cell r="T102">
            <v>1</v>
          </cell>
          <cell r="U102"/>
          <cell r="V102"/>
          <cell r="W102" t="str">
            <v>台</v>
          </cell>
          <cell r="X102" t="str">
            <v>S304</v>
          </cell>
          <cell r="Y102"/>
          <cell r="Z102"/>
          <cell r="AA102"/>
          <cell r="AB102"/>
          <cell r="AC102"/>
          <cell r="AD102" t="str">
            <v>F4车间</v>
          </cell>
        </row>
        <row r="103">
          <cell r="C103" t="str">
            <v>V-020219</v>
          </cell>
          <cell r="D103" t="str">
            <v>F2母液回收接收罐</v>
          </cell>
          <cell r="E103" t="str">
            <v>立式盆底椭圆封头</v>
          </cell>
          <cell r="F103" t="str">
            <v>V=3.0m3</v>
          </cell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 t="str">
            <v>二氯甲烷</v>
          </cell>
          <cell r="R103" t="str">
            <v>20-30</v>
          </cell>
          <cell r="S103">
            <v>-0.1</v>
          </cell>
          <cell r="T103">
            <v>1</v>
          </cell>
          <cell r="U103"/>
          <cell r="V103"/>
          <cell r="W103" t="str">
            <v>台</v>
          </cell>
          <cell r="X103" t="str">
            <v>S304</v>
          </cell>
          <cell r="Y103"/>
          <cell r="Z103"/>
          <cell r="AA103"/>
          <cell r="AB103"/>
          <cell r="AC103"/>
          <cell r="AD103" t="str">
            <v>F4车间</v>
          </cell>
        </row>
        <row r="104">
          <cell r="C104" t="str">
            <v>V-020220</v>
          </cell>
          <cell r="D104" t="str">
            <v>F2母液回收浓缩真空缓冲罐</v>
          </cell>
          <cell r="E104" t="str">
            <v>立式盆底</v>
          </cell>
          <cell r="F104" t="str">
            <v>V=0.3m3</v>
          </cell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 t="str">
            <v>二氯甲烷</v>
          </cell>
          <cell r="R104" t="str">
            <v>20-30</v>
          </cell>
          <cell r="S104">
            <v>-0.1</v>
          </cell>
          <cell r="T104">
            <v>1</v>
          </cell>
          <cell r="U104"/>
          <cell r="V104"/>
          <cell r="W104" t="str">
            <v>台</v>
          </cell>
          <cell r="X104" t="str">
            <v>碳钢</v>
          </cell>
          <cell r="Y104"/>
          <cell r="Z104"/>
          <cell r="AA104"/>
          <cell r="AB104"/>
          <cell r="AC104"/>
          <cell r="AD104" t="str">
            <v>F4车间</v>
          </cell>
        </row>
        <row r="105">
          <cell r="C105" t="str">
            <v>Z-020205</v>
          </cell>
          <cell r="D105" t="str">
            <v>F2母液回收浓缩真空泵</v>
          </cell>
          <cell r="E105" t="str">
            <v>螺杆泵</v>
          </cell>
          <cell r="F105" t="str">
            <v>Q=70L/S（LG75，7.5kw）</v>
          </cell>
          <cell r="G105"/>
          <cell r="H105"/>
          <cell r="I105"/>
          <cell r="J105"/>
          <cell r="K105"/>
          <cell r="L105">
            <v>7.5</v>
          </cell>
          <cell r="M105"/>
          <cell r="N105"/>
          <cell r="O105"/>
          <cell r="P105"/>
          <cell r="Q105" t="str">
            <v>二氯甲烷</v>
          </cell>
          <cell r="R105" t="str">
            <v>20-30</v>
          </cell>
          <cell r="S105"/>
          <cell r="T105">
            <v>1</v>
          </cell>
          <cell r="U105"/>
          <cell r="V105"/>
          <cell r="W105" t="str">
            <v>台</v>
          </cell>
          <cell r="X105"/>
          <cell r="Y105"/>
          <cell r="Z105"/>
          <cell r="AA105"/>
          <cell r="AB105"/>
          <cell r="AC105"/>
          <cell r="AD105" t="str">
            <v>F4车间</v>
          </cell>
        </row>
        <row r="106">
          <cell r="C106" t="str">
            <v>V-020221</v>
          </cell>
          <cell r="D106" t="str">
            <v>F2母液回收浓缩分层水相罐</v>
          </cell>
          <cell r="E106" t="str">
            <v>立式盆底</v>
          </cell>
          <cell r="F106" t="str">
            <v>V=3.0m3</v>
          </cell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 t="str">
            <v>水，碳酸钠</v>
          </cell>
          <cell r="R106">
            <v>40</v>
          </cell>
          <cell r="S106" t="str">
            <v>常压</v>
          </cell>
          <cell r="T106">
            <v>1</v>
          </cell>
          <cell r="U106"/>
          <cell r="V106"/>
          <cell r="W106" t="str">
            <v>台</v>
          </cell>
          <cell r="X106" t="str">
            <v>S304</v>
          </cell>
          <cell r="Y106"/>
          <cell r="Z106"/>
          <cell r="AA106"/>
          <cell r="AB106"/>
          <cell r="AC106"/>
          <cell r="AD106" t="str">
            <v>F4车间</v>
          </cell>
        </row>
        <row r="107">
          <cell r="C107" t="str">
            <v>R-020210</v>
          </cell>
          <cell r="D107" t="str">
            <v>F2母液正庚烷浓缩结晶反应釜</v>
          </cell>
          <cell r="E107" t="str">
            <v>立式盆底椭圆封头</v>
          </cell>
          <cell r="F107" t="str">
            <v>V=6.3m3</v>
          </cell>
          <cell r="G107"/>
          <cell r="H107"/>
          <cell r="I107"/>
          <cell r="J107"/>
          <cell r="K107"/>
          <cell r="L107">
            <v>7.5</v>
          </cell>
          <cell r="M107"/>
          <cell r="N107"/>
          <cell r="O107"/>
          <cell r="P107" t="str">
            <v>有</v>
          </cell>
          <cell r="Q107" t="str">
            <v>二氯甲烷,F2正庚烷</v>
          </cell>
          <cell r="R107" t="str">
            <v>20-60</v>
          </cell>
          <cell r="S107">
            <v>-0.1</v>
          </cell>
          <cell r="T107">
            <v>1</v>
          </cell>
          <cell r="U107"/>
          <cell r="V107"/>
          <cell r="W107" t="str">
            <v>台</v>
          </cell>
          <cell r="X107" t="str">
            <v>搪玻璃</v>
          </cell>
          <cell r="Y107"/>
          <cell r="Z107"/>
          <cell r="AA107"/>
          <cell r="AB107"/>
          <cell r="AC107"/>
          <cell r="AD107" t="str">
            <v>F4车间</v>
          </cell>
        </row>
        <row r="108">
          <cell r="C108" t="str">
            <v>E-020213</v>
          </cell>
          <cell r="D108" t="str">
            <v>F2正庚烷浓缩冷凝器</v>
          </cell>
          <cell r="E108" t="str">
            <v>管壳式</v>
          </cell>
          <cell r="F108" t="str">
            <v>S=15m2</v>
          </cell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 t="str">
            <v>正庚烷</v>
          </cell>
          <cell r="R108">
            <v>40</v>
          </cell>
          <cell r="S108">
            <v>-0.1</v>
          </cell>
          <cell r="T108">
            <v>1</v>
          </cell>
          <cell r="U108"/>
          <cell r="V108"/>
          <cell r="W108" t="str">
            <v>台</v>
          </cell>
          <cell r="X108" t="str">
            <v>S304</v>
          </cell>
          <cell r="Y108"/>
          <cell r="Z108"/>
          <cell r="AA108"/>
          <cell r="AB108"/>
          <cell r="AC108"/>
          <cell r="AD108" t="str">
            <v>F4车间</v>
          </cell>
        </row>
        <row r="109">
          <cell r="C109" t="str">
            <v>E-020214</v>
          </cell>
          <cell r="D109" t="str">
            <v>F2正庚烷浓缩捕集器</v>
          </cell>
          <cell r="E109" t="str">
            <v>管壳式</v>
          </cell>
          <cell r="F109" t="str">
            <v>S=15m2</v>
          </cell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 t="str">
            <v>正庚烷</v>
          </cell>
          <cell r="R109">
            <v>40</v>
          </cell>
          <cell r="S109">
            <v>-0.1</v>
          </cell>
          <cell r="T109">
            <v>1</v>
          </cell>
          <cell r="U109"/>
          <cell r="V109"/>
          <cell r="W109" t="str">
            <v>台</v>
          </cell>
          <cell r="X109" t="str">
            <v>S304</v>
          </cell>
          <cell r="Y109"/>
          <cell r="Z109"/>
          <cell r="AA109"/>
          <cell r="AB109"/>
          <cell r="AC109"/>
          <cell r="AD109" t="str">
            <v>F4车间</v>
          </cell>
        </row>
        <row r="110">
          <cell r="C110" t="str">
            <v>V-020222</v>
          </cell>
          <cell r="D110" t="str">
            <v>F2正庚烷浓缩接收罐</v>
          </cell>
          <cell r="E110" t="str">
            <v>立式盆底椭圆封头</v>
          </cell>
          <cell r="F110" t="str">
            <v>V=3.0m3</v>
          </cell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 t="str">
            <v>正庚烷</v>
          </cell>
          <cell r="R110" t="str">
            <v>20-30</v>
          </cell>
          <cell r="S110">
            <v>-0.1</v>
          </cell>
          <cell r="T110">
            <v>1</v>
          </cell>
          <cell r="U110"/>
          <cell r="V110"/>
          <cell r="W110" t="str">
            <v>台</v>
          </cell>
          <cell r="X110" t="str">
            <v>S304</v>
          </cell>
          <cell r="Y110"/>
          <cell r="Z110"/>
          <cell r="AA110"/>
          <cell r="AB110"/>
          <cell r="AC110"/>
          <cell r="AD110" t="str">
            <v>F4车间</v>
          </cell>
        </row>
        <row r="111">
          <cell r="C111" t="str">
            <v>V-020223</v>
          </cell>
          <cell r="D111" t="str">
            <v>F2正庚烷浓缩真空缓冲罐</v>
          </cell>
          <cell r="E111" t="str">
            <v>立式盆底</v>
          </cell>
          <cell r="F111" t="str">
            <v>V=0.3m3</v>
          </cell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 t="str">
            <v>正庚烷</v>
          </cell>
          <cell r="R111" t="str">
            <v>20-30</v>
          </cell>
          <cell r="S111">
            <v>-0.1</v>
          </cell>
          <cell r="T111">
            <v>1</v>
          </cell>
          <cell r="U111"/>
          <cell r="V111"/>
          <cell r="W111" t="str">
            <v>台</v>
          </cell>
          <cell r="X111" t="str">
            <v>碳钢</v>
          </cell>
          <cell r="Y111"/>
          <cell r="Z111"/>
          <cell r="AA111"/>
          <cell r="AB111"/>
          <cell r="AC111"/>
          <cell r="AD111" t="str">
            <v>F4车间</v>
          </cell>
        </row>
        <row r="112">
          <cell r="C112" t="str">
            <v>Z-020206</v>
          </cell>
          <cell r="D112" t="str">
            <v>F2正庚烷浓缩真空泵</v>
          </cell>
          <cell r="E112" t="str">
            <v>螺杆泵</v>
          </cell>
          <cell r="F112" t="str">
            <v>Q=70L/S（LG75，7.5kw）</v>
          </cell>
          <cell r="G112"/>
          <cell r="H112"/>
          <cell r="I112"/>
          <cell r="J112"/>
          <cell r="K112"/>
          <cell r="L112">
            <v>7.5</v>
          </cell>
          <cell r="M112"/>
          <cell r="N112"/>
          <cell r="O112"/>
          <cell r="P112"/>
          <cell r="Q112" t="str">
            <v>正庚烷</v>
          </cell>
          <cell r="R112" t="str">
            <v>20-30</v>
          </cell>
          <cell r="S112"/>
          <cell r="T112">
            <v>1</v>
          </cell>
          <cell r="U112"/>
          <cell r="V112"/>
          <cell r="W112" t="str">
            <v>台</v>
          </cell>
          <cell r="X112"/>
          <cell r="Y112"/>
          <cell r="Z112"/>
          <cell r="AA112"/>
          <cell r="AB112"/>
          <cell r="AC112"/>
          <cell r="AD112" t="str">
            <v>F4车间</v>
          </cell>
        </row>
        <row r="113">
          <cell r="C113" t="str">
            <v>F-020202</v>
          </cell>
          <cell r="D113" t="str">
            <v>F2母液离心机</v>
          </cell>
          <cell r="E113" t="str">
            <v>下卸料离心机</v>
          </cell>
          <cell r="F113" t="str">
            <v>Ø1250(PGZ1250,22KW,高度3.5m)</v>
          </cell>
          <cell r="G113"/>
          <cell r="H113"/>
          <cell r="I113"/>
          <cell r="J113"/>
          <cell r="K113"/>
          <cell r="L113">
            <v>22</v>
          </cell>
          <cell r="M113"/>
          <cell r="N113"/>
          <cell r="O113"/>
          <cell r="P113"/>
          <cell r="Q113" t="str">
            <v>正庚烷</v>
          </cell>
          <cell r="R113">
            <v>10</v>
          </cell>
          <cell r="S113" t="str">
            <v>常压</v>
          </cell>
          <cell r="T113">
            <v>1</v>
          </cell>
          <cell r="U113"/>
          <cell r="V113"/>
          <cell r="W113" t="str">
            <v>台</v>
          </cell>
          <cell r="X113" t="str">
            <v>S304</v>
          </cell>
          <cell r="Y113"/>
          <cell r="Z113">
            <v>6</v>
          </cell>
          <cell r="AA113"/>
          <cell r="AB113"/>
          <cell r="AC113"/>
          <cell r="AD113" t="str">
            <v>F4车间</v>
          </cell>
        </row>
        <row r="114">
          <cell r="C114" t="str">
            <v>V-020224</v>
          </cell>
          <cell r="D114" t="str">
            <v>F2离心机母液缓冲罐</v>
          </cell>
          <cell r="E114" t="str">
            <v>卧式</v>
          </cell>
          <cell r="F114" t="str">
            <v>V=0.3m3</v>
          </cell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 t="str">
            <v>F2,甲醇，水</v>
          </cell>
          <cell r="R114">
            <v>10</v>
          </cell>
          <cell r="S114" t="str">
            <v>常压</v>
          </cell>
          <cell r="T114">
            <v>1</v>
          </cell>
          <cell r="U114"/>
          <cell r="V114"/>
          <cell r="W114" t="str">
            <v>台</v>
          </cell>
          <cell r="X114" t="str">
            <v>PP</v>
          </cell>
          <cell r="Y114"/>
          <cell r="Z114"/>
          <cell r="AA114"/>
          <cell r="AB114"/>
          <cell r="AC114" t="str">
            <v>自制</v>
          </cell>
          <cell r="AD114" t="str">
            <v>F4车间</v>
          </cell>
        </row>
        <row r="115">
          <cell r="C115" t="str">
            <v>P-020212</v>
          </cell>
          <cell r="D115" t="str">
            <v>F2离心机母液打料泵</v>
          </cell>
          <cell r="E115" t="str">
            <v>气动隔膜泵</v>
          </cell>
          <cell r="F115" t="str">
            <v>Q=2.0m3/hr</v>
          </cell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 t="str">
            <v>F2,甲醇，水</v>
          </cell>
          <cell r="R115">
            <v>10</v>
          </cell>
          <cell r="S115" t="str">
            <v>常压</v>
          </cell>
          <cell r="T115">
            <v>1</v>
          </cell>
          <cell r="U115"/>
          <cell r="V115"/>
          <cell r="W115" t="str">
            <v>台</v>
          </cell>
          <cell r="X115" t="str">
            <v>PP</v>
          </cell>
          <cell r="Y115"/>
          <cell r="Z115"/>
          <cell r="AA115"/>
          <cell r="AB115"/>
          <cell r="AC115"/>
          <cell r="AD115" t="str">
            <v>F4车间</v>
          </cell>
        </row>
        <row r="116">
          <cell r="C116" t="str">
            <v>V-020225</v>
          </cell>
          <cell r="D116" t="str">
            <v>F2回收母液罐</v>
          </cell>
          <cell r="E116" t="str">
            <v>立式盆底椭圆封头</v>
          </cell>
          <cell r="F116" t="str">
            <v>V=5.0m3</v>
          </cell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 t="str">
            <v>F3,甲醇，水</v>
          </cell>
          <cell r="R116" t="str">
            <v>20-30</v>
          </cell>
          <cell r="S116" t="str">
            <v>常压</v>
          </cell>
          <cell r="T116">
            <v>1</v>
          </cell>
          <cell r="U116"/>
          <cell r="V116"/>
          <cell r="W116" t="str">
            <v>台</v>
          </cell>
          <cell r="X116" t="str">
            <v>S304</v>
          </cell>
          <cell r="Y116"/>
          <cell r="Z116"/>
          <cell r="AA116"/>
          <cell r="AB116"/>
          <cell r="AC116"/>
          <cell r="AD116" t="str">
            <v>F4车间</v>
          </cell>
        </row>
        <row r="117">
          <cell r="C117" t="str">
            <v>P-020213</v>
          </cell>
          <cell r="D117" t="str">
            <v>F2回收母液罐泵</v>
          </cell>
          <cell r="E117" t="str">
            <v>化工泵</v>
          </cell>
          <cell r="F117" t="str">
            <v>Q=4.0m3/hr（40-25-160，Q=6.3m3/h,H=32m，3kw）</v>
          </cell>
          <cell r="G117"/>
          <cell r="H117"/>
          <cell r="I117"/>
          <cell r="J117"/>
          <cell r="K117"/>
          <cell r="L117">
            <v>3</v>
          </cell>
          <cell r="M117"/>
          <cell r="N117"/>
          <cell r="O117"/>
          <cell r="P117"/>
          <cell r="Q117" t="str">
            <v>F2，甲醇，水</v>
          </cell>
          <cell r="R117" t="str">
            <v>20-30</v>
          </cell>
          <cell r="S117" t="str">
            <v>常压</v>
          </cell>
          <cell r="T117">
            <v>1</v>
          </cell>
          <cell r="U117"/>
          <cell r="V117"/>
          <cell r="W117" t="str">
            <v>台</v>
          </cell>
          <cell r="X117" t="str">
            <v>S304</v>
          </cell>
          <cell r="Y117"/>
          <cell r="Z117"/>
          <cell r="AA117"/>
          <cell r="AB117"/>
          <cell r="AC117"/>
          <cell r="AD117" t="str">
            <v>F4车间</v>
          </cell>
        </row>
        <row r="118">
          <cell r="C118" t="str">
            <v>3，F4</v>
          </cell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</row>
        <row r="120">
          <cell r="C120" t="str">
            <v>R-020302A/B</v>
          </cell>
          <cell r="D120" t="str">
            <v>F2氢化反应釜</v>
          </cell>
          <cell r="E120" t="str">
            <v>立式盆底椭圆封头</v>
          </cell>
          <cell r="F120" t="str">
            <v>V=2.5m3，内盘管</v>
          </cell>
          <cell r="G120"/>
          <cell r="H120"/>
          <cell r="I120"/>
          <cell r="J120"/>
          <cell r="K120"/>
          <cell r="L120">
            <v>7.5</v>
          </cell>
          <cell r="M120"/>
          <cell r="N120"/>
          <cell r="O120"/>
          <cell r="P120" t="str">
            <v>有</v>
          </cell>
          <cell r="Q120" t="str">
            <v>F2，甲醇，H2</v>
          </cell>
          <cell r="R120" t="str">
            <v>20-60</v>
          </cell>
          <cell r="S120" t="str">
            <v>2.0Mpa(G)</v>
          </cell>
          <cell r="T120">
            <v>2</v>
          </cell>
          <cell r="U120"/>
          <cell r="V120"/>
          <cell r="W120" t="str">
            <v>台</v>
          </cell>
          <cell r="X120" t="str">
            <v>S304</v>
          </cell>
          <cell r="Y120"/>
          <cell r="Z120"/>
          <cell r="AA120"/>
          <cell r="AB120"/>
          <cell r="AC120"/>
          <cell r="AD120" t="str">
            <v>F4氢化车间</v>
          </cell>
        </row>
        <row r="121">
          <cell r="C121" t="str">
            <v>R-020303</v>
          </cell>
          <cell r="D121" t="str">
            <v>F2CAT配制反应釜</v>
          </cell>
          <cell r="E121" t="str">
            <v>立式盆底椭圆封头</v>
          </cell>
          <cell r="F121" t="str">
            <v>V=3.0m3</v>
          </cell>
          <cell r="G121"/>
          <cell r="H121"/>
          <cell r="I121"/>
          <cell r="J121"/>
          <cell r="K121"/>
          <cell r="L121">
            <v>5.5</v>
          </cell>
          <cell r="M121"/>
          <cell r="N121"/>
          <cell r="O121"/>
          <cell r="P121"/>
          <cell r="Q121" t="str">
            <v>CAT,甲醇，F2</v>
          </cell>
          <cell r="R121" t="str">
            <v>20-60</v>
          </cell>
          <cell r="S121">
            <v>-0.1</v>
          </cell>
          <cell r="T121">
            <v>1</v>
          </cell>
          <cell r="U121"/>
          <cell r="V121"/>
          <cell r="W121" t="str">
            <v>台</v>
          </cell>
          <cell r="X121" t="str">
            <v>S304</v>
          </cell>
          <cell r="Y121"/>
          <cell r="Z121"/>
          <cell r="AA121"/>
          <cell r="AB121"/>
          <cell r="AC121"/>
          <cell r="AD121" t="str">
            <v>F4氢化车间</v>
          </cell>
        </row>
        <row r="122">
          <cell r="C122" t="str">
            <v>F-020301</v>
          </cell>
          <cell r="D122" t="str">
            <v>F2氢化液过滤器</v>
          </cell>
          <cell r="E122" t="str">
            <v>压滤式过滤器</v>
          </cell>
          <cell r="F122" t="str">
            <v>Ø600</v>
          </cell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 t="str">
            <v>CAT，甲醇，F4</v>
          </cell>
          <cell r="R122" t="str">
            <v>20-40</v>
          </cell>
          <cell r="S122" t="str">
            <v>0.6Mpa(G)</v>
          </cell>
          <cell r="T122">
            <v>1</v>
          </cell>
          <cell r="U122"/>
          <cell r="V122"/>
          <cell r="W122" t="str">
            <v>台</v>
          </cell>
          <cell r="X122" t="str">
            <v>S304</v>
          </cell>
          <cell r="Y122"/>
          <cell r="Z122"/>
          <cell r="AA122"/>
          <cell r="AB122"/>
          <cell r="AC122"/>
          <cell r="AD122" t="str">
            <v>F5氢化车间</v>
          </cell>
        </row>
        <row r="123">
          <cell r="C123" t="str">
            <v>F-020302</v>
          </cell>
          <cell r="D123" t="str">
            <v>F2氢化液精密过滤器</v>
          </cell>
          <cell r="E123" t="str">
            <v>精密过滤器</v>
          </cell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 t="str">
            <v>CAT，甲醇，F4</v>
          </cell>
          <cell r="R123" t="str">
            <v>20-40</v>
          </cell>
          <cell r="S123" t="str">
            <v>0.6Mpa(G)</v>
          </cell>
          <cell r="T123">
            <v>1</v>
          </cell>
          <cell r="U123"/>
          <cell r="V123"/>
          <cell r="W123" t="str">
            <v>台</v>
          </cell>
          <cell r="X123" t="str">
            <v>S304</v>
          </cell>
          <cell r="Y123"/>
          <cell r="Z123"/>
          <cell r="AA123"/>
          <cell r="AB123"/>
          <cell r="AC123"/>
          <cell r="AD123" t="str">
            <v>F6氢化车间</v>
          </cell>
        </row>
        <row r="124">
          <cell r="C124" t="str">
            <v>V-020301</v>
          </cell>
          <cell r="D124" t="str">
            <v>F2氢化液中间罐</v>
          </cell>
          <cell r="E124" t="str">
            <v>立式盆底椭圆封头</v>
          </cell>
          <cell r="F124" t="str">
            <v>V=6.0m3</v>
          </cell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 t="str">
            <v>F4,甲醇</v>
          </cell>
          <cell r="R124" t="str">
            <v>20-30</v>
          </cell>
          <cell r="S124" t="str">
            <v>常压</v>
          </cell>
          <cell r="T124">
            <v>1</v>
          </cell>
          <cell r="U124"/>
          <cell r="V124"/>
          <cell r="W124" t="str">
            <v>台</v>
          </cell>
          <cell r="X124" t="str">
            <v>S304</v>
          </cell>
          <cell r="Y124"/>
          <cell r="Z124"/>
          <cell r="AA124"/>
          <cell r="AB124"/>
          <cell r="AC124"/>
          <cell r="AD124" t="str">
            <v>F7氢化车间</v>
          </cell>
        </row>
        <row r="125">
          <cell r="C125" t="str">
            <v>P-020301</v>
          </cell>
          <cell r="D125" t="str">
            <v>F2氢化液中间罐泵</v>
          </cell>
          <cell r="E125" t="str">
            <v>磁力泵</v>
          </cell>
          <cell r="F125" t="str">
            <v>Q=2.0m3/hr（32-20-160，Q=3.2m3/h，H=32m，2.2kw）</v>
          </cell>
          <cell r="G125"/>
          <cell r="H125"/>
          <cell r="I125"/>
          <cell r="J125"/>
          <cell r="K125"/>
          <cell r="L125">
            <v>2.2000000000000002</v>
          </cell>
          <cell r="M125"/>
          <cell r="N125"/>
          <cell r="O125"/>
          <cell r="P125"/>
          <cell r="Q125" t="str">
            <v>F4,甲醇，水</v>
          </cell>
          <cell r="R125">
            <v>10</v>
          </cell>
          <cell r="S125" t="str">
            <v>常压</v>
          </cell>
          <cell r="T125">
            <v>1</v>
          </cell>
          <cell r="U125"/>
          <cell r="V125"/>
          <cell r="W125" t="str">
            <v>台</v>
          </cell>
          <cell r="X125" t="str">
            <v>S304</v>
          </cell>
          <cell r="Y125"/>
          <cell r="Z125"/>
          <cell r="AA125"/>
          <cell r="AB125"/>
          <cell r="AC125"/>
          <cell r="AD125" t="str">
            <v>F8氢化车间</v>
          </cell>
        </row>
        <row r="126">
          <cell r="C126" t="str">
            <v>R-020304</v>
          </cell>
          <cell r="D126" t="str">
            <v>F2氢化液缓冲反应釜</v>
          </cell>
          <cell r="E126" t="str">
            <v>立式盆底椭圆封头</v>
          </cell>
          <cell r="F126" t="str">
            <v>V=5.0m3</v>
          </cell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 t="str">
            <v>F4,甲醇，水，CAT</v>
          </cell>
          <cell r="R126" t="str">
            <v>20-30</v>
          </cell>
          <cell r="S126" t="str">
            <v>常压</v>
          </cell>
          <cell r="T126">
            <v>1</v>
          </cell>
          <cell r="U126"/>
          <cell r="V126"/>
          <cell r="W126" t="str">
            <v>台</v>
          </cell>
          <cell r="X126" t="str">
            <v>S304</v>
          </cell>
          <cell r="Y126"/>
          <cell r="Z126"/>
          <cell r="AA126"/>
          <cell r="AB126"/>
          <cell r="AC126"/>
          <cell r="AD126" t="str">
            <v>F4氢化车间</v>
          </cell>
        </row>
        <row r="127">
          <cell r="C127" t="str">
            <v>R-020305A/B</v>
          </cell>
          <cell r="D127" t="str">
            <v>F4粗品结晶反应釜</v>
          </cell>
          <cell r="E127" t="str">
            <v>立式盆底开式</v>
          </cell>
          <cell r="F127" t="str">
            <v>V=8.0m3</v>
          </cell>
          <cell r="G127"/>
          <cell r="H127"/>
          <cell r="I127"/>
          <cell r="J127"/>
          <cell r="K127"/>
          <cell r="L127">
            <v>11</v>
          </cell>
          <cell r="M127"/>
          <cell r="N127"/>
          <cell r="O127"/>
          <cell r="P127" t="str">
            <v>有</v>
          </cell>
          <cell r="Q127" t="str">
            <v>F4,甲醇，水</v>
          </cell>
          <cell r="R127" t="str">
            <v>0-30</v>
          </cell>
          <cell r="S127" t="str">
            <v>常压</v>
          </cell>
          <cell r="T127">
            <v>2</v>
          </cell>
          <cell r="U127"/>
          <cell r="V127"/>
          <cell r="W127" t="str">
            <v>台</v>
          </cell>
          <cell r="X127" t="str">
            <v>搪玻璃</v>
          </cell>
          <cell r="Y127"/>
          <cell r="Z127"/>
          <cell r="AA127"/>
          <cell r="AB127"/>
          <cell r="AC127"/>
          <cell r="AD127" t="str">
            <v>F4车间</v>
          </cell>
        </row>
        <row r="128">
          <cell r="C128" t="str">
            <v>F-020301A/B</v>
          </cell>
          <cell r="D128" t="str">
            <v>F4粗品离心机</v>
          </cell>
          <cell r="E128" t="str">
            <v>下卸料离心机</v>
          </cell>
          <cell r="F128" t="str">
            <v>Ø1600(PGZ1600,37kw,高度4.3m)</v>
          </cell>
          <cell r="G128"/>
          <cell r="H128"/>
          <cell r="I128"/>
          <cell r="J128"/>
          <cell r="K128"/>
          <cell r="L128">
            <v>37</v>
          </cell>
          <cell r="M128"/>
          <cell r="N128"/>
          <cell r="O128"/>
          <cell r="P128"/>
          <cell r="Q128" t="str">
            <v>F4,甲醇，水</v>
          </cell>
          <cell r="R128">
            <v>10</v>
          </cell>
          <cell r="S128" t="str">
            <v>常压</v>
          </cell>
          <cell r="T128">
            <v>2</v>
          </cell>
          <cell r="U128"/>
          <cell r="V128"/>
          <cell r="W128" t="str">
            <v>台</v>
          </cell>
          <cell r="X128" t="str">
            <v>S304</v>
          </cell>
          <cell r="Y128"/>
          <cell r="Z128">
            <v>13</v>
          </cell>
          <cell r="AA128"/>
          <cell r="AB128"/>
          <cell r="AC128"/>
          <cell r="AD128" t="str">
            <v>F4车间</v>
          </cell>
        </row>
        <row r="129">
          <cell r="C129" t="str">
            <v>V-020302</v>
          </cell>
          <cell r="D129" t="str">
            <v>F4粗品离心机母液缓冲罐</v>
          </cell>
          <cell r="E129" t="str">
            <v>卧式</v>
          </cell>
          <cell r="F129" t="str">
            <v>V=0.3m3</v>
          </cell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 t="str">
            <v>F4,甲醇，水</v>
          </cell>
          <cell r="R129">
            <v>10</v>
          </cell>
          <cell r="S129" t="str">
            <v>常压</v>
          </cell>
          <cell r="T129">
            <v>1</v>
          </cell>
          <cell r="U129"/>
          <cell r="V129"/>
          <cell r="W129" t="str">
            <v>台</v>
          </cell>
          <cell r="X129" t="str">
            <v>PP</v>
          </cell>
          <cell r="Y129"/>
          <cell r="Z129"/>
          <cell r="AA129"/>
          <cell r="AB129"/>
          <cell r="AC129" t="str">
            <v>自制</v>
          </cell>
          <cell r="AD129" t="str">
            <v>F4车间</v>
          </cell>
        </row>
        <row r="130">
          <cell r="C130" t="str">
            <v>P-020302</v>
          </cell>
          <cell r="D130" t="str">
            <v>F4粗品离心机母液打料泵</v>
          </cell>
          <cell r="E130" t="str">
            <v>气动隔膜泵</v>
          </cell>
          <cell r="F130" t="str">
            <v>Q=2.0m3/hr</v>
          </cell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 t="str">
            <v>F4,甲醇，水</v>
          </cell>
          <cell r="R130">
            <v>10</v>
          </cell>
          <cell r="S130" t="str">
            <v>常压</v>
          </cell>
          <cell r="T130">
            <v>1</v>
          </cell>
          <cell r="U130"/>
          <cell r="V130"/>
          <cell r="W130" t="str">
            <v>台</v>
          </cell>
          <cell r="X130" t="str">
            <v>PP</v>
          </cell>
          <cell r="Y130"/>
          <cell r="Z130"/>
          <cell r="AA130"/>
          <cell r="AB130"/>
          <cell r="AC130"/>
          <cell r="AD130" t="str">
            <v>F4车间</v>
          </cell>
        </row>
        <row r="131">
          <cell r="C131" t="str">
            <v>V-020303</v>
          </cell>
          <cell r="D131" t="str">
            <v>F4粗品母液罐</v>
          </cell>
          <cell r="E131" t="str">
            <v>立式盆底椭圆封头</v>
          </cell>
          <cell r="F131" t="str">
            <v>V=8.0m3</v>
          </cell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 t="str">
            <v>F4,甲醇，水</v>
          </cell>
          <cell r="R131" t="str">
            <v>20-30</v>
          </cell>
          <cell r="S131" t="str">
            <v>常压</v>
          </cell>
          <cell r="T131">
            <v>1</v>
          </cell>
          <cell r="U131"/>
          <cell r="V131"/>
          <cell r="W131" t="str">
            <v>台</v>
          </cell>
          <cell r="X131" t="str">
            <v>S304</v>
          </cell>
          <cell r="Y131"/>
          <cell r="Z131"/>
          <cell r="AA131"/>
          <cell r="AB131"/>
          <cell r="AC131"/>
          <cell r="AD131" t="str">
            <v>F4车间</v>
          </cell>
        </row>
        <row r="132">
          <cell r="C132" t="str">
            <v>P-020303</v>
          </cell>
          <cell r="D132" t="str">
            <v>F4粗品母液罐泵</v>
          </cell>
          <cell r="E132" t="str">
            <v>化工泵</v>
          </cell>
          <cell r="F132" t="str">
            <v>Q=4.0m3/hr（40-25-160，Q=6.3m3/h,H=32m，3kw）</v>
          </cell>
          <cell r="G132"/>
          <cell r="H132"/>
          <cell r="I132"/>
          <cell r="J132"/>
          <cell r="K132"/>
          <cell r="L132">
            <v>3</v>
          </cell>
          <cell r="M132"/>
          <cell r="N132"/>
          <cell r="O132"/>
          <cell r="P132"/>
          <cell r="Q132" t="str">
            <v>F4，甲醇，水</v>
          </cell>
          <cell r="R132" t="str">
            <v>20-30</v>
          </cell>
          <cell r="S132" t="str">
            <v>常压</v>
          </cell>
          <cell r="T132">
            <v>1</v>
          </cell>
          <cell r="U132"/>
          <cell r="V132"/>
          <cell r="W132" t="str">
            <v>台</v>
          </cell>
          <cell r="X132" t="str">
            <v>S304</v>
          </cell>
          <cell r="Y132"/>
          <cell r="Z132"/>
          <cell r="AA132"/>
          <cell r="AB132"/>
          <cell r="AC132"/>
          <cell r="AD132" t="str">
            <v>F4车间</v>
          </cell>
        </row>
        <row r="133">
          <cell r="C133" t="str">
            <v>4，F4精制</v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 t="str">
            <v>F4车间</v>
          </cell>
        </row>
        <row r="134">
          <cell r="C134" t="str">
            <v>R-020401</v>
          </cell>
          <cell r="D134" t="str">
            <v>F4粗品溶解反应釜</v>
          </cell>
          <cell r="E134" t="str">
            <v>立式盆底开式</v>
          </cell>
          <cell r="F134" t="str">
            <v>V=5.0m3</v>
          </cell>
          <cell r="G134"/>
          <cell r="H134"/>
          <cell r="I134"/>
          <cell r="J134"/>
          <cell r="K134"/>
          <cell r="L134">
            <v>7.5</v>
          </cell>
          <cell r="M134"/>
          <cell r="N134"/>
          <cell r="O134"/>
          <cell r="P134" t="str">
            <v>有</v>
          </cell>
          <cell r="Q134" t="str">
            <v>F4,MTBE</v>
          </cell>
          <cell r="R134" t="str">
            <v>0-30</v>
          </cell>
          <cell r="S134" t="str">
            <v>常压</v>
          </cell>
          <cell r="T134">
            <v>1</v>
          </cell>
          <cell r="U134"/>
          <cell r="V134"/>
          <cell r="W134" t="str">
            <v>台</v>
          </cell>
          <cell r="X134" t="str">
            <v>搪玻璃</v>
          </cell>
          <cell r="Y134"/>
          <cell r="Z134"/>
          <cell r="AA134"/>
          <cell r="AB134"/>
          <cell r="AC134"/>
          <cell r="AD134" t="str">
            <v>F4车间</v>
          </cell>
        </row>
        <row r="135">
          <cell r="C135" t="str">
            <v>V-020401</v>
          </cell>
          <cell r="D135" t="str">
            <v>氯化钠废水罐</v>
          </cell>
          <cell r="E135" t="str">
            <v>立式盆底椭圆封头</v>
          </cell>
          <cell r="F135" t="str">
            <v>V=1.0m3</v>
          </cell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 t="str">
            <v>氯化钠溶液</v>
          </cell>
          <cell r="R135" t="str">
            <v>20-60</v>
          </cell>
          <cell r="S135" t="str">
            <v>常压</v>
          </cell>
          <cell r="T135">
            <v>1</v>
          </cell>
          <cell r="U135"/>
          <cell r="V135"/>
          <cell r="W135" t="str">
            <v>台</v>
          </cell>
          <cell r="X135" t="str">
            <v>搪玻璃</v>
          </cell>
          <cell r="Y135"/>
          <cell r="Z135"/>
          <cell r="AA135"/>
          <cell r="AB135"/>
          <cell r="AC135"/>
          <cell r="AD135" t="str">
            <v>F4车间</v>
          </cell>
        </row>
        <row r="136">
          <cell r="C136" t="str">
            <v>R-020402A/B/C</v>
          </cell>
          <cell r="D136" t="str">
            <v>F4浓缩结晶反应釜</v>
          </cell>
          <cell r="E136" t="str">
            <v>立式盆底椭圆封头</v>
          </cell>
          <cell r="F136" t="str">
            <v>V=6.3m3</v>
          </cell>
          <cell r="G136"/>
          <cell r="H136"/>
          <cell r="I136"/>
          <cell r="J136"/>
          <cell r="K136"/>
          <cell r="L136">
            <v>7.5</v>
          </cell>
          <cell r="M136"/>
          <cell r="N136"/>
          <cell r="O136"/>
          <cell r="P136" t="str">
            <v>有</v>
          </cell>
          <cell r="Q136" t="str">
            <v>F4，MTBE，正庚烷</v>
          </cell>
          <cell r="R136" t="str">
            <v>20-30</v>
          </cell>
          <cell r="S136">
            <v>-0.1</v>
          </cell>
          <cell r="T136">
            <v>3</v>
          </cell>
          <cell r="U136"/>
          <cell r="V136"/>
          <cell r="W136" t="str">
            <v>台</v>
          </cell>
          <cell r="X136" t="str">
            <v>搪玻璃</v>
          </cell>
          <cell r="Y136"/>
          <cell r="Z136"/>
          <cell r="AA136"/>
          <cell r="AB136"/>
          <cell r="AC136"/>
          <cell r="AD136" t="str">
            <v>F4车间</v>
          </cell>
        </row>
        <row r="137">
          <cell r="C137" t="str">
            <v>E-020401A/B/C</v>
          </cell>
          <cell r="D137" t="str">
            <v>F4浓缩结晶冷凝器</v>
          </cell>
          <cell r="E137" t="str">
            <v>圆块孔石墨</v>
          </cell>
          <cell r="F137" t="str">
            <v>S=15m2</v>
          </cell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 t="str">
            <v>MTBE</v>
          </cell>
          <cell r="R137">
            <v>40</v>
          </cell>
          <cell r="S137">
            <v>-0.1</v>
          </cell>
          <cell r="T137">
            <v>3</v>
          </cell>
          <cell r="U137"/>
          <cell r="V137"/>
          <cell r="W137" t="str">
            <v>台</v>
          </cell>
          <cell r="X137" t="str">
            <v>浸渍石墨</v>
          </cell>
          <cell r="Y137"/>
          <cell r="Z137"/>
          <cell r="AA137"/>
          <cell r="AB137"/>
          <cell r="AC137"/>
          <cell r="AD137" t="str">
            <v>F4车间</v>
          </cell>
        </row>
        <row r="138">
          <cell r="C138" t="str">
            <v>E-020402A/B/C</v>
          </cell>
          <cell r="D138" t="str">
            <v>F4浓缩结晶捕集器</v>
          </cell>
          <cell r="E138" t="str">
            <v>圆块孔石墨</v>
          </cell>
          <cell r="F138" t="str">
            <v>S=15m2</v>
          </cell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 t="str">
            <v>MTBE</v>
          </cell>
          <cell r="R138">
            <v>40</v>
          </cell>
          <cell r="S138">
            <v>-0.1</v>
          </cell>
          <cell r="T138">
            <v>3</v>
          </cell>
          <cell r="U138"/>
          <cell r="V138"/>
          <cell r="W138" t="str">
            <v>台</v>
          </cell>
          <cell r="X138" t="str">
            <v>浸渍石墨</v>
          </cell>
          <cell r="Y138"/>
          <cell r="Z138"/>
          <cell r="AA138"/>
          <cell r="AB138"/>
          <cell r="AC138"/>
          <cell r="AD138" t="str">
            <v>F4车间</v>
          </cell>
        </row>
        <row r="139">
          <cell r="C139" t="str">
            <v>V-020401A/B/C</v>
          </cell>
          <cell r="D139" t="str">
            <v>F4浓缩结晶接收罐</v>
          </cell>
          <cell r="E139" t="str">
            <v>立式盆底开式</v>
          </cell>
          <cell r="F139" t="str">
            <v>V=2.0m3</v>
          </cell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 t="str">
            <v>MTBE</v>
          </cell>
          <cell r="R139" t="str">
            <v>0-30</v>
          </cell>
          <cell r="S139">
            <v>-0.1</v>
          </cell>
          <cell r="T139">
            <v>3</v>
          </cell>
          <cell r="U139"/>
          <cell r="V139"/>
          <cell r="W139" t="str">
            <v>台</v>
          </cell>
          <cell r="X139" t="str">
            <v>搪玻璃</v>
          </cell>
          <cell r="Y139"/>
          <cell r="Z139"/>
          <cell r="AA139"/>
          <cell r="AB139"/>
          <cell r="AC139"/>
          <cell r="AD139" t="str">
            <v>F4车间</v>
          </cell>
        </row>
        <row r="140">
          <cell r="C140" t="str">
            <v>V-020402A/B/C</v>
          </cell>
          <cell r="D140" t="str">
            <v>F4浓缩结晶真空缓冲罐</v>
          </cell>
          <cell r="E140" t="str">
            <v>立式盆底</v>
          </cell>
          <cell r="F140" t="str">
            <v>V=0.3m3</v>
          </cell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 t="str">
            <v>MTBE</v>
          </cell>
          <cell r="R140" t="str">
            <v>20-30</v>
          </cell>
          <cell r="S140">
            <v>-0.1</v>
          </cell>
          <cell r="T140">
            <v>3</v>
          </cell>
          <cell r="U140"/>
          <cell r="V140"/>
          <cell r="W140" t="str">
            <v>台</v>
          </cell>
          <cell r="X140" t="str">
            <v>碳钢</v>
          </cell>
          <cell r="Y140"/>
          <cell r="Z140"/>
          <cell r="AA140"/>
          <cell r="AB140"/>
          <cell r="AC140"/>
          <cell r="AD140" t="str">
            <v>F4车间</v>
          </cell>
        </row>
        <row r="141">
          <cell r="C141" t="str">
            <v>Z-020401A/B/C</v>
          </cell>
          <cell r="D141" t="str">
            <v>F4浓缩结晶真空泵</v>
          </cell>
          <cell r="E141" t="str">
            <v>螺杆泵</v>
          </cell>
          <cell r="F141" t="str">
            <v>Q=70L/S（LG75，7.5kw）</v>
          </cell>
          <cell r="G141"/>
          <cell r="H141"/>
          <cell r="I141"/>
          <cell r="J141"/>
          <cell r="K141"/>
          <cell r="L141">
            <v>7.5</v>
          </cell>
          <cell r="M141"/>
          <cell r="N141"/>
          <cell r="O141"/>
          <cell r="P141"/>
          <cell r="Q141" t="str">
            <v>MTBE</v>
          </cell>
          <cell r="R141" t="str">
            <v>20-30</v>
          </cell>
          <cell r="S141"/>
          <cell r="T141">
            <v>3</v>
          </cell>
          <cell r="U141"/>
          <cell r="V141"/>
          <cell r="W141" t="str">
            <v>台</v>
          </cell>
          <cell r="X141"/>
          <cell r="Y141"/>
          <cell r="Z141"/>
          <cell r="AA141"/>
          <cell r="AB141"/>
          <cell r="AC141"/>
          <cell r="AD141" t="str">
            <v>F4车间</v>
          </cell>
        </row>
        <row r="142">
          <cell r="C142" t="str">
            <v>F-020401A/B</v>
          </cell>
          <cell r="D142" t="str">
            <v>F4离心机</v>
          </cell>
          <cell r="E142" t="str">
            <v>下卸料离心机</v>
          </cell>
          <cell r="F142" t="str">
            <v>Ø1600(PGZ1600,37kw,高度4.3m)</v>
          </cell>
          <cell r="G142"/>
          <cell r="H142"/>
          <cell r="I142"/>
          <cell r="J142"/>
          <cell r="K142"/>
          <cell r="L142">
            <v>37</v>
          </cell>
          <cell r="M142"/>
          <cell r="N142"/>
          <cell r="O142"/>
          <cell r="P142"/>
          <cell r="Q142" t="str">
            <v>F4，正庚烷</v>
          </cell>
          <cell r="R142">
            <v>10</v>
          </cell>
          <cell r="S142" t="str">
            <v>常压</v>
          </cell>
          <cell r="T142">
            <v>2</v>
          </cell>
          <cell r="U142"/>
          <cell r="V142"/>
          <cell r="W142" t="str">
            <v>台</v>
          </cell>
          <cell r="X142" t="str">
            <v>衬Halar</v>
          </cell>
          <cell r="Y142"/>
          <cell r="Z142">
            <v>13</v>
          </cell>
          <cell r="AA142"/>
          <cell r="AB142"/>
          <cell r="AC142"/>
          <cell r="AD142" t="str">
            <v>F4车间</v>
          </cell>
        </row>
        <row r="143">
          <cell r="C143" t="str">
            <v>V-020403</v>
          </cell>
          <cell r="D143" t="str">
            <v>F4离心机母液缓冲罐</v>
          </cell>
          <cell r="E143" t="str">
            <v>卧式</v>
          </cell>
          <cell r="F143" t="str">
            <v>V=0.3m3</v>
          </cell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 t="str">
            <v>F4，正庚烷</v>
          </cell>
          <cell r="R143">
            <v>10</v>
          </cell>
          <cell r="S143" t="str">
            <v>常压</v>
          </cell>
          <cell r="T143">
            <v>1</v>
          </cell>
          <cell r="U143"/>
          <cell r="V143"/>
          <cell r="W143" t="str">
            <v>台</v>
          </cell>
          <cell r="X143" t="str">
            <v>PP</v>
          </cell>
          <cell r="Y143"/>
          <cell r="Z143"/>
          <cell r="AA143"/>
          <cell r="AB143"/>
          <cell r="AC143" t="str">
            <v>自制</v>
          </cell>
          <cell r="AD143" t="str">
            <v>F4车间</v>
          </cell>
        </row>
        <row r="144">
          <cell r="C144" t="str">
            <v>P-020401</v>
          </cell>
          <cell r="D144" t="str">
            <v>F4离心机母液打料泵</v>
          </cell>
          <cell r="E144" t="str">
            <v>气动隔膜泵</v>
          </cell>
          <cell r="F144" t="str">
            <v>Q=2.0m3/hr</v>
          </cell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 t="str">
            <v>F4，正庚烷</v>
          </cell>
          <cell r="R144">
            <v>10</v>
          </cell>
          <cell r="S144" t="str">
            <v>常压</v>
          </cell>
          <cell r="T144">
            <v>1</v>
          </cell>
          <cell r="U144"/>
          <cell r="V144"/>
          <cell r="W144" t="str">
            <v>台</v>
          </cell>
          <cell r="X144" t="str">
            <v>PP</v>
          </cell>
          <cell r="Y144"/>
          <cell r="Z144"/>
          <cell r="AA144"/>
          <cell r="AB144"/>
          <cell r="AC144"/>
          <cell r="AD144" t="str">
            <v>F4车间</v>
          </cell>
        </row>
        <row r="145">
          <cell r="C145" t="str">
            <v>V-020404</v>
          </cell>
          <cell r="D145" t="str">
            <v>F4结晶母液罐</v>
          </cell>
          <cell r="E145" t="str">
            <v>立式盆底开式</v>
          </cell>
          <cell r="F145" t="str">
            <v>V=5.0m3</v>
          </cell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 t="str">
            <v>F4，正庚烷</v>
          </cell>
          <cell r="R145" t="str">
            <v>0-30</v>
          </cell>
          <cell r="S145" t="str">
            <v>常压</v>
          </cell>
          <cell r="T145">
            <v>1</v>
          </cell>
          <cell r="U145"/>
          <cell r="V145"/>
          <cell r="W145" t="str">
            <v>台</v>
          </cell>
          <cell r="X145" t="str">
            <v>搪玻璃</v>
          </cell>
          <cell r="Y145"/>
          <cell r="Z145"/>
          <cell r="AA145"/>
          <cell r="AB145"/>
          <cell r="AC145"/>
          <cell r="AD145" t="str">
            <v>F4车间</v>
          </cell>
        </row>
        <row r="146">
          <cell r="C146" t="str">
            <v>P-020402</v>
          </cell>
          <cell r="D146" t="str">
            <v>F4结晶母液罐打料泵</v>
          </cell>
          <cell r="E146" t="str">
            <v>化工泵</v>
          </cell>
          <cell r="F146" t="str">
            <v>Q=4.0m3/hr（40-25-160，Q=6.3m3/h,H=32m，3kw）</v>
          </cell>
          <cell r="G146"/>
          <cell r="H146"/>
          <cell r="I146"/>
          <cell r="J146"/>
          <cell r="K146"/>
          <cell r="L146">
            <v>3</v>
          </cell>
          <cell r="M146"/>
          <cell r="N146"/>
          <cell r="O146"/>
          <cell r="P146"/>
          <cell r="Q146" t="str">
            <v>F4，正庚烷</v>
          </cell>
          <cell r="R146" t="str">
            <v>20-30</v>
          </cell>
          <cell r="S146" t="str">
            <v>常压</v>
          </cell>
          <cell r="T146">
            <v>1</v>
          </cell>
          <cell r="U146"/>
          <cell r="V146"/>
          <cell r="W146" t="str">
            <v>台</v>
          </cell>
          <cell r="X146" t="str">
            <v>衬四氟</v>
          </cell>
          <cell r="Y146"/>
          <cell r="Z146"/>
          <cell r="AA146"/>
          <cell r="AB146"/>
          <cell r="AC146"/>
          <cell r="AD146" t="str">
            <v>F4车间</v>
          </cell>
        </row>
        <row r="147">
          <cell r="C147" t="str">
            <v>D-020401A/B/C</v>
          </cell>
          <cell r="D147" t="str">
            <v>F4真空干燥机</v>
          </cell>
          <cell r="E147" t="str">
            <v>真空双锥干燥机</v>
          </cell>
          <cell r="F147" t="str">
            <v>V=5000L（15kw，尺寸1.9*4.1m）</v>
          </cell>
          <cell r="G147"/>
          <cell r="H147"/>
          <cell r="I147"/>
          <cell r="J147"/>
          <cell r="K147"/>
          <cell r="L147">
            <v>15</v>
          </cell>
          <cell r="M147"/>
          <cell r="N147"/>
          <cell r="O147"/>
          <cell r="P147" t="str">
            <v>有</v>
          </cell>
          <cell r="Q147" t="str">
            <v>F4，正庚烷</v>
          </cell>
          <cell r="R147" t="str">
            <v>20-60</v>
          </cell>
          <cell r="S147">
            <v>-0.1</v>
          </cell>
          <cell r="T147">
            <v>2</v>
          </cell>
          <cell r="U147"/>
          <cell r="V147">
            <v>1</v>
          </cell>
          <cell r="W147" t="str">
            <v>台</v>
          </cell>
          <cell r="X147" t="str">
            <v>搪玻璃</v>
          </cell>
          <cell r="Y147"/>
          <cell r="Z147">
            <v>8.9</v>
          </cell>
          <cell r="AA147"/>
          <cell r="AB147"/>
          <cell r="AC147"/>
          <cell r="AD147" t="str">
            <v>F4车间</v>
          </cell>
        </row>
        <row r="148">
          <cell r="C148" t="str">
            <v>E-020403A/B/C</v>
          </cell>
          <cell r="D148" t="str">
            <v>F4真空干燥机冷凝器</v>
          </cell>
          <cell r="E148" t="str">
            <v>圆块孔石墨</v>
          </cell>
          <cell r="F148" t="str">
            <v>S=5m2</v>
          </cell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 t="str">
            <v>正庚烷</v>
          </cell>
          <cell r="R148">
            <v>40</v>
          </cell>
          <cell r="S148">
            <v>-0.1</v>
          </cell>
          <cell r="T148">
            <v>2</v>
          </cell>
          <cell r="U148"/>
          <cell r="V148">
            <v>1</v>
          </cell>
          <cell r="W148" t="str">
            <v>台</v>
          </cell>
          <cell r="X148" t="str">
            <v>浸渍石墨</v>
          </cell>
          <cell r="Y148"/>
          <cell r="Z148"/>
          <cell r="AA148"/>
          <cell r="AB148"/>
          <cell r="AC148"/>
          <cell r="AD148" t="str">
            <v>F4车间</v>
          </cell>
        </row>
        <row r="149">
          <cell r="C149" t="str">
            <v>V-020405A/B/C</v>
          </cell>
          <cell r="D149" t="str">
            <v>F4真空干燥机接收罐</v>
          </cell>
          <cell r="E149" t="str">
            <v>立式盆底</v>
          </cell>
          <cell r="F149" t="str">
            <v>V=0.5m3</v>
          </cell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 t="str">
            <v>正庚烷</v>
          </cell>
          <cell r="R149" t="str">
            <v>20-30</v>
          </cell>
          <cell r="S149">
            <v>-0.1</v>
          </cell>
          <cell r="T149">
            <v>2</v>
          </cell>
          <cell r="U149"/>
          <cell r="V149">
            <v>1</v>
          </cell>
          <cell r="W149" t="str">
            <v>台</v>
          </cell>
          <cell r="X149" t="str">
            <v>搪玻璃</v>
          </cell>
          <cell r="Y149"/>
          <cell r="Z149"/>
          <cell r="AA149"/>
          <cell r="AB149"/>
          <cell r="AC149"/>
          <cell r="AD149" t="str">
            <v>F4车间</v>
          </cell>
        </row>
        <row r="150">
          <cell r="C150" t="str">
            <v>V-020406A/B/C</v>
          </cell>
          <cell r="D150" t="str">
            <v>F4真空干燥机真空缓冲罐</v>
          </cell>
          <cell r="E150" t="str">
            <v>立式盆底</v>
          </cell>
          <cell r="F150" t="str">
            <v>V=0.3m3</v>
          </cell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 t="str">
            <v>正庚烷</v>
          </cell>
          <cell r="R150" t="str">
            <v>20-30</v>
          </cell>
          <cell r="S150">
            <v>-0.1</v>
          </cell>
          <cell r="T150">
            <v>2</v>
          </cell>
          <cell r="U150"/>
          <cell r="V150">
            <v>1</v>
          </cell>
          <cell r="W150" t="str">
            <v>台</v>
          </cell>
          <cell r="X150" t="str">
            <v>PP</v>
          </cell>
          <cell r="Y150"/>
          <cell r="Z150"/>
          <cell r="AA150"/>
          <cell r="AB150"/>
          <cell r="AC150"/>
          <cell r="AD150" t="str">
            <v>F4车间</v>
          </cell>
        </row>
        <row r="151">
          <cell r="C151" t="str">
            <v>Z-020402A/B/C</v>
          </cell>
          <cell r="D151" t="str">
            <v>F4真空干燥真空泵</v>
          </cell>
          <cell r="E151" t="str">
            <v>水喷射真空机组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 t="str">
            <v>正庚烷</v>
          </cell>
          <cell r="R151" t="str">
            <v>20-30</v>
          </cell>
          <cell r="S151">
            <v>-0.1</v>
          </cell>
          <cell r="T151">
            <v>2</v>
          </cell>
          <cell r="U151"/>
          <cell r="V151">
            <v>1</v>
          </cell>
          <cell r="W151" t="str">
            <v>台</v>
          </cell>
          <cell r="X151" t="str">
            <v>防腐</v>
          </cell>
          <cell r="Y151"/>
          <cell r="Z151"/>
          <cell r="AA151"/>
          <cell r="AB151"/>
          <cell r="AC151"/>
          <cell r="AD151" t="str">
            <v>F4车间</v>
          </cell>
        </row>
        <row r="152">
          <cell r="C152" t="str">
            <v>5，溶液配制</v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 t="str">
            <v>F4车间</v>
          </cell>
        </row>
        <row r="153">
          <cell r="C153" t="str">
            <v>R-020501</v>
          </cell>
          <cell r="D153" t="str">
            <v>碳酸钠溶液配制反应釜</v>
          </cell>
          <cell r="E153" t="str">
            <v>立式盆底开式</v>
          </cell>
          <cell r="F153" t="str">
            <v>V=5.0m3</v>
          </cell>
          <cell r="G153"/>
          <cell r="H153"/>
          <cell r="I153"/>
          <cell r="J153"/>
          <cell r="K153"/>
          <cell r="L153">
            <v>5.5</v>
          </cell>
          <cell r="M153"/>
          <cell r="N153"/>
          <cell r="O153"/>
          <cell r="P153"/>
          <cell r="Q153" t="str">
            <v>碳酸钠溶液</v>
          </cell>
          <cell r="R153" t="str">
            <v>0-30</v>
          </cell>
          <cell r="S153" t="str">
            <v>常压</v>
          </cell>
          <cell r="T153">
            <v>1</v>
          </cell>
          <cell r="U153"/>
          <cell r="V153"/>
          <cell r="W153" t="str">
            <v>台</v>
          </cell>
          <cell r="X153" t="str">
            <v>搪玻璃</v>
          </cell>
          <cell r="Y153"/>
          <cell r="Z153"/>
          <cell r="AA153"/>
          <cell r="AB153"/>
          <cell r="AC153"/>
          <cell r="AD153" t="str">
            <v>F4车间</v>
          </cell>
        </row>
        <row r="154">
          <cell r="C154" t="str">
            <v>R-020502</v>
          </cell>
          <cell r="D154" t="str">
            <v>氯化钠溶液配制反应釜</v>
          </cell>
          <cell r="E154" t="str">
            <v>立式盆底开式</v>
          </cell>
          <cell r="F154" t="str">
            <v>V=5.0m3</v>
          </cell>
          <cell r="G154"/>
          <cell r="H154"/>
          <cell r="I154"/>
          <cell r="J154"/>
          <cell r="K154"/>
          <cell r="L154">
            <v>5.5</v>
          </cell>
          <cell r="M154"/>
          <cell r="N154"/>
          <cell r="O154"/>
          <cell r="P154"/>
          <cell r="Q154" t="str">
            <v>氯化钠溶液</v>
          </cell>
          <cell r="R154" t="str">
            <v>0-30</v>
          </cell>
          <cell r="S154" t="str">
            <v>常压</v>
          </cell>
          <cell r="T154">
            <v>1</v>
          </cell>
          <cell r="U154"/>
          <cell r="V154"/>
          <cell r="W154" t="str">
            <v>台</v>
          </cell>
          <cell r="X154" t="str">
            <v>搪玻璃</v>
          </cell>
          <cell r="Y154"/>
          <cell r="Z154"/>
          <cell r="AA154"/>
          <cell r="AB154"/>
          <cell r="AC154"/>
          <cell r="AD154" t="str">
            <v>F4车间</v>
          </cell>
        </row>
        <row r="155">
          <cell r="C155" t="str">
            <v>V-020501</v>
          </cell>
          <cell r="D155" t="str">
            <v>THF中间罐</v>
          </cell>
          <cell r="E155" t="str">
            <v>立式平底椭圆顶</v>
          </cell>
          <cell r="F155" t="str">
            <v>V=8.0m3</v>
          </cell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 t="str">
            <v>THF</v>
          </cell>
          <cell r="R155" t="str">
            <v>0-30</v>
          </cell>
          <cell r="S155" t="str">
            <v>常压</v>
          </cell>
          <cell r="T155">
            <v>1</v>
          </cell>
          <cell r="U155"/>
          <cell r="V155"/>
          <cell r="W155" t="str">
            <v>台</v>
          </cell>
          <cell r="X155" t="str">
            <v>S304</v>
          </cell>
          <cell r="Y155"/>
          <cell r="Z155"/>
          <cell r="AA155"/>
          <cell r="AB155"/>
          <cell r="AC155"/>
          <cell r="AD155" t="str">
            <v>F4车间</v>
          </cell>
        </row>
        <row r="156">
          <cell r="C156" t="str">
            <v>E-020501</v>
          </cell>
          <cell r="D156" t="str">
            <v>THF中间罐捕集器</v>
          </cell>
          <cell r="E156" t="str">
            <v>缠绕管冷凝器</v>
          </cell>
          <cell r="F156" t="str">
            <v>S=2m2</v>
          </cell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 t="str">
            <v>THF</v>
          </cell>
          <cell r="R156" t="str">
            <v>0-30</v>
          </cell>
          <cell r="S156" t="str">
            <v>常压</v>
          </cell>
          <cell r="T156">
            <v>1</v>
          </cell>
          <cell r="U156"/>
          <cell r="V156"/>
          <cell r="W156" t="str">
            <v>台</v>
          </cell>
          <cell r="X156" t="str">
            <v>S304</v>
          </cell>
          <cell r="Y156"/>
          <cell r="Z156"/>
          <cell r="AA156"/>
          <cell r="AB156"/>
          <cell r="AC156"/>
          <cell r="AD156" t="str">
            <v>F4车间</v>
          </cell>
        </row>
        <row r="157">
          <cell r="C157" t="str">
            <v>P-020501</v>
          </cell>
          <cell r="D157" t="str">
            <v>THF中间罐打料泵</v>
          </cell>
          <cell r="E157" t="str">
            <v>磁力泵</v>
          </cell>
          <cell r="F157" t="str">
            <v>Q=6m3/hr（40-25-160，Q=6.3m3/h,H=32m，3kw）</v>
          </cell>
          <cell r="G157"/>
          <cell r="H157"/>
          <cell r="I157"/>
          <cell r="J157"/>
          <cell r="K157"/>
          <cell r="L157">
            <v>3</v>
          </cell>
          <cell r="M157"/>
          <cell r="N157"/>
          <cell r="O157"/>
          <cell r="P157"/>
          <cell r="Q157" t="str">
            <v>THF</v>
          </cell>
          <cell r="R157" t="str">
            <v>20-30</v>
          </cell>
          <cell r="S157" t="str">
            <v>常压</v>
          </cell>
          <cell r="T157">
            <v>1</v>
          </cell>
          <cell r="U157"/>
          <cell r="V157"/>
          <cell r="W157" t="str">
            <v>台</v>
          </cell>
          <cell r="X157" t="str">
            <v>S304</v>
          </cell>
          <cell r="Y157"/>
          <cell r="Z157"/>
          <cell r="AA157"/>
          <cell r="AB157"/>
          <cell r="AC157"/>
          <cell r="AD157" t="str">
            <v>F4车间</v>
          </cell>
        </row>
        <row r="158">
          <cell r="C158" t="str">
            <v>V-020502</v>
          </cell>
          <cell r="D158" t="str">
            <v>盐酸中间罐</v>
          </cell>
          <cell r="E158" t="str">
            <v>立式平底椭圆封头</v>
          </cell>
          <cell r="F158" t="str">
            <v>V=6m3</v>
          </cell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 t="str">
            <v>盐酸</v>
          </cell>
          <cell r="R158" t="str">
            <v>20-30</v>
          </cell>
          <cell r="S158" t="str">
            <v>常压</v>
          </cell>
          <cell r="T158">
            <v>1</v>
          </cell>
          <cell r="U158"/>
          <cell r="V158"/>
          <cell r="W158" t="str">
            <v>台</v>
          </cell>
          <cell r="X158" t="str">
            <v>防腐</v>
          </cell>
          <cell r="Y158"/>
          <cell r="Z158"/>
          <cell r="AA158"/>
          <cell r="AB158"/>
          <cell r="AC158"/>
          <cell r="AD158" t="str">
            <v>F4车间</v>
          </cell>
        </row>
        <row r="159">
          <cell r="C159" t="str">
            <v>P-020502</v>
          </cell>
          <cell r="D159" t="str">
            <v>盐酸中间罐打料泵</v>
          </cell>
          <cell r="E159" t="str">
            <v>磁力泵</v>
          </cell>
          <cell r="F159" t="str">
            <v>Q=4.0m3/hr（40-25-160，Q=6.3m3/h,H=32m，3kw）</v>
          </cell>
          <cell r="G159"/>
          <cell r="H159"/>
          <cell r="I159"/>
          <cell r="J159"/>
          <cell r="K159"/>
          <cell r="L159">
            <v>3</v>
          </cell>
          <cell r="M159"/>
          <cell r="N159"/>
          <cell r="O159"/>
          <cell r="P159"/>
          <cell r="Q159" t="str">
            <v>盐酸</v>
          </cell>
          <cell r="R159" t="str">
            <v>20-30</v>
          </cell>
          <cell r="S159" t="str">
            <v>常压</v>
          </cell>
          <cell r="T159">
            <v>1</v>
          </cell>
          <cell r="U159"/>
          <cell r="V159"/>
          <cell r="W159" t="str">
            <v>台</v>
          </cell>
          <cell r="X159" t="str">
            <v>衬四氟</v>
          </cell>
          <cell r="Y159"/>
          <cell r="Z159"/>
          <cell r="AA159"/>
          <cell r="AB159"/>
          <cell r="AC159"/>
          <cell r="AD159" t="str">
            <v>F4车间</v>
          </cell>
        </row>
        <row r="160">
          <cell r="C160" t="str">
            <v>V-020503</v>
          </cell>
          <cell r="D160" t="str">
            <v>硫酸中间罐</v>
          </cell>
          <cell r="E160" t="str">
            <v>立式盆底椭圆封头</v>
          </cell>
          <cell r="F160" t="str">
            <v>V=3m3</v>
          </cell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 t="str">
            <v>硫酸</v>
          </cell>
          <cell r="R160" t="str">
            <v>20-30</v>
          </cell>
          <cell r="S160" t="str">
            <v>常压</v>
          </cell>
          <cell r="T160">
            <v>1</v>
          </cell>
          <cell r="U160"/>
          <cell r="V160"/>
          <cell r="W160" t="str">
            <v>台</v>
          </cell>
          <cell r="X160" t="str">
            <v>碳钢</v>
          </cell>
          <cell r="Y160"/>
          <cell r="Z160"/>
          <cell r="AA160"/>
          <cell r="AB160"/>
          <cell r="AC160"/>
          <cell r="AD160" t="str">
            <v>F4车间</v>
          </cell>
        </row>
        <row r="161">
          <cell r="C161" t="str">
            <v>P-020503</v>
          </cell>
          <cell r="D161" t="str">
            <v>硫酸中间罐打料泵</v>
          </cell>
          <cell r="E161" t="str">
            <v>磁力泵</v>
          </cell>
          <cell r="F161" t="str">
            <v>Q=4.0m3/hr（40-25-160，Q=6.3m3/h,H=32m，3kw）</v>
          </cell>
          <cell r="G161"/>
          <cell r="H161"/>
          <cell r="I161"/>
          <cell r="J161"/>
          <cell r="K161"/>
          <cell r="L161">
            <v>3</v>
          </cell>
          <cell r="M161"/>
          <cell r="N161"/>
          <cell r="O161"/>
          <cell r="P161"/>
          <cell r="Q161" t="str">
            <v>硫酸</v>
          </cell>
          <cell r="R161" t="str">
            <v>20-30</v>
          </cell>
          <cell r="S161" t="str">
            <v>常压</v>
          </cell>
          <cell r="T161">
            <v>1</v>
          </cell>
          <cell r="U161"/>
          <cell r="V161"/>
          <cell r="W161" t="str">
            <v>台</v>
          </cell>
          <cell r="X161" t="str">
            <v>衬四氟</v>
          </cell>
          <cell r="Y161"/>
          <cell r="Z161"/>
          <cell r="AA161"/>
          <cell r="AB161"/>
          <cell r="AC161"/>
          <cell r="AD161" t="str">
            <v>F4车间</v>
          </cell>
        </row>
        <row r="162">
          <cell r="C162" t="str">
            <v>V-020504</v>
          </cell>
          <cell r="D162" t="str">
            <v>二氯甲烷中间罐</v>
          </cell>
          <cell r="E162" t="str">
            <v>立式平底椭圆顶</v>
          </cell>
          <cell r="F162" t="str">
            <v>V=8.0m3</v>
          </cell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 t="str">
            <v>二氯甲烷</v>
          </cell>
          <cell r="R162" t="str">
            <v>0-30</v>
          </cell>
          <cell r="S162" t="str">
            <v>常压</v>
          </cell>
          <cell r="T162">
            <v>1</v>
          </cell>
          <cell r="U162"/>
          <cell r="V162"/>
          <cell r="W162" t="str">
            <v>台</v>
          </cell>
          <cell r="X162" t="str">
            <v>S304</v>
          </cell>
          <cell r="Y162"/>
          <cell r="Z162"/>
          <cell r="AA162"/>
          <cell r="AB162"/>
          <cell r="AC162"/>
          <cell r="AD162" t="str">
            <v>F4车间</v>
          </cell>
        </row>
        <row r="163">
          <cell r="C163" t="str">
            <v>E-020502</v>
          </cell>
          <cell r="D163" t="str">
            <v>二氯甲烷中间罐捕集器</v>
          </cell>
          <cell r="E163" t="str">
            <v>缠绕管冷凝器</v>
          </cell>
          <cell r="F163" t="str">
            <v>S=2m2</v>
          </cell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 t="str">
            <v>二氯甲烷</v>
          </cell>
          <cell r="R163" t="str">
            <v>0-30</v>
          </cell>
          <cell r="S163" t="str">
            <v>常压</v>
          </cell>
          <cell r="T163">
            <v>1</v>
          </cell>
          <cell r="U163"/>
          <cell r="V163"/>
          <cell r="W163" t="str">
            <v>台</v>
          </cell>
          <cell r="X163" t="str">
            <v>S304</v>
          </cell>
          <cell r="Y163"/>
          <cell r="Z163"/>
          <cell r="AA163"/>
          <cell r="AB163"/>
          <cell r="AC163"/>
          <cell r="AD163" t="str">
            <v>F4车间</v>
          </cell>
        </row>
        <row r="164">
          <cell r="C164" t="str">
            <v>P-020504</v>
          </cell>
          <cell r="D164" t="str">
            <v>二氯甲烷中间罐打料泵</v>
          </cell>
          <cell r="E164" t="str">
            <v>磁力泵</v>
          </cell>
          <cell r="F164" t="str">
            <v>Q=6m3/hr（40-25-160，Q=6.3m3/h,H=32m，3kw）</v>
          </cell>
          <cell r="G164"/>
          <cell r="H164"/>
          <cell r="I164"/>
          <cell r="J164"/>
          <cell r="K164"/>
          <cell r="L164">
            <v>3</v>
          </cell>
          <cell r="M164"/>
          <cell r="N164"/>
          <cell r="O164"/>
          <cell r="P164"/>
          <cell r="Q164" t="str">
            <v>二氯甲烷</v>
          </cell>
          <cell r="R164" t="str">
            <v>20-30</v>
          </cell>
          <cell r="S164" t="str">
            <v>常压</v>
          </cell>
          <cell r="T164">
            <v>1</v>
          </cell>
          <cell r="U164"/>
          <cell r="V164"/>
          <cell r="W164" t="str">
            <v>台</v>
          </cell>
          <cell r="X164" t="str">
            <v>S304</v>
          </cell>
          <cell r="Y164"/>
          <cell r="Z164"/>
          <cell r="AA164"/>
          <cell r="AB164"/>
          <cell r="AC164"/>
          <cell r="AD164" t="str">
            <v>F4车间</v>
          </cell>
        </row>
        <row r="165">
          <cell r="C165" t="str">
            <v>R-020503</v>
          </cell>
          <cell r="D165" t="str">
            <v>回收二氯甲烷分层洗涤反应釜</v>
          </cell>
          <cell r="E165" t="str">
            <v>立式盆底开式</v>
          </cell>
          <cell r="F165" t="str">
            <v>V=6.3m3</v>
          </cell>
          <cell r="G165"/>
          <cell r="H165"/>
          <cell r="I165"/>
          <cell r="J165"/>
          <cell r="K165"/>
          <cell r="L165">
            <v>7.5</v>
          </cell>
          <cell r="M165"/>
          <cell r="N165"/>
          <cell r="O165"/>
          <cell r="P165" t="str">
            <v>有</v>
          </cell>
          <cell r="Q165" t="str">
            <v>二氯甲烷</v>
          </cell>
          <cell r="R165" t="str">
            <v>0-30</v>
          </cell>
          <cell r="S165" t="str">
            <v>常压</v>
          </cell>
          <cell r="T165">
            <v>1</v>
          </cell>
          <cell r="U165"/>
          <cell r="V165"/>
          <cell r="W165" t="str">
            <v>台</v>
          </cell>
          <cell r="X165" t="str">
            <v>搪玻璃</v>
          </cell>
          <cell r="Y165"/>
          <cell r="Z165"/>
          <cell r="AA165"/>
          <cell r="AB165"/>
          <cell r="AC165"/>
          <cell r="AD165" t="str">
            <v>F4车间</v>
          </cell>
        </row>
        <row r="166">
          <cell r="C166" t="str">
            <v>V-020505</v>
          </cell>
          <cell r="D166" t="str">
            <v>回收二氯甲烷分层油相罐</v>
          </cell>
          <cell r="E166" t="str">
            <v>立式盆底椭圆封头</v>
          </cell>
          <cell r="F166" t="str">
            <v>V=5m3</v>
          </cell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 t="str">
            <v>二氯甲烷</v>
          </cell>
          <cell r="R166" t="str">
            <v>20-30</v>
          </cell>
          <cell r="S166" t="str">
            <v>常压</v>
          </cell>
          <cell r="T166">
            <v>1</v>
          </cell>
          <cell r="U166"/>
          <cell r="V166"/>
          <cell r="W166" t="str">
            <v>台</v>
          </cell>
          <cell r="X166" t="str">
            <v>搪玻璃</v>
          </cell>
          <cell r="Y166"/>
          <cell r="Z166"/>
          <cell r="AA166"/>
          <cell r="AB166"/>
          <cell r="AC166"/>
          <cell r="AD166" t="str">
            <v>F4车间</v>
          </cell>
        </row>
        <row r="167">
          <cell r="C167" t="str">
            <v>P-020505</v>
          </cell>
          <cell r="D167" t="str">
            <v>回收二氯甲烷分层油相罐泵</v>
          </cell>
          <cell r="E167" t="str">
            <v>磁力泵</v>
          </cell>
          <cell r="F167" t="str">
            <v>Q=6m3/hr（40-25-160，Q=6.3m3/h,H=32m，3kw）</v>
          </cell>
          <cell r="G167"/>
          <cell r="H167"/>
          <cell r="I167"/>
          <cell r="J167"/>
          <cell r="K167"/>
          <cell r="L167">
            <v>3</v>
          </cell>
          <cell r="M167"/>
          <cell r="N167"/>
          <cell r="O167"/>
          <cell r="P167"/>
          <cell r="Q167" t="str">
            <v>二氯甲烷</v>
          </cell>
          <cell r="R167" t="str">
            <v>20-30</v>
          </cell>
          <cell r="S167" t="str">
            <v>常压</v>
          </cell>
          <cell r="T167">
            <v>1</v>
          </cell>
          <cell r="U167"/>
          <cell r="V167"/>
          <cell r="W167" t="str">
            <v>台</v>
          </cell>
          <cell r="X167" t="str">
            <v>衬四氟</v>
          </cell>
          <cell r="Y167"/>
          <cell r="Z167"/>
          <cell r="AA167"/>
          <cell r="AB167"/>
          <cell r="AC167"/>
          <cell r="AD167" t="str">
            <v>F4车间</v>
          </cell>
        </row>
        <row r="168">
          <cell r="C168" t="str">
            <v>V-020506</v>
          </cell>
          <cell r="D168" t="str">
            <v>甲醇中间罐</v>
          </cell>
          <cell r="E168" t="str">
            <v>立式平底椭圆顶</v>
          </cell>
          <cell r="F168" t="str">
            <v>V=8.0m3</v>
          </cell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 t="str">
            <v>甲醇</v>
          </cell>
          <cell r="R168" t="str">
            <v>20-30</v>
          </cell>
          <cell r="S168" t="str">
            <v>常压</v>
          </cell>
          <cell r="T168">
            <v>1</v>
          </cell>
          <cell r="U168"/>
          <cell r="V168"/>
          <cell r="W168" t="str">
            <v>台</v>
          </cell>
          <cell r="X168" t="str">
            <v>S304</v>
          </cell>
          <cell r="Y168"/>
          <cell r="Z168"/>
          <cell r="AA168"/>
          <cell r="AB168"/>
          <cell r="AC168"/>
          <cell r="AD168" t="str">
            <v>F4车间</v>
          </cell>
        </row>
        <row r="169">
          <cell r="C169" t="str">
            <v>E-020506</v>
          </cell>
          <cell r="D169" t="str">
            <v>甲醇中间罐捕集器</v>
          </cell>
          <cell r="E169" t="str">
            <v>缠绕管冷凝器</v>
          </cell>
          <cell r="F169" t="str">
            <v>S=2m2</v>
          </cell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 t="str">
            <v>甲醇</v>
          </cell>
          <cell r="R169" t="str">
            <v>20-30</v>
          </cell>
          <cell r="S169" t="str">
            <v>常压</v>
          </cell>
          <cell r="T169">
            <v>1</v>
          </cell>
          <cell r="U169"/>
          <cell r="V169"/>
          <cell r="W169" t="str">
            <v>台</v>
          </cell>
          <cell r="X169" t="str">
            <v>S304</v>
          </cell>
          <cell r="Y169"/>
          <cell r="Z169"/>
          <cell r="AA169"/>
          <cell r="AB169"/>
          <cell r="AC169"/>
          <cell r="AD169" t="str">
            <v>F4车间</v>
          </cell>
        </row>
        <row r="170">
          <cell r="C170" t="str">
            <v>P-020506</v>
          </cell>
          <cell r="D170" t="str">
            <v>甲醇中间罐打料泵</v>
          </cell>
          <cell r="E170" t="str">
            <v>磁力泵</v>
          </cell>
          <cell r="F170" t="str">
            <v>Q=6m3/hr（40-25-160，Q=6.3m3/h,H=32m，3kw）</v>
          </cell>
          <cell r="G170"/>
          <cell r="H170"/>
          <cell r="I170"/>
          <cell r="J170"/>
          <cell r="K170"/>
          <cell r="L170">
            <v>3</v>
          </cell>
          <cell r="M170"/>
          <cell r="N170"/>
          <cell r="O170"/>
          <cell r="P170"/>
          <cell r="Q170" t="str">
            <v>甲醇</v>
          </cell>
          <cell r="R170" t="str">
            <v>20-30</v>
          </cell>
          <cell r="S170" t="str">
            <v>常压</v>
          </cell>
          <cell r="T170">
            <v>1</v>
          </cell>
          <cell r="U170"/>
          <cell r="V170"/>
          <cell r="W170" t="str">
            <v>台</v>
          </cell>
          <cell r="X170" t="str">
            <v>S304</v>
          </cell>
          <cell r="Y170"/>
          <cell r="Z170"/>
          <cell r="AA170"/>
          <cell r="AB170"/>
          <cell r="AC170"/>
          <cell r="AD170" t="str">
            <v>F4车间</v>
          </cell>
        </row>
        <row r="171">
          <cell r="C171" t="str">
            <v>V-020507</v>
          </cell>
          <cell r="D171" t="str">
            <v>正庚烷中间罐</v>
          </cell>
          <cell r="E171" t="str">
            <v>立式平底椭圆顶</v>
          </cell>
          <cell r="F171" t="str">
            <v>V=8.0m3</v>
          </cell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 t="str">
            <v>正庚烷</v>
          </cell>
          <cell r="R171" t="str">
            <v>20-30</v>
          </cell>
          <cell r="S171" t="str">
            <v>常压</v>
          </cell>
          <cell r="T171">
            <v>1</v>
          </cell>
          <cell r="U171"/>
          <cell r="V171"/>
          <cell r="W171" t="str">
            <v>台</v>
          </cell>
          <cell r="X171" t="str">
            <v>S304</v>
          </cell>
          <cell r="Y171"/>
          <cell r="Z171"/>
          <cell r="AA171"/>
          <cell r="AB171"/>
          <cell r="AC171"/>
          <cell r="AD171" t="str">
            <v>F4车间</v>
          </cell>
        </row>
        <row r="172">
          <cell r="C172" t="str">
            <v>P-020507</v>
          </cell>
          <cell r="D172" t="str">
            <v>正庚烷中间罐打料泵</v>
          </cell>
          <cell r="E172" t="str">
            <v>磁力泵</v>
          </cell>
          <cell r="F172" t="str">
            <v>Q=6m3/hr（40-25-160，Q=6.3m3/h,H=32m，3kw）</v>
          </cell>
          <cell r="G172"/>
          <cell r="H172"/>
          <cell r="I172"/>
          <cell r="J172"/>
          <cell r="K172"/>
          <cell r="L172">
            <v>3</v>
          </cell>
          <cell r="M172"/>
          <cell r="N172"/>
          <cell r="O172"/>
          <cell r="P172"/>
          <cell r="Q172" t="str">
            <v>正庚烷</v>
          </cell>
          <cell r="R172" t="str">
            <v>20-30</v>
          </cell>
          <cell r="S172" t="str">
            <v>常压</v>
          </cell>
          <cell r="T172">
            <v>1</v>
          </cell>
          <cell r="U172"/>
          <cell r="V172"/>
          <cell r="W172" t="str">
            <v>台</v>
          </cell>
          <cell r="X172" t="str">
            <v>S304</v>
          </cell>
          <cell r="Y172"/>
          <cell r="Z172"/>
          <cell r="AA172"/>
          <cell r="AB172"/>
          <cell r="AC172"/>
          <cell r="AD172" t="str">
            <v>F4车间</v>
          </cell>
        </row>
        <row r="173">
          <cell r="C173" t="str">
            <v>V-020508</v>
          </cell>
          <cell r="D173" t="str">
            <v>F2回收正庚烷罐</v>
          </cell>
          <cell r="E173" t="str">
            <v>立式盆底椭圆顶</v>
          </cell>
          <cell r="F173" t="str">
            <v>V=3.0m3</v>
          </cell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 t="str">
            <v>正庚烷</v>
          </cell>
          <cell r="R173" t="str">
            <v>20-30</v>
          </cell>
          <cell r="S173" t="str">
            <v>常压</v>
          </cell>
          <cell r="T173">
            <v>1</v>
          </cell>
          <cell r="U173"/>
          <cell r="V173"/>
          <cell r="W173" t="str">
            <v>台</v>
          </cell>
          <cell r="X173" t="str">
            <v>S304</v>
          </cell>
          <cell r="Y173"/>
          <cell r="Z173"/>
          <cell r="AA173"/>
          <cell r="AB173"/>
          <cell r="AC173"/>
          <cell r="AD173" t="str">
            <v>F4车间</v>
          </cell>
        </row>
        <row r="174">
          <cell r="C174" t="str">
            <v>P-020508</v>
          </cell>
          <cell r="D174" t="str">
            <v>F2回收正庚烷罐泵</v>
          </cell>
          <cell r="E174" t="str">
            <v>磁力泵</v>
          </cell>
          <cell r="F174" t="str">
            <v>Q=2m3（32-20-160，Q=3.2m3/h，H=32m，2.2kw）</v>
          </cell>
          <cell r="G174"/>
          <cell r="H174"/>
          <cell r="I174"/>
          <cell r="J174"/>
          <cell r="K174"/>
          <cell r="L174">
            <v>2.2000000000000002</v>
          </cell>
          <cell r="M174"/>
          <cell r="N174"/>
          <cell r="O174"/>
          <cell r="P174"/>
          <cell r="Q174" t="str">
            <v>正庚烷</v>
          </cell>
          <cell r="R174" t="str">
            <v>20-30</v>
          </cell>
          <cell r="S174" t="str">
            <v>常压</v>
          </cell>
          <cell r="T174">
            <v>1</v>
          </cell>
          <cell r="U174"/>
          <cell r="V174"/>
          <cell r="W174" t="str">
            <v>台</v>
          </cell>
          <cell r="X174" t="str">
            <v>S304</v>
          </cell>
          <cell r="Y174"/>
          <cell r="Z174"/>
          <cell r="AA174"/>
          <cell r="AB174"/>
          <cell r="AC174"/>
          <cell r="AD174" t="str">
            <v>F4车间</v>
          </cell>
        </row>
        <row r="175">
          <cell r="C175" t="str">
            <v>V-020509</v>
          </cell>
          <cell r="D175" t="str">
            <v>MTBE中间罐</v>
          </cell>
          <cell r="E175" t="str">
            <v>立式平底椭圆顶</v>
          </cell>
          <cell r="F175" t="str">
            <v>V=8.0m3</v>
          </cell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 t="str">
            <v>MTBE</v>
          </cell>
          <cell r="R175" t="str">
            <v>20-30</v>
          </cell>
          <cell r="S175" t="str">
            <v>常压</v>
          </cell>
          <cell r="T175">
            <v>1</v>
          </cell>
          <cell r="U175"/>
          <cell r="V175"/>
          <cell r="W175" t="str">
            <v>台</v>
          </cell>
          <cell r="X175" t="str">
            <v>S304</v>
          </cell>
          <cell r="Y175"/>
          <cell r="Z175"/>
          <cell r="AA175"/>
          <cell r="AB175"/>
          <cell r="AC175"/>
          <cell r="AD175" t="str">
            <v>F4车间</v>
          </cell>
        </row>
        <row r="176">
          <cell r="C176" t="str">
            <v>E-020509</v>
          </cell>
          <cell r="D176" t="str">
            <v>MTBE中间罐捕集器</v>
          </cell>
          <cell r="E176" t="str">
            <v>缠绕管冷凝器</v>
          </cell>
          <cell r="F176" t="str">
            <v>S=2m2</v>
          </cell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 t="str">
            <v>MTBE</v>
          </cell>
          <cell r="R176" t="str">
            <v>20-30</v>
          </cell>
          <cell r="S176" t="str">
            <v>常压</v>
          </cell>
          <cell r="T176">
            <v>1</v>
          </cell>
          <cell r="U176"/>
          <cell r="V176"/>
          <cell r="W176" t="str">
            <v>台</v>
          </cell>
          <cell r="X176" t="str">
            <v>S304</v>
          </cell>
          <cell r="Y176"/>
          <cell r="Z176"/>
          <cell r="AA176"/>
          <cell r="AB176"/>
          <cell r="AC176"/>
          <cell r="AD176" t="str">
            <v>F4车间</v>
          </cell>
        </row>
        <row r="177">
          <cell r="C177" t="str">
            <v>P-020509</v>
          </cell>
          <cell r="D177" t="str">
            <v>F2回收正庚烷罐泵</v>
          </cell>
          <cell r="E177" t="str">
            <v>磁力泵</v>
          </cell>
          <cell r="F177" t="str">
            <v>Q=6m3/hr（40-25-160，Q=6.3m3/h,H=32m，3kw）</v>
          </cell>
          <cell r="G177"/>
          <cell r="H177"/>
          <cell r="I177"/>
          <cell r="J177"/>
          <cell r="K177"/>
          <cell r="L177">
            <v>3</v>
          </cell>
          <cell r="M177"/>
          <cell r="N177"/>
          <cell r="O177"/>
          <cell r="P177"/>
          <cell r="Q177" t="str">
            <v>MTBE</v>
          </cell>
          <cell r="R177" t="str">
            <v>20-30</v>
          </cell>
          <cell r="S177" t="str">
            <v>常压</v>
          </cell>
          <cell r="T177">
            <v>1</v>
          </cell>
          <cell r="U177"/>
          <cell r="V177"/>
          <cell r="W177" t="str">
            <v>台</v>
          </cell>
          <cell r="X177" t="str">
            <v>S304</v>
          </cell>
          <cell r="Y177"/>
          <cell r="Z177"/>
          <cell r="AA177"/>
          <cell r="AB177"/>
          <cell r="AC177"/>
          <cell r="AD177" t="str">
            <v>F4车间</v>
          </cell>
        </row>
        <row r="178">
          <cell r="C178" t="str">
            <v>R-020504</v>
          </cell>
          <cell r="D178" t="str">
            <v>F4母液回收反应釜</v>
          </cell>
          <cell r="E178" t="str">
            <v>立式盆底开式</v>
          </cell>
          <cell r="F178" t="str">
            <v>V=6.3m3</v>
          </cell>
          <cell r="G178"/>
          <cell r="H178"/>
          <cell r="I178"/>
          <cell r="J178"/>
          <cell r="K178"/>
          <cell r="L178">
            <v>7.5</v>
          </cell>
          <cell r="M178"/>
          <cell r="N178"/>
          <cell r="O178"/>
          <cell r="P178" t="str">
            <v>有</v>
          </cell>
          <cell r="Q178" t="str">
            <v>正庚烷/醋酸异丙酯</v>
          </cell>
          <cell r="R178" t="str">
            <v>0-30</v>
          </cell>
          <cell r="S178" t="str">
            <v>常压</v>
          </cell>
          <cell r="T178">
            <v>1</v>
          </cell>
          <cell r="U178"/>
          <cell r="V178"/>
          <cell r="W178" t="str">
            <v>台</v>
          </cell>
          <cell r="X178" t="str">
            <v>搪玻璃</v>
          </cell>
          <cell r="Y178"/>
          <cell r="Z178"/>
          <cell r="AA178"/>
          <cell r="AB178"/>
          <cell r="AC178"/>
          <cell r="AD178" t="str">
            <v>F4车间</v>
          </cell>
        </row>
        <row r="179">
          <cell r="C179" t="str">
            <v>E-020507</v>
          </cell>
          <cell r="D179" t="str">
            <v>F4母液回收反应釜冷凝器</v>
          </cell>
          <cell r="E179" t="str">
            <v>圆块孔石墨</v>
          </cell>
          <cell r="F179" t="str">
            <v>S=15m2</v>
          </cell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 t="str">
            <v>正庚烷/醋酸异丙酯</v>
          </cell>
          <cell r="R179">
            <v>40</v>
          </cell>
          <cell r="S179">
            <v>-0.1</v>
          </cell>
          <cell r="T179">
            <v>1</v>
          </cell>
          <cell r="U179"/>
          <cell r="V179"/>
          <cell r="W179" t="str">
            <v>台</v>
          </cell>
          <cell r="X179" t="str">
            <v>浸渍石墨</v>
          </cell>
          <cell r="Y179"/>
          <cell r="Z179"/>
          <cell r="AA179"/>
          <cell r="AB179"/>
          <cell r="AC179"/>
          <cell r="AD179" t="str">
            <v>F4车间</v>
          </cell>
        </row>
        <row r="180">
          <cell r="C180" t="str">
            <v>E-020508</v>
          </cell>
          <cell r="D180" t="str">
            <v>F4母液回收反应釜捕集器</v>
          </cell>
          <cell r="E180" t="str">
            <v>圆块孔石墨</v>
          </cell>
          <cell r="F180" t="str">
            <v>S=15m2</v>
          </cell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 t="str">
            <v>正庚烷/醋酸异丙酯</v>
          </cell>
          <cell r="R180">
            <v>10</v>
          </cell>
          <cell r="S180">
            <v>-0.1</v>
          </cell>
          <cell r="T180">
            <v>1</v>
          </cell>
          <cell r="U180"/>
          <cell r="V180"/>
          <cell r="W180" t="str">
            <v>台</v>
          </cell>
          <cell r="X180" t="str">
            <v>浸渍石墨</v>
          </cell>
          <cell r="Y180"/>
          <cell r="Z180"/>
          <cell r="AA180"/>
          <cell r="AB180"/>
          <cell r="AC180"/>
          <cell r="AD180" t="str">
            <v>F4车间</v>
          </cell>
        </row>
        <row r="181">
          <cell r="C181" t="str">
            <v>V-020510</v>
          </cell>
          <cell r="D181" t="str">
            <v>F4母液回收真空缓冲罐</v>
          </cell>
          <cell r="E181" t="str">
            <v>立式盆底</v>
          </cell>
          <cell r="F181" t="str">
            <v>V=0.3m3</v>
          </cell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 t="str">
            <v>正庚烷/醋酸异丙酯</v>
          </cell>
          <cell r="R181" t="str">
            <v>20-30</v>
          </cell>
          <cell r="S181">
            <v>-0.1</v>
          </cell>
          <cell r="T181">
            <v>1</v>
          </cell>
          <cell r="U181"/>
          <cell r="V181"/>
          <cell r="W181" t="str">
            <v>台</v>
          </cell>
          <cell r="X181" t="str">
            <v>PP</v>
          </cell>
          <cell r="Y181"/>
          <cell r="Z181"/>
          <cell r="AA181"/>
          <cell r="AB181"/>
          <cell r="AC181"/>
          <cell r="AD181" t="str">
            <v>F4车间</v>
          </cell>
        </row>
        <row r="182">
          <cell r="C182" t="str">
            <v>Z-020501</v>
          </cell>
          <cell r="D182" t="str">
            <v>F4母液回收真空泵</v>
          </cell>
          <cell r="E182" t="str">
            <v>水喷射真空机组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 t="str">
            <v>正庚烷/醋酸异丙酯</v>
          </cell>
          <cell r="R182" t="str">
            <v>20-30</v>
          </cell>
          <cell r="S182">
            <v>-0.1</v>
          </cell>
          <cell r="T182">
            <v>1</v>
          </cell>
          <cell r="U182"/>
          <cell r="V182"/>
          <cell r="W182" t="str">
            <v>台</v>
          </cell>
          <cell r="X182" t="str">
            <v>防腐</v>
          </cell>
          <cell r="Y182"/>
          <cell r="Z182"/>
          <cell r="AA182"/>
          <cell r="AB182"/>
          <cell r="AC182"/>
          <cell r="AD182" t="str">
            <v>F4车间</v>
          </cell>
        </row>
        <row r="183">
          <cell r="C183" t="str">
            <v>V-020511</v>
          </cell>
          <cell r="D183" t="str">
            <v>F3母液回收醋酸异丙酯中间罐</v>
          </cell>
          <cell r="E183" t="str">
            <v>立式平底椭圆顶</v>
          </cell>
          <cell r="F183" t="str">
            <v>V=5.0m3</v>
          </cell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 t="str">
            <v>醋酸异丙酯</v>
          </cell>
          <cell r="R183" t="str">
            <v>20-30</v>
          </cell>
          <cell r="S183" t="str">
            <v>常压</v>
          </cell>
          <cell r="T183">
            <v>1</v>
          </cell>
          <cell r="U183"/>
          <cell r="V183"/>
          <cell r="W183" t="str">
            <v>台</v>
          </cell>
          <cell r="X183" t="str">
            <v>搪玻璃</v>
          </cell>
          <cell r="Y183"/>
          <cell r="Z183"/>
          <cell r="AA183"/>
          <cell r="AB183"/>
          <cell r="AC183"/>
          <cell r="AD183" t="str">
            <v>F4车间</v>
          </cell>
        </row>
        <row r="184">
          <cell r="C184" t="str">
            <v>P-020511</v>
          </cell>
          <cell r="D184" t="str">
            <v>F3母液回收醋酸异丙酯中间罐泵</v>
          </cell>
          <cell r="E184" t="str">
            <v>磁力泵</v>
          </cell>
          <cell r="F184" t="str">
            <v>Q=4.0m3/hr（40-25-160，Q=6.3m3/h,H=32m，3kw）</v>
          </cell>
          <cell r="G184"/>
          <cell r="H184"/>
          <cell r="I184"/>
          <cell r="J184"/>
          <cell r="K184"/>
          <cell r="L184">
            <v>3</v>
          </cell>
          <cell r="M184"/>
          <cell r="N184"/>
          <cell r="O184"/>
          <cell r="P184"/>
          <cell r="Q184" t="str">
            <v>醋酸异丙酯</v>
          </cell>
          <cell r="R184" t="str">
            <v>20-30</v>
          </cell>
          <cell r="S184" t="str">
            <v>常压</v>
          </cell>
          <cell r="T184">
            <v>1</v>
          </cell>
          <cell r="U184"/>
          <cell r="V184"/>
          <cell r="W184" t="str">
            <v>台</v>
          </cell>
          <cell r="X184" t="str">
            <v>衬四氟</v>
          </cell>
          <cell r="Y184"/>
          <cell r="Z184"/>
          <cell r="AA184"/>
          <cell r="AB184"/>
          <cell r="AC184"/>
          <cell r="AD184" t="str">
            <v>F4车间</v>
          </cell>
        </row>
        <row r="185">
          <cell r="C185" t="str">
            <v>V-020512</v>
          </cell>
          <cell r="D185" t="str">
            <v>F4母液回收正庚烷中间罐</v>
          </cell>
          <cell r="E185" t="str">
            <v>立式平底椭圆顶</v>
          </cell>
          <cell r="F185" t="str">
            <v>V=5.0m3</v>
          </cell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 t="str">
            <v>正庚烷</v>
          </cell>
          <cell r="R185" t="str">
            <v>20-30</v>
          </cell>
          <cell r="S185" t="str">
            <v>常压</v>
          </cell>
          <cell r="T185">
            <v>1</v>
          </cell>
          <cell r="U185"/>
          <cell r="V185"/>
          <cell r="W185" t="str">
            <v>台</v>
          </cell>
          <cell r="X185" t="str">
            <v>搪玻璃</v>
          </cell>
          <cell r="Y185"/>
          <cell r="Z185"/>
          <cell r="AA185"/>
          <cell r="AB185"/>
          <cell r="AC185"/>
          <cell r="AD185" t="str">
            <v>F4车间</v>
          </cell>
        </row>
        <row r="186">
          <cell r="C186" t="str">
            <v>P-020513</v>
          </cell>
          <cell r="D186" t="str">
            <v>F4母液回收正庚烷中间罐泵</v>
          </cell>
          <cell r="E186" t="str">
            <v>磁力泵</v>
          </cell>
          <cell r="F186" t="str">
            <v>Q=4.0m3/hr（40-25-160，Q=6.3m3/h,H=32m，3kw）</v>
          </cell>
          <cell r="G186"/>
          <cell r="H186"/>
          <cell r="I186"/>
          <cell r="J186"/>
          <cell r="K186"/>
          <cell r="L186">
            <v>3</v>
          </cell>
          <cell r="M186"/>
          <cell r="N186"/>
          <cell r="O186"/>
          <cell r="P186"/>
          <cell r="Q186" t="str">
            <v>正庚烷</v>
          </cell>
          <cell r="R186" t="str">
            <v>20-30</v>
          </cell>
          <cell r="S186" t="str">
            <v>常压</v>
          </cell>
          <cell r="T186">
            <v>1</v>
          </cell>
          <cell r="U186"/>
          <cell r="V186"/>
          <cell r="W186" t="str">
            <v>台</v>
          </cell>
          <cell r="X186" t="str">
            <v>衬四氟</v>
          </cell>
          <cell r="Y186"/>
          <cell r="Z186"/>
          <cell r="AA186"/>
          <cell r="AB186"/>
          <cell r="AC186"/>
          <cell r="AD186" t="str">
            <v>F4车间</v>
          </cell>
        </row>
        <row r="187">
          <cell r="C187" t="str">
            <v>V-020601</v>
          </cell>
          <cell r="D187" t="str">
            <v>热乙二醇中间罐</v>
          </cell>
          <cell r="E187" t="str">
            <v>立式平底椭圆顶</v>
          </cell>
          <cell r="F187" t="str">
            <v>V=8m3</v>
          </cell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 t="str">
            <v>乙二醇</v>
          </cell>
          <cell r="R187" t="str">
            <v>60-80</v>
          </cell>
          <cell r="S187" t="str">
            <v>常压</v>
          </cell>
          <cell r="T187">
            <v>1</v>
          </cell>
          <cell r="U187"/>
          <cell r="V187"/>
          <cell r="W187" t="str">
            <v>台</v>
          </cell>
          <cell r="X187" t="str">
            <v>碳钢</v>
          </cell>
          <cell r="Y187"/>
          <cell r="Z187"/>
          <cell r="AA187"/>
          <cell r="AB187"/>
          <cell r="AC187"/>
          <cell r="AD187" t="str">
            <v>F4车间</v>
          </cell>
        </row>
        <row r="188">
          <cell r="C188" t="str">
            <v>V-020602</v>
          </cell>
          <cell r="D188" t="str">
            <v>常温乙二醇中间罐</v>
          </cell>
          <cell r="E188" t="str">
            <v>立式方形</v>
          </cell>
          <cell r="F188" t="str">
            <v>V=8m3，带有蒸发冷Q=</v>
          </cell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 t="str">
            <v>乙二醇</v>
          </cell>
          <cell r="R188">
            <v>30</v>
          </cell>
          <cell r="S188" t="str">
            <v>常压</v>
          </cell>
          <cell r="T188">
            <v>1</v>
          </cell>
          <cell r="U188"/>
          <cell r="V188"/>
          <cell r="W188" t="str">
            <v>台</v>
          </cell>
          <cell r="X188" t="str">
            <v>碳钢</v>
          </cell>
          <cell r="Y188"/>
          <cell r="Z188"/>
          <cell r="AA188"/>
          <cell r="AB188"/>
          <cell r="AC188"/>
          <cell r="AD188" t="str">
            <v>F4车间</v>
          </cell>
        </row>
        <row r="189">
          <cell r="C189" t="str">
            <v>E-020701</v>
          </cell>
          <cell r="D189" t="str">
            <v>二氯甲烷尾冷捕集器</v>
          </cell>
          <cell r="E189" t="str">
            <v>缠绕管冷凝器</v>
          </cell>
          <cell r="F189" t="str">
            <v>S=25m2</v>
          </cell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 t="str">
            <v>二氯甲烷</v>
          </cell>
          <cell r="R189">
            <v>0</v>
          </cell>
          <cell r="S189">
            <v>0</v>
          </cell>
          <cell r="T189">
            <v>1</v>
          </cell>
          <cell r="U189"/>
          <cell r="V189"/>
          <cell r="W189" t="str">
            <v>台</v>
          </cell>
          <cell r="X189" t="str">
            <v>S304</v>
          </cell>
          <cell r="Y189"/>
          <cell r="Z189"/>
          <cell r="AA189"/>
          <cell r="AB189"/>
          <cell r="AC189"/>
          <cell r="AD189" t="str">
            <v>F4车间</v>
          </cell>
        </row>
        <row r="190">
          <cell r="C190" t="str">
            <v>M-020701</v>
          </cell>
          <cell r="D190" t="str">
            <v>二氯甲烷膜回收系统</v>
          </cell>
          <cell r="E190"/>
          <cell r="F190"/>
          <cell r="G190"/>
          <cell r="H190"/>
          <cell r="I190"/>
          <cell r="J190"/>
          <cell r="K190"/>
          <cell r="L190">
            <v>15</v>
          </cell>
          <cell r="M190"/>
          <cell r="N190"/>
          <cell r="O190"/>
          <cell r="P190"/>
          <cell r="Q190" t="str">
            <v>二氯甲烷</v>
          </cell>
          <cell r="R190"/>
          <cell r="S190"/>
          <cell r="T190">
            <v>1</v>
          </cell>
          <cell r="U190"/>
          <cell r="V190"/>
          <cell r="W190" t="str">
            <v>套</v>
          </cell>
          <cell r="X190"/>
          <cell r="Y190"/>
          <cell r="Z190"/>
          <cell r="AA190"/>
          <cell r="AB190"/>
          <cell r="AC190"/>
          <cell r="AD190" t="str">
            <v>F4车间</v>
          </cell>
        </row>
        <row r="191">
          <cell r="C191" t="str">
            <v>E-020702</v>
          </cell>
          <cell r="D191" t="str">
            <v>THF尾冷捕集器</v>
          </cell>
          <cell r="E191" t="str">
            <v>缠绕管冷凝器</v>
          </cell>
          <cell r="F191" t="str">
            <v>S=25m2</v>
          </cell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 t="str">
            <v>THF</v>
          </cell>
          <cell r="R191">
            <v>0</v>
          </cell>
          <cell r="S191">
            <v>0</v>
          </cell>
          <cell r="T191">
            <v>1</v>
          </cell>
          <cell r="U191"/>
          <cell r="V191"/>
          <cell r="W191" t="str">
            <v>台</v>
          </cell>
          <cell r="X191" t="str">
            <v>S304</v>
          </cell>
          <cell r="Y191"/>
          <cell r="Z191"/>
          <cell r="AA191"/>
          <cell r="AB191"/>
          <cell r="AC191"/>
          <cell r="AD191" t="str">
            <v>F4车间</v>
          </cell>
        </row>
        <row r="192">
          <cell r="C192" t="str">
            <v>E-020703</v>
          </cell>
          <cell r="D192" t="str">
            <v>MTBE尾冷捕集器</v>
          </cell>
          <cell r="E192" t="str">
            <v>缠绕管冷凝器</v>
          </cell>
          <cell r="F192" t="str">
            <v>S=25m2</v>
          </cell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 t="str">
            <v>MTBE</v>
          </cell>
          <cell r="R192">
            <v>0</v>
          </cell>
          <cell r="S192">
            <v>0</v>
          </cell>
          <cell r="T192">
            <v>1</v>
          </cell>
          <cell r="U192"/>
          <cell r="V192"/>
          <cell r="W192" t="str">
            <v>台</v>
          </cell>
          <cell r="X192" t="str">
            <v>S304</v>
          </cell>
          <cell r="Y192"/>
          <cell r="Z192"/>
          <cell r="AA192"/>
          <cell r="AB192"/>
          <cell r="AC192"/>
          <cell r="AD192" t="str">
            <v>F4车间</v>
          </cell>
        </row>
        <row r="193">
          <cell r="C193" t="str">
            <v>E-020704</v>
          </cell>
          <cell r="D193" t="str">
            <v>正庚烷尾冷捕集器</v>
          </cell>
          <cell r="E193" t="str">
            <v>缠绕管冷凝器</v>
          </cell>
          <cell r="F193" t="str">
            <v>S=25m2</v>
          </cell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 t="str">
            <v>MTBE</v>
          </cell>
          <cell r="R193">
            <v>0</v>
          </cell>
          <cell r="S193">
            <v>0</v>
          </cell>
          <cell r="T193">
            <v>1</v>
          </cell>
          <cell r="U193"/>
          <cell r="V193"/>
          <cell r="W193" t="str">
            <v>台</v>
          </cell>
          <cell r="X193" t="str">
            <v>S304</v>
          </cell>
          <cell r="Y193"/>
          <cell r="Z193"/>
          <cell r="AA193"/>
          <cell r="AB193"/>
          <cell r="AC193"/>
          <cell r="AD193" t="str">
            <v>F4车间</v>
          </cell>
        </row>
        <row r="194">
          <cell r="C194" t="str">
            <v>T-020704A/B</v>
          </cell>
          <cell r="D194" t="str">
            <v>硝化反应尾气吸收塔</v>
          </cell>
          <cell r="E194" t="str">
            <v>波纹板填料</v>
          </cell>
          <cell r="F194" t="str">
            <v>V=2.0m3</v>
          </cell>
          <cell r="G194"/>
          <cell r="H194"/>
          <cell r="I194"/>
          <cell r="J194"/>
          <cell r="K194"/>
          <cell r="L194">
            <v>11</v>
          </cell>
          <cell r="M194"/>
          <cell r="N194"/>
          <cell r="O194"/>
          <cell r="P194"/>
          <cell r="Q194"/>
          <cell r="R194"/>
          <cell r="S194"/>
          <cell r="T194">
            <v>2</v>
          </cell>
          <cell r="U194"/>
          <cell r="V194"/>
          <cell r="W194" t="str">
            <v>套</v>
          </cell>
          <cell r="X194" t="str">
            <v>PP</v>
          </cell>
          <cell r="Y194"/>
          <cell r="Z194"/>
          <cell r="AA194"/>
          <cell r="AB194"/>
          <cell r="AC194"/>
          <cell r="AD194"/>
        </row>
        <row r="195">
          <cell r="C195" t="str">
            <v>T-020701A/B</v>
          </cell>
          <cell r="D195" t="str">
            <v>酸性尾气吸收塔</v>
          </cell>
          <cell r="E195" t="str">
            <v>波纹板填料</v>
          </cell>
          <cell r="F195" t="str">
            <v>V=2.0m3</v>
          </cell>
          <cell r="G195"/>
          <cell r="H195"/>
          <cell r="I195"/>
          <cell r="J195"/>
          <cell r="K195"/>
          <cell r="L195">
            <v>11</v>
          </cell>
          <cell r="M195"/>
          <cell r="N195"/>
          <cell r="O195"/>
          <cell r="P195"/>
          <cell r="Q195"/>
          <cell r="R195"/>
          <cell r="S195"/>
          <cell r="T195">
            <v>2</v>
          </cell>
          <cell r="U195"/>
          <cell r="V195"/>
          <cell r="W195" t="str">
            <v>套</v>
          </cell>
          <cell r="X195" t="str">
            <v>PP</v>
          </cell>
          <cell r="Y195"/>
          <cell r="Z195"/>
          <cell r="AA195"/>
          <cell r="AB195"/>
          <cell r="AC195"/>
          <cell r="AD195" t="str">
            <v>F4车间</v>
          </cell>
        </row>
        <row r="196">
          <cell r="C196" t="str">
            <v>T-020702</v>
          </cell>
          <cell r="D196" t="str">
            <v>碱性尾气吸收塔</v>
          </cell>
          <cell r="E196" t="str">
            <v>波纹板填料</v>
          </cell>
          <cell r="F196" t="str">
            <v>V=2.0m3</v>
          </cell>
          <cell r="G196"/>
          <cell r="H196"/>
          <cell r="I196"/>
          <cell r="J196"/>
          <cell r="K196"/>
          <cell r="L196">
            <v>11</v>
          </cell>
          <cell r="M196"/>
          <cell r="N196"/>
          <cell r="O196"/>
          <cell r="P196"/>
          <cell r="Q196"/>
          <cell r="R196"/>
          <cell r="S196"/>
          <cell r="T196">
            <v>1</v>
          </cell>
          <cell r="U196"/>
          <cell r="V196"/>
          <cell r="W196" t="str">
            <v>套</v>
          </cell>
          <cell r="X196" t="str">
            <v>PP</v>
          </cell>
          <cell r="Y196"/>
          <cell r="Z196"/>
          <cell r="AA196"/>
          <cell r="AB196"/>
          <cell r="AC196"/>
          <cell r="AD196" t="str">
            <v>F4车间</v>
          </cell>
        </row>
        <row r="197">
          <cell r="C197" t="str">
            <v>T-020703</v>
          </cell>
          <cell r="D197" t="str">
            <v>水洗尾气吸收塔</v>
          </cell>
          <cell r="E197" t="str">
            <v>波纹板填料</v>
          </cell>
          <cell r="F197" t="str">
            <v>V=2.0m3</v>
          </cell>
          <cell r="G197"/>
          <cell r="H197"/>
          <cell r="I197"/>
          <cell r="J197"/>
          <cell r="K197"/>
          <cell r="L197">
            <v>11</v>
          </cell>
          <cell r="M197"/>
          <cell r="N197"/>
          <cell r="O197"/>
          <cell r="P197"/>
          <cell r="Q197"/>
          <cell r="R197"/>
          <cell r="S197"/>
          <cell r="T197">
            <v>1</v>
          </cell>
          <cell r="U197"/>
          <cell r="V197"/>
          <cell r="W197" t="str">
            <v>套</v>
          </cell>
          <cell r="X197" t="str">
            <v>PP</v>
          </cell>
          <cell r="Y197"/>
          <cell r="Z197"/>
          <cell r="AA197"/>
          <cell r="AB197"/>
          <cell r="AC197"/>
          <cell r="AD197" t="str">
            <v>F4车间</v>
          </cell>
        </row>
        <row r="198"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C199" t="str">
            <v>6，回收车间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 t="str">
            <v>回收车间</v>
          </cell>
        </row>
        <row r="200">
          <cell r="C200" t="str">
            <v>V-040101</v>
          </cell>
          <cell r="D200" t="str">
            <v>待回收THF中间罐</v>
          </cell>
          <cell r="E200" t="str">
            <v>立式平底椭圆顶</v>
          </cell>
          <cell r="F200" t="str">
            <v>V=8.0m3</v>
          </cell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 t="str">
            <v>THF，乙醇，水</v>
          </cell>
          <cell r="R200" t="str">
            <v>20-30</v>
          </cell>
          <cell r="S200" t="str">
            <v>常压</v>
          </cell>
          <cell r="T200">
            <v>1</v>
          </cell>
          <cell r="U200"/>
          <cell r="V200"/>
          <cell r="W200" t="str">
            <v>台</v>
          </cell>
          <cell r="X200" t="str">
            <v>S304</v>
          </cell>
          <cell r="Y200"/>
          <cell r="Z200"/>
          <cell r="AA200"/>
          <cell r="AB200"/>
          <cell r="AC200"/>
          <cell r="AD200" t="str">
            <v>回收车间</v>
          </cell>
        </row>
        <row r="201">
          <cell r="C201" t="str">
            <v>E-040101</v>
          </cell>
          <cell r="D201" t="str">
            <v>待回收THF中间罐捕集器</v>
          </cell>
          <cell r="E201" t="str">
            <v>缠绕管冷凝器</v>
          </cell>
          <cell r="F201" t="str">
            <v>S=2m2</v>
          </cell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 t="str">
            <v>THF，乙醇，水</v>
          </cell>
          <cell r="R201" t="str">
            <v>20-30</v>
          </cell>
          <cell r="S201" t="str">
            <v>常压</v>
          </cell>
          <cell r="T201">
            <v>1</v>
          </cell>
          <cell r="U201"/>
          <cell r="V201"/>
          <cell r="W201" t="str">
            <v>台</v>
          </cell>
          <cell r="X201" t="str">
            <v>S304</v>
          </cell>
          <cell r="Y201"/>
          <cell r="Z201"/>
          <cell r="AA201"/>
          <cell r="AB201"/>
          <cell r="AC201"/>
          <cell r="AD201" t="str">
            <v>回收车间</v>
          </cell>
        </row>
        <row r="202">
          <cell r="C202" t="str">
            <v>P-040101</v>
          </cell>
          <cell r="D202" t="str">
            <v>待回收THF中间罐打料泵</v>
          </cell>
          <cell r="E202" t="str">
            <v>磁力泵</v>
          </cell>
          <cell r="F202" t="str">
            <v>Q=4.0m3/hr（40-25-160，Q=6.3m3/h,H=32m，3kw）</v>
          </cell>
          <cell r="G202"/>
          <cell r="H202"/>
          <cell r="I202"/>
          <cell r="J202"/>
          <cell r="K202"/>
          <cell r="L202">
            <v>3</v>
          </cell>
          <cell r="M202"/>
          <cell r="N202"/>
          <cell r="O202"/>
          <cell r="P202"/>
          <cell r="Q202" t="str">
            <v>THF，乙醇，水</v>
          </cell>
          <cell r="R202" t="str">
            <v>20-30</v>
          </cell>
          <cell r="S202" t="str">
            <v>常压</v>
          </cell>
          <cell r="T202">
            <v>1</v>
          </cell>
          <cell r="U202"/>
          <cell r="V202"/>
          <cell r="W202" t="str">
            <v>台</v>
          </cell>
          <cell r="X202" t="str">
            <v>S304</v>
          </cell>
          <cell r="Y202"/>
          <cell r="Z202"/>
          <cell r="AA202"/>
          <cell r="AB202"/>
          <cell r="AC202"/>
          <cell r="AD202" t="str">
            <v>回收车间</v>
          </cell>
        </row>
        <row r="203">
          <cell r="C203" t="str">
            <v>T-040101</v>
          </cell>
          <cell r="D203" t="str">
            <v>THF萃取精馏塔</v>
          </cell>
          <cell r="E203" t="str">
            <v>填料塔</v>
          </cell>
          <cell r="F203" t="str">
            <v>填料高度H=20m, D=800mm</v>
          </cell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 t="str">
            <v>THF，乙醇，水</v>
          </cell>
          <cell r="R203"/>
          <cell r="S203" t="str">
            <v>常压</v>
          </cell>
          <cell r="T203">
            <v>1</v>
          </cell>
          <cell r="U203"/>
          <cell r="V203"/>
          <cell r="W203" t="str">
            <v>台</v>
          </cell>
          <cell r="X203" t="str">
            <v>S304</v>
          </cell>
          <cell r="Y203"/>
          <cell r="Z203"/>
          <cell r="AA203"/>
          <cell r="AB203"/>
          <cell r="AC203"/>
          <cell r="AD203" t="str">
            <v>回收车间</v>
          </cell>
        </row>
        <row r="204">
          <cell r="C204" t="str">
            <v>E-040102</v>
          </cell>
          <cell r="D204" t="str">
            <v>THF萃取精馏塔顶冷凝器</v>
          </cell>
          <cell r="E204" t="str">
            <v>管壳式</v>
          </cell>
          <cell r="F204" t="str">
            <v>S=60m2</v>
          </cell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 t="str">
            <v>THF，水</v>
          </cell>
          <cell r="R204">
            <v>40</v>
          </cell>
          <cell r="S204" t="str">
            <v>常压</v>
          </cell>
          <cell r="T204">
            <v>1</v>
          </cell>
          <cell r="U204"/>
          <cell r="V204"/>
          <cell r="W204" t="str">
            <v>台</v>
          </cell>
          <cell r="X204" t="str">
            <v>S304</v>
          </cell>
          <cell r="Y204"/>
          <cell r="Z204"/>
          <cell r="AA204"/>
          <cell r="AB204"/>
          <cell r="AC204"/>
          <cell r="AD204" t="str">
            <v>回收车间</v>
          </cell>
        </row>
        <row r="205">
          <cell r="C205" t="str">
            <v>E-040103</v>
          </cell>
          <cell r="D205" t="str">
            <v>THF萃取精馏塔顶捕集器</v>
          </cell>
          <cell r="E205" t="str">
            <v>管壳式</v>
          </cell>
          <cell r="F205" t="str">
            <v>S=25m2</v>
          </cell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 t="str">
            <v>THF，水</v>
          </cell>
          <cell r="R205">
            <v>10</v>
          </cell>
          <cell r="S205" t="str">
            <v>常压</v>
          </cell>
          <cell r="T205">
            <v>1</v>
          </cell>
          <cell r="U205"/>
          <cell r="V205"/>
          <cell r="W205" t="str">
            <v>台</v>
          </cell>
          <cell r="X205" t="str">
            <v>S304</v>
          </cell>
          <cell r="Y205"/>
          <cell r="Z205"/>
          <cell r="AA205"/>
          <cell r="AB205"/>
          <cell r="AC205"/>
          <cell r="AD205" t="str">
            <v>回收车间</v>
          </cell>
        </row>
        <row r="206">
          <cell r="C206" t="str">
            <v>V-040102</v>
          </cell>
          <cell r="D206" t="str">
            <v>THF萃取精馏塔回流罐</v>
          </cell>
          <cell r="E206" t="str">
            <v>立式盆底椭圆封头</v>
          </cell>
          <cell r="F206" t="str">
            <v>V=0.8m3</v>
          </cell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 t="str">
            <v>THF，水</v>
          </cell>
          <cell r="R206">
            <v>40</v>
          </cell>
          <cell r="S206" t="str">
            <v>常压</v>
          </cell>
          <cell r="T206">
            <v>1</v>
          </cell>
          <cell r="U206"/>
          <cell r="V206"/>
          <cell r="W206" t="str">
            <v>台</v>
          </cell>
          <cell r="X206" t="str">
            <v>S304</v>
          </cell>
          <cell r="Y206"/>
          <cell r="Z206"/>
          <cell r="AA206"/>
          <cell r="AB206"/>
          <cell r="AC206"/>
          <cell r="AD206" t="str">
            <v>回收车间</v>
          </cell>
        </row>
        <row r="207">
          <cell r="C207" t="str">
            <v>P-040102A/B</v>
          </cell>
          <cell r="D207" t="str">
            <v>THF萃取精馏塔回流泵</v>
          </cell>
          <cell r="E207" t="str">
            <v>磁力泵</v>
          </cell>
          <cell r="F207" t="str">
            <v>Q=2m3（32-20-160，Q=3.2m3/h，H=32m，2.2kw）</v>
          </cell>
          <cell r="G207"/>
          <cell r="H207"/>
          <cell r="I207"/>
          <cell r="J207"/>
          <cell r="K207"/>
          <cell r="L207">
            <v>2.2000000000000002</v>
          </cell>
          <cell r="M207"/>
          <cell r="N207"/>
          <cell r="O207"/>
          <cell r="P207"/>
          <cell r="Q207" t="str">
            <v>THF，乙醇，水</v>
          </cell>
          <cell r="R207" t="str">
            <v>20-30</v>
          </cell>
          <cell r="S207" t="str">
            <v>常压</v>
          </cell>
          <cell r="T207">
            <v>1</v>
          </cell>
          <cell r="U207">
            <v>1</v>
          </cell>
          <cell r="V207"/>
          <cell r="W207" t="str">
            <v>台</v>
          </cell>
          <cell r="X207" t="str">
            <v>S304</v>
          </cell>
          <cell r="Y207"/>
          <cell r="Z207"/>
          <cell r="AA207"/>
          <cell r="AB207"/>
          <cell r="AC207"/>
          <cell r="AD207" t="str">
            <v>回收车间</v>
          </cell>
        </row>
        <row r="208">
          <cell r="C208" t="str">
            <v>E-040104</v>
          </cell>
          <cell r="D208" t="str">
            <v>THF萃取精馏塔再沸器</v>
          </cell>
          <cell r="E208" t="str">
            <v>管壳式</v>
          </cell>
          <cell r="F208" t="str">
            <v>S=35m2</v>
          </cell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 t="str">
            <v>THF，水</v>
          </cell>
          <cell r="R208">
            <v>110</v>
          </cell>
          <cell r="S208" t="str">
            <v>常压</v>
          </cell>
          <cell r="T208">
            <v>1</v>
          </cell>
          <cell r="U208"/>
          <cell r="V208"/>
          <cell r="W208" t="str">
            <v>台</v>
          </cell>
          <cell r="X208" t="str">
            <v>S304</v>
          </cell>
          <cell r="Y208"/>
          <cell r="Z208"/>
          <cell r="AA208"/>
          <cell r="AB208"/>
          <cell r="AC208"/>
          <cell r="AD208" t="str">
            <v>回收车间</v>
          </cell>
        </row>
        <row r="209">
          <cell r="C209" t="str">
            <v>P-040103</v>
          </cell>
          <cell r="D209" t="str">
            <v>THF萃取精馏塔塔釜泵</v>
          </cell>
          <cell r="E209" t="str">
            <v>化工泵</v>
          </cell>
          <cell r="F209" t="str">
            <v>Q=4.0m3/hr（40-25-160，Q=6.3m3/h,H=32m，3kw）</v>
          </cell>
          <cell r="G209"/>
          <cell r="H209"/>
          <cell r="I209"/>
          <cell r="J209"/>
          <cell r="K209"/>
          <cell r="L209">
            <v>3</v>
          </cell>
          <cell r="M209"/>
          <cell r="N209"/>
          <cell r="O209"/>
          <cell r="P209"/>
          <cell r="Q209" t="str">
            <v>乙醇，水</v>
          </cell>
          <cell r="R209">
            <v>100</v>
          </cell>
          <cell r="S209" t="str">
            <v>常压</v>
          </cell>
          <cell r="T209">
            <v>1</v>
          </cell>
          <cell r="U209"/>
          <cell r="V209"/>
          <cell r="W209" t="str">
            <v>台</v>
          </cell>
          <cell r="X209" t="str">
            <v>S304</v>
          </cell>
          <cell r="Y209"/>
          <cell r="Z209"/>
          <cell r="AA209"/>
          <cell r="AB209"/>
          <cell r="AC209"/>
          <cell r="AD209" t="str">
            <v>回收车间</v>
          </cell>
        </row>
        <row r="210">
          <cell r="C210" t="str">
            <v>V-040103</v>
          </cell>
          <cell r="D210" t="str">
            <v>95%THF中间罐</v>
          </cell>
          <cell r="E210" t="str">
            <v>立式盆底椭圆封头</v>
          </cell>
          <cell r="F210" t="str">
            <v>V=2.0m3</v>
          </cell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 t="str">
            <v>THF，水</v>
          </cell>
          <cell r="R210">
            <v>40</v>
          </cell>
          <cell r="S210" t="str">
            <v>常压</v>
          </cell>
          <cell r="T210">
            <v>1</v>
          </cell>
          <cell r="U210"/>
          <cell r="V210"/>
          <cell r="W210" t="str">
            <v>台</v>
          </cell>
          <cell r="X210" t="str">
            <v>S304</v>
          </cell>
          <cell r="Y210"/>
          <cell r="Z210"/>
          <cell r="AA210"/>
          <cell r="AB210"/>
          <cell r="AC210"/>
          <cell r="AD210" t="str">
            <v>回收车间</v>
          </cell>
        </row>
        <row r="211">
          <cell r="C211" t="str">
            <v>P-040104A/B</v>
          </cell>
          <cell r="D211" t="str">
            <v>95%THF中间罐泵</v>
          </cell>
          <cell r="E211" t="str">
            <v>化工泵</v>
          </cell>
          <cell r="F211" t="str">
            <v>Q=4.0m3/hr（40-25-160，Q=6.3m3/h,H=32m，3kw）</v>
          </cell>
          <cell r="G211"/>
          <cell r="H211"/>
          <cell r="I211"/>
          <cell r="J211"/>
          <cell r="K211"/>
          <cell r="L211">
            <v>3</v>
          </cell>
          <cell r="M211"/>
          <cell r="N211"/>
          <cell r="O211"/>
          <cell r="P211"/>
          <cell r="Q211" t="str">
            <v>乙醇，水</v>
          </cell>
          <cell r="R211">
            <v>100</v>
          </cell>
          <cell r="S211">
            <v>0.6</v>
          </cell>
          <cell r="T211">
            <v>1</v>
          </cell>
          <cell r="U211">
            <v>1</v>
          </cell>
          <cell r="V211"/>
          <cell r="W211" t="str">
            <v>台</v>
          </cell>
          <cell r="X211" t="str">
            <v>S304</v>
          </cell>
          <cell r="Y211"/>
          <cell r="Z211"/>
          <cell r="AA211"/>
          <cell r="AB211"/>
          <cell r="AC211"/>
          <cell r="AD211" t="str">
            <v>回收车间</v>
          </cell>
        </row>
        <row r="212">
          <cell r="C212" t="str">
            <v>T-040102</v>
          </cell>
          <cell r="D212" t="str">
            <v>THF加压精馏塔</v>
          </cell>
          <cell r="E212" t="str">
            <v>填料塔</v>
          </cell>
          <cell r="F212" t="str">
            <v>填料高度H=16m, D=600mm</v>
          </cell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 t="str">
            <v>THF，水</v>
          </cell>
          <cell r="R212"/>
          <cell r="S212">
            <v>0.4</v>
          </cell>
          <cell r="T212">
            <v>1</v>
          </cell>
          <cell r="U212"/>
          <cell r="V212"/>
          <cell r="W212" t="str">
            <v>台</v>
          </cell>
          <cell r="X212" t="str">
            <v>S304</v>
          </cell>
          <cell r="Y212"/>
          <cell r="Z212"/>
          <cell r="AA212"/>
          <cell r="AB212"/>
          <cell r="AC212"/>
          <cell r="AD212" t="str">
            <v>回收车间</v>
          </cell>
        </row>
        <row r="213">
          <cell r="C213" t="str">
            <v>E-040105</v>
          </cell>
          <cell r="D213" t="str">
            <v>THF加压精馏塔顶冷凝器</v>
          </cell>
          <cell r="E213" t="str">
            <v>管壳式</v>
          </cell>
          <cell r="F213" t="str">
            <v>S=40m2</v>
          </cell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 t="str">
            <v>THF，水</v>
          </cell>
          <cell r="R213">
            <v>10</v>
          </cell>
          <cell r="S213">
            <v>0.4</v>
          </cell>
          <cell r="T213">
            <v>1</v>
          </cell>
          <cell r="U213"/>
          <cell r="V213"/>
          <cell r="W213" t="str">
            <v>台</v>
          </cell>
          <cell r="X213" t="str">
            <v>S304</v>
          </cell>
          <cell r="Y213"/>
          <cell r="Z213"/>
          <cell r="AA213"/>
          <cell r="AB213"/>
          <cell r="AC213"/>
          <cell r="AD213" t="str">
            <v>回收车间</v>
          </cell>
        </row>
        <row r="214">
          <cell r="C214" t="str">
            <v>E-040106</v>
          </cell>
          <cell r="D214" t="str">
            <v>THF加压精馏塔顶捕集器</v>
          </cell>
          <cell r="E214" t="str">
            <v>管壳式</v>
          </cell>
          <cell r="F214" t="str">
            <v>S=30m2</v>
          </cell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 t="str">
            <v>THF，水</v>
          </cell>
          <cell r="R214">
            <v>10</v>
          </cell>
          <cell r="S214" t="str">
            <v>常压</v>
          </cell>
          <cell r="T214">
            <v>1</v>
          </cell>
          <cell r="U214"/>
          <cell r="V214"/>
          <cell r="W214" t="str">
            <v>台</v>
          </cell>
          <cell r="X214" t="str">
            <v>S304</v>
          </cell>
          <cell r="Y214"/>
          <cell r="Z214"/>
          <cell r="AA214"/>
          <cell r="AB214"/>
          <cell r="AC214"/>
          <cell r="AD214" t="str">
            <v>回收车间</v>
          </cell>
        </row>
        <row r="215">
          <cell r="C215" t="str">
            <v>V-040104</v>
          </cell>
          <cell r="D215" t="str">
            <v>THF加压精馏塔回流罐</v>
          </cell>
          <cell r="E215" t="str">
            <v>立式盆底椭圆封头</v>
          </cell>
          <cell r="F215" t="str">
            <v>V=0.8m3</v>
          </cell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 t="str">
            <v>THF，水</v>
          </cell>
          <cell r="R215">
            <v>40</v>
          </cell>
          <cell r="S215" t="str">
            <v>常压</v>
          </cell>
          <cell r="T215">
            <v>1</v>
          </cell>
          <cell r="U215"/>
          <cell r="V215"/>
          <cell r="W215" t="str">
            <v>台</v>
          </cell>
          <cell r="X215" t="str">
            <v>S304</v>
          </cell>
          <cell r="Y215"/>
          <cell r="Z215"/>
          <cell r="AA215"/>
          <cell r="AB215"/>
          <cell r="AC215"/>
          <cell r="AD215" t="str">
            <v>回收车间</v>
          </cell>
        </row>
        <row r="216">
          <cell r="C216" t="str">
            <v>P-010405A/B</v>
          </cell>
          <cell r="D216" t="str">
            <v>THF加压精馏塔回流泵</v>
          </cell>
          <cell r="E216" t="str">
            <v>磁力泵</v>
          </cell>
          <cell r="F216" t="str">
            <v>Q=2m3（32-20-160，Q=3.2m3/h，H=32m，2.2kw）</v>
          </cell>
          <cell r="G216"/>
          <cell r="H216"/>
          <cell r="I216"/>
          <cell r="J216"/>
          <cell r="K216"/>
          <cell r="L216">
            <v>2.2000000000000002</v>
          </cell>
          <cell r="M216"/>
          <cell r="N216"/>
          <cell r="O216"/>
          <cell r="P216"/>
          <cell r="Q216" t="str">
            <v>THF，水</v>
          </cell>
          <cell r="R216" t="str">
            <v>20-30</v>
          </cell>
          <cell r="S216">
            <v>0.6</v>
          </cell>
          <cell r="T216">
            <v>2</v>
          </cell>
          <cell r="U216">
            <v>1</v>
          </cell>
          <cell r="V216"/>
          <cell r="W216" t="str">
            <v>台</v>
          </cell>
          <cell r="X216" t="str">
            <v>S304</v>
          </cell>
          <cell r="Y216"/>
          <cell r="Z216"/>
          <cell r="AA216"/>
          <cell r="AB216"/>
          <cell r="AC216"/>
          <cell r="AD216" t="str">
            <v>回收车间</v>
          </cell>
        </row>
        <row r="217">
          <cell r="C217" t="str">
            <v>V-040105</v>
          </cell>
          <cell r="D217" t="str">
            <v>90%THF中间罐</v>
          </cell>
          <cell r="E217" t="str">
            <v>立式盆底椭圆封头</v>
          </cell>
          <cell r="F217" t="str">
            <v>V=2.0m3</v>
          </cell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 t="str">
            <v>THF，水</v>
          </cell>
          <cell r="R217">
            <v>40</v>
          </cell>
          <cell r="S217" t="str">
            <v>常压</v>
          </cell>
          <cell r="T217">
            <v>1</v>
          </cell>
          <cell r="U217"/>
          <cell r="V217"/>
          <cell r="W217" t="str">
            <v>台</v>
          </cell>
          <cell r="X217" t="str">
            <v>S304</v>
          </cell>
          <cell r="Y217"/>
          <cell r="Z217"/>
          <cell r="AA217"/>
          <cell r="AB217"/>
          <cell r="AC217"/>
          <cell r="AD217" t="str">
            <v>回收车间</v>
          </cell>
        </row>
        <row r="218">
          <cell r="C218" t="str">
            <v>E-040107</v>
          </cell>
          <cell r="D218" t="str">
            <v>THF加压精馏塔再沸器</v>
          </cell>
          <cell r="E218" t="str">
            <v>管壳式</v>
          </cell>
          <cell r="F218" t="str">
            <v>S=60m2</v>
          </cell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 t="str">
            <v>THF</v>
          </cell>
          <cell r="R218">
            <v>110</v>
          </cell>
          <cell r="S218">
            <v>0.6</v>
          </cell>
          <cell r="T218">
            <v>1</v>
          </cell>
          <cell r="U218"/>
          <cell r="V218"/>
          <cell r="W218" t="str">
            <v>台</v>
          </cell>
          <cell r="X218" t="str">
            <v>S304</v>
          </cell>
          <cell r="Y218"/>
          <cell r="Z218"/>
          <cell r="AA218"/>
          <cell r="AB218"/>
          <cell r="AC218"/>
          <cell r="AD218" t="str">
            <v>回收车间</v>
          </cell>
        </row>
        <row r="219">
          <cell r="C219" t="str">
            <v>P-010406</v>
          </cell>
          <cell r="D219" t="str">
            <v>THF加压精馏塔釜泵</v>
          </cell>
          <cell r="E219" t="str">
            <v>化工泵</v>
          </cell>
          <cell r="F219" t="str">
            <v>Q=1m3/hr（32-20-160，Q=3.2m3/h，H=32m，2.2kw）</v>
          </cell>
          <cell r="G219"/>
          <cell r="H219"/>
          <cell r="I219"/>
          <cell r="J219"/>
          <cell r="K219"/>
          <cell r="L219">
            <v>2.2000000000000002</v>
          </cell>
          <cell r="M219"/>
          <cell r="N219"/>
          <cell r="O219"/>
          <cell r="P219"/>
          <cell r="Q219" t="str">
            <v>乙醇，水</v>
          </cell>
          <cell r="R219">
            <v>100</v>
          </cell>
          <cell r="S219">
            <v>0.6</v>
          </cell>
          <cell r="T219">
            <v>1</v>
          </cell>
          <cell r="U219"/>
          <cell r="V219"/>
          <cell r="W219" t="str">
            <v>台</v>
          </cell>
          <cell r="X219" t="str">
            <v>S304</v>
          </cell>
          <cell r="Y219"/>
          <cell r="Z219"/>
          <cell r="AA219"/>
          <cell r="AB219"/>
          <cell r="AC219"/>
          <cell r="AD219" t="str">
            <v>回收车间</v>
          </cell>
        </row>
        <row r="220">
          <cell r="C220" t="str">
            <v>E-040108</v>
          </cell>
          <cell r="D220" t="str">
            <v>THF加压精馏侧采冷凝器</v>
          </cell>
          <cell r="E220" t="str">
            <v>管壳式</v>
          </cell>
          <cell r="F220" t="str">
            <v>S=40m2</v>
          </cell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 t="str">
            <v>THF</v>
          </cell>
          <cell r="R220">
            <v>110</v>
          </cell>
          <cell r="S220">
            <v>0.6</v>
          </cell>
          <cell r="T220">
            <v>1</v>
          </cell>
          <cell r="U220"/>
          <cell r="V220"/>
          <cell r="W220" t="str">
            <v>台</v>
          </cell>
          <cell r="X220" t="str">
            <v>S304</v>
          </cell>
          <cell r="Y220"/>
          <cell r="Z220"/>
          <cell r="AA220"/>
          <cell r="AB220"/>
          <cell r="AC220"/>
          <cell r="AD220" t="str">
            <v>回收车间</v>
          </cell>
        </row>
        <row r="221">
          <cell r="C221" t="str">
            <v>V-040106</v>
          </cell>
          <cell r="D221" t="str">
            <v>THF冷凝中间罐</v>
          </cell>
          <cell r="E221" t="str">
            <v>立式盆底椭圆封头</v>
          </cell>
          <cell r="F221" t="str">
            <v>V=2.0m3</v>
          </cell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 t="str">
            <v>THF</v>
          </cell>
          <cell r="R221">
            <v>30</v>
          </cell>
          <cell r="S221" t="str">
            <v>常压</v>
          </cell>
          <cell r="T221">
            <v>1</v>
          </cell>
          <cell r="U221"/>
          <cell r="V221"/>
          <cell r="W221" t="str">
            <v>台</v>
          </cell>
          <cell r="X221" t="str">
            <v>S304</v>
          </cell>
          <cell r="Y221"/>
          <cell r="Z221"/>
          <cell r="AA221"/>
          <cell r="AB221"/>
          <cell r="AC221"/>
          <cell r="AD221" t="str">
            <v>回收车间</v>
          </cell>
        </row>
        <row r="222">
          <cell r="C222" t="str">
            <v>V-040107</v>
          </cell>
          <cell r="D222" t="str">
            <v>THF中间罐</v>
          </cell>
          <cell r="E222" t="str">
            <v>立式平底椭圆顶</v>
          </cell>
          <cell r="F222" t="str">
            <v>V=8.0m3</v>
          </cell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 t="str">
            <v>THF</v>
          </cell>
          <cell r="R222" t="str">
            <v>20-30</v>
          </cell>
          <cell r="S222" t="str">
            <v>常压</v>
          </cell>
          <cell r="T222">
            <v>1</v>
          </cell>
          <cell r="U222"/>
          <cell r="V222"/>
          <cell r="W222" t="str">
            <v>台</v>
          </cell>
          <cell r="X222" t="str">
            <v>S304</v>
          </cell>
          <cell r="Y222"/>
          <cell r="Z222"/>
          <cell r="AA222"/>
          <cell r="AB222"/>
          <cell r="AC222"/>
          <cell r="AD222" t="str">
            <v>回收车间</v>
          </cell>
        </row>
        <row r="223">
          <cell r="C223" t="str">
            <v>T-040103</v>
          </cell>
          <cell r="D223" t="str">
            <v>THF加压精馏塔</v>
          </cell>
          <cell r="E223" t="str">
            <v>填料塔</v>
          </cell>
          <cell r="F223" t="str">
            <v>填料高度H=12m, D=600mm</v>
          </cell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 t="str">
            <v>乙醇，水</v>
          </cell>
          <cell r="R223"/>
          <cell r="S223" t="str">
            <v>常压</v>
          </cell>
          <cell r="T223">
            <v>1</v>
          </cell>
          <cell r="U223"/>
          <cell r="V223"/>
          <cell r="W223" t="str">
            <v>台</v>
          </cell>
          <cell r="X223" t="str">
            <v>S304</v>
          </cell>
          <cell r="Y223"/>
          <cell r="Z223"/>
          <cell r="AA223"/>
          <cell r="AB223"/>
          <cell r="AC223"/>
          <cell r="AD223" t="str">
            <v>回收车间</v>
          </cell>
        </row>
        <row r="224">
          <cell r="C224" t="str">
            <v>E-040109</v>
          </cell>
          <cell r="D224" t="str">
            <v>THF脱溶精馏塔顶冷凝器</v>
          </cell>
          <cell r="E224" t="str">
            <v>管壳式</v>
          </cell>
          <cell r="F224" t="str">
            <v>S=35m2</v>
          </cell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 t="str">
            <v>乙醇，水</v>
          </cell>
          <cell r="R224">
            <v>60</v>
          </cell>
          <cell r="S224" t="str">
            <v>常压</v>
          </cell>
          <cell r="T224">
            <v>1</v>
          </cell>
          <cell r="U224"/>
          <cell r="V224"/>
          <cell r="W224" t="str">
            <v>台</v>
          </cell>
          <cell r="X224" t="str">
            <v>S304</v>
          </cell>
          <cell r="Y224"/>
          <cell r="Z224"/>
          <cell r="AA224"/>
          <cell r="AB224"/>
          <cell r="AC224"/>
          <cell r="AD224" t="str">
            <v>回收车间</v>
          </cell>
        </row>
        <row r="225">
          <cell r="C225" t="str">
            <v>E-040110</v>
          </cell>
          <cell r="D225" t="str">
            <v>THF脱溶精馏塔顶捕集器</v>
          </cell>
          <cell r="E225" t="str">
            <v>管壳式</v>
          </cell>
          <cell r="F225" t="str">
            <v>S=20m2</v>
          </cell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 t="str">
            <v>乙醇，水</v>
          </cell>
          <cell r="R225">
            <v>10</v>
          </cell>
          <cell r="S225" t="str">
            <v>常压</v>
          </cell>
          <cell r="T225">
            <v>1</v>
          </cell>
          <cell r="U225"/>
          <cell r="V225"/>
          <cell r="W225" t="str">
            <v>台</v>
          </cell>
          <cell r="X225" t="str">
            <v>S304</v>
          </cell>
          <cell r="Y225"/>
          <cell r="Z225"/>
          <cell r="AA225"/>
          <cell r="AB225"/>
          <cell r="AC225"/>
          <cell r="AD225" t="str">
            <v>回收车间</v>
          </cell>
        </row>
        <row r="226">
          <cell r="C226" t="str">
            <v>V-040108</v>
          </cell>
          <cell r="D226" t="str">
            <v>THF脱溶精馏塔回流罐</v>
          </cell>
          <cell r="E226" t="str">
            <v>立式盆底椭圆封头</v>
          </cell>
          <cell r="F226" t="str">
            <v>V=0.8m3</v>
          </cell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 t="str">
            <v>乙醇，水</v>
          </cell>
          <cell r="R226">
            <v>40</v>
          </cell>
          <cell r="S226" t="str">
            <v>常压</v>
          </cell>
          <cell r="T226">
            <v>1</v>
          </cell>
          <cell r="U226"/>
          <cell r="V226"/>
          <cell r="W226" t="str">
            <v>台</v>
          </cell>
          <cell r="X226" t="str">
            <v>S304</v>
          </cell>
          <cell r="Y226"/>
          <cell r="Z226"/>
          <cell r="AA226"/>
          <cell r="AB226"/>
          <cell r="AC226"/>
          <cell r="AD226" t="str">
            <v>回收车间</v>
          </cell>
        </row>
        <row r="227">
          <cell r="C227" t="str">
            <v>P-010407A/B</v>
          </cell>
          <cell r="D227" t="str">
            <v>THF脱溶精馏塔回流泵</v>
          </cell>
          <cell r="E227" t="str">
            <v>磁力泵</v>
          </cell>
          <cell r="F227" t="str">
            <v>Q=2m3（32-20-160，Q=3.2m3/h，H=32m，2.2kw）</v>
          </cell>
          <cell r="G227"/>
          <cell r="H227"/>
          <cell r="I227"/>
          <cell r="J227"/>
          <cell r="K227"/>
          <cell r="L227">
            <v>2.2000000000000002</v>
          </cell>
          <cell r="M227"/>
          <cell r="N227"/>
          <cell r="O227"/>
          <cell r="P227"/>
          <cell r="Q227" t="str">
            <v>乙醇，水</v>
          </cell>
          <cell r="R227" t="str">
            <v>20-30</v>
          </cell>
          <cell r="S227" t="str">
            <v>常压</v>
          </cell>
          <cell r="T227">
            <v>1</v>
          </cell>
          <cell r="U227">
            <v>1</v>
          </cell>
          <cell r="V227"/>
          <cell r="W227" t="str">
            <v>台</v>
          </cell>
          <cell r="X227" t="str">
            <v>S304</v>
          </cell>
          <cell r="Y227"/>
          <cell r="Z227"/>
          <cell r="AA227"/>
          <cell r="AB227"/>
          <cell r="AC227"/>
          <cell r="AD227" t="str">
            <v>回收车间</v>
          </cell>
        </row>
        <row r="228">
          <cell r="C228" t="str">
            <v>V-040109</v>
          </cell>
          <cell r="D228" t="str">
            <v>废乙醇溶剂罐</v>
          </cell>
          <cell r="E228" t="str">
            <v>立式盆底椭圆封头</v>
          </cell>
          <cell r="F228" t="str">
            <v>V=2.0m3</v>
          </cell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 t="str">
            <v>乙醇，水</v>
          </cell>
          <cell r="R228">
            <v>40</v>
          </cell>
          <cell r="S228" t="str">
            <v>常压</v>
          </cell>
          <cell r="T228">
            <v>1</v>
          </cell>
          <cell r="U228"/>
          <cell r="V228"/>
          <cell r="W228" t="str">
            <v>台</v>
          </cell>
          <cell r="X228" t="str">
            <v>S304</v>
          </cell>
          <cell r="Y228"/>
          <cell r="Z228"/>
          <cell r="AA228"/>
          <cell r="AB228"/>
          <cell r="AC228"/>
          <cell r="AD228" t="str">
            <v>回收车间</v>
          </cell>
        </row>
        <row r="229">
          <cell r="C229" t="str">
            <v>E-040111</v>
          </cell>
          <cell r="D229" t="str">
            <v>THF脱溶精馏塔再沸器</v>
          </cell>
          <cell r="E229" t="str">
            <v>管壳式</v>
          </cell>
          <cell r="F229" t="str">
            <v>S=30m2</v>
          </cell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 t="str">
            <v>水</v>
          </cell>
          <cell r="R229">
            <v>110</v>
          </cell>
          <cell r="S229" t="str">
            <v>常压</v>
          </cell>
          <cell r="T229">
            <v>1</v>
          </cell>
          <cell r="U229"/>
          <cell r="V229"/>
          <cell r="W229" t="str">
            <v>台</v>
          </cell>
          <cell r="X229" t="str">
            <v>S304</v>
          </cell>
          <cell r="Y229"/>
          <cell r="Z229"/>
          <cell r="AA229"/>
          <cell r="AB229"/>
          <cell r="AC229"/>
          <cell r="AD229" t="str">
            <v>回收车间</v>
          </cell>
        </row>
        <row r="230">
          <cell r="C230" t="str">
            <v>P-010408</v>
          </cell>
          <cell r="D230" t="str">
            <v>THF脱溶精馏塔釜泵</v>
          </cell>
          <cell r="E230" t="str">
            <v>化工泵</v>
          </cell>
          <cell r="F230" t="str">
            <v>Q=2m3（32-20-160，Q=3.2m3/h，H=32m，2.2kw）</v>
          </cell>
          <cell r="G230"/>
          <cell r="H230"/>
          <cell r="I230"/>
          <cell r="J230"/>
          <cell r="K230"/>
          <cell r="L230">
            <v>2.2000000000000002</v>
          </cell>
          <cell r="M230"/>
          <cell r="N230"/>
          <cell r="O230"/>
          <cell r="P230"/>
          <cell r="Q230" t="str">
            <v>水</v>
          </cell>
          <cell r="R230">
            <v>100</v>
          </cell>
          <cell r="S230" t="str">
            <v>常压</v>
          </cell>
          <cell r="T230">
            <v>1</v>
          </cell>
          <cell r="U230"/>
          <cell r="V230"/>
          <cell r="W230" t="str">
            <v>台</v>
          </cell>
          <cell r="X230" t="str">
            <v>S304</v>
          </cell>
          <cell r="Y230"/>
          <cell r="Z230"/>
          <cell r="AA230"/>
          <cell r="AB230"/>
          <cell r="AC230"/>
          <cell r="AD230" t="str">
            <v>回收车间</v>
          </cell>
        </row>
        <row r="231">
          <cell r="C231" t="str">
            <v>E-040112</v>
          </cell>
          <cell r="D231" t="str">
            <v>THF脱溶精馏塔釜出料冷却器</v>
          </cell>
          <cell r="E231" t="str">
            <v>板式</v>
          </cell>
          <cell r="F231" t="str">
            <v>S=5m2</v>
          </cell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 t="str">
            <v>水</v>
          </cell>
          <cell r="R231">
            <v>100</v>
          </cell>
          <cell r="S231" t="str">
            <v>常压</v>
          </cell>
          <cell r="T231">
            <v>1</v>
          </cell>
          <cell r="U231"/>
          <cell r="V231"/>
          <cell r="W231" t="str">
            <v>台</v>
          </cell>
          <cell r="X231" t="str">
            <v>S304</v>
          </cell>
          <cell r="Y231"/>
          <cell r="Z231"/>
          <cell r="AA231"/>
          <cell r="AB231"/>
          <cell r="AC231"/>
          <cell r="AD231" t="str">
            <v>回收车间</v>
          </cell>
        </row>
        <row r="232">
          <cell r="C232" t="str">
            <v>V-040110</v>
          </cell>
          <cell r="D232" t="str">
            <v>THF脱溶精馏塔釜水罐</v>
          </cell>
          <cell r="E232" t="str">
            <v>立式盆底椭圆封头</v>
          </cell>
          <cell r="F232" t="str">
            <v>V=2.0m3</v>
          </cell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 t="str">
            <v>水</v>
          </cell>
          <cell r="R232">
            <v>50</v>
          </cell>
          <cell r="S232" t="str">
            <v>常压</v>
          </cell>
          <cell r="T232">
            <v>1</v>
          </cell>
          <cell r="U232"/>
          <cell r="V232"/>
          <cell r="W232" t="str">
            <v>台</v>
          </cell>
          <cell r="X232" t="str">
            <v>S304</v>
          </cell>
          <cell r="Y232"/>
          <cell r="Z232"/>
          <cell r="AA232"/>
          <cell r="AB232"/>
          <cell r="AC232"/>
          <cell r="AD232" t="str">
            <v>回收车间</v>
          </cell>
        </row>
        <row r="233">
          <cell r="C233" t="str">
            <v>P-040109A/B</v>
          </cell>
          <cell r="D233" t="str">
            <v>THF脱溶精馏塔釜水罐泵</v>
          </cell>
          <cell r="E233" t="str">
            <v>化工泵</v>
          </cell>
          <cell r="F233" t="str">
            <v>Q=2m3（32-20-160，Q=3.2m3/h，H=32m，2.2kw）</v>
          </cell>
          <cell r="G233"/>
          <cell r="H233"/>
          <cell r="I233"/>
          <cell r="J233"/>
          <cell r="K233"/>
          <cell r="L233">
            <v>2.2000000000000002</v>
          </cell>
          <cell r="M233"/>
          <cell r="N233"/>
          <cell r="O233"/>
          <cell r="P233"/>
          <cell r="Q233" t="str">
            <v>水</v>
          </cell>
          <cell r="R233">
            <v>50</v>
          </cell>
          <cell r="S233" t="str">
            <v>常压</v>
          </cell>
          <cell r="T233">
            <v>1</v>
          </cell>
          <cell r="U233">
            <v>1</v>
          </cell>
          <cell r="V233"/>
          <cell r="W233" t="str">
            <v>台</v>
          </cell>
          <cell r="X233" t="str">
            <v>S304</v>
          </cell>
          <cell r="Y233"/>
          <cell r="Z233"/>
          <cell r="AA233"/>
          <cell r="AB233"/>
          <cell r="AC233"/>
          <cell r="AD233" t="str">
            <v>回收车间</v>
          </cell>
        </row>
        <row r="234">
          <cell r="C234" t="str">
            <v>V-040201</v>
          </cell>
          <cell r="D234" t="str">
            <v>待回收甲醇中间罐</v>
          </cell>
          <cell r="E234" t="str">
            <v>立式平底椭圆顶</v>
          </cell>
          <cell r="F234" t="str">
            <v>V=8.0m3</v>
          </cell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 t="str">
            <v>二氯甲烷，甲醇，水,F4</v>
          </cell>
          <cell r="R234" t="str">
            <v>20-30</v>
          </cell>
          <cell r="S234" t="str">
            <v>常压</v>
          </cell>
          <cell r="T234">
            <v>1</v>
          </cell>
          <cell r="U234"/>
          <cell r="V234"/>
          <cell r="W234" t="str">
            <v>台</v>
          </cell>
          <cell r="X234" t="str">
            <v>S304</v>
          </cell>
          <cell r="Y234"/>
          <cell r="Z234"/>
          <cell r="AA234"/>
          <cell r="AB234"/>
          <cell r="AC234"/>
          <cell r="AD234" t="str">
            <v>回收车间</v>
          </cell>
        </row>
        <row r="235">
          <cell r="C235" t="str">
            <v>P-040201</v>
          </cell>
          <cell r="D235" t="str">
            <v>待回收甲醇中间罐泵</v>
          </cell>
          <cell r="E235" t="str">
            <v>立式盆底椭圆封头</v>
          </cell>
          <cell r="F235" t="str">
            <v>V=12.5m3</v>
          </cell>
          <cell r="G235"/>
          <cell r="H235"/>
          <cell r="I235"/>
          <cell r="J235"/>
          <cell r="K235"/>
          <cell r="L235">
            <v>5.5</v>
          </cell>
          <cell r="M235"/>
          <cell r="N235"/>
          <cell r="O235"/>
          <cell r="P235"/>
          <cell r="Q235" t="str">
            <v>二氯甲烷，甲醇，水,F4</v>
          </cell>
          <cell r="R235">
            <v>50</v>
          </cell>
          <cell r="S235" t="str">
            <v>常压</v>
          </cell>
          <cell r="T235">
            <v>1</v>
          </cell>
          <cell r="U235"/>
          <cell r="V235"/>
          <cell r="W235" t="str">
            <v>台</v>
          </cell>
          <cell r="X235" t="str">
            <v>S304</v>
          </cell>
          <cell r="Y235"/>
          <cell r="Z235"/>
          <cell r="AA235"/>
          <cell r="AB235"/>
          <cell r="AC235"/>
          <cell r="AD235" t="str">
            <v>回收车间</v>
          </cell>
        </row>
        <row r="236">
          <cell r="C236" t="str">
            <v>R-040201</v>
          </cell>
          <cell r="D236" t="str">
            <v>甲醇精馏塔塔釜</v>
          </cell>
          <cell r="E236" t="str">
            <v>立式盆底</v>
          </cell>
          <cell r="F236" t="str">
            <v>V=16.0m3，内置加热盘管</v>
          </cell>
          <cell r="G236"/>
          <cell r="H236"/>
          <cell r="I236"/>
          <cell r="J236"/>
          <cell r="K236"/>
          <cell r="L236">
            <v>15</v>
          </cell>
          <cell r="M236"/>
          <cell r="N236"/>
          <cell r="O236"/>
          <cell r="P236" t="str">
            <v>有</v>
          </cell>
          <cell r="Q236" t="str">
            <v>二氯甲烷，甲醇，水,F4</v>
          </cell>
          <cell r="R236">
            <v>100</v>
          </cell>
          <cell r="S236" t="str">
            <v>常压</v>
          </cell>
          <cell r="T236">
            <v>1</v>
          </cell>
          <cell r="U236"/>
          <cell r="V236"/>
          <cell r="W236" t="str">
            <v>台</v>
          </cell>
          <cell r="X236" t="str">
            <v>S304</v>
          </cell>
          <cell r="Y236"/>
          <cell r="Z236"/>
          <cell r="AA236"/>
          <cell r="AB236"/>
          <cell r="AC236"/>
          <cell r="AD236" t="str">
            <v>回收车间</v>
          </cell>
        </row>
        <row r="237">
          <cell r="C237" t="str">
            <v>T-040201</v>
          </cell>
          <cell r="D237" t="str">
            <v>甲醇精馏塔</v>
          </cell>
          <cell r="E237" t="str">
            <v>填料塔</v>
          </cell>
          <cell r="F237" t="str">
            <v>填料高度H=14m, D=700mm</v>
          </cell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 t="str">
            <v>二氯甲烷，甲醇，水,F4</v>
          </cell>
          <cell r="R237">
            <v>100</v>
          </cell>
          <cell r="S237" t="str">
            <v>常压</v>
          </cell>
          <cell r="T237">
            <v>1</v>
          </cell>
          <cell r="U237"/>
          <cell r="V237"/>
          <cell r="W237" t="str">
            <v>台</v>
          </cell>
          <cell r="X237" t="str">
            <v>S304</v>
          </cell>
          <cell r="Y237"/>
          <cell r="Z237"/>
          <cell r="AA237"/>
          <cell r="AB237"/>
          <cell r="AC237"/>
          <cell r="AD237" t="str">
            <v>回收车间</v>
          </cell>
        </row>
        <row r="238">
          <cell r="C238" t="str">
            <v>E-040201</v>
          </cell>
          <cell r="D238" t="str">
            <v>甲醇精馏塔冷凝器</v>
          </cell>
          <cell r="E238" t="str">
            <v>管壳式</v>
          </cell>
          <cell r="F238" t="str">
            <v>S=40m2</v>
          </cell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 t="str">
            <v>二氯甲烷，甲醇，水</v>
          </cell>
          <cell r="R238">
            <v>60</v>
          </cell>
          <cell r="S238" t="str">
            <v>常压</v>
          </cell>
          <cell r="T238">
            <v>1</v>
          </cell>
          <cell r="U238"/>
          <cell r="V238"/>
          <cell r="W238" t="str">
            <v>台</v>
          </cell>
          <cell r="X238" t="str">
            <v>S304</v>
          </cell>
          <cell r="Y238"/>
          <cell r="Z238"/>
          <cell r="AA238"/>
          <cell r="AB238"/>
          <cell r="AC238"/>
          <cell r="AD238" t="str">
            <v>回收车间</v>
          </cell>
        </row>
        <row r="239">
          <cell r="C239" t="str">
            <v>E-040202</v>
          </cell>
          <cell r="D239" t="str">
            <v>甲醇精馏塔捕集器</v>
          </cell>
          <cell r="E239" t="str">
            <v>管壳式</v>
          </cell>
          <cell r="F239" t="str">
            <v>S=20m2</v>
          </cell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 t="str">
            <v>二氯甲烷，甲醇，水</v>
          </cell>
          <cell r="R239">
            <v>10</v>
          </cell>
          <cell r="S239" t="str">
            <v>常压</v>
          </cell>
          <cell r="T239">
            <v>1</v>
          </cell>
          <cell r="U239"/>
          <cell r="V239"/>
          <cell r="W239" t="str">
            <v>台</v>
          </cell>
          <cell r="X239" t="str">
            <v>S304</v>
          </cell>
          <cell r="Y239"/>
          <cell r="Z239"/>
          <cell r="AA239"/>
          <cell r="AB239"/>
          <cell r="AC239"/>
          <cell r="AD239" t="str">
            <v>回收车间</v>
          </cell>
        </row>
        <row r="240">
          <cell r="C240" t="str">
            <v>V-040202</v>
          </cell>
          <cell r="D240" t="str">
            <v>甲醇精馏塔回流罐</v>
          </cell>
          <cell r="E240" t="str">
            <v>立式盆底椭圆封头</v>
          </cell>
          <cell r="F240" t="str">
            <v>V=0.5m3</v>
          </cell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 t="str">
            <v>二氯甲烷，甲醇，水</v>
          </cell>
          <cell r="R240">
            <v>40</v>
          </cell>
          <cell r="S240" t="str">
            <v>常压</v>
          </cell>
          <cell r="T240">
            <v>1</v>
          </cell>
          <cell r="U240"/>
          <cell r="V240"/>
          <cell r="W240" t="str">
            <v>台</v>
          </cell>
          <cell r="X240" t="str">
            <v>S304</v>
          </cell>
          <cell r="Y240"/>
          <cell r="Z240"/>
          <cell r="AA240"/>
          <cell r="AB240"/>
          <cell r="AC240"/>
          <cell r="AD240" t="str">
            <v>回收车间</v>
          </cell>
        </row>
        <row r="241">
          <cell r="C241" t="str">
            <v>P-040202</v>
          </cell>
          <cell r="D241" t="str">
            <v>甲醇精馏塔回流泵</v>
          </cell>
          <cell r="E241" t="str">
            <v>磁力泵</v>
          </cell>
          <cell r="F241" t="str">
            <v>Q=2m3（32-20-160，Q=3.2m3/h，H=32m，2.2kw）</v>
          </cell>
          <cell r="G241"/>
          <cell r="H241"/>
          <cell r="I241"/>
          <cell r="J241"/>
          <cell r="K241"/>
          <cell r="L241">
            <v>2.2000000000000002</v>
          </cell>
          <cell r="M241"/>
          <cell r="N241"/>
          <cell r="O241"/>
          <cell r="P241"/>
          <cell r="Q241" t="str">
            <v>二氯甲烷，甲醇，水</v>
          </cell>
          <cell r="R241">
            <v>40</v>
          </cell>
          <cell r="S241" t="str">
            <v>常压</v>
          </cell>
          <cell r="T241">
            <v>1</v>
          </cell>
          <cell r="U241"/>
          <cell r="V241"/>
          <cell r="W241" t="str">
            <v>台</v>
          </cell>
          <cell r="X241" t="str">
            <v>S304</v>
          </cell>
          <cell r="Y241"/>
          <cell r="Z241"/>
          <cell r="AA241"/>
          <cell r="AB241"/>
          <cell r="AC241"/>
          <cell r="AD241" t="str">
            <v>回收车间</v>
          </cell>
        </row>
        <row r="242">
          <cell r="C242" t="str">
            <v>V-040203</v>
          </cell>
          <cell r="D242" t="str">
            <v>甲醇精馏塔中间罐1</v>
          </cell>
          <cell r="E242" t="str">
            <v>立式盆底椭圆封头</v>
          </cell>
          <cell r="F242" t="str">
            <v>V=0.8m3</v>
          </cell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 t="str">
            <v>二氯甲烷，甲醇，水</v>
          </cell>
          <cell r="R242">
            <v>40</v>
          </cell>
          <cell r="S242" t="str">
            <v>常压</v>
          </cell>
          <cell r="T242">
            <v>1</v>
          </cell>
          <cell r="U242"/>
          <cell r="V242"/>
          <cell r="W242" t="str">
            <v>台</v>
          </cell>
          <cell r="X242" t="str">
            <v>S304</v>
          </cell>
          <cell r="Y242"/>
          <cell r="Z242"/>
          <cell r="AA242"/>
          <cell r="AB242"/>
          <cell r="AC242"/>
          <cell r="AD242" t="str">
            <v>回收车间</v>
          </cell>
        </row>
        <row r="243">
          <cell r="C243" t="str">
            <v>V-040204</v>
          </cell>
          <cell r="D243" t="str">
            <v>甲醇精馏塔中间罐2</v>
          </cell>
          <cell r="E243" t="str">
            <v>立式盆底椭圆封头</v>
          </cell>
          <cell r="F243" t="str">
            <v>V=3m3</v>
          </cell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 t="str">
            <v>甲醇</v>
          </cell>
          <cell r="R243">
            <v>40</v>
          </cell>
          <cell r="S243" t="str">
            <v>常压</v>
          </cell>
          <cell r="T243">
            <v>1</v>
          </cell>
          <cell r="U243"/>
          <cell r="V243"/>
          <cell r="W243" t="str">
            <v>台</v>
          </cell>
          <cell r="X243" t="str">
            <v>S304</v>
          </cell>
          <cell r="Y243"/>
          <cell r="Z243"/>
          <cell r="AA243"/>
          <cell r="AB243"/>
          <cell r="AC243"/>
          <cell r="AD243" t="str">
            <v>回收车间</v>
          </cell>
        </row>
        <row r="244">
          <cell r="C244" t="str">
            <v>V-040205</v>
          </cell>
          <cell r="D244" t="str">
            <v>甲醇精馏塔中间罐2</v>
          </cell>
          <cell r="E244" t="str">
            <v>立式盆底椭圆封头</v>
          </cell>
          <cell r="F244" t="str">
            <v>V=5m3</v>
          </cell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 t="str">
            <v>甲醇</v>
          </cell>
          <cell r="R244">
            <v>40</v>
          </cell>
          <cell r="S244" t="str">
            <v>常压</v>
          </cell>
          <cell r="T244">
            <v>1</v>
          </cell>
          <cell r="U244"/>
          <cell r="V244"/>
          <cell r="W244" t="str">
            <v>台</v>
          </cell>
          <cell r="X244" t="str">
            <v>S304</v>
          </cell>
          <cell r="Y244"/>
          <cell r="Z244"/>
          <cell r="AA244"/>
          <cell r="AB244"/>
          <cell r="AC244"/>
          <cell r="AD244" t="str">
            <v>回收车间</v>
          </cell>
        </row>
        <row r="245">
          <cell r="C245" t="str">
            <v>P-040203</v>
          </cell>
          <cell r="D245" t="str">
            <v>甲醇精馏塔中间罐打料泵</v>
          </cell>
          <cell r="E245" t="str">
            <v>磁力泵</v>
          </cell>
          <cell r="F245" t="str">
            <v>Q=6m3/hr（40-25-160，Q=6.3m3/h,H=32m，3kw）</v>
          </cell>
          <cell r="G245"/>
          <cell r="H245"/>
          <cell r="I245"/>
          <cell r="J245"/>
          <cell r="K245"/>
          <cell r="L245">
            <v>3</v>
          </cell>
          <cell r="M245"/>
          <cell r="N245"/>
          <cell r="O245"/>
          <cell r="P245"/>
          <cell r="Q245" t="str">
            <v>甲醇</v>
          </cell>
          <cell r="R245">
            <v>40</v>
          </cell>
          <cell r="S245" t="str">
            <v>常压</v>
          </cell>
          <cell r="T245">
            <v>1</v>
          </cell>
          <cell r="U245"/>
          <cell r="V245"/>
          <cell r="W245" t="str">
            <v>台</v>
          </cell>
          <cell r="X245" t="str">
            <v>S304</v>
          </cell>
          <cell r="Y245"/>
          <cell r="Z245"/>
          <cell r="AA245"/>
          <cell r="AB245"/>
          <cell r="AC245"/>
          <cell r="AD245" t="str">
            <v>回收车间</v>
          </cell>
        </row>
        <row r="246">
          <cell r="C246" t="str">
            <v>V-040206</v>
          </cell>
          <cell r="D246" t="str">
            <v>甲醇精馏塔中间罐4</v>
          </cell>
          <cell r="E246" t="str">
            <v>立式盆底椭圆封头</v>
          </cell>
          <cell r="F246" t="str">
            <v>V=0.8m3</v>
          </cell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 t="str">
            <v>二氯甲烷，甲醇，水</v>
          </cell>
          <cell r="R246">
            <v>40</v>
          </cell>
          <cell r="S246" t="str">
            <v>常压</v>
          </cell>
          <cell r="T246">
            <v>1</v>
          </cell>
          <cell r="U246"/>
          <cell r="V246"/>
          <cell r="W246" t="str">
            <v>台</v>
          </cell>
          <cell r="X246" t="str">
            <v>S304</v>
          </cell>
          <cell r="Y246"/>
          <cell r="Z246"/>
          <cell r="AA246"/>
          <cell r="AB246"/>
          <cell r="AC246"/>
          <cell r="AD246" t="str">
            <v>回收车间</v>
          </cell>
        </row>
        <row r="247">
          <cell r="C247" t="str">
            <v>V-040301A/B</v>
          </cell>
          <cell r="D247" t="str">
            <v>待回收MTBE/正庚烷中间罐</v>
          </cell>
          <cell r="E247" t="str">
            <v>立式平底椭圆顶</v>
          </cell>
          <cell r="F247" t="str">
            <v>V=8.0m3</v>
          </cell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 t="str">
            <v>正庚烷，MTBE</v>
          </cell>
          <cell r="R247" t="str">
            <v>20-30</v>
          </cell>
          <cell r="S247" t="str">
            <v>常压</v>
          </cell>
          <cell r="T247">
            <v>2</v>
          </cell>
          <cell r="U247"/>
          <cell r="V247"/>
          <cell r="W247" t="str">
            <v>台</v>
          </cell>
          <cell r="X247" t="str">
            <v>S304</v>
          </cell>
          <cell r="Y247"/>
          <cell r="Z247"/>
          <cell r="AA247"/>
          <cell r="AB247"/>
          <cell r="AC247"/>
          <cell r="AD247" t="str">
            <v>回收车间</v>
          </cell>
        </row>
        <row r="248">
          <cell r="C248" t="str">
            <v>P-040301</v>
          </cell>
          <cell r="D248" t="str">
            <v>待回收MTBE/正庚烷中间罐泵</v>
          </cell>
          <cell r="E248" t="str">
            <v>磁力泵</v>
          </cell>
          <cell r="F248" t="str">
            <v>Q=6m3/hr（40-25-160，Q=6.3m3/h,H=32m，3kw）</v>
          </cell>
          <cell r="G248"/>
          <cell r="H248"/>
          <cell r="I248"/>
          <cell r="J248"/>
          <cell r="K248"/>
          <cell r="L248">
            <v>3</v>
          </cell>
          <cell r="M248"/>
          <cell r="N248"/>
          <cell r="O248"/>
          <cell r="P248"/>
          <cell r="Q248" t="str">
            <v>正庚烷，MTBE</v>
          </cell>
          <cell r="R248" t="str">
            <v>20-30</v>
          </cell>
          <cell r="S248" t="str">
            <v>常压</v>
          </cell>
          <cell r="T248">
            <v>1</v>
          </cell>
          <cell r="U248"/>
          <cell r="V248"/>
          <cell r="W248" t="str">
            <v>台</v>
          </cell>
          <cell r="X248" t="str">
            <v>S304</v>
          </cell>
          <cell r="Y248"/>
          <cell r="Z248"/>
          <cell r="AA248"/>
          <cell r="AB248"/>
          <cell r="AC248"/>
          <cell r="AD248" t="str">
            <v>回收车间</v>
          </cell>
        </row>
        <row r="249">
          <cell r="C249" t="str">
            <v>T-040301</v>
          </cell>
          <cell r="D249" t="str">
            <v>MTBE/正庚烷精馏塔</v>
          </cell>
          <cell r="E249" t="str">
            <v>填料塔</v>
          </cell>
          <cell r="F249" t="str">
            <v>填料高度H=14m, D=800mm</v>
          </cell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 t="str">
            <v>正庚烷，MTBE</v>
          </cell>
          <cell r="R249">
            <v>100</v>
          </cell>
          <cell r="S249">
            <v>-0.1</v>
          </cell>
          <cell r="T249">
            <v>1</v>
          </cell>
          <cell r="U249"/>
          <cell r="V249"/>
          <cell r="W249" t="str">
            <v>台</v>
          </cell>
          <cell r="X249" t="str">
            <v>S304</v>
          </cell>
          <cell r="Y249"/>
          <cell r="Z249"/>
          <cell r="AA249"/>
          <cell r="AB249"/>
          <cell r="AC249"/>
          <cell r="AD249" t="str">
            <v>回收车间</v>
          </cell>
        </row>
        <row r="250">
          <cell r="C250" t="str">
            <v>E-040301</v>
          </cell>
          <cell r="D250" t="str">
            <v>MTBE/正庚烷精馏塔塔釜</v>
          </cell>
          <cell r="E250" t="str">
            <v>釜式加热器</v>
          </cell>
          <cell r="F250" t="str">
            <v>V=12.5m3，S=35m2</v>
          </cell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 t="str">
            <v>正庚烷，MTBE</v>
          </cell>
          <cell r="R250">
            <v>100</v>
          </cell>
          <cell r="S250">
            <v>-0.1</v>
          </cell>
          <cell r="T250">
            <v>1</v>
          </cell>
          <cell r="U250"/>
          <cell r="V250"/>
          <cell r="W250" t="str">
            <v>台</v>
          </cell>
          <cell r="X250" t="str">
            <v>S304</v>
          </cell>
          <cell r="Y250"/>
          <cell r="Z250"/>
          <cell r="AA250"/>
          <cell r="AB250"/>
          <cell r="AC250"/>
          <cell r="AD250" t="str">
            <v>回收车间</v>
          </cell>
        </row>
        <row r="251">
          <cell r="C251" t="str">
            <v>E-040302</v>
          </cell>
          <cell r="D251" t="str">
            <v>MTBE/正庚烷精馏塔冷凝器</v>
          </cell>
          <cell r="E251" t="str">
            <v>管壳式</v>
          </cell>
          <cell r="F251" t="str">
            <v>S=45m2</v>
          </cell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 t="str">
            <v>正庚烷，MTBE</v>
          </cell>
          <cell r="R251">
            <v>100</v>
          </cell>
          <cell r="S251">
            <v>-0.1</v>
          </cell>
          <cell r="T251">
            <v>1</v>
          </cell>
          <cell r="U251"/>
          <cell r="V251"/>
          <cell r="W251" t="str">
            <v>台</v>
          </cell>
          <cell r="X251" t="str">
            <v>S304</v>
          </cell>
          <cell r="Y251"/>
          <cell r="Z251"/>
          <cell r="AA251"/>
          <cell r="AB251"/>
          <cell r="AC251"/>
          <cell r="AD251" t="str">
            <v>回收车间</v>
          </cell>
        </row>
        <row r="252">
          <cell r="C252" t="str">
            <v>E-040303</v>
          </cell>
          <cell r="D252" t="str">
            <v>MTBE/正庚烷精馏塔捕集器</v>
          </cell>
          <cell r="E252" t="str">
            <v>管壳式</v>
          </cell>
          <cell r="F252" t="str">
            <v>S=20m2</v>
          </cell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 t="str">
            <v>正庚烷，MTBE</v>
          </cell>
          <cell r="R252">
            <v>10</v>
          </cell>
          <cell r="S252">
            <v>-0.1</v>
          </cell>
          <cell r="T252">
            <v>1</v>
          </cell>
          <cell r="U252"/>
          <cell r="V252"/>
          <cell r="W252" t="str">
            <v>台</v>
          </cell>
          <cell r="X252" t="str">
            <v>S304</v>
          </cell>
          <cell r="Y252"/>
          <cell r="Z252"/>
          <cell r="AA252"/>
          <cell r="AB252"/>
          <cell r="AC252"/>
          <cell r="AD252" t="str">
            <v>回收车间</v>
          </cell>
        </row>
        <row r="253">
          <cell r="C253" t="str">
            <v>V-040302</v>
          </cell>
          <cell r="D253" t="str">
            <v>MTBE/正庚烷精馏塔回流罐</v>
          </cell>
          <cell r="E253" t="str">
            <v>立式盆底椭圆封头</v>
          </cell>
          <cell r="F253" t="str">
            <v>V=0.5m3</v>
          </cell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 t="str">
            <v>正庚烷，MTBE</v>
          </cell>
          <cell r="R253">
            <v>40</v>
          </cell>
          <cell r="S253">
            <v>-0.1</v>
          </cell>
          <cell r="T253">
            <v>1</v>
          </cell>
          <cell r="U253"/>
          <cell r="V253"/>
          <cell r="W253" t="str">
            <v>台</v>
          </cell>
          <cell r="X253" t="str">
            <v>S304</v>
          </cell>
          <cell r="Y253"/>
          <cell r="Z253"/>
          <cell r="AA253"/>
          <cell r="AB253"/>
          <cell r="AC253"/>
          <cell r="AD253" t="str">
            <v>回收车间</v>
          </cell>
        </row>
        <row r="254">
          <cell r="C254" t="str">
            <v>P-040302</v>
          </cell>
          <cell r="D254" t="str">
            <v>MTBE/正庚烷精馏塔回流泵</v>
          </cell>
          <cell r="E254" t="str">
            <v>磁力泵</v>
          </cell>
          <cell r="F254" t="str">
            <v>Q=2m3（32-20-160，Q=3.2m3/h，H=32m，2.2kw）</v>
          </cell>
          <cell r="G254"/>
          <cell r="H254"/>
          <cell r="I254"/>
          <cell r="J254"/>
          <cell r="K254"/>
          <cell r="L254">
            <v>2.2000000000000002</v>
          </cell>
          <cell r="M254"/>
          <cell r="N254"/>
          <cell r="O254"/>
          <cell r="P254"/>
          <cell r="Q254" t="str">
            <v>正庚烷，MTBE</v>
          </cell>
          <cell r="R254">
            <v>40</v>
          </cell>
          <cell r="S254" t="str">
            <v>常压</v>
          </cell>
          <cell r="T254">
            <v>1</v>
          </cell>
          <cell r="U254"/>
          <cell r="V254"/>
          <cell r="W254" t="str">
            <v>台</v>
          </cell>
          <cell r="X254" t="str">
            <v>S304</v>
          </cell>
          <cell r="Y254"/>
          <cell r="Z254"/>
          <cell r="AA254"/>
          <cell r="AB254"/>
          <cell r="AC254"/>
          <cell r="AD254" t="str">
            <v>回收车间</v>
          </cell>
        </row>
        <row r="255">
          <cell r="C255" t="str">
            <v>V-040303</v>
          </cell>
          <cell r="D255" t="str">
            <v>MTBE/正庚烷精馏塔中间罐1</v>
          </cell>
          <cell r="E255" t="str">
            <v>立式盆底椭圆封头</v>
          </cell>
          <cell r="F255" t="str">
            <v>V=1.0m3</v>
          </cell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 t="str">
            <v>正庚烷，MTBE</v>
          </cell>
          <cell r="R255">
            <v>40</v>
          </cell>
          <cell r="S255">
            <v>-0.1</v>
          </cell>
          <cell r="T255">
            <v>1</v>
          </cell>
          <cell r="U255"/>
          <cell r="V255"/>
          <cell r="W255" t="str">
            <v>台</v>
          </cell>
          <cell r="X255" t="str">
            <v>S304</v>
          </cell>
          <cell r="Y255"/>
          <cell r="Z255"/>
          <cell r="AA255"/>
          <cell r="AB255"/>
          <cell r="AC255"/>
          <cell r="AD255" t="str">
            <v>回收车间</v>
          </cell>
        </row>
        <row r="256">
          <cell r="C256" t="str">
            <v>V-040304A/B</v>
          </cell>
          <cell r="D256" t="str">
            <v>MTBE/正庚烷精馏塔中间罐2</v>
          </cell>
          <cell r="E256" t="str">
            <v>立式盆底椭圆封头</v>
          </cell>
          <cell r="F256" t="str">
            <v>V=3.0m3</v>
          </cell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 t="str">
            <v>正庚烷，MTBE</v>
          </cell>
          <cell r="R256">
            <v>40</v>
          </cell>
          <cell r="S256">
            <v>-0.1</v>
          </cell>
          <cell r="T256">
            <v>2</v>
          </cell>
          <cell r="U256"/>
          <cell r="V256"/>
          <cell r="W256" t="str">
            <v>台</v>
          </cell>
          <cell r="X256" t="str">
            <v>S304</v>
          </cell>
          <cell r="Y256"/>
          <cell r="Z256"/>
          <cell r="AA256"/>
          <cell r="AB256"/>
          <cell r="AC256"/>
          <cell r="AD256" t="str">
            <v>回收车间</v>
          </cell>
        </row>
        <row r="257">
          <cell r="C257" t="str">
            <v>V-040305A/B</v>
          </cell>
          <cell r="D257" t="str">
            <v>MTBE/正庚烷精馏塔中间罐3</v>
          </cell>
          <cell r="E257" t="str">
            <v>立式盆底椭圆封头</v>
          </cell>
          <cell r="F257" t="str">
            <v>V=5.0m3</v>
          </cell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 t="str">
            <v>正庚烷，MTBE</v>
          </cell>
          <cell r="R257">
            <v>40</v>
          </cell>
          <cell r="S257" t="str">
            <v>常压</v>
          </cell>
          <cell r="T257">
            <v>2</v>
          </cell>
          <cell r="U257"/>
          <cell r="V257"/>
          <cell r="W257" t="str">
            <v>台</v>
          </cell>
          <cell r="X257" t="str">
            <v>S304</v>
          </cell>
          <cell r="Y257"/>
          <cell r="Z257"/>
          <cell r="AA257"/>
          <cell r="AB257"/>
          <cell r="AC257"/>
          <cell r="AD257" t="str">
            <v>回收车间</v>
          </cell>
        </row>
        <row r="258">
          <cell r="C258" t="str">
            <v>P-040303A/B</v>
          </cell>
          <cell r="D258" t="str">
            <v>MTBE/正庚烷精馏塔中间罐打料泵</v>
          </cell>
          <cell r="E258" t="str">
            <v>磁力泵</v>
          </cell>
          <cell r="F258" t="str">
            <v>Q=6m3/hr（40-25-160，Q=6.3m3/h,H=32m，3kw）</v>
          </cell>
          <cell r="G258"/>
          <cell r="H258"/>
          <cell r="I258"/>
          <cell r="J258"/>
          <cell r="K258"/>
          <cell r="L258">
            <v>3</v>
          </cell>
          <cell r="M258"/>
          <cell r="N258"/>
          <cell r="O258"/>
          <cell r="P258"/>
          <cell r="Q258" t="str">
            <v>正庚烷，MTBE</v>
          </cell>
          <cell r="R258">
            <v>40</v>
          </cell>
          <cell r="S258" t="str">
            <v>常压</v>
          </cell>
          <cell r="T258">
            <v>2</v>
          </cell>
          <cell r="U258"/>
          <cell r="V258"/>
          <cell r="W258" t="str">
            <v>台</v>
          </cell>
          <cell r="X258" t="str">
            <v>S304</v>
          </cell>
          <cell r="Y258"/>
          <cell r="Z258"/>
          <cell r="AA258"/>
          <cell r="AB258"/>
          <cell r="AC258"/>
          <cell r="AD258" t="str">
            <v>回收车间</v>
          </cell>
        </row>
        <row r="259">
          <cell r="C259" t="str">
            <v>V-040306</v>
          </cell>
          <cell r="D259" t="str">
            <v>MTBE/正庚烷精馏塔中间罐4</v>
          </cell>
          <cell r="E259" t="str">
            <v>立式盆底椭圆封头</v>
          </cell>
          <cell r="F259" t="str">
            <v>V=0.8m3</v>
          </cell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 t="str">
            <v>正庚烷，MTBE</v>
          </cell>
          <cell r="R259">
            <v>40</v>
          </cell>
          <cell r="S259">
            <v>-0.1</v>
          </cell>
          <cell r="T259">
            <v>1</v>
          </cell>
          <cell r="U259"/>
          <cell r="V259"/>
          <cell r="W259" t="str">
            <v>台</v>
          </cell>
          <cell r="X259" t="str">
            <v>S304</v>
          </cell>
          <cell r="Y259"/>
          <cell r="Z259"/>
          <cell r="AA259"/>
          <cell r="AB259"/>
          <cell r="AC259"/>
          <cell r="AD259" t="str">
            <v>回收车间</v>
          </cell>
        </row>
        <row r="260">
          <cell r="C260" t="str">
            <v>V-040401</v>
          </cell>
          <cell r="D260" t="str">
            <v>N3氮气缓冲罐</v>
          </cell>
          <cell r="E260" t="str">
            <v>立式盆底椭圆封头</v>
          </cell>
          <cell r="F260" t="str">
            <v>V=3.0m3</v>
          </cell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 t="str">
            <v>N2</v>
          </cell>
          <cell r="R260">
            <v>20</v>
          </cell>
          <cell r="S260">
            <v>0.3</v>
          </cell>
          <cell r="T260">
            <v>1</v>
          </cell>
          <cell r="U260"/>
          <cell r="V260"/>
          <cell r="W260" t="str">
            <v>台</v>
          </cell>
          <cell r="X260" t="str">
            <v>S304</v>
          </cell>
          <cell r="Y260"/>
          <cell r="Z260"/>
          <cell r="AA260"/>
          <cell r="AB260"/>
          <cell r="AC260"/>
          <cell r="AD260" t="str">
            <v>回收车间</v>
          </cell>
        </row>
        <row r="261">
          <cell r="C261" t="str">
            <v>V-040402</v>
          </cell>
          <cell r="D261" t="str">
            <v>N1氮气缓冲罐</v>
          </cell>
          <cell r="E261" t="str">
            <v>立式盆底椭圆封头</v>
          </cell>
          <cell r="F261" t="str">
            <v>V=3.0m3</v>
          </cell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 t="str">
            <v>N2</v>
          </cell>
          <cell r="R261">
            <v>20</v>
          </cell>
          <cell r="S261">
            <v>0.1</v>
          </cell>
          <cell r="T261">
            <v>1</v>
          </cell>
          <cell r="U261"/>
          <cell r="V261"/>
          <cell r="W261" t="str">
            <v>台</v>
          </cell>
          <cell r="X261" t="str">
            <v>S304</v>
          </cell>
          <cell r="Y261"/>
          <cell r="Z261"/>
          <cell r="AA261"/>
          <cell r="AB261"/>
          <cell r="AC261"/>
          <cell r="AD261" t="str">
            <v>回收车间</v>
          </cell>
        </row>
        <row r="262">
          <cell r="C262" t="str">
            <v>V-040403</v>
          </cell>
          <cell r="D262" t="str">
            <v>N0氮气缓冲罐</v>
          </cell>
          <cell r="E262" t="str">
            <v>立式盆底椭圆封头</v>
          </cell>
          <cell r="F262" t="str">
            <v>V=2.0m3</v>
          </cell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 t="str">
            <v>N2</v>
          </cell>
          <cell r="R262">
            <v>20</v>
          </cell>
          <cell r="S262">
            <v>0</v>
          </cell>
          <cell r="T262">
            <v>1</v>
          </cell>
          <cell r="U262"/>
          <cell r="V262"/>
          <cell r="W262" t="str">
            <v>台</v>
          </cell>
          <cell r="X262" t="str">
            <v>S304</v>
          </cell>
          <cell r="Y262"/>
          <cell r="Z262"/>
          <cell r="AA262"/>
          <cell r="AB262"/>
          <cell r="AC262"/>
          <cell r="AD262" t="str">
            <v>回收车间</v>
          </cell>
        </row>
        <row r="263">
          <cell r="C263" t="str">
            <v>V-040404</v>
          </cell>
          <cell r="D263" t="str">
            <v>空气缓冲罐</v>
          </cell>
          <cell r="E263" t="str">
            <v>立式盆底椭圆封头</v>
          </cell>
          <cell r="F263" t="str">
            <v>V=3.0m3</v>
          </cell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 t="str">
            <v>压缩空气</v>
          </cell>
          <cell r="R263">
            <v>20</v>
          </cell>
          <cell r="S263">
            <v>0.6</v>
          </cell>
          <cell r="T263">
            <v>1</v>
          </cell>
          <cell r="U263"/>
          <cell r="V263"/>
          <cell r="W263" t="str">
            <v>台</v>
          </cell>
          <cell r="X263" t="str">
            <v>碳钢</v>
          </cell>
          <cell r="Y263"/>
          <cell r="Z263"/>
          <cell r="AA263"/>
          <cell r="AB263"/>
          <cell r="AC263"/>
          <cell r="AD263" t="str">
            <v>回收车间</v>
          </cell>
        </row>
        <row r="264">
          <cell r="C264" t="str">
            <v>V-040405</v>
          </cell>
          <cell r="D264" t="str">
            <v>仪表空气缓冲罐</v>
          </cell>
          <cell r="E264" t="str">
            <v>立式盆底椭圆封头</v>
          </cell>
          <cell r="F264" t="str">
            <v>V=3.0m3</v>
          </cell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 t="str">
            <v>仪表空气</v>
          </cell>
          <cell r="R264">
            <v>20</v>
          </cell>
          <cell r="S264">
            <v>0.6</v>
          </cell>
          <cell r="T264">
            <v>1</v>
          </cell>
          <cell r="U264"/>
          <cell r="V264"/>
          <cell r="W264" t="str">
            <v>台</v>
          </cell>
          <cell r="X264" t="str">
            <v>S304</v>
          </cell>
          <cell r="Y264"/>
          <cell r="Z264"/>
          <cell r="AA264"/>
          <cell r="AB264"/>
          <cell r="AC264"/>
          <cell r="AD264" t="str">
            <v>回收车间</v>
          </cell>
        </row>
        <row r="265">
          <cell r="C265" t="str">
            <v>V-040501</v>
          </cell>
          <cell r="D265" t="str">
            <v>热水罐</v>
          </cell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 t="str">
            <v>碳钢</v>
          </cell>
          <cell r="Y265"/>
          <cell r="Z265"/>
          <cell r="AA265"/>
          <cell r="AB265"/>
          <cell r="AC265"/>
          <cell r="AD265" t="str">
            <v>回收车间</v>
          </cell>
        </row>
        <row r="266">
          <cell r="C266" t="str">
            <v>P-040501A/B</v>
          </cell>
          <cell r="D266" t="str">
            <v>热水泵</v>
          </cell>
          <cell r="E266" t="str">
            <v>化工泵</v>
          </cell>
          <cell r="F266" t="str">
            <v>Q=50m3/hr（Q=50m3/h,65-50-200，H=48,P=11kw）</v>
          </cell>
          <cell r="G266"/>
          <cell r="H266"/>
          <cell r="I266"/>
          <cell r="J266"/>
          <cell r="K266"/>
          <cell r="L266">
            <v>11</v>
          </cell>
          <cell r="M266"/>
          <cell r="N266"/>
          <cell r="O266"/>
          <cell r="P266"/>
          <cell r="Q266" t="str">
            <v>热水</v>
          </cell>
          <cell r="R266">
            <v>80</v>
          </cell>
          <cell r="S266" t="str">
            <v>常压</v>
          </cell>
          <cell r="T266">
            <v>1</v>
          </cell>
          <cell r="U266">
            <v>1</v>
          </cell>
          <cell r="V266"/>
          <cell r="W266" t="str">
            <v>台</v>
          </cell>
          <cell r="X266" t="str">
            <v>碳钢</v>
          </cell>
          <cell r="Y266"/>
          <cell r="Z266"/>
          <cell r="AA266"/>
          <cell r="AB266"/>
          <cell r="AC266"/>
          <cell r="AD266" t="str">
            <v>回收车间</v>
          </cell>
        </row>
        <row r="267"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>
            <v>64</v>
          </cell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C119F-70C1-47EE-B8FD-440C90DD52A4}" name="表1" displayName="表1" ref="A1:R249" totalsRowShown="0" headerRowDxfId="19" dataDxfId="18">
  <autoFilter ref="A1:R249" xr:uid="{3DDC119F-70C1-47EE-B8FD-440C90DD52A4}">
    <filterColumn colId="0">
      <filters>
        <filter val="R-020101A/B"/>
        <filter val="R-020102A/B"/>
        <filter val="R-020103A/B/C/D"/>
        <filter val="R-020104"/>
        <filter val="R-020105A/B/C"/>
        <filter val="R-020106"/>
        <filter val="R-020107"/>
        <filter val="R-020201"/>
        <filter val="R-020202"/>
        <filter val="R-020203"/>
        <filter val="R-020203A/B"/>
        <filter val="R-020204A/B"/>
        <filter val="R-020205"/>
        <filter val="R-020206A/B"/>
        <filter val="R-020207A/B"/>
        <filter val="R-020208A/B"/>
        <filter val="R-020209"/>
        <filter val="R-020210"/>
        <filter val="R-020302A/B"/>
        <filter val="R-020303"/>
        <filter val="R-020304"/>
        <filter val="R-020305A/B"/>
        <filter val="R-020401"/>
        <filter val="R-020402A/B/C"/>
        <filter val="R-020501"/>
        <filter val="R-020502"/>
        <filter val="R-020503"/>
        <filter val="R-020504"/>
        <filter val="R-040201"/>
      </filters>
    </filterColumn>
  </autoFilter>
  <tableColumns count="18">
    <tableColumn id="2" xr3:uid="{4D4D49A3-87F1-4578-B3C3-5DCE01A6159E}" name="设备位号" dataDxfId="17" dataCellStyle="常规 2"/>
    <tableColumn id="1" xr3:uid="{6EC5C5C2-BD93-4341-BEF7-7DBD9E5CD0F8}" name="产品组" dataDxfId="16" dataCellStyle="常规 2"/>
    <tableColumn id="5" xr3:uid="{5660E39C-1B5A-43B7-924F-029CBDAF4198}" name="设备名称" dataDxfId="15">
      <calculatedColumnFormula>VLOOKUP(表1[[#This Row],[设备位号]],'[1]河南迪赛诺F4工艺包附表2-设备一览表'!$C:$AA,2,FALSE)</calculatedColumnFormula>
    </tableColumn>
    <tableColumn id="4" xr3:uid="{9EE17931-DE3D-4BF2-BEF8-F9797B4EF932}" name="结构形式" dataDxfId="14">
      <calculatedColumnFormula>VLOOKUP(表1[[#This Row],[设备位号]],'[1]河南迪赛诺F4工艺包附表2-设备一览表'!$C:$AA,3,FALSE)</calculatedColumnFormula>
    </tableColumn>
    <tableColumn id="7" xr3:uid="{E5DDA7D9-B811-44C5-99BD-9128D3AEAE3A}" name="设备主要技术参数" dataDxfId="13">
      <calculatedColumnFormula>VLOOKUP(表1[[#This Row],[设备位号]],'[1]河南迪赛诺F4工艺包附表2-设备一览表'!$C:$AA,4,FALSE)</calculatedColumnFormula>
    </tableColumn>
    <tableColumn id="8" xr3:uid="{54F5C5CD-CCD2-4B02-8FDB-90F6269251EE}" name="电机" dataDxfId="12">
      <calculatedColumnFormula>VLOOKUP(表1[[#This Row],[设备位号]],'[1]河南迪赛诺F4工艺包附表2-设备一览表'!$C:$AA,10,FALSE)</calculatedColumnFormula>
    </tableColumn>
    <tableColumn id="12" xr3:uid="{5E297213-FDE9-4D59-9C7A-C017B340C65B}" name="调速" dataDxfId="11">
      <calculatedColumnFormula>VLOOKUP(表1[[#This Row],[设备位号]],'[1]河南迪赛诺F4工艺包附表2-设备一览表'!$C:$AA,14,FALSE)</calculatedColumnFormula>
    </tableColumn>
    <tableColumn id="3" xr3:uid="{F3AB2119-2796-41A4-8E4C-F81F17415C58}" name="介质" dataDxfId="10">
      <calculatedColumnFormula>VLOOKUP(表1[[#This Row],[设备位号]],'[1]河南迪赛诺F4工艺包附表2-设备一览表'!$C:$AA,15,FALSE)</calculatedColumnFormula>
    </tableColumn>
    <tableColumn id="17" xr3:uid="{AF533745-7000-43BB-94AB-CDF1C44BD838}" name="介质数量" dataDxfId="9">
      <calculatedColumnFormula>LEN(表1[[#This Row],[介质]])-LEN(SUBSTITUTE(表1[[#This Row],[介质]],"，",""))+1</calculatedColumnFormula>
    </tableColumn>
    <tableColumn id="18" xr3:uid="{B367C3E8-0838-47D8-8BE3-7865DFD4193F}" name="介质总数量" dataDxfId="8">
      <calculatedColumnFormula>表1[[#This Row],[介质数量]]*表1[[#This Row],[设备
数量]]</calculatedColumnFormula>
    </tableColumn>
    <tableColumn id="6" xr3:uid="{BFF66AF0-3C31-4E7D-88F1-CCF6C9F8C132}" name="温度" dataDxfId="7">
      <calculatedColumnFormula>VLOOKUP(表1[[#This Row],[设备位号]],'[1]河南迪赛诺F4工艺包附表2-设备一览表'!$C:$AA,16,FALSE)</calculatedColumnFormula>
    </tableColumn>
    <tableColumn id="9" xr3:uid="{9E353141-1CD0-4307-9C01-A6AA9FF651F7}" name="压力" dataDxfId="6">
      <calculatedColumnFormula>VLOOKUP(表1[[#This Row],[设备位号]],'[1]河南迪赛诺F4工艺包附表2-设备一览表'!$C:$AA,17,FALSE)</calculatedColumnFormula>
    </tableColumn>
    <tableColumn id="10" xr3:uid="{D20A79A9-82FF-4B47-B8C9-EF5A2FC5CCAA}" name="本期_x000a_数量" dataDxfId="5">
      <calculatedColumnFormula>VLOOKUP(表1[[#This Row],[设备位号]],'[1]河南迪赛诺F4工艺包附表2-设备一览表'!$C:$AA,18,FALSE)</calculatedColumnFormula>
    </tableColumn>
    <tableColumn id="11" xr3:uid="{ECAFBB90-A920-4BE7-86BA-D2031E4D5349}" name="备用_x000a_数量" dataDxfId="4">
      <calculatedColumnFormula>VLOOKUP(表1[[#This Row],[设备位号]],'[1]河南迪赛诺F4工艺包附表2-设备一览表'!$C:$AA,19,FALSE)</calculatedColumnFormula>
    </tableColumn>
    <tableColumn id="13" xr3:uid="{E7F47068-174E-4EF0-88B7-A15E1B704958}" name="预留_x000a_数量" dataDxfId="3">
      <calculatedColumnFormula>VLOOKUP(表1[[#This Row],[设备位号]],'[1]河南迪赛诺F4工艺包附表2-设备一览表'!$C:$AA,20,FALSE)</calculatedColumnFormula>
    </tableColumn>
    <tableColumn id="14" xr3:uid="{AEDA45A8-41CF-4385-9F21-0D64DE1EFAD8}" name="设备_x000a_数量" dataDxfId="2">
      <calculatedColumnFormula>表1[[#This Row],[本期
数量]]+表1[[#This Row],[备用
数量]]+表1[[#This Row],[预留
数量]]</calculatedColumnFormula>
    </tableColumn>
    <tableColumn id="15" xr3:uid="{49969993-B5D5-46DE-9BBF-5A68E66F3EA9}" name="设备材质" dataDxfId="1">
      <calculatedColumnFormula>VLOOKUP(表1[[#This Row],[设备位号]],'[1]河南迪赛诺F4工艺包附表2-设备一览表'!$C:$AA,22,FALSE)</calculatedColumnFormula>
    </tableColumn>
    <tableColumn id="16" xr3:uid="{6A8DCB17-0CF7-4F31-8080-BD025C201795}" name="安装位置" dataDxfId="0">
      <calculatedColumnFormula>VLOOKUP(表1[[#This Row],[设备位号]],'[1]河南迪赛诺F4工艺包附表2-设备一览表'!$C:$AD,28,FALSE)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79A0-4905-40F9-BFD6-F42FBFB46F76}">
  <dimension ref="A1:H13"/>
  <sheetViews>
    <sheetView zoomScale="160" zoomScaleNormal="160" workbookViewId="0">
      <selection activeCell="B10" sqref="B10"/>
    </sheetView>
  </sheetViews>
  <sheetFormatPr defaultColWidth="9" defaultRowHeight="14.25" x14ac:dyDescent="0.2"/>
  <cols>
    <col min="1" max="1" width="12.625" style="1" customWidth="1"/>
    <col min="2" max="2" width="14.375" style="1" customWidth="1"/>
    <col min="3" max="8" width="12.625" style="1" customWidth="1"/>
    <col min="9" max="16384" width="9" style="1"/>
  </cols>
  <sheetData>
    <row r="1" spans="1:8" x14ac:dyDescent="0.2">
      <c r="A1" s="27" t="s">
        <v>286</v>
      </c>
      <c r="B1" s="27"/>
      <c r="C1" s="27"/>
      <c r="D1" s="27"/>
      <c r="E1" s="27"/>
      <c r="F1" s="27"/>
      <c r="G1" s="27"/>
      <c r="H1" s="27"/>
    </row>
    <row r="2" spans="1:8" x14ac:dyDescent="0.2">
      <c r="A2" s="15" t="s">
        <v>284</v>
      </c>
      <c r="B2" s="15" t="s">
        <v>276</v>
      </c>
      <c r="C2" s="15" t="s">
        <v>279</v>
      </c>
      <c r="D2" s="15" t="s">
        <v>277</v>
      </c>
      <c r="E2" s="15" t="s">
        <v>278</v>
      </c>
      <c r="F2" s="15" t="s">
        <v>281</v>
      </c>
      <c r="G2" s="15" t="s">
        <v>283</v>
      </c>
      <c r="H2" s="15" t="s">
        <v>285</v>
      </c>
    </row>
    <row r="3" spans="1:8" x14ac:dyDescent="0.2">
      <c r="A3" s="15" t="s">
        <v>271</v>
      </c>
      <c r="B3" s="15" t="s">
        <v>272</v>
      </c>
      <c r="C3" s="15" t="s">
        <v>273</v>
      </c>
      <c r="D3" s="15" t="s">
        <v>274</v>
      </c>
      <c r="E3" s="15" t="s">
        <v>275</v>
      </c>
      <c r="F3" s="15" t="s">
        <v>280</v>
      </c>
      <c r="G3" s="15" t="s">
        <v>282</v>
      </c>
      <c r="H3" s="15" t="s">
        <v>305</v>
      </c>
    </row>
    <row r="4" spans="1:8" x14ac:dyDescent="0.2">
      <c r="A4" s="15" t="s">
        <v>263</v>
      </c>
      <c r="B4" s="15">
        <f ca="1">SUMIF(设备数据!$A:$R,"R*",设备数据!$P:$P)</f>
        <v>45</v>
      </c>
      <c r="C4" s="15">
        <f ca="1">SUMIF(设备数据!$A:$R,"V-*",设备数据!$P:$P)</f>
        <v>106</v>
      </c>
      <c r="D4" s="15">
        <f ca="1">SUMIF(设备数据!$A:$R,"E-*",设备数据!$P:$P)</f>
        <v>63</v>
      </c>
      <c r="E4" s="15">
        <f ca="1">SUMIF(设备数据!$A:$R,"X-*",设备数据!$P:$P)</f>
        <v>2</v>
      </c>
      <c r="F4" s="15">
        <f ca="1">SUMIF(设备数据!$A:$R,"P-*",设备数据!$P:$P)</f>
        <v>59</v>
      </c>
      <c r="G4" s="15">
        <f ca="1">SUMIF(设备数据!$A:$R,"Z-*",设备数据!$P:$P)</f>
        <v>17</v>
      </c>
      <c r="H4" s="15">
        <f ca="1">SUMIF(设备数据!$A:$R,"D-*",设备数据!$P:$P)</f>
        <v>3</v>
      </c>
    </row>
    <row r="5" spans="1:8" x14ac:dyDescent="0.2">
      <c r="A5" s="17" t="s">
        <v>303</v>
      </c>
      <c r="B5" s="20">
        <f ca="1">釜类仪表!K8</f>
        <v>3565500</v>
      </c>
      <c r="C5" s="20">
        <f ca="1">储罐仪表!K8</f>
        <v>3417200</v>
      </c>
      <c r="D5" s="20">
        <f ca="1">冷凝器仪表!I6</f>
        <v>1650600</v>
      </c>
      <c r="E5" s="20">
        <v>0</v>
      </c>
      <c r="F5" s="21">
        <v>0</v>
      </c>
      <c r="G5" s="21">
        <v>0</v>
      </c>
      <c r="H5" s="20">
        <v>0</v>
      </c>
    </row>
    <row r="6" spans="1:8" x14ac:dyDescent="0.2">
      <c r="A6" s="1" t="s">
        <v>337</v>
      </c>
      <c r="B6" s="20">
        <f ca="1">DCS!N14</f>
        <v>1070745.0000000002</v>
      </c>
      <c r="C6" s="20"/>
      <c r="D6" s="20"/>
      <c r="E6" s="20"/>
      <c r="F6" s="20"/>
      <c r="G6" s="20"/>
      <c r="H6" s="20"/>
    </row>
    <row r="7" spans="1:8" x14ac:dyDescent="0.2">
      <c r="A7" s="1" t="s">
        <v>336</v>
      </c>
      <c r="B7" s="20">
        <f ca="1">信号电缆及桥架!G13</f>
        <v>3566800</v>
      </c>
      <c r="C7" s="20"/>
      <c r="D7" s="20"/>
      <c r="E7" s="20"/>
      <c r="F7" s="20"/>
      <c r="G7" s="20"/>
      <c r="H7" s="20"/>
    </row>
    <row r="8" spans="1:8" x14ac:dyDescent="0.2">
      <c r="A8" s="1" t="s">
        <v>338</v>
      </c>
      <c r="B8" s="20">
        <f ca="1">信号电缆及桥架!R13</f>
        <v>205567.14387172498</v>
      </c>
      <c r="C8" s="20"/>
      <c r="D8" s="20"/>
      <c r="E8" s="20"/>
      <c r="F8" s="20"/>
      <c r="G8" s="20"/>
      <c r="H8" s="20"/>
    </row>
    <row r="9" spans="1:8" x14ac:dyDescent="0.2">
      <c r="A9" s="1" t="s">
        <v>359</v>
      </c>
      <c r="B9" s="20">
        <f ca="1">SIS及仪表!H5</f>
        <v>2461500</v>
      </c>
      <c r="C9" s="20"/>
      <c r="D9" s="20"/>
      <c r="E9" s="20"/>
      <c r="F9" s="20"/>
      <c r="G9" s="20"/>
      <c r="H9" s="20"/>
    </row>
    <row r="10" spans="1:8" x14ac:dyDescent="0.2">
      <c r="A10" s="1" t="s">
        <v>360</v>
      </c>
      <c r="B10" s="20">
        <f>SIS及仪表!B10</f>
        <v>2000000</v>
      </c>
      <c r="C10" s="20"/>
      <c r="D10" s="20"/>
      <c r="E10" s="20"/>
      <c r="F10" s="20"/>
      <c r="G10" s="20"/>
      <c r="H10" s="20"/>
    </row>
    <row r="11" spans="1:8" x14ac:dyDescent="0.2">
      <c r="A11" s="1" t="s">
        <v>353</v>
      </c>
      <c r="B11" s="20">
        <f ca="1">SUM(B5:D10)*0.23</f>
        <v>4125719.7930904967</v>
      </c>
      <c r="C11" s="20"/>
      <c r="D11" s="20"/>
      <c r="E11" s="20"/>
      <c r="F11" s="20"/>
      <c r="G11" s="20"/>
      <c r="H11" s="20"/>
    </row>
    <row r="12" spans="1:8" x14ac:dyDescent="0.2">
      <c r="A12" s="1" t="s">
        <v>352</v>
      </c>
      <c r="B12" s="22">
        <f ca="1">SUM(B4:B11)</f>
        <v>16995876.936962221</v>
      </c>
      <c r="C12" s="20"/>
      <c r="D12" s="20"/>
      <c r="E12" s="20"/>
      <c r="F12" s="20"/>
      <c r="G12" s="20"/>
      <c r="H12" s="20"/>
    </row>
    <row r="13" spans="1:8" x14ac:dyDescent="0.2">
      <c r="A13" s="1" t="s">
        <v>363</v>
      </c>
      <c r="B13" s="19" t="str">
        <f ca="1">SUBSTITUTE(SUBSTITUTE(IF(-DOLLAR(B12,2),TEXT(B12,";负")&amp;TEXT(INT(ABS(B12)+0.5%),"[dbnum2]G/通用格式元;;")&amp;TEXT(RIGHT(DOLLAR(B12,2),2),"[dbnum2]0角0分;;整"),),"零角",IF(B12^2&lt;1,,"零")),"零分","整")</f>
        <v>壹仟陆佰玖拾玖万伍仟捌佰柒拾陆元玖角肆分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03F8-9B5A-4795-B414-8A3B4B3E58E1}">
  <dimension ref="A1:K11"/>
  <sheetViews>
    <sheetView tabSelected="1" workbookViewId="0">
      <selection activeCell="J29" sqref="J29"/>
    </sheetView>
  </sheetViews>
  <sheetFormatPr defaultRowHeight="14.25" x14ac:dyDescent="0.2"/>
  <cols>
    <col min="1" max="1" width="13" bestFit="1" customWidth="1"/>
    <col min="6" max="7" width="5.25" bestFit="1" customWidth="1"/>
  </cols>
  <sheetData>
    <row r="1" spans="1:11" ht="28.5" x14ac:dyDescent="0.2">
      <c r="A1" s="16" t="s">
        <v>304</v>
      </c>
      <c r="B1" s="1" t="s">
        <v>288</v>
      </c>
      <c r="C1" s="1" t="s">
        <v>289</v>
      </c>
      <c r="D1" s="1" t="s">
        <v>361</v>
      </c>
      <c r="E1" s="1" t="s">
        <v>362</v>
      </c>
      <c r="F1" s="1" t="s">
        <v>295</v>
      </c>
      <c r="G1" s="1" t="s">
        <v>296</v>
      </c>
      <c r="H1" s="1" t="s">
        <v>292</v>
      </c>
      <c r="I1" s="4" t="s">
        <v>300</v>
      </c>
      <c r="J1" s="1" t="s">
        <v>301</v>
      </c>
      <c r="K1" s="1" t="s">
        <v>302</v>
      </c>
    </row>
    <row r="2" spans="1:11" x14ac:dyDescent="0.2">
      <c r="A2" s="16" t="s">
        <v>287</v>
      </c>
      <c r="B2" s="1">
        <f ca="1">SUMIF(设备数据!$A:$R,"R*",设备数据!$J:$J)/SUMIF(设备数据!$A:$R,"R*",设备数据!$P:$P)</f>
        <v>2.5111111111111111</v>
      </c>
      <c r="C2" s="24">
        <v>1.2</v>
      </c>
      <c r="D2" s="24">
        <v>1</v>
      </c>
      <c r="E2" s="24">
        <v>1</v>
      </c>
      <c r="F2" s="24"/>
      <c r="G2" s="1"/>
      <c r="H2" s="1">
        <f ca="1">SUM(B2:G2)</f>
        <v>5.7111111111111112</v>
      </c>
      <c r="I2" s="1">
        <f ca="1">H2*仪表投资估算表!$B$4</f>
        <v>257</v>
      </c>
      <c r="J2" s="1">
        <v>7500</v>
      </c>
      <c r="K2" s="1">
        <f t="shared" ref="K2:K7" ca="1" si="0">I2*J2</f>
        <v>1927500</v>
      </c>
    </row>
    <row r="3" spans="1:11" x14ac:dyDescent="0.2">
      <c r="A3" s="16" t="s">
        <v>293</v>
      </c>
      <c r="B3" s="1"/>
      <c r="C3" s="1"/>
      <c r="D3" s="1">
        <v>0.5</v>
      </c>
      <c r="E3" s="1">
        <v>0.5</v>
      </c>
      <c r="F3" s="1"/>
      <c r="G3" s="1"/>
      <c r="H3" s="1">
        <f t="shared" ref="H3:H7" si="1">SUM(B3:G3)</f>
        <v>1</v>
      </c>
      <c r="I3" s="1">
        <f ca="1">H3*仪表投资估算表!$B$4</f>
        <v>45</v>
      </c>
      <c r="J3" s="1">
        <v>12000</v>
      </c>
      <c r="K3" s="1">
        <f t="shared" ca="1" si="0"/>
        <v>540000</v>
      </c>
    </row>
    <row r="4" spans="1:11" x14ac:dyDescent="0.2">
      <c r="A4" s="16" t="s">
        <v>294</v>
      </c>
      <c r="B4" s="1"/>
      <c r="C4" s="1"/>
      <c r="D4" s="1">
        <v>1</v>
      </c>
      <c r="E4" s="1"/>
      <c r="F4" s="1">
        <v>1</v>
      </c>
      <c r="G4" s="1"/>
      <c r="H4" s="1">
        <f t="shared" si="1"/>
        <v>2</v>
      </c>
      <c r="I4" s="1">
        <f ca="1">H4*仪表投资估算表!$B$4</f>
        <v>90</v>
      </c>
      <c r="J4" s="1">
        <v>5500</v>
      </c>
      <c r="K4" s="1">
        <f t="shared" ca="1" si="0"/>
        <v>495000</v>
      </c>
    </row>
    <row r="5" spans="1:11" x14ac:dyDescent="0.2">
      <c r="A5" s="26" t="s">
        <v>297</v>
      </c>
      <c r="B5" s="1"/>
      <c r="C5" s="1"/>
      <c r="D5" s="1"/>
      <c r="E5" s="1"/>
      <c r="F5" s="1"/>
      <c r="G5" s="1">
        <v>1</v>
      </c>
      <c r="H5" s="1">
        <f t="shared" si="1"/>
        <v>1</v>
      </c>
      <c r="I5" s="1">
        <f ca="1">H5*仪表投资估算表!$B$4</f>
        <v>45</v>
      </c>
      <c r="J5" s="1">
        <v>3500</v>
      </c>
      <c r="K5" s="1">
        <f t="shared" ca="1" si="0"/>
        <v>157500</v>
      </c>
    </row>
    <row r="6" spans="1:11" x14ac:dyDescent="0.2">
      <c r="A6" s="16" t="s">
        <v>298</v>
      </c>
      <c r="B6" s="1"/>
      <c r="C6" s="1"/>
      <c r="D6" s="1"/>
      <c r="E6" s="1"/>
      <c r="F6" s="1"/>
      <c r="G6" s="1">
        <v>1</v>
      </c>
      <c r="H6" s="1">
        <f t="shared" si="1"/>
        <v>1</v>
      </c>
      <c r="I6" s="1">
        <f ca="1">H6*仪表投资估算表!$B$4</f>
        <v>45</v>
      </c>
      <c r="J6" s="1">
        <v>7500</v>
      </c>
      <c r="K6" s="1">
        <f t="shared" ca="1" si="0"/>
        <v>337500</v>
      </c>
    </row>
    <row r="7" spans="1:11" x14ac:dyDescent="0.2">
      <c r="A7" s="16" t="s">
        <v>299</v>
      </c>
      <c r="B7" s="1"/>
      <c r="C7" s="1"/>
      <c r="D7" s="1">
        <v>1</v>
      </c>
      <c r="E7" s="1"/>
      <c r="F7" s="1">
        <v>1</v>
      </c>
      <c r="G7" s="1"/>
      <c r="H7" s="1">
        <f t="shared" si="1"/>
        <v>2</v>
      </c>
      <c r="I7" s="1">
        <f ca="1">H7*仪表投资估算表!$B$4</f>
        <v>90</v>
      </c>
      <c r="J7" s="1">
        <v>1200</v>
      </c>
      <c r="K7" s="1">
        <f t="shared" ca="1" si="0"/>
        <v>108000</v>
      </c>
    </row>
    <row r="8" spans="1:11" x14ac:dyDescent="0.2">
      <c r="A8" s="24" t="s">
        <v>369</v>
      </c>
      <c r="B8" s="1"/>
      <c r="C8" s="1"/>
      <c r="D8" s="1"/>
      <c r="E8" s="1"/>
      <c r="F8" s="1"/>
      <c r="G8" s="1"/>
      <c r="H8" s="1"/>
      <c r="I8" s="1"/>
      <c r="J8" s="1"/>
      <c r="K8" s="1">
        <f ca="1">SUM(K2:K7)</f>
        <v>3565500</v>
      </c>
    </row>
    <row r="9" spans="1:11" x14ac:dyDescent="0.2">
      <c r="A9" s="24" t="s">
        <v>368</v>
      </c>
    </row>
    <row r="10" spans="1:11" x14ac:dyDescent="0.2">
      <c r="A10" s="25" t="s">
        <v>367</v>
      </c>
    </row>
    <row r="11" spans="1:11" x14ac:dyDescent="0.2">
      <c r="A11" s="25" t="s">
        <v>370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9B1C-FEC0-434E-9582-E502F220B62C}">
  <dimension ref="A1:K8"/>
  <sheetViews>
    <sheetView workbookViewId="0">
      <selection activeCell="E26" sqref="E26"/>
    </sheetView>
  </sheetViews>
  <sheetFormatPr defaultRowHeight="14.25" x14ac:dyDescent="0.2"/>
  <sheetData>
    <row r="1" spans="1:11" ht="28.5" x14ac:dyDescent="0.2">
      <c r="A1" s="16" t="s">
        <v>304</v>
      </c>
      <c r="B1" s="1" t="s">
        <v>288</v>
      </c>
      <c r="C1" s="1" t="s">
        <v>289</v>
      </c>
      <c r="D1" s="1" t="s">
        <v>290</v>
      </c>
      <c r="E1" s="1" t="s">
        <v>291</v>
      </c>
      <c r="F1" s="1" t="s">
        <v>308</v>
      </c>
      <c r="G1" s="1" t="s">
        <v>296</v>
      </c>
      <c r="H1" s="1" t="s">
        <v>292</v>
      </c>
      <c r="I1" s="4" t="s">
        <v>300</v>
      </c>
      <c r="J1" s="1" t="s">
        <v>301</v>
      </c>
      <c r="K1" s="1" t="s">
        <v>302</v>
      </c>
    </row>
    <row r="2" spans="1:11" x14ac:dyDescent="0.2">
      <c r="A2" s="16" t="s">
        <v>287</v>
      </c>
      <c r="B2" s="1">
        <f ca="1">SUMIF(设备数据!$A:$R,"v-*",设备数据!$J:$J)/仪表投资估算表!C4</f>
        <v>1.4716981132075471</v>
      </c>
      <c r="C2" s="1">
        <v>1.2</v>
      </c>
      <c r="D2" s="1"/>
      <c r="E2" s="1"/>
      <c r="F2" s="1"/>
      <c r="G2" s="1"/>
      <c r="H2" s="1">
        <f t="shared" ref="H2:H7" ca="1" si="0">SUM(B2:G2)</f>
        <v>2.671698113207547</v>
      </c>
      <c r="I2" s="1">
        <f ca="1">H2*仪表投资估算表!$C$4</f>
        <v>283.2</v>
      </c>
      <c r="J2" s="1">
        <v>7500</v>
      </c>
      <c r="K2" s="1">
        <f t="shared" ref="K2:K7" ca="1" si="1">I2*J2</f>
        <v>2124000</v>
      </c>
    </row>
    <row r="3" spans="1:11" x14ac:dyDescent="0.2">
      <c r="A3" s="16" t="s">
        <v>293</v>
      </c>
      <c r="B3" s="1"/>
      <c r="C3" s="1"/>
      <c r="D3" s="1"/>
      <c r="E3" s="1"/>
      <c r="F3" s="1"/>
      <c r="G3" s="1"/>
      <c r="H3" s="1">
        <f t="shared" si="0"/>
        <v>0</v>
      </c>
      <c r="I3" s="1">
        <f ca="1">H3*仪表投资估算表!$C$4</f>
        <v>0</v>
      </c>
      <c r="J3" s="1">
        <v>12000</v>
      </c>
      <c r="K3" s="1">
        <f t="shared" ca="1" si="1"/>
        <v>0</v>
      </c>
    </row>
    <row r="4" spans="1:11" x14ac:dyDescent="0.2">
      <c r="A4" s="16" t="s">
        <v>294</v>
      </c>
      <c r="B4" s="1"/>
      <c r="C4" s="1"/>
      <c r="D4" s="1"/>
      <c r="E4" s="1"/>
      <c r="F4" s="1"/>
      <c r="G4" s="1"/>
      <c r="H4" s="1">
        <f t="shared" si="0"/>
        <v>0</v>
      </c>
      <c r="I4" s="1">
        <f ca="1">H4*仪表投资估算表!$C$4</f>
        <v>0</v>
      </c>
      <c r="J4" s="1">
        <v>5500</v>
      </c>
      <c r="K4" s="1">
        <f t="shared" ca="1" si="1"/>
        <v>0</v>
      </c>
    </row>
    <row r="5" spans="1:11" x14ac:dyDescent="0.2">
      <c r="A5" s="16" t="s">
        <v>297</v>
      </c>
      <c r="B5" s="1"/>
      <c r="C5" s="1"/>
      <c r="D5" s="1"/>
      <c r="E5" s="1"/>
      <c r="F5" s="1"/>
      <c r="G5" s="1">
        <v>1</v>
      </c>
      <c r="H5" s="1">
        <f t="shared" si="0"/>
        <v>1</v>
      </c>
      <c r="I5" s="1">
        <f ca="1">H5*仪表投资估算表!$C$4</f>
        <v>106</v>
      </c>
      <c r="J5" s="1">
        <v>3500</v>
      </c>
      <c r="K5" s="1">
        <f t="shared" ca="1" si="1"/>
        <v>371000</v>
      </c>
    </row>
    <row r="6" spans="1:11" x14ac:dyDescent="0.2">
      <c r="A6" s="16" t="s">
        <v>298</v>
      </c>
      <c r="B6" s="1"/>
      <c r="C6" s="1"/>
      <c r="D6" s="1"/>
      <c r="E6" s="1"/>
      <c r="F6" s="1"/>
      <c r="G6" s="1">
        <v>1</v>
      </c>
      <c r="H6" s="1">
        <f t="shared" si="0"/>
        <v>1</v>
      </c>
      <c r="I6" s="1">
        <f ca="1">H6*仪表投资估算表!$C$4</f>
        <v>106</v>
      </c>
      <c r="J6" s="1">
        <v>7500</v>
      </c>
      <c r="K6" s="1">
        <f t="shared" ca="1" si="1"/>
        <v>795000</v>
      </c>
    </row>
    <row r="7" spans="1:11" x14ac:dyDescent="0.2">
      <c r="A7" s="16" t="s">
        <v>299</v>
      </c>
      <c r="B7" s="1"/>
      <c r="C7" s="1"/>
      <c r="D7" s="1"/>
      <c r="E7" s="1"/>
      <c r="F7" s="1">
        <v>1</v>
      </c>
      <c r="G7" s="1"/>
      <c r="H7" s="1">
        <f t="shared" si="0"/>
        <v>1</v>
      </c>
      <c r="I7" s="1">
        <f ca="1">H7*仪表投资估算表!$C$4</f>
        <v>106</v>
      </c>
      <c r="J7" s="1">
        <v>1200</v>
      </c>
      <c r="K7" s="1">
        <f t="shared" ca="1" si="1"/>
        <v>127200</v>
      </c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>
        <f ca="1">SUM(K2:K7)</f>
        <v>3417200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C068-6B5A-4178-AF58-D5A5ACF5B256}">
  <dimension ref="A1:I6"/>
  <sheetViews>
    <sheetView workbookViewId="0">
      <selection activeCell="B5" sqref="B5"/>
    </sheetView>
  </sheetViews>
  <sheetFormatPr defaultRowHeight="14.25" x14ac:dyDescent="0.2"/>
  <sheetData>
    <row r="1" spans="1:9" ht="28.5" x14ac:dyDescent="0.2">
      <c r="A1" s="16" t="s">
        <v>304</v>
      </c>
      <c r="B1" s="1" t="s">
        <v>288</v>
      </c>
      <c r="C1" s="1" t="s">
        <v>289</v>
      </c>
      <c r="D1" s="1" t="s">
        <v>309</v>
      </c>
      <c r="E1" s="1" t="s">
        <v>296</v>
      </c>
      <c r="F1" s="1" t="s">
        <v>292</v>
      </c>
      <c r="G1" s="4" t="s">
        <v>300</v>
      </c>
      <c r="H1" s="1" t="s">
        <v>301</v>
      </c>
      <c r="I1" s="1" t="s">
        <v>302</v>
      </c>
    </row>
    <row r="2" spans="1:9" x14ac:dyDescent="0.2">
      <c r="A2" s="16" t="s">
        <v>287</v>
      </c>
      <c r="B2" s="1">
        <v>1</v>
      </c>
      <c r="C2" s="1"/>
      <c r="D2" s="1"/>
      <c r="E2" s="1"/>
      <c r="F2" s="1">
        <f>SUM(B2:E2)</f>
        <v>1</v>
      </c>
      <c r="G2" s="1">
        <f ca="1">F2*仪表投资估算表!$D$4</f>
        <v>63</v>
      </c>
      <c r="H2" s="1">
        <v>7500</v>
      </c>
      <c r="I2" s="1">
        <f t="shared" ref="I2:I5" ca="1" si="0">G2*H2</f>
        <v>472500</v>
      </c>
    </row>
    <row r="3" spans="1:9" x14ac:dyDescent="0.2">
      <c r="A3" s="16" t="s">
        <v>293</v>
      </c>
      <c r="B3" s="1">
        <v>1</v>
      </c>
      <c r="C3" s="1"/>
      <c r="D3" s="1"/>
      <c r="E3" s="1"/>
      <c r="F3" s="1">
        <f>SUM(B3:E3)</f>
        <v>1</v>
      </c>
      <c r="G3" s="1">
        <f ca="1">F3*仪表投资估算表!$D$4</f>
        <v>63</v>
      </c>
      <c r="H3" s="1">
        <v>12000</v>
      </c>
      <c r="I3" s="1">
        <f t="shared" ca="1" si="0"/>
        <v>756000</v>
      </c>
    </row>
    <row r="4" spans="1:9" x14ac:dyDescent="0.2">
      <c r="A4" s="16" t="s">
        <v>294</v>
      </c>
      <c r="B4" s="1"/>
      <c r="C4" s="1"/>
      <c r="D4" s="1">
        <v>1</v>
      </c>
      <c r="E4" s="1"/>
      <c r="F4" s="1">
        <f>SUM(B4:E4)</f>
        <v>1</v>
      </c>
      <c r="G4" s="1">
        <f ca="1">F4*仪表投资估算表!$D$4</f>
        <v>63</v>
      </c>
      <c r="H4" s="1">
        <v>5500</v>
      </c>
      <c r="I4" s="1">
        <f t="shared" ca="1" si="0"/>
        <v>346500</v>
      </c>
    </row>
    <row r="5" spans="1:9" x14ac:dyDescent="0.2">
      <c r="A5" s="16" t="s">
        <v>299</v>
      </c>
      <c r="B5" s="1"/>
      <c r="C5" s="1"/>
      <c r="D5" s="1">
        <v>1</v>
      </c>
      <c r="E5" s="1"/>
      <c r="F5" s="1">
        <f>SUM(B5:E5)</f>
        <v>1</v>
      </c>
      <c r="G5" s="1">
        <f ca="1">F5*仪表投资估算表!$D$4</f>
        <v>63</v>
      </c>
      <c r="H5" s="1">
        <v>1200</v>
      </c>
      <c r="I5" s="1">
        <f t="shared" ca="1" si="0"/>
        <v>75600</v>
      </c>
    </row>
    <row r="6" spans="1:9" x14ac:dyDescent="0.2">
      <c r="A6" s="1"/>
      <c r="B6" s="1"/>
      <c r="C6" s="1"/>
      <c r="D6" s="1"/>
      <c r="E6" s="1"/>
      <c r="F6" s="1"/>
      <c r="G6" s="1"/>
      <c r="H6" s="1"/>
      <c r="I6" s="1">
        <f ca="1">SUM(I2:I5)</f>
        <v>1650600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FE56-0F4B-43F9-98FF-32EE645602F4}">
  <dimension ref="A1:N14"/>
  <sheetViews>
    <sheetView workbookViewId="0">
      <selection activeCell="N19" sqref="N19"/>
    </sheetView>
  </sheetViews>
  <sheetFormatPr defaultColWidth="9" defaultRowHeight="14.25" x14ac:dyDescent="0.2"/>
  <cols>
    <col min="1" max="1" width="11" style="1" bestFit="1" customWidth="1"/>
    <col min="2" max="12" width="9" style="1"/>
    <col min="13" max="13" width="12.625" style="1" bestFit="1" customWidth="1"/>
    <col min="14" max="16384" width="9" style="1"/>
  </cols>
  <sheetData>
    <row r="1" spans="1:14" x14ac:dyDescent="0.2">
      <c r="A1" s="1" t="s">
        <v>313</v>
      </c>
      <c r="B1" s="1" t="s">
        <v>314</v>
      </c>
      <c r="E1" s="1" t="s">
        <v>310</v>
      </c>
      <c r="F1" s="1" t="s">
        <v>311</v>
      </c>
      <c r="G1" s="1" t="s">
        <v>317</v>
      </c>
      <c r="H1" s="1" t="s">
        <v>318</v>
      </c>
      <c r="I1" s="1" t="s">
        <v>315</v>
      </c>
      <c r="J1" s="1" t="s">
        <v>316</v>
      </c>
      <c r="K1" s="1" t="s">
        <v>319</v>
      </c>
      <c r="L1" s="1" t="s">
        <v>320</v>
      </c>
      <c r="M1" s="1" t="s">
        <v>325</v>
      </c>
      <c r="N1" s="1" t="s">
        <v>326</v>
      </c>
    </row>
    <row r="2" spans="1:14" x14ac:dyDescent="0.2">
      <c r="A2" s="1" t="s">
        <v>287</v>
      </c>
      <c r="B2" s="1">
        <f ca="1">釜类仪表!I2+储罐仪表!I2+冷凝器仪表!G2</f>
        <v>603.20000000000005</v>
      </c>
      <c r="E2" s="1">
        <v>2</v>
      </c>
      <c r="F2" s="1">
        <v>1</v>
      </c>
      <c r="I2" s="1">
        <f ca="1">E2*$B$2</f>
        <v>1206.4000000000001</v>
      </c>
      <c r="J2" s="1">
        <f t="shared" ref="J2:L2" ca="1" si="0">F2*$B$2</f>
        <v>603.20000000000005</v>
      </c>
      <c r="K2" s="1">
        <f t="shared" ca="1" si="0"/>
        <v>0</v>
      </c>
      <c r="L2" s="1">
        <f t="shared" ca="1" si="0"/>
        <v>0</v>
      </c>
    </row>
    <row r="3" spans="1:14" x14ac:dyDescent="0.2">
      <c r="A3" s="1" t="s">
        <v>293</v>
      </c>
      <c r="B3" s="1">
        <f ca="1">釜类仪表!I3+储罐仪表!I3+冷凝器仪表!G3</f>
        <v>108</v>
      </c>
      <c r="H3" s="1">
        <v>1</v>
      </c>
      <c r="I3" s="1">
        <f ca="1">E3*$B$3</f>
        <v>0</v>
      </c>
      <c r="J3" s="1">
        <f t="shared" ref="J3:L3" ca="1" si="1">F3*$B$3</f>
        <v>0</v>
      </c>
      <c r="K3" s="1">
        <f t="shared" ca="1" si="1"/>
        <v>0</v>
      </c>
      <c r="L3" s="1">
        <f t="shared" ca="1" si="1"/>
        <v>108</v>
      </c>
    </row>
    <row r="4" spans="1:14" x14ac:dyDescent="0.2">
      <c r="A4" s="1" t="s">
        <v>321</v>
      </c>
      <c r="B4" s="1">
        <f ca="1">釜类仪表!I4+冷凝器仪表!G4</f>
        <v>153</v>
      </c>
      <c r="G4" s="1">
        <v>1</v>
      </c>
      <c r="I4" s="1">
        <f ca="1">E4*$B$4</f>
        <v>0</v>
      </c>
      <c r="J4" s="1">
        <f t="shared" ref="J4:L4" ca="1" si="2">F4*$B$4</f>
        <v>0</v>
      </c>
      <c r="K4" s="1">
        <f t="shared" ca="1" si="2"/>
        <v>153</v>
      </c>
      <c r="L4" s="1">
        <f t="shared" ca="1" si="2"/>
        <v>0</v>
      </c>
    </row>
    <row r="5" spans="1:14" x14ac:dyDescent="0.2">
      <c r="A5" s="1" t="s">
        <v>322</v>
      </c>
      <c r="B5" s="1">
        <f ca="1">釜类仪表!I5+储罐仪表!I5</f>
        <v>151</v>
      </c>
      <c r="G5" s="1">
        <v>1</v>
      </c>
      <c r="I5" s="1">
        <f ca="1">E5*$B$5</f>
        <v>0</v>
      </c>
      <c r="J5" s="1">
        <f t="shared" ref="J5:L5" ca="1" si="3">F5*$B$5</f>
        <v>0</v>
      </c>
      <c r="K5" s="1">
        <f t="shared" ca="1" si="3"/>
        <v>151</v>
      </c>
      <c r="L5" s="1">
        <f t="shared" ca="1" si="3"/>
        <v>0</v>
      </c>
    </row>
    <row r="6" spans="1:14" x14ac:dyDescent="0.2">
      <c r="A6" s="1" t="s">
        <v>323</v>
      </c>
      <c r="B6" s="1">
        <f ca="1">釜类仪表!I6+储罐仪表!I6</f>
        <v>151</v>
      </c>
      <c r="G6" s="1">
        <v>1</v>
      </c>
      <c r="I6" s="1">
        <f ca="1">E6*$B$6</f>
        <v>0</v>
      </c>
      <c r="J6" s="1">
        <f t="shared" ref="J6:L6" ca="1" si="4">F6*$B$6</f>
        <v>0</v>
      </c>
      <c r="K6" s="1">
        <f t="shared" ca="1" si="4"/>
        <v>151</v>
      </c>
      <c r="L6" s="1">
        <f t="shared" ca="1" si="4"/>
        <v>0</v>
      </c>
    </row>
    <row r="7" spans="1:14" x14ac:dyDescent="0.2">
      <c r="A7" s="1" t="s">
        <v>324</v>
      </c>
      <c r="B7" s="1">
        <f ca="1">釜类仪表!I7+储罐仪表!I7+冷凝器仪表!G5</f>
        <v>259</v>
      </c>
      <c r="G7" s="1">
        <v>1</v>
      </c>
      <c r="I7" s="1">
        <f ca="1">E7*$B$7</f>
        <v>0</v>
      </c>
      <c r="J7" s="1">
        <f t="shared" ref="J7:L7" ca="1" si="5">F7*$B$7</f>
        <v>0</v>
      </c>
      <c r="K7" s="1">
        <f t="shared" ca="1" si="5"/>
        <v>259</v>
      </c>
      <c r="L7" s="1">
        <f t="shared" ca="1" si="5"/>
        <v>0</v>
      </c>
    </row>
    <row r="8" spans="1:14" x14ac:dyDescent="0.2">
      <c r="A8" s="1" t="s">
        <v>280</v>
      </c>
      <c r="B8" s="1">
        <f ca="1">仪表投资估算表!F4</f>
        <v>59</v>
      </c>
      <c r="E8" s="1">
        <v>4</v>
      </c>
      <c r="F8" s="1">
        <v>1</v>
      </c>
      <c r="I8" s="1">
        <f ca="1">E8*$B$8</f>
        <v>236</v>
      </c>
      <c r="J8" s="1">
        <f t="shared" ref="J8:L8" ca="1" si="6">F8*$B$8</f>
        <v>59</v>
      </c>
      <c r="K8" s="1">
        <f t="shared" ca="1" si="6"/>
        <v>0</v>
      </c>
      <c r="L8" s="1">
        <f t="shared" ca="1" si="6"/>
        <v>0</v>
      </c>
    </row>
    <row r="9" spans="1:14" x14ac:dyDescent="0.2">
      <c r="A9" s="1" t="s">
        <v>282</v>
      </c>
      <c r="B9" s="1">
        <f ca="1">仪表投资估算表!G4</f>
        <v>17</v>
      </c>
      <c r="E9" s="1">
        <v>4</v>
      </c>
      <c r="F9" s="1">
        <v>1</v>
      </c>
      <c r="I9" s="1">
        <f ca="1">E9*$B$9</f>
        <v>68</v>
      </c>
      <c r="J9" s="1">
        <f t="shared" ref="J9:L9" ca="1" si="7">F9*$B$9</f>
        <v>17</v>
      </c>
      <c r="K9" s="1">
        <f t="shared" ca="1" si="7"/>
        <v>0</v>
      </c>
      <c r="L9" s="1">
        <f t="shared" ca="1" si="7"/>
        <v>0</v>
      </c>
    </row>
    <row r="10" spans="1:14" x14ac:dyDescent="0.2">
      <c r="A10" s="1" t="s">
        <v>327</v>
      </c>
      <c r="B10" s="1">
        <f ca="1">仪表投资估算表!B4</f>
        <v>45</v>
      </c>
      <c r="E10" s="1">
        <v>4</v>
      </c>
      <c r="F10" s="1">
        <v>1</v>
      </c>
      <c r="G10" s="24">
        <f>29/45</f>
        <v>0.64444444444444449</v>
      </c>
      <c r="H10" s="24">
        <f>29/45</f>
        <v>0.64444444444444449</v>
      </c>
      <c r="I10" s="1">
        <f ca="1">E10*$B$10</f>
        <v>180</v>
      </c>
      <c r="J10" s="1">
        <f t="shared" ref="J10:L10" ca="1" si="8">F10*$B$10</f>
        <v>45</v>
      </c>
      <c r="K10" s="1">
        <f t="shared" ca="1" si="8"/>
        <v>29.000000000000004</v>
      </c>
      <c r="L10" s="1">
        <f t="shared" ca="1" si="8"/>
        <v>29.000000000000004</v>
      </c>
    </row>
    <row r="14" spans="1:14" x14ac:dyDescent="0.2">
      <c r="L14" s="1">
        <f ca="1">SUM(I2:L11)</f>
        <v>3294.6000000000004</v>
      </c>
      <c r="M14" s="1">
        <v>325</v>
      </c>
      <c r="N14" s="1">
        <f ca="1">L14*M14</f>
        <v>1070745.0000000002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22C4-5C32-4BAE-9B81-6008A985AE24}">
  <dimension ref="A1:R13"/>
  <sheetViews>
    <sheetView workbookViewId="0">
      <selection activeCell="I24" sqref="I24"/>
    </sheetView>
  </sheetViews>
  <sheetFormatPr defaultRowHeight="14.25" x14ac:dyDescent="0.2"/>
  <cols>
    <col min="1" max="1" width="11" bestFit="1" customWidth="1"/>
    <col min="3" max="3" width="24.75" customWidth="1"/>
    <col min="8" max="8" width="11.375" customWidth="1"/>
    <col min="9" max="9" width="11" bestFit="1" customWidth="1"/>
    <col min="15" max="15" width="9.875" bestFit="1" customWidth="1"/>
  </cols>
  <sheetData>
    <row r="1" spans="1:18" ht="42.75" x14ac:dyDescent="0.2">
      <c r="A1" s="1" t="s">
        <v>313</v>
      </c>
      <c r="B1" s="1" t="s">
        <v>314</v>
      </c>
      <c r="C1" s="1" t="s">
        <v>328</v>
      </c>
      <c r="D1" s="1" t="s">
        <v>330</v>
      </c>
      <c r="E1" s="1" t="s">
        <v>331</v>
      </c>
      <c r="F1" s="1" t="s">
        <v>312</v>
      </c>
      <c r="G1" s="1" t="s">
        <v>332</v>
      </c>
      <c r="H1" s="4" t="s">
        <v>339</v>
      </c>
      <c r="I1" s="4" t="s">
        <v>340</v>
      </c>
      <c r="J1" s="4" t="s">
        <v>342</v>
      </c>
      <c r="K1" s="4" t="s">
        <v>348</v>
      </c>
      <c r="L1" s="4" t="s">
        <v>345</v>
      </c>
      <c r="M1" s="4" t="s">
        <v>343</v>
      </c>
      <c r="N1" s="4" t="s">
        <v>344</v>
      </c>
      <c r="O1" s="4" t="s">
        <v>346</v>
      </c>
      <c r="P1" s="4" t="s">
        <v>347</v>
      </c>
      <c r="Q1" s="4" t="s">
        <v>350</v>
      </c>
      <c r="R1" s="4" t="s">
        <v>351</v>
      </c>
    </row>
    <row r="2" spans="1:18" x14ac:dyDescent="0.2">
      <c r="A2" s="1" t="s">
        <v>287</v>
      </c>
      <c r="B2" s="1">
        <f ca="1">釜类仪表!I2+储罐仪表!I2+冷凝器仪表!G2+SIS及仪表!F2</f>
        <v>828.2</v>
      </c>
      <c r="C2" s="1" t="s">
        <v>329</v>
      </c>
      <c r="D2" s="1">
        <v>200</v>
      </c>
      <c r="E2" s="1">
        <f t="shared" ref="E2:E11" ca="1" si="0">B2*D2</f>
        <v>165640</v>
      </c>
      <c r="F2" s="1">
        <v>10</v>
      </c>
      <c r="G2" s="1">
        <f ca="1">E2*F2</f>
        <v>1656400</v>
      </c>
      <c r="H2" s="1">
        <v>12.7</v>
      </c>
      <c r="I2" s="1">
        <f t="shared" ref="I2:I11" si="1">(H2/2)^2*3.14</f>
        <v>126.61265</v>
      </c>
      <c r="J2" s="18">
        <f t="shared" ref="J2:J11" ca="1" si="2">B2*I2</f>
        <v>104860.59673</v>
      </c>
      <c r="K2" s="1"/>
      <c r="L2" s="1"/>
      <c r="M2" s="1"/>
      <c r="N2" s="1"/>
      <c r="O2" s="1"/>
    </row>
    <row r="3" spans="1:18" x14ac:dyDescent="0.2">
      <c r="A3" s="1" t="s">
        <v>293</v>
      </c>
      <c r="B3" s="1">
        <f ca="1">釜类仪表!I3+储罐仪表!I3+冷凝器仪表!G3</f>
        <v>108</v>
      </c>
      <c r="C3" s="1" t="s">
        <v>333</v>
      </c>
      <c r="D3" s="1">
        <v>200</v>
      </c>
      <c r="E3" s="1">
        <f t="shared" ca="1" si="0"/>
        <v>21600</v>
      </c>
      <c r="F3" s="1">
        <v>10</v>
      </c>
      <c r="G3" s="1">
        <f ca="1">E3*F3</f>
        <v>216000</v>
      </c>
      <c r="H3" s="1">
        <v>12.7</v>
      </c>
      <c r="I3" s="1">
        <f t="shared" si="1"/>
        <v>126.61265</v>
      </c>
      <c r="J3" s="18">
        <f t="shared" ca="1" si="2"/>
        <v>13674.1662</v>
      </c>
      <c r="K3" s="1"/>
      <c r="L3" s="1"/>
      <c r="M3" s="1"/>
      <c r="N3" s="1"/>
      <c r="O3" s="1"/>
    </row>
    <row r="4" spans="1:18" x14ac:dyDescent="0.2">
      <c r="A4" s="1" t="s">
        <v>321</v>
      </c>
      <c r="B4" s="1">
        <f ca="1">釜类仪表!I4+冷凝器仪表!G4+SIS及仪表!F3</f>
        <v>198</v>
      </c>
      <c r="C4" s="1" t="s">
        <v>334</v>
      </c>
      <c r="D4" s="1">
        <v>200</v>
      </c>
      <c r="E4" s="1">
        <f t="shared" ca="1" si="0"/>
        <v>39600</v>
      </c>
      <c r="F4" s="1">
        <v>8</v>
      </c>
      <c r="G4" s="1">
        <f t="shared" ref="G4:G11" ca="1" si="3">E4*F4</f>
        <v>316800</v>
      </c>
      <c r="H4" s="1">
        <v>9.5</v>
      </c>
      <c r="I4" s="1">
        <f t="shared" si="1"/>
        <v>70.846249999999998</v>
      </c>
      <c r="J4" s="18">
        <f t="shared" ca="1" si="2"/>
        <v>14027.557499999999</v>
      </c>
      <c r="K4" s="1"/>
      <c r="L4" s="1"/>
      <c r="M4" s="1"/>
      <c r="N4" s="1"/>
      <c r="O4" s="1"/>
    </row>
    <row r="5" spans="1:18" x14ac:dyDescent="0.2">
      <c r="A5" s="1" t="s">
        <v>322</v>
      </c>
      <c r="B5" s="1">
        <f ca="1">釜类仪表!I5+储罐仪表!I5</f>
        <v>151</v>
      </c>
      <c r="C5" s="1" t="s">
        <v>334</v>
      </c>
      <c r="D5" s="1">
        <v>200</v>
      </c>
      <c r="E5" s="1">
        <f t="shared" ca="1" si="0"/>
        <v>30200</v>
      </c>
      <c r="F5" s="1">
        <v>8</v>
      </c>
      <c r="G5" s="1">
        <f t="shared" ca="1" si="3"/>
        <v>241600</v>
      </c>
      <c r="H5" s="1">
        <v>9.5</v>
      </c>
      <c r="I5" s="1">
        <f t="shared" si="1"/>
        <v>70.846249999999998</v>
      </c>
      <c r="J5" s="18">
        <f t="shared" ca="1" si="2"/>
        <v>10697.783750000001</v>
      </c>
      <c r="K5" s="1"/>
      <c r="L5" s="1"/>
      <c r="M5" s="1"/>
      <c r="N5" s="1"/>
      <c r="O5" s="1"/>
    </row>
    <row r="6" spans="1:18" x14ac:dyDescent="0.2">
      <c r="A6" s="1" t="s">
        <v>323</v>
      </c>
      <c r="B6" s="1">
        <f ca="1">釜类仪表!I6+储罐仪表!I6</f>
        <v>151</v>
      </c>
      <c r="C6" s="1" t="s">
        <v>334</v>
      </c>
      <c r="D6" s="1">
        <v>200</v>
      </c>
      <c r="E6" s="1">
        <f t="shared" ca="1" si="0"/>
        <v>30200</v>
      </c>
      <c r="F6" s="1">
        <v>8</v>
      </c>
      <c r="G6" s="1">
        <f t="shared" ca="1" si="3"/>
        <v>241600</v>
      </c>
      <c r="H6" s="1">
        <v>9.5</v>
      </c>
      <c r="I6" s="1">
        <f t="shared" si="1"/>
        <v>70.846249999999998</v>
      </c>
      <c r="J6" s="18">
        <f t="shared" ca="1" si="2"/>
        <v>10697.783750000001</v>
      </c>
      <c r="K6" s="1"/>
      <c r="L6" s="1"/>
      <c r="M6" s="1"/>
      <c r="N6" s="1"/>
      <c r="O6" s="1"/>
    </row>
    <row r="7" spans="1:18" x14ac:dyDescent="0.2">
      <c r="A7" s="1" t="s">
        <v>324</v>
      </c>
      <c r="B7" s="1">
        <f ca="1">釜类仪表!I7+储罐仪表!I7+冷凝器仪表!G5+SIS及仪表!F4</f>
        <v>304</v>
      </c>
      <c r="C7" s="1" t="s">
        <v>334</v>
      </c>
      <c r="D7" s="1">
        <v>200</v>
      </c>
      <c r="E7" s="1">
        <f t="shared" ca="1" si="0"/>
        <v>60800</v>
      </c>
      <c r="F7" s="1">
        <v>8</v>
      </c>
      <c r="G7" s="1">
        <f t="shared" ca="1" si="3"/>
        <v>486400</v>
      </c>
      <c r="H7" s="1">
        <v>9.5</v>
      </c>
      <c r="I7" s="1">
        <f t="shared" si="1"/>
        <v>70.846249999999998</v>
      </c>
      <c r="J7" s="18">
        <f t="shared" ca="1" si="2"/>
        <v>21537.26</v>
      </c>
      <c r="K7" s="1"/>
      <c r="L7" s="1"/>
      <c r="M7" s="1"/>
      <c r="N7" s="1"/>
      <c r="O7" s="1"/>
    </row>
    <row r="8" spans="1:18" x14ac:dyDescent="0.2">
      <c r="A8" s="1" t="s">
        <v>280</v>
      </c>
      <c r="B8" s="1">
        <f ca="1">仪表投资估算表!F4</f>
        <v>59</v>
      </c>
      <c r="C8" s="1" t="s">
        <v>329</v>
      </c>
      <c r="D8" s="1">
        <v>300</v>
      </c>
      <c r="E8" s="1">
        <f t="shared" ca="1" si="0"/>
        <v>17700</v>
      </c>
      <c r="F8" s="1">
        <v>10</v>
      </c>
      <c r="G8" s="1">
        <f t="shared" ca="1" si="3"/>
        <v>177000</v>
      </c>
      <c r="H8" s="1">
        <v>12.7</v>
      </c>
      <c r="I8" s="1">
        <f t="shared" si="1"/>
        <v>126.61265</v>
      </c>
      <c r="J8" s="18">
        <f t="shared" ca="1" si="2"/>
        <v>7470.14635</v>
      </c>
      <c r="K8" s="1"/>
      <c r="L8" s="1"/>
      <c r="M8" s="1"/>
      <c r="N8" s="1"/>
      <c r="O8" s="1"/>
    </row>
    <row r="9" spans="1:18" x14ac:dyDescent="0.2">
      <c r="A9" s="1" t="s">
        <v>282</v>
      </c>
      <c r="B9" s="1">
        <f ca="1">仪表投资估算表!G4</f>
        <v>17</v>
      </c>
      <c r="C9" s="1" t="s">
        <v>329</v>
      </c>
      <c r="D9" s="1">
        <v>300</v>
      </c>
      <c r="E9" s="1">
        <f t="shared" ca="1" si="0"/>
        <v>5100</v>
      </c>
      <c r="F9" s="1">
        <v>10</v>
      </c>
      <c r="G9" s="1">
        <f t="shared" ca="1" si="3"/>
        <v>51000</v>
      </c>
      <c r="H9" s="1">
        <v>12.7</v>
      </c>
      <c r="I9" s="1">
        <f t="shared" si="1"/>
        <v>126.61265</v>
      </c>
      <c r="J9" s="18">
        <f t="shared" ca="1" si="2"/>
        <v>2152.4150500000001</v>
      </c>
      <c r="K9" s="1"/>
      <c r="L9" s="1"/>
      <c r="M9" s="1"/>
      <c r="N9" s="1"/>
      <c r="O9" s="1"/>
    </row>
    <row r="10" spans="1:18" x14ac:dyDescent="0.2">
      <c r="A10" s="1" t="s">
        <v>327</v>
      </c>
      <c r="B10" s="1">
        <f ca="1">仪表投资估算表!B4</f>
        <v>45</v>
      </c>
      <c r="C10" s="1" t="s">
        <v>329</v>
      </c>
      <c r="D10" s="1">
        <v>300</v>
      </c>
      <c r="E10" s="1">
        <f t="shared" ca="1" si="0"/>
        <v>13500</v>
      </c>
      <c r="F10" s="1">
        <v>10</v>
      </c>
      <c r="G10" s="1">
        <f t="shared" ca="1" si="3"/>
        <v>135000</v>
      </c>
      <c r="H10" s="1">
        <v>12.7</v>
      </c>
      <c r="I10" s="1">
        <f t="shared" si="1"/>
        <v>126.61265</v>
      </c>
      <c r="J10" s="18">
        <f t="shared" ca="1" si="2"/>
        <v>5697.5692500000005</v>
      </c>
      <c r="K10" s="1"/>
      <c r="L10" s="1"/>
      <c r="M10" s="1"/>
      <c r="N10" s="1"/>
      <c r="O10" s="1"/>
    </row>
    <row r="11" spans="1:18" x14ac:dyDescent="0.2">
      <c r="A11" s="1" t="s">
        <v>335</v>
      </c>
      <c r="B11" s="1">
        <f ca="1">仪表投资估算表!B4</f>
        <v>45</v>
      </c>
      <c r="C11" s="1" t="s">
        <v>333</v>
      </c>
      <c r="D11" s="1">
        <v>100</v>
      </c>
      <c r="E11" s="1">
        <f t="shared" ca="1" si="0"/>
        <v>4500</v>
      </c>
      <c r="F11" s="1">
        <v>10</v>
      </c>
      <c r="G11" s="1">
        <f t="shared" ca="1" si="3"/>
        <v>45000</v>
      </c>
      <c r="H11" s="1">
        <v>12.7</v>
      </c>
      <c r="I11" s="1">
        <f t="shared" si="1"/>
        <v>126.61265</v>
      </c>
      <c r="J11" s="18">
        <f t="shared" ca="1" si="2"/>
        <v>5697.5692500000005</v>
      </c>
      <c r="K11" s="1"/>
      <c r="L11" s="1"/>
      <c r="M11" s="1"/>
      <c r="N11" s="1"/>
      <c r="O11" s="1"/>
    </row>
    <row r="12" spans="1:18" x14ac:dyDescent="0.2">
      <c r="A12" s="1" t="s">
        <v>364</v>
      </c>
      <c r="B12" s="1">
        <f>SIS及仪表!C9</f>
        <v>45</v>
      </c>
      <c r="C12" s="1" t="s">
        <v>334</v>
      </c>
      <c r="D12" s="1">
        <v>200</v>
      </c>
      <c r="E12" s="1">
        <f t="shared" ref="E12" si="4">B12*D12</f>
        <v>9000</v>
      </c>
      <c r="F12" s="1">
        <v>8</v>
      </c>
      <c r="G12" s="1">
        <f t="shared" ref="G12" si="5">E12*F12</f>
        <v>72000</v>
      </c>
      <c r="H12" s="1">
        <v>9.5</v>
      </c>
      <c r="I12" s="1">
        <f t="shared" ref="I12" si="6">(H12/2)^2*3.14</f>
        <v>70.846249999999998</v>
      </c>
      <c r="J12" s="18">
        <f t="shared" ref="J12" si="7">B12*I12</f>
        <v>3188.0812499999997</v>
      </c>
      <c r="K12" s="1"/>
      <c r="L12" s="1"/>
      <c r="M12" s="1"/>
      <c r="N12" s="1"/>
      <c r="O12" s="1"/>
    </row>
    <row r="13" spans="1:18" x14ac:dyDescent="0.2">
      <c r="A13" s="1" t="s">
        <v>341</v>
      </c>
      <c r="B13" s="1"/>
      <c r="C13" s="1"/>
      <c r="D13" s="1"/>
      <c r="E13" s="1"/>
      <c r="F13" s="1"/>
      <c r="G13" s="1">
        <f ca="1">SUM(G2:G11)</f>
        <v>3566800</v>
      </c>
      <c r="H13" s="1"/>
      <c r="I13" s="1"/>
      <c r="J13" s="18">
        <f ca="1">SUM(J2:J12)</f>
        <v>199700.92908</v>
      </c>
      <c r="K13" s="1" t="s">
        <v>349</v>
      </c>
      <c r="L13" s="1">
        <f>800*200</f>
        <v>160000</v>
      </c>
      <c r="M13" s="1">
        <v>0.3</v>
      </c>
      <c r="N13" s="1">
        <f>L13*M13</f>
        <v>48000</v>
      </c>
      <c r="O13" s="18">
        <f ca="1">J13/N13</f>
        <v>4.1604360224999999</v>
      </c>
      <c r="P13">
        <f>23+85+75</f>
        <v>183</v>
      </c>
      <c r="Q13">
        <v>270</v>
      </c>
      <c r="R13">
        <f ca="1">O13*P13*Q13</f>
        <v>205567.14387172498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458-7554-4B9A-9E7A-C3AEF7D4CAF6}">
  <dimension ref="A1:H18"/>
  <sheetViews>
    <sheetView workbookViewId="0">
      <selection activeCell="B11" sqref="B11"/>
    </sheetView>
  </sheetViews>
  <sheetFormatPr defaultRowHeight="14.25" x14ac:dyDescent="0.2"/>
  <sheetData>
    <row r="1" spans="1:8" ht="28.5" x14ac:dyDescent="0.2">
      <c r="A1" s="16" t="s">
        <v>304</v>
      </c>
      <c r="B1" s="1" t="s">
        <v>288</v>
      </c>
      <c r="C1" s="1" t="s">
        <v>354</v>
      </c>
      <c r="D1" s="1" t="s">
        <v>355</v>
      </c>
      <c r="E1" s="1" t="s">
        <v>292</v>
      </c>
      <c r="F1" s="4" t="s">
        <v>300</v>
      </c>
      <c r="G1" s="1" t="s">
        <v>301</v>
      </c>
      <c r="H1" s="1" t="s">
        <v>302</v>
      </c>
    </row>
    <row r="2" spans="1:8" x14ac:dyDescent="0.2">
      <c r="A2" s="16" t="s">
        <v>287</v>
      </c>
      <c r="B2" s="1">
        <v>1</v>
      </c>
      <c r="C2" s="1">
        <v>2</v>
      </c>
      <c r="D2" s="1">
        <v>2</v>
      </c>
      <c r="E2" s="1">
        <f>SUM(B2:D2)</f>
        <v>5</v>
      </c>
      <c r="F2" s="1">
        <f ca="1">E2*仪表投资估算表!$B$4</f>
        <v>225</v>
      </c>
      <c r="G2" s="1">
        <v>9500</v>
      </c>
      <c r="H2" s="1">
        <f t="shared" ref="H2:H4" ca="1" si="0">F2*G2</f>
        <v>2137500</v>
      </c>
    </row>
    <row r="3" spans="1:8" x14ac:dyDescent="0.2">
      <c r="A3" s="16" t="s">
        <v>294</v>
      </c>
      <c r="B3" s="1"/>
      <c r="C3" s="1">
        <v>1</v>
      </c>
      <c r="D3" s="1"/>
      <c r="E3" s="1">
        <f>SUM(B3:D3)</f>
        <v>1</v>
      </c>
      <c r="F3" s="1">
        <f ca="1">E3*仪表投资估算表!$B$4</f>
        <v>45</v>
      </c>
      <c r="G3" s="1">
        <v>6000</v>
      </c>
      <c r="H3" s="1">
        <f t="shared" ca="1" si="0"/>
        <v>270000</v>
      </c>
    </row>
    <row r="4" spans="1:8" x14ac:dyDescent="0.2">
      <c r="A4" s="16" t="s">
        <v>299</v>
      </c>
      <c r="B4" s="1"/>
      <c r="C4" s="1">
        <v>1</v>
      </c>
      <c r="D4" s="1"/>
      <c r="E4" s="1">
        <f>SUM(B4:D4)</f>
        <v>1</v>
      </c>
      <c r="F4" s="1">
        <f ca="1">E4*仪表投资估算表!$B$4</f>
        <v>45</v>
      </c>
      <c r="G4" s="1">
        <v>1200</v>
      </c>
      <c r="H4" s="1">
        <f t="shared" ca="1" si="0"/>
        <v>54000</v>
      </c>
    </row>
    <row r="5" spans="1:8" x14ac:dyDescent="0.2">
      <c r="A5" s="16"/>
      <c r="B5" s="1"/>
      <c r="C5" s="1"/>
      <c r="D5" s="1"/>
      <c r="E5" s="1"/>
      <c r="F5" s="1"/>
      <c r="G5" s="1"/>
      <c r="H5" s="1">
        <f ca="1">SUM(H2:H4)</f>
        <v>2461500</v>
      </c>
    </row>
    <row r="6" spans="1:8" x14ac:dyDescent="0.2">
      <c r="A6" s="1"/>
      <c r="B6" s="1" t="s">
        <v>310</v>
      </c>
      <c r="C6" s="1" t="s">
        <v>311</v>
      </c>
      <c r="D6" s="1" t="s">
        <v>317</v>
      </c>
      <c r="E6" s="1" t="s">
        <v>318</v>
      </c>
    </row>
    <row r="7" spans="1:8" x14ac:dyDescent="0.2">
      <c r="A7" s="1" t="s">
        <v>356</v>
      </c>
      <c r="B7" s="1">
        <f ca="1">2*F2</f>
        <v>450</v>
      </c>
      <c r="C7" s="1">
        <f ca="1">F2</f>
        <v>225</v>
      </c>
      <c r="D7" s="1"/>
      <c r="E7" s="1"/>
    </row>
    <row r="8" spans="1:8" x14ac:dyDescent="0.2">
      <c r="A8" s="1" t="s">
        <v>357</v>
      </c>
      <c r="B8" s="1"/>
      <c r="C8" s="1"/>
      <c r="D8" s="1">
        <f ca="1">SUM(F3:F4)</f>
        <v>90</v>
      </c>
      <c r="E8" s="1"/>
    </row>
    <row r="9" spans="1:8" x14ac:dyDescent="0.2">
      <c r="A9" s="1" t="s">
        <v>358</v>
      </c>
      <c r="C9" s="1">
        <v>45</v>
      </c>
      <c r="D9" s="1"/>
      <c r="E9" s="1"/>
    </row>
    <row r="10" spans="1:8" x14ac:dyDescent="0.2">
      <c r="A10" s="1" t="s">
        <v>366</v>
      </c>
      <c r="B10">
        <v>2000000</v>
      </c>
    </row>
    <row r="18" spans="1:1" x14ac:dyDescent="0.2">
      <c r="A18" s="23" t="s">
        <v>365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9"/>
  <sheetViews>
    <sheetView topLeftCell="B1" workbookViewId="0">
      <selection activeCell="E72" sqref="E72"/>
    </sheetView>
  </sheetViews>
  <sheetFormatPr defaultRowHeight="14.25" x14ac:dyDescent="0.2"/>
  <cols>
    <col min="1" max="1" width="15.125" style="1" bestFit="1" customWidth="1"/>
    <col min="2" max="2" width="11.125" style="3" bestFit="1" customWidth="1"/>
    <col min="3" max="3" width="31.5" style="1" bestFit="1" customWidth="1"/>
    <col min="4" max="4" width="17.25" style="1" bestFit="1" customWidth="1"/>
    <col min="5" max="5" width="37.375" customWidth="1"/>
    <col min="7" max="7" width="9.25" bestFit="1" customWidth="1"/>
    <col min="8" max="8" width="28.75" customWidth="1"/>
    <col min="9" max="9" width="13" bestFit="1" customWidth="1"/>
    <col min="10" max="10" width="13" customWidth="1"/>
    <col min="11" max="11" width="9" style="2"/>
    <col min="13" max="15" width="9.25" bestFit="1" customWidth="1"/>
    <col min="18" max="18" width="13" bestFit="1" customWidth="1"/>
  </cols>
  <sheetData>
    <row r="1" spans="1:18" ht="28.5" x14ac:dyDescent="0.2">
      <c r="A1" s="1" t="s">
        <v>2</v>
      </c>
      <c r="B1" s="1" t="s">
        <v>0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306</v>
      </c>
      <c r="J1" s="1" t="s">
        <v>307</v>
      </c>
      <c r="K1" s="1" t="s">
        <v>261</v>
      </c>
      <c r="L1" s="1" t="s">
        <v>262</v>
      </c>
      <c r="M1" s="4" t="s">
        <v>264</v>
      </c>
      <c r="N1" s="4" t="s">
        <v>265</v>
      </c>
      <c r="O1" s="4" t="s">
        <v>266</v>
      </c>
      <c r="P1" s="4" t="s">
        <v>267</v>
      </c>
      <c r="Q1" s="1" t="s">
        <v>268</v>
      </c>
      <c r="R1" s="1" t="s">
        <v>269</v>
      </c>
    </row>
    <row r="2" spans="1:18" x14ac:dyDescent="0.2">
      <c r="A2" s="5" t="s">
        <v>11</v>
      </c>
      <c r="B2" s="9" t="s">
        <v>1</v>
      </c>
      <c r="C2" s="9" t="str">
        <f>VLOOKUP(表1[[#This Row],[设备位号]],'[1]河南迪赛诺F4工艺包附表2-设备一览表'!$C:$AA,2,FALSE)</f>
        <v>间二氯苯配制反应釜</v>
      </c>
      <c r="D2" s="9" t="str">
        <f>VLOOKUP(表1[[#This Row],[设备位号]],'[1]河南迪赛诺F4工艺包附表2-设备一览表'!$C:$AA,3,FALSE)</f>
        <v>立式盆底</v>
      </c>
      <c r="E2" s="9" t="str">
        <f>VLOOKUP(表1[[#This Row],[设备位号]],'[1]河南迪赛诺F4工艺包附表2-设备一览表'!$C:$AA,4,FALSE)</f>
        <v>V=5.0m3</v>
      </c>
      <c r="F2" s="9">
        <f>VLOOKUP(表1[[#This Row],[设备位号]],'[1]河南迪赛诺F4工艺包附表2-设备一览表'!$C:$AA,10,FALSE)</f>
        <v>5.5</v>
      </c>
      <c r="G2" s="9">
        <f>VLOOKUP(表1[[#This Row],[设备位号]],'[1]河南迪赛诺F4工艺包附表2-设备一览表'!$C:$AA,14,FALSE)</f>
        <v>0</v>
      </c>
      <c r="H2" s="10" t="str">
        <f>VLOOKUP(表1[[#This Row],[设备位号]],'[1]河南迪赛诺F4工艺包附表2-设备一览表'!$C:$AA,15,FALSE)</f>
        <v>间二氯苯，THF</v>
      </c>
      <c r="I2" s="10">
        <f>LEN(表1[[#This Row],[介质]])-LEN(SUBSTITUTE(表1[[#This Row],[介质]],"，",""))+1</f>
        <v>2</v>
      </c>
      <c r="J2" s="10">
        <f>表1[[#This Row],[介质数量]]*表1[[#This Row],[设备
数量]]</f>
        <v>4</v>
      </c>
      <c r="K2" s="10" t="str">
        <f>VLOOKUP(表1[[#This Row],[设备位号]],'[1]河南迪赛诺F4工艺包附表2-设备一览表'!$C:$AA,16,FALSE)</f>
        <v>20-30</v>
      </c>
      <c r="L2" s="10" t="str">
        <f>VLOOKUP(表1[[#This Row],[设备位号]],'[1]河南迪赛诺F4工艺包附表2-设备一览表'!$C:$AA,17,FALSE)</f>
        <v>常压</v>
      </c>
      <c r="M2" s="10">
        <f>VLOOKUP(表1[[#This Row],[设备位号]],'[1]河南迪赛诺F4工艺包附表2-设备一览表'!$C:$AA,18,FALSE)</f>
        <v>2</v>
      </c>
      <c r="N2" s="10">
        <f>VLOOKUP(表1[[#This Row],[设备位号]],'[1]河南迪赛诺F4工艺包附表2-设备一览表'!$C:$AA,19,FALSE)</f>
        <v>0</v>
      </c>
      <c r="O2" s="10">
        <f>VLOOKUP(表1[[#This Row],[设备位号]],'[1]河南迪赛诺F4工艺包附表2-设备一览表'!$C:$AA,20,FALSE)</f>
        <v>0</v>
      </c>
      <c r="P2" s="10">
        <f>表1[[#This Row],[本期
数量]]+表1[[#This Row],[备用
数量]]+表1[[#This Row],[预留
数量]]</f>
        <v>2</v>
      </c>
      <c r="Q2" s="10" t="str">
        <f>VLOOKUP(表1[[#This Row],[设备位号]],'[1]河南迪赛诺F4工艺包附表2-设备一览表'!$C:$AA,22,FALSE)</f>
        <v>搪玻璃</v>
      </c>
      <c r="R2" s="10" t="str">
        <f>VLOOKUP(表1[[#This Row],[设备位号]],'[1]河南迪赛诺F4工艺包附表2-设备一览表'!$C:$AD,28,FALSE)</f>
        <v>F4车间</v>
      </c>
    </row>
    <row r="3" spans="1:18" x14ac:dyDescent="0.2">
      <c r="A3" s="5" t="s">
        <v>12</v>
      </c>
      <c r="B3" s="9" t="s">
        <v>1</v>
      </c>
      <c r="C3" s="9" t="str">
        <f>VLOOKUP(表1[[#This Row],[设备位号]],'[1]河南迪赛诺F4工艺包附表2-设备一览表'!$C:$AA,2,FALSE)</f>
        <v>间二氯苯格式反应釜</v>
      </c>
      <c r="D3" s="9" t="str">
        <f>VLOOKUP(表1[[#This Row],[设备位号]],'[1]河南迪赛诺F4工艺包附表2-设备一览表'!$C:$AA,3,FALSE)</f>
        <v>立式盆底</v>
      </c>
      <c r="E3" s="9" t="str">
        <f>VLOOKUP(表1[[#This Row],[设备位号]],'[1]河南迪赛诺F4工艺包附表2-设备一览表'!$C:$AA,4,FALSE)</f>
        <v>V=5.0m3</v>
      </c>
      <c r="F3" s="9">
        <f>VLOOKUP(表1[[#This Row],[设备位号]],'[1]河南迪赛诺F4工艺包附表2-设备一览表'!$C:$AA,10,FALSE)</f>
        <v>5.5</v>
      </c>
      <c r="G3" s="9">
        <f>VLOOKUP(表1[[#This Row],[设备位号]],'[1]河南迪赛诺F4工艺包附表2-设备一览表'!$C:$AA,14,FALSE)</f>
        <v>0</v>
      </c>
      <c r="H3" s="10" t="str">
        <f>VLOOKUP(表1[[#This Row],[设备位号]],'[1]河南迪赛诺F4工艺包附表2-设备一览表'!$C:$AA,15,FALSE)</f>
        <v>间二氯苯，格式试剂，THF</v>
      </c>
      <c r="I3" s="10">
        <f>LEN(表1[[#This Row],[介质]])-LEN(SUBSTITUTE(表1[[#This Row],[介质]],"，",""))+1</f>
        <v>3</v>
      </c>
      <c r="J3" s="10">
        <f>表1[[#This Row],[介质数量]]*表1[[#This Row],[设备
数量]]</f>
        <v>6</v>
      </c>
      <c r="K3" s="10" t="str">
        <f>VLOOKUP(表1[[#This Row],[设备位号]],'[1]河南迪赛诺F4工艺包附表2-设备一览表'!$C:$AA,16,FALSE)</f>
        <v>20-60</v>
      </c>
      <c r="L3" s="10" t="str">
        <f>VLOOKUP(表1[[#This Row],[设备位号]],'[1]河南迪赛诺F4工艺包附表2-设备一览表'!$C:$AA,17,FALSE)</f>
        <v>常压</v>
      </c>
      <c r="M3" s="10">
        <f>VLOOKUP(表1[[#This Row],[设备位号]],'[1]河南迪赛诺F4工艺包附表2-设备一览表'!$C:$AA,18,FALSE)</f>
        <v>2</v>
      </c>
      <c r="N3" s="10">
        <f>VLOOKUP(表1[[#This Row],[设备位号]],'[1]河南迪赛诺F4工艺包附表2-设备一览表'!$C:$AA,19,FALSE)</f>
        <v>0</v>
      </c>
      <c r="O3" s="10">
        <f>VLOOKUP(表1[[#This Row],[设备位号]],'[1]河南迪赛诺F4工艺包附表2-设备一览表'!$C:$AA,20,FALSE)</f>
        <v>0</v>
      </c>
      <c r="P3" s="10">
        <f>表1[[#This Row],[本期
数量]]+表1[[#This Row],[备用
数量]]+表1[[#This Row],[预留
数量]]</f>
        <v>2</v>
      </c>
      <c r="Q3" s="10" t="str">
        <f>VLOOKUP(表1[[#This Row],[设备位号]],'[1]河南迪赛诺F4工艺包附表2-设备一览表'!$C:$AA,22,FALSE)</f>
        <v>S304</v>
      </c>
      <c r="R3" s="10" t="str">
        <f>VLOOKUP(表1[[#This Row],[设备位号]],'[1]河南迪赛诺F4工艺包附表2-设备一览表'!$C:$AD,28,FALSE)</f>
        <v>F4车间</v>
      </c>
    </row>
    <row r="4" spans="1:18" hidden="1" x14ac:dyDescent="0.2">
      <c r="A4" s="5" t="s">
        <v>13</v>
      </c>
      <c r="B4" s="9" t="s">
        <v>1</v>
      </c>
      <c r="C4" s="9" t="str">
        <f>VLOOKUP(表1[[#This Row],[设备位号]],'[1]河南迪赛诺F4工艺包附表2-设备一览表'!$C:$AA,2,FALSE)</f>
        <v>间二氯苯格式反应釜回流冷凝器</v>
      </c>
      <c r="D4" s="9" t="str">
        <f>VLOOKUP(表1[[#This Row],[设备位号]],'[1]河南迪赛诺F4工艺包附表2-设备一览表'!$C:$AA,3,FALSE)</f>
        <v>管壳式</v>
      </c>
      <c r="E4" s="9" t="str">
        <f>VLOOKUP(表1[[#This Row],[设备位号]],'[1]河南迪赛诺F4工艺包附表2-设备一览表'!$C:$AA,4,FALSE)</f>
        <v>S=10.0m2</v>
      </c>
      <c r="F4" s="9">
        <f>VLOOKUP(表1[[#This Row],[设备位号]],'[1]河南迪赛诺F4工艺包附表2-设备一览表'!$C:$AA,10,FALSE)</f>
        <v>0</v>
      </c>
      <c r="G4" s="9">
        <f>VLOOKUP(表1[[#This Row],[设备位号]],'[1]河南迪赛诺F4工艺包附表2-设备一览表'!$C:$AA,14,FALSE)</f>
        <v>0</v>
      </c>
      <c r="H4" s="10" t="str">
        <f>VLOOKUP(表1[[#This Row],[设备位号]],'[1]河南迪赛诺F4工艺包附表2-设备一览表'!$C:$AA,15,FALSE)</f>
        <v>THF</v>
      </c>
      <c r="I4" s="10">
        <f>LEN(表1[[#This Row],[介质]])-LEN(SUBSTITUTE(表1[[#This Row],[介质]],"，",""))+1</f>
        <v>1</v>
      </c>
      <c r="J4" s="10">
        <f>表1[[#This Row],[介质数量]]*表1[[#This Row],[设备
数量]]</f>
        <v>2</v>
      </c>
      <c r="K4" s="10" t="str">
        <f>VLOOKUP(表1[[#This Row],[设备位号]],'[1]河南迪赛诺F4工艺包附表2-设备一览表'!$C:$AA,16,FALSE)</f>
        <v>20-60</v>
      </c>
      <c r="L4" s="10" t="str">
        <f>VLOOKUP(表1[[#This Row],[设备位号]],'[1]河南迪赛诺F4工艺包附表2-设备一览表'!$C:$AA,17,FALSE)</f>
        <v>常压</v>
      </c>
      <c r="M4" s="10">
        <f>VLOOKUP(表1[[#This Row],[设备位号]],'[1]河南迪赛诺F4工艺包附表2-设备一览表'!$C:$AA,18,FALSE)</f>
        <v>2</v>
      </c>
      <c r="N4" s="10">
        <f>VLOOKUP(表1[[#This Row],[设备位号]],'[1]河南迪赛诺F4工艺包附表2-设备一览表'!$C:$AA,19,FALSE)</f>
        <v>0</v>
      </c>
      <c r="O4" s="10">
        <f>VLOOKUP(表1[[#This Row],[设备位号]],'[1]河南迪赛诺F4工艺包附表2-设备一览表'!$C:$AA,20,FALSE)</f>
        <v>0</v>
      </c>
      <c r="P4" s="10">
        <f>表1[[#This Row],[本期
数量]]+表1[[#This Row],[备用
数量]]+表1[[#This Row],[预留
数量]]</f>
        <v>2</v>
      </c>
      <c r="Q4" s="10" t="str">
        <f>VLOOKUP(表1[[#This Row],[设备位号]],'[1]河南迪赛诺F4工艺包附表2-设备一览表'!$C:$AA,22,FALSE)</f>
        <v>S304</v>
      </c>
      <c r="R4" s="10" t="str">
        <f>VLOOKUP(表1[[#This Row],[设备位号]],'[1]河南迪赛诺F4工艺包附表2-设备一览表'!$C:$AD,28,FALSE)</f>
        <v>F4车间</v>
      </c>
    </row>
    <row r="5" spans="1:18" x14ac:dyDescent="0.2">
      <c r="A5" s="5" t="s">
        <v>14</v>
      </c>
      <c r="B5" s="9" t="s">
        <v>1</v>
      </c>
      <c r="C5" s="9" t="str">
        <f>VLOOKUP(表1[[#This Row],[设备位号]],'[1]河南迪赛诺F4工艺包附表2-设备一览表'!$C:$AA,2,FALSE)</f>
        <v>酰化反应釜</v>
      </c>
      <c r="D5" s="9" t="str">
        <f>VLOOKUP(表1[[#This Row],[设备位号]],'[1]河南迪赛诺F4工艺包附表2-设备一览表'!$C:$AA,3,FALSE)</f>
        <v>立式盆底</v>
      </c>
      <c r="E5" s="9" t="str">
        <f>VLOOKUP(表1[[#This Row],[设备位号]],'[1]河南迪赛诺F4工艺包附表2-设备一览表'!$C:$AA,4,FALSE)</f>
        <v>V=8.0m3，内盘管</v>
      </c>
      <c r="F5" s="9">
        <f>VLOOKUP(表1[[#This Row],[设备位号]],'[1]河南迪赛诺F4工艺包附表2-设备一览表'!$C:$AA,10,FALSE)</f>
        <v>11</v>
      </c>
      <c r="G5" s="9" t="str">
        <f>VLOOKUP(表1[[#This Row],[设备位号]],'[1]河南迪赛诺F4工艺包附表2-设备一览表'!$C:$AA,14,FALSE)</f>
        <v>有</v>
      </c>
      <c r="H5" s="10" t="str">
        <f>VLOOKUP(表1[[#This Row],[设备位号]],'[1]河南迪赛诺F4工艺包附表2-设备一览表'!$C:$AA,15,FALSE)</f>
        <v>间二氯苯，格式试剂，THF，三氟乙酸乙酯</v>
      </c>
      <c r="I5" s="10">
        <f>LEN(表1[[#This Row],[介质]])-LEN(SUBSTITUTE(表1[[#This Row],[介质]],"，",""))+1</f>
        <v>4</v>
      </c>
      <c r="J5" s="10">
        <f>表1[[#This Row],[介质数量]]*表1[[#This Row],[设备
数量]]</f>
        <v>16</v>
      </c>
      <c r="K5" s="10" t="str">
        <f>VLOOKUP(表1[[#This Row],[设备位号]],'[1]河南迪赛诺F4工艺包附表2-设备一览表'!$C:$AA,16,FALSE)</f>
        <v>-55</v>
      </c>
      <c r="L5" s="10" t="str">
        <f>VLOOKUP(表1[[#This Row],[设备位号]],'[1]河南迪赛诺F4工艺包附表2-设备一览表'!$C:$AA,17,FALSE)</f>
        <v>常压</v>
      </c>
      <c r="M5" s="10">
        <f>VLOOKUP(表1[[#This Row],[设备位号]],'[1]河南迪赛诺F4工艺包附表2-设备一览表'!$C:$AA,18,FALSE)</f>
        <v>3</v>
      </c>
      <c r="N5" s="10">
        <f>VLOOKUP(表1[[#This Row],[设备位号]],'[1]河南迪赛诺F4工艺包附表2-设备一览表'!$C:$AA,19,FALSE)</f>
        <v>0</v>
      </c>
      <c r="O5" s="10">
        <f>VLOOKUP(表1[[#This Row],[设备位号]],'[1]河南迪赛诺F4工艺包附表2-设备一览表'!$C:$AA,20,FALSE)</f>
        <v>1</v>
      </c>
      <c r="P5" s="10">
        <f>表1[[#This Row],[本期
数量]]+表1[[#This Row],[备用
数量]]+表1[[#This Row],[预留
数量]]</f>
        <v>4</v>
      </c>
      <c r="Q5" s="10" t="str">
        <f>VLOOKUP(表1[[#This Row],[设备位号]],'[1]河南迪赛诺F4工艺包附表2-设备一览表'!$C:$AA,22,FALSE)</f>
        <v>S304</v>
      </c>
      <c r="R5" s="10" t="str">
        <f>VLOOKUP(表1[[#This Row],[设备位号]],'[1]河南迪赛诺F4工艺包附表2-设备一览表'!$C:$AD,28,FALSE)</f>
        <v>F4车间</v>
      </c>
    </row>
    <row r="6" spans="1:18" hidden="1" x14ac:dyDescent="0.2">
      <c r="A6" s="5" t="s">
        <v>15</v>
      </c>
      <c r="B6" s="9" t="s">
        <v>1</v>
      </c>
      <c r="C6" s="9" t="str">
        <f>VLOOKUP(表1[[#This Row],[设备位号]],'[1]河南迪赛诺F4工艺包附表2-设备一览表'!$C:$AA,2,FALSE)</f>
        <v>格式试剂计量罐</v>
      </c>
      <c r="D6" s="9" t="str">
        <f>VLOOKUP(表1[[#This Row],[设备位号]],'[1]河南迪赛诺F4工艺包附表2-设备一览表'!$C:$AA,3,FALSE)</f>
        <v>立式盆底开式</v>
      </c>
      <c r="E6" s="9" t="str">
        <f>VLOOKUP(表1[[#This Row],[设备位号]],'[1]河南迪赛诺F4工艺包附表2-设备一览表'!$C:$AA,4,FALSE)</f>
        <v>V=5.0m3</v>
      </c>
      <c r="F6" s="9">
        <f>VLOOKUP(表1[[#This Row],[设备位号]],'[1]河南迪赛诺F4工艺包附表2-设备一览表'!$C:$AA,10,FALSE)</f>
        <v>0</v>
      </c>
      <c r="G6" s="9">
        <f>VLOOKUP(表1[[#This Row],[设备位号]],'[1]河南迪赛诺F4工艺包附表2-设备一览表'!$C:$AA,14,FALSE)</f>
        <v>0</v>
      </c>
      <c r="H6" s="10" t="str">
        <f>VLOOKUP(表1[[#This Row],[设备位号]],'[1]河南迪赛诺F4工艺包附表2-设备一览表'!$C:$AA,15,FALSE)</f>
        <v>格式试剂，THF</v>
      </c>
      <c r="I6" s="10">
        <f>LEN(表1[[#This Row],[介质]])-LEN(SUBSTITUTE(表1[[#This Row],[介质]],"，",""))+1</f>
        <v>2</v>
      </c>
      <c r="J6" s="10">
        <f>表1[[#This Row],[介质数量]]*表1[[#This Row],[设备
数量]]</f>
        <v>4</v>
      </c>
      <c r="K6" s="10" t="str">
        <f>VLOOKUP(表1[[#This Row],[设备位号]],'[1]河南迪赛诺F4工艺包附表2-设备一览表'!$C:$AA,16,FALSE)</f>
        <v>20-30</v>
      </c>
      <c r="L6" s="10" t="str">
        <f>VLOOKUP(表1[[#This Row],[设备位号]],'[1]河南迪赛诺F4工艺包附表2-设备一览表'!$C:$AA,17,FALSE)</f>
        <v>常压</v>
      </c>
      <c r="M6" s="10">
        <f>VLOOKUP(表1[[#This Row],[设备位号]],'[1]河南迪赛诺F4工艺包附表2-设备一览表'!$C:$AA,18,FALSE)</f>
        <v>2</v>
      </c>
      <c r="N6" s="10">
        <f>VLOOKUP(表1[[#This Row],[设备位号]],'[1]河南迪赛诺F4工艺包附表2-设备一览表'!$C:$AA,19,FALSE)</f>
        <v>0</v>
      </c>
      <c r="O6" s="10">
        <f>VLOOKUP(表1[[#This Row],[设备位号]],'[1]河南迪赛诺F4工艺包附表2-设备一览表'!$C:$AA,20,FALSE)</f>
        <v>0</v>
      </c>
      <c r="P6" s="10">
        <f>表1[[#This Row],[本期
数量]]+表1[[#This Row],[备用
数量]]+表1[[#This Row],[预留
数量]]</f>
        <v>2</v>
      </c>
      <c r="Q6" s="10" t="str">
        <f>VLOOKUP(表1[[#This Row],[设备位号]],'[1]河南迪赛诺F4工艺包附表2-设备一览表'!$C:$AA,22,FALSE)</f>
        <v>S304</v>
      </c>
      <c r="R6" s="10" t="str">
        <f>VLOOKUP(表1[[#This Row],[设备位号]],'[1]河南迪赛诺F4工艺包附表2-设备一览表'!$C:$AD,28,FALSE)</f>
        <v>F4车间</v>
      </c>
    </row>
    <row r="7" spans="1:18" x14ac:dyDescent="0.2">
      <c r="A7" s="5" t="s">
        <v>16</v>
      </c>
      <c r="B7" s="9" t="s">
        <v>1</v>
      </c>
      <c r="C7" s="9" t="str">
        <f>VLOOKUP(表1[[#This Row],[设备位号]],'[1]河南迪赛诺F4工艺包附表2-设备一览表'!$C:$AA,2,FALSE)</f>
        <v>盐酸配制反应釜</v>
      </c>
      <c r="D7" s="9" t="str">
        <f>VLOOKUP(表1[[#This Row],[设备位号]],'[1]河南迪赛诺F4工艺包附表2-设备一览表'!$C:$AA,3,FALSE)</f>
        <v>立式盆底开式</v>
      </c>
      <c r="E7" s="9" t="str">
        <f>VLOOKUP(表1[[#This Row],[设备位号]],'[1]河南迪赛诺F4工艺包附表2-设备一览表'!$C:$AA,4,FALSE)</f>
        <v>V=3.0m3</v>
      </c>
      <c r="F7" s="9">
        <f>VLOOKUP(表1[[#This Row],[设备位号]],'[1]河南迪赛诺F4工艺包附表2-设备一览表'!$C:$AA,10,FALSE)</f>
        <v>4</v>
      </c>
      <c r="G7" s="9">
        <f>VLOOKUP(表1[[#This Row],[设备位号]],'[1]河南迪赛诺F4工艺包附表2-设备一览表'!$C:$AA,14,FALSE)</f>
        <v>0</v>
      </c>
      <c r="H7" s="10" t="str">
        <f>VLOOKUP(表1[[#This Row],[设备位号]],'[1]河南迪赛诺F4工艺包附表2-设备一览表'!$C:$AA,15,FALSE)</f>
        <v>盐酸</v>
      </c>
      <c r="I7" s="10">
        <f>LEN(表1[[#This Row],[介质]])-LEN(SUBSTITUTE(表1[[#This Row],[介质]],"，",""))+1</f>
        <v>1</v>
      </c>
      <c r="J7" s="10">
        <f>表1[[#This Row],[介质数量]]*表1[[#This Row],[设备
数量]]</f>
        <v>1</v>
      </c>
      <c r="K7" s="10" t="str">
        <f>VLOOKUP(表1[[#This Row],[设备位号]],'[1]河南迪赛诺F4工艺包附表2-设备一览表'!$C:$AA,16,FALSE)</f>
        <v>20-30</v>
      </c>
      <c r="L7" s="10" t="str">
        <f>VLOOKUP(表1[[#This Row],[设备位号]],'[1]河南迪赛诺F4工艺包附表2-设备一览表'!$C:$AA,17,FALSE)</f>
        <v>常压</v>
      </c>
      <c r="M7" s="10">
        <f>VLOOKUP(表1[[#This Row],[设备位号]],'[1]河南迪赛诺F4工艺包附表2-设备一览表'!$C:$AA,18,FALSE)</f>
        <v>1</v>
      </c>
      <c r="N7" s="10">
        <f>VLOOKUP(表1[[#This Row],[设备位号]],'[1]河南迪赛诺F4工艺包附表2-设备一览表'!$C:$AA,19,FALSE)</f>
        <v>0</v>
      </c>
      <c r="O7" s="10">
        <f>VLOOKUP(表1[[#This Row],[设备位号]],'[1]河南迪赛诺F4工艺包附表2-设备一览表'!$C:$AA,20,FALSE)</f>
        <v>0</v>
      </c>
      <c r="P7" s="10">
        <f>表1[[#This Row],[本期
数量]]+表1[[#This Row],[备用
数量]]+表1[[#This Row],[预留
数量]]</f>
        <v>1</v>
      </c>
      <c r="Q7" s="10" t="str">
        <f>VLOOKUP(表1[[#This Row],[设备位号]],'[1]河南迪赛诺F4工艺包附表2-设备一览表'!$C:$AA,22,FALSE)</f>
        <v>搪玻璃</v>
      </c>
      <c r="R7" s="10" t="str">
        <f>VLOOKUP(表1[[#This Row],[设备位号]],'[1]河南迪赛诺F4工艺包附表2-设备一览表'!$C:$AD,28,FALSE)</f>
        <v>F4车间</v>
      </c>
    </row>
    <row r="8" spans="1:18" x14ac:dyDescent="0.2">
      <c r="A8" s="5" t="s">
        <v>17</v>
      </c>
      <c r="B8" s="9" t="s">
        <v>1</v>
      </c>
      <c r="C8" s="9" t="str">
        <f>VLOOKUP(表1[[#This Row],[设备位号]],'[1]河南迪赛诺F4工艺包附表2-设备一览表'!$C:$AA,2,FALSE)</f>
        <v>淬灭分层反应釜</v>
      </c>
      <c r="D8" s="9" t="str">
        <f>VLOOKUP(表1[[#This Row],[设备位号]],'[1]河南迪赛诺F4工艺包附表2-设备一览表'!$C:$AA,3,FALSE)</f>
        <v>立式盆底闭式</v>
      </c>
      <c r="E8" s="9" t="str">
        <f>VLOOKUP(表1[[#This Row],[设备位号]],'[1]河南迪赛诺F4工艺包附表2-设备一览表'!$C:$AA,4,FALSE)</f>
        <v>V=10.0m3</v>
      </c>
      <c r="F8" s="9">
        <f>VLOOKUP(表1[[#This Row],[设备位号]],'[1]河南迪赛诺F4工艺包附表2-设备一览表'!$C:$AA,10,FALSE)</f>
        <v>11</v>
      </c>
      <c r="G8" s="9" t="str">
        <f>VLOOKUP(表1[[#This Row],[设备位号]],'[1]河南迪赛诺F4工艺包附表2-设备一览表'!$C:$AA,14,FALSE)</f>
        <v>有</v>
      </c>
      <c r="H8" s="10" t="str">
        <f>VLOOKUP(表1[[#This Row],[设备位号]],'[1]河南迪赛诺F4工艺包附表2-设备一览表'!$C:$AA,15,FALSE)</f>
        <v>氯化镁，盐酸，水， F1，TF</v>
      </c>
      <c r="I8" s="10">
        <f>LEN(表1[[#This Row],[介质]])-LEN(SUBSTITUTE(表1[[#This Row],[介质]],"，",""))+1</f>
        <v>5</v>
      </c>
      <c r="J8" s="10">
        <f>表1[[#This Row],[介质数量]]*表1[[#This Row],[设备
数量]]</f>
        <v>15</v>
      </c>
      <c r="K8" s="10" t="str">
        <f>VLOOKUP(表1[[#This Row],[设备位号]],'[1]河南迪赛诺F4工艺包附表2-设备一览表'!$C:$AA,16,FALSE)</f>
        <v>0-31</v>
      </c>
      <c r="L8" s="10" t="str">
        <f>VLOOKUP(表1[[#This Row],[设备位号]],'[1]河南迪赛诺F4工艺包附表2-设备一览表'!$C:$AA,17,FALSE)</f>
        <v>常压</v>
      </c>
      <c r="M8" s="10">
        <f>VLOOKUP(表1[[#This Row],[设备位号]],'[1]河南迪赛诺F4工艺包附表2-设备一览表'!$C:$AA,18,FALSE)</f>
        <v>3</v>
      </c>
      <c r="N8" s="10">
        <f>VLOOKUP(表1[[#This Row],[设备位号]],'[1]河南迪赛诺F4工艺包附表2-设备一览表'!$C:$AA,19,FALSE)</f>
        <v>0</v>
      </c>
      <c r="O8" s="10">
        <f>VLOOKUP(表1[[#This Row],[设备位号]],'[1]河南迪赛诺F4工艺包附表2-设备一览表'!$C:$AA,20,FALSE)</f>
        <v>0</v>
      </c>
      <c r="P8" s="10">
        <f>表1[[#This Row],[本期
数量]]+表1[[#This Row],[备用
数量]]+表1[[#This Row],[预留
数量]]</f>
        <v>3</v>
      </c>
      <c r="Q8" s="10" t="str">
        <f>VLOOKUP(表1[[#This Row],[设备位号]],'[1]河南迪赛诺F4工艺包附表2-设备一览表'!$C:$AA,22,FALSE)</f>
        <v>搪玻璃</v>
      </c>
      <c r="R8" s="10" t="str">
        <f>VLOOKUP(表1[[#This Row],[设备位号]],'[1]河南迪赛诺F4工艺包附表2-设备一览表'!$C:$AD,28,FALSE)</f>
        <v>F4车间</v>
      </c>
    </row>
    <row r="9" spans="1:18" hidden="1" x14ac:dyDescent="0.2">
      <c r="A9" s="5" t="s">
        <v>18</v>
      </c>
      <c r="B9" s="9" t="s">
        <v>1</v>
      </c>
      <c r="C9" s="9" t="str">
        <f>VLOOKUP(表1[[#This Row],[设备位号]],'[1]河南迪赛诺F4工艺包附表2-设备一览表'!$C:$AA,2,FALSE)</f>
        <v>F1薄膜浓缩填料塔</v>
      </c>
      <c r="D9" s="9" t="str">
        <f>VLOOKUP(表1[[#This Row],[设备位号]],'[1]河南迪赛诺F4工艺包附表2-设备一览表'!$C:$AA,3,FALSE)</f>
        <v>填料塔</v>
      </c>
      <c r="E9" s="9" t="str">
        <f>VLOOKUP(表1[[#This Row],[设备位号]],'[1]河南迪赛诺F4工艺包附表2-设备一览表'!$C:$AA,4,FALSE)</f>
        <v>Ø700, H=2.0m</v>
      </c>
      <c r="F9" s="9">
        <f>VLOOKUP(表1[[#This Row],[设备位号]],'[1]河南迪赛诺F4工艺包附表2-设备一览表'!$C:$AA,10,FALSE)</f>
        <v>0</v>
      </c>
      <c r="G9" s="9">
        <f>VLOOKUP(表1[[#This Row],[设备位号]],'[1]河南迪赛诺F4工艺包附表2-设备一览表'!$C:$AA,14,FALSE)</f>
        <v>0</v>
      </c>
      <c r="H9" s="10" t="str">
        <f>VLOOKUP(表1[[#This Row],[设备位号]],'[1]河南迪赛诺F4工艺包附表2-设备一览表'!$C:$AA,15,FALSE)</f>
        <v>THF,F1</v>
      </c>
      <c r="I9" s="10">
        <f>LEN(表1[[#This Row],[介质]])-LEN(SUBSTITUTE(表1[[#This Row],[介质]],"，",""))+1</f>
        <v>1</v>
      </c>
      <c r="J9" s="10">
        <f>表1[[#This Row],[介质数量]]*表1[[#This Row],[设备
数量]]</f>
        <v>1</v>
      </c>
      <c r="K9" s="10">
        <f>VLOOKUP(表1[[#This Row],[设备位号]],'[1]河南迪赛诺F4工艺包附表2-设备一览表'!$C:$AA,16,FALSE)</f>
        <v>40</v>
      </c>
      <c r="L9" s="10">
        <f>VLOOKUP(表1[[#This Row],[设备位号]],'[1]河南迪赛诺F4工艺包附表2-设备一览表'!$C:$AA,17,FALSE)</f>
        <v>-0.1</v>
      </c>
      <c r="M9" s="10">
        <f>VLOOKUP(表1[[#This Row],[设备位号]],'[1]河南迪赛诺F4工艺包附表2-设备一览表'!$C:$AA,18,FALSE)</f>
        <v>1</v>
      </c>
      <c r="N9" s="10">
        <f>VLOOKUP(表1[[#This Row],[设备位号]],'[1]河南迪赛诺F4工艺包附表2-设备一览表'!$C:$AA,19,FALSE)</f>
        <v>0</v>
      </c>
      <c r="O9" s="10">
        <f>VLOOKUP(表1[[#This Row],[设备位号]],'[1]河南迪赛诺F4工艺包附表2-设备一览表'!$C:$AA,20,FALSE)</f>
        <v>0</v>
      </c>
      <c r="P9" s="10">
        <f>表1[[#This Row],[本期
数量]]+表1[[#This Row],[备用
数量]]+表1[[#This Row],[预留
数量]]</f>
        <v>1</v>
      </c>
      <c r="Q9" s="10" t="str">
        <f>VLOOKUP(表1[[#This Row],[设备位号]],'[1]河南迪赛诺F4工艺包附表2-设备一览表'!$C:$AA,22,FALSE)</f>
        <v>S304</v>
      </c>
      <c r="R9" s="10">
        <f>VLOOKUP(表1[[#This Row],[设备位号]],'[1]河南迪赛诺F4工艺包附表2-设备一览表'!$C:$AD,28,FALSE)</f>
        <v>0</v>
      </c>
    </row>
    <row r="10" spans="1:18" hidden="1" x14ac:dyDescent="0.2">
      <c r="A10" s="5" t="s">
        <v>19</v>
      </c>
      <c r="B10" s="9" t="s">
        <v>1</v>
      </c>
      <c r="C10" s="9" t="str">
        <f>VLOOKUP(表1[[#This Row],[设备位号]],'[1]河南迪赛诺F4工艺包附表2-设备一览表'!$C:$AA,2,FALSE)</f>
        <v>分层油相罐</v>
      </c>
      <c r="D10" s="9" t="str">
        <f>VLOOKUP(表1[[#This Row],[设备位号]],'[1]河南迪赛诺F4工艺包附表2-设备一览表'!$C:$AA,3,FALSE)</f>
        <v>立式盆底闭式</v>
      </c>
      <c r="E10" s="9" t="str">
        <f>VLOOKUP(表1[[#This Row],[设备位号]],'[1]河南迪赛诺F4工艺包附表2-设备一览表'!$C:$AA,4,FALSE)</f>
        <v>6.3m3</v>
      </c>
      <c r="F10" s="9">
        <f>VLOOKUP(表1[[#This Row],[设备位号]],'[1]河南迪赛诺F4工艺包附表2-设备一览表'!$C:$AA,10,FALSE)</f>
        <v>0</v>
      </c>
      <c r="G10" s="9">
        <f>VLOOKUP(表1[[#This Row],[设备位号]],'[1]河南迪赛诺F4工艺包附表2-设备一览表'!$C:$AA,14,FALSE)</f>
        <v>0</v>
      </c>
      <c r="H10" s="10" t="str">
        <f>VLOOKUP(表1[[#This Row],[设备位号]],'[1]河南迪赛诺F4工艺包附表2-设备一览表'!$C:$AA,15,FALSE)</f>
        <v>THF,F1</v>
      </c>
      <c r="I10" s="10">
        <f>LEN(表1[[#This Row],[介质]])-LEN(SUBSTITUTE(表1[[#This Row],[介质]],"，",""))+1</f>
        <v>1</v>
      </c>
      <c r="J10" s="10">
        <f>表1[[#This Row],[介质数量]]*表1[[#This Row],[设备
数量]]</f>
        <v>1</v>
      </c>
      <c r="K10" s="10">
        <f>VLOOKUP(表1[[#This Row],[设备位号]],'[1]河南迪赛诺F4工艺包附表2-设备一览表'!$C:$AA,16,FALSE)</f>
        <v>20</v>
      </c>
      <c r="L10" s="10" t="str">
        <f>VLOOKUP(表1[[#This Row],[设备位号]],'[1]河南迪赛诺F4工艺包附表2-设备一览表'!$C:$AA,17,FALSE)</f>
        <v>常压</v>
      </c>
      <c r="M10" s="10">
        <f>VLOOKUP(表1[[#This Row],[设备位号]],'[1]河南迪赛诺F4工艺包附表2-设备一览表'!$C:$AA,18,FALSE)</f>
        <v>1</v>
      </c>
      <c r="N10" s="10">
        <f>VLOOKUP(表1[[#This Row],[设备位号]],'[1]河南迪赛诺F4工艺包附表2-设备一览表'!$C:$AA,19,FALSE)</f>
        <v>0</v>
      </c>
      <c r="O10" s="10">
        <f>VLOOKUP(表1[[#This Row],[设备位号]],'[1]河南迪赛诺F4工艺包附表2-设备一览表'!$C:$AA,20,FALSE)</f>
        <v>0</v>
      </c>
      <c r="P10" s="10">
        <f>表1[[#This Row],[本期
数量]]+表1[[#This Row],[备用
数量]]+表1[[#This Row],[预留
数量]]</f>
        <v>1</v>
      </c>
      <c r="Q10" s="10" t="str">
        <f>VLOOKUP(表1[[#This Row],[设备位号]],'[1]河南迪赛诺F4工艺包附表2-设备一览表'!$C:$AA,22,FALSE)</f>
        <v>搪玻璃</v>
      </c>
      <c r="R10" s="10" t="str">
        <f>VLOOKUP(表1[[#This Row],[设备位号]],'[1]河南迪赛诺F4工艺包附表2-设备一览表'!$C:$AD,28,FALSE)</f>
        <v>F4车间</v>
      </c>
    </row>
    <row r="11" spans="1:18" hidden="1" x14ac:dyDescent="0.2">
      <c r="A11" s="6" t="s">
        <v>20</v>
      </c>
      <c r="B11" s="9" t="s">
        <v>1</v>
      </c>
      <c r="C11" s="9" t="str">
        <f>VLOOKUP(表1[[#This Row],[设备位号]],'[1]河南迪赛诺F4工艺包附表2-设备一览表'!$C:$AA,2,FALSE)</f>
        <v>分层油相罐泵</v>
      </c>
      <c r="D11" s="9" t="str">
        <f>VLOOKUP(表1[[#This Row],[设备位号]],'[1]河南迪赛诺F4工艺包附表2-设备一览表'!$C:$AA,3,FALSE)</f>
        <v>磁力泵</v>
      </c>
      <c r="E11" s="9" t="str">
        <f>VLOOKUP(表1[[#This Row],[设备位号]],'[1]河南迪赛诺F4工艺包附表2-设备一览表'!$C:$AA,4,FALSE)</f>
        <v>Q=4.0m3/hr（40-25-160，Q=6.3m3/h,H=32m，3kw）</v>
      </c>
      <c r="F11" s="9">
        <f>VLOOKUP(表1[[#This Row],[设备位号]],'[1]河南迪赛诺F4工艺包附表2-设备一览表'!$C:$AA,10,FALSE)</f>
        <v>3</v>
      </c>
      <c r="G11" s="9">
        <f>VLOOKUP(表1[[#This Row],[设备位号]],'[1]河南迪赛诺F4工艺包附表2-设备一览表'!$C:$AA,14,FALSE)</f>
        <v>0</v>
      </c>
      <c r="H11" s="10" t="str">
        <f>VLOOKUP(表1[[#This Row],[设备位号]],'[1]河南迪赛诺F4工艺包附表2-设备一览表'!$C:$AA,15,FALSE)</f>
        <v>THF,F1</v>
      </c>
      <c r="I11" s="10">
        <f>LEN(表1[[#This Row],[介质]])-LEN(SUBSTITUTE(表1[[#This Row],[介质]],"，",""))+1</f>
        <v>1</v>
      </c>
      <c r="J11" s="10">
        <f>表1[[#This Row],[介质数量]]*表1[[#This Row],[设备
数量]]</f>
        <v>1</v>
      </c>
      <c r="K11" s="10">
        <f>VLOOKUP(表1[[#This Row],[设备位号]],'[1]河南迪赛诺F4工艺包附表2-设备一览表'!$C:$AA,16,FALSE)</f>
        <v>0</v>
      </c>
      <c r="L11" s="10" t="str">
        <f>VLOOKUP(表1[[#This Row],[设备位号]],'[1]河南迪赛诺F4工艺包附表2-设备一览表'!$C:$AA,17,FALSE)</f>
        <v>常压</v>
      </c>
      <c r="M11" s="10">
        <f>VLOOKUP(表1[[#This Row],[设备位号]],'[1]河南迪赛诺F4工艺包附表2-设备一览表'!$C:$AA,18,FALSE)</f>
        <v>1</v>
      </c>
      <c r="N11" s="10">
        <f>VLOOKUP(表1[[#This Row],[设备位号]],'[1]河南迪赛诺F4工艺包附表2-设备一览表'!$C:$AA,19,FALSE)</f>
        <v>0</v>
      </c>
      <c r="O11" s="10">
        <f>VLOOKUP(表1[[#This Row],[设备位号]],'[1]河南迪赛诺F4工艺包附表2-设备一览表'!$C:$AA,20,FALSE)</f>
        <v>0</v>
      </c>
      <c r="P11" s="10">
        <f>表1[[#This Row],[本期
数量]]+表1[[#This Row],[备用
数量]]+表1[[#This Row],[预留
数量]]</f>
        <v>1</v>
      </c>
      <c r="Q11" s="10" t="str">
        <f>VLOOKUP(表1[[#This Row],[设备位号]],'[1]河南迪赛诺F4工艺包附表2-设备一览表'!$C:$AA,22,FALSE)</f>
        <v>衬四氟</v>
      </c>
      <c r="R11" s="10" t="str">
        <f>VLOOKUP(表1[[#This Row],[设备位号]],'[1]河南迪赛诺F4工艺包附表2-设备一览表'!$C:$AD,28,FALSE)</f>
        <v>F4车间</v>
      </c>
    </row>
    <row r="12" spans="1:18" hidden="1" x14ac:dyDescent="0.2">
      <c r="A12" s="6" t="s">
        <v>3</v>
      </c>
      <c r="B12" s="9" t="s">
        <v>1</v>
      </c>
      <c r="C12" s="9" t="str">
        <f>VLOOKUP(表1[[#This Row],[设备位号]],'[1]河南迪赛诺F4工艺包附表2-设备一览表'!$C:$AA,2,FALSE)</f>
        <v>薄膜蒸发器</v>
      </c>
      <c r="D12" s="9" t="str">
        <f>VLOOKUP(表1[[#This Row],[设备位号]],'[1]河南迪赛诺F4工艺包附表2-设备一览表'!$C:$AA,3,FALSE)</f>
        <v>刮板式</v>
      </c>
      <c r="E12" s="9" t="str">
        <f>VLOOKUP(表1[[#This Row],[设备位号]],'[1]河南迪赛诺F4工艺包附表2-设备一览表'!$C:$AA,4,FALSE)</f>
        <v>S=25m2</v>
      </c>
      <c r="F12" s="9">
        <f>VLOOKUP(表1[[#This Row],[设备位号]],'[1]河南迪赛诺F4工艺包附表2-设备一览表'!$C:$AA,10,FALSE)</f>
        <v>5.5</v>
      </c>
      <c r="G12" s="9" t="str">
        <f>VLOOKUP(表1[[#This Row],[设备位号]],'[1]河南迪赛诺F4工艺包附表2-设备一览表'!$C:$AA,14,FALSE)</f>
        <v>有</v>
      </c>
      <c r="H12" s="10" t="str">
        <f>VLOOKUP(表1[[#This Row],[设备位号]],'[1]河南迪赛诺F4工艺包附表2-设备一览表'!$C:$AA,15,FALSE)</f>
        <v>THF,F1</v>
      </c>
      <c r="I12" s="10">
        <f>LEN(表1[[#This Row],[介质]])-LEN(SUBSTITUTE(表1[[#This Row],[介质]],"，",""))+1</f>
        <v>1</v>
      </c>
      <c r="J12" s="10">
        <f>表1[[#This Row],[介质数量]]*表1[[#This Row],[设备
数量]]</f>
        <v>1</v>
      </c>
      <c r="K12" s="10">
        <f>VLOOKUP(表1[[#This Row],[设备位号]],'[1]河南迪赛诺F4工艺包附表2-设备一览表'!$C:$AA,16,FALSE)</f>
        <v>40</v>
      </c>
      <c r="L12" s="10">
        <f>VLOOKUP(表1[[#This Row],[设备位号]],'[1]河南迪赛诺F4工艺包附表2-设备一览表'!$C:$AA,17,FALSE)</f>
        <v>-0.1</v>
      </c>
      <c r="M12" s="10">
        <f>VLOOKUP(表1[[#This Row],[设备位号]],'[1]河南迪赛诺F4工艺包附表2-设备一览表'!$C:$AA,18,FALSE)</f>
        <v>1</v>
      </c>
      <c r="N12" s="10">
        <f>VLOOKUP(表1[[#This Row],[设备位号]],'[1]河南迪赛诺F4工艺包附表2-设备一览表'!$C:$AA,19,FALSE)</f>
        <v>0</v>
      </c>
      <c r="O12" s="10">
        <f>VLOOKUP(表1[[#This Row],[设备位号]],'[1]河南迪赛诺F4工艺包附表2-设备一览表'!$C:$AA,20,FALSE)</f>
        <v>0</v>
      </c>
      <c r="P12" s="10">
        <f>表1[[#This Row],[本期
数量]]+表1[[#This Row],[备用
数量]]+表1[[#This Row],[预留
数量]]</f>
        <v>1</v>
      </c>
      <c r="Q12" s="10" t="str">
        <f>VLOOKUP(表1[[#This Row],[设备位号]],'[1]河南迪赛诺F4工艺包附表2-设备一览表'!$C:$AA,22,FALSE)</f>
        <v>S304</v>
      </c>
      <c r="R12" s="10" t="str">
        <f>VLOOKUP(表1[[#This Row],[设备位号]],'[1]河南迪赛诺F4工艺包附表2-设备一览表'!$C:$AD,28,FALSE)</f>
        <v>F4车间</v>
      </c>
    </row>
    <row r="13" spans="1:18" hidden="1" x14ac:dyDescent="0.2">
      <c r="A13" s="6" t="s">
        <v>4</v>
      </c>
      <c r="B13" s="9" t="s">
        <v>1</v>
      </c>
      <c r="C13" s="9" t="str">
        <f>VLOOKUP(表1[[#This Row],[设备位号]],'[1]河南迪赛诺F4工艺包附表2-设备一览表'!$C:$AA,2,FALSE)</f>
        <v>预热器</v>
      </c>
      <c r="D13" s="9" t="str">
        <f>VLOOKUP(表1[[#This Row],[设备位号]],'[1]河南迪赛诺F4工艺包附表2-设备一览表'!$C:$AA,3,FALSE)</f>
        <v>管壳式</v>
      </c>
      <c r="E13" s="9" t="str">
        <f>VLOOKUP(表1[[#This Row],[设备位号]],'[1]河南迪赛诺F4工艺包附表2-设备一览表'!$C:$AA,4,FALSE)</f>
        <v>S=6m2</v>
      </c>
      <c r="F13" s="9">
        <f>VLOOKUP(表1[[#This Row],[设备位号]],'[1]河南迪赛诺F4工艺包附表2-设备一览表'!$C:$AA,10,FALSE)</f>
        <v>0</v>
      </c>
      <c r="G13" s="9">
        <f>VLOOKUP(表1[[#This Row],[设备位号]],'[1]河南迪赛诺F4工艺包附表2-设备一览表'!$C:$AA,14,FALSE)</f>
        <v>0</v>
      </c>
      <c r="H13" s="10" t="str">
        <f>VLOOKUP(表1[[#This Row],[设备位号]],'[1]河南迪赛诺F4工艺包附表2-设备一览表'!$C:$AA,15,FALSE)</f>
        <v>THF,F1</v>
      </c>
      <c r="I13" s="10">
        <f>LEN(表1[[#This Row],[介质]])-LEN(SUBSTITUTE(表1[[#This Row],[介质]],"，",""))+1</f>
        <v>1</v>
      </c>
      <c r="J13" s="10">
        <f>表1[[#This Row],[介质数量]]*表1[[#This Row],[设备
数量]]</f>
        <v>1</v>
      </c>
      <c r="K13" s="10">
        <f>VLOOKUP(表1[[#This Row],[设备位号]],'[1]河南迪赛诺F4工艺包附表2-设备一览表'!$C:$AA,16,FALSE)</f>
        <v>40</v>
      </c>
      <c r="L13" s="10">
        <f>VLOOKUP(表1[[#This Row],[设备位号]],'[1]河南迪赛诺F4工艺包附表2-设备一览表'!$C:$AA,17,FALSE)</f>
        <v>-0.1</v>
      </c>
      <c r="M13" s="10">
        <f>VLOOKUP(表1[[#This Row],[设备位号]],'[1]河南迪赛诺F4工艺包附表2-设备一览表'!$C:$AA,18,FALSE)</f>
        <v>1</v>
      </c>
      <c r="N13" s="10">
        <f>VLOOKUP(表1[[#This Row],[设备位号]],'[1]河南迪赛诺F4工艺包附表2-设备一览表'!$C:$AA,19,FALSE)</f>
        <v>0</v>
      </c>
      <c r="O13" s="10">
        <f>VLOOKUP(表1[[#This Row],[设备位号]],'[1]河南迪赛诺F4工艺包附表2-设备一览表'!$C:$AA,20,FALSE)</f>
        <v>0</v>
      </c>
      <c r="P13" s="10">
        <f>表1[[#This Row],[本期
数量]]+表1[[#This Row],[备用
数量]]+表1[[#This Row],[预留
数量]]</f>
        <v>1</v>
      </c>
      <c r="Q13" s="10" t="str">
        <f>VLOOKUP(表1[[#This Row],[设备位号]],'[1]河南迪赛诺F4工艺包附表2-设备一览表'!$C:$AA,22,FALSE)</f>
        <v>S304</v>
      </c>
      <c r="R13" s="10" t="str">
        <f>VLOOKUP(表1[[#This Row],[设备位号]],'[1]河南迪赛诺F4工艺包附表2-设备一览表'!$C:$AD,28,FALSE)</f>
        <v>F4车间</v>
      </c>
    </row>
    <row r="14" spans="1:18" x14ac:dyDescent="0.2">
      <c r="A14" s="6" t="s">
        <v>5</v>
      </c>
      <c r="B14" s="9" t="s">
        <v>1</v>
      </c>
      <c r="C14" s="9" t="str">
        <f>VLOOKUP(表1[[#This Row],[设备位号]],'[1]河南迪赛诺F4工艺包附表2-设备一览表'!$C:$AA,2,FALSE)</f>
        <v>薄膜蒸发接收釜</v>
      </c>
      <c r="D14" s="9" t="str">
        <f>VLOOKUP(表1[[#This Row],[设备位号]],'[1]河南迪赛诺F4工艺包附表2-设备一览表'!$C:$AA,3,FALSE)</f>
        <v>立式盆底开式</v>
      </c>
      <c r="E14" s="9" t="str">
        <f>VLOOKUP(表1[[#This Row],[设备位号]],'[1]河南迪赛诺F4工艺包附表2-设备一览表'!$C:$AA,4,FALSE)</f>
        <v>V=6.3m3</v>
      </c>
      <c r="F14" s="9">
        <f>VLOOKUP(表1[[#This Row],[设备位号]],'[1]河南迪赛诺F4工艺包附表2-设备一览表'!$C:$AA,10,FALSE)</f>
        <v>7.5</v>
      </c>
      <c r="G14" s="9">
        <f>VLOOKUP(表1[[#This Row],[设备位号]],'[1]河南迪赛诺F4工艺包附表2-设备一览表'!$C:$AA,14,FALSE)</f>
        <v>0</v>
      </c>
      <c r="H14" s="10" t="str">
        <f>VLOOKUP(表1[[#This Row],[设备位号]],'[1]河南迪赛诺F4工艺包附表2-设备一览表'!$C:$AA,15,FALSE)</f>
        <v>THF,F1</v>
      </c>
      <c r="I14" s="10">
        <f>LEN(表1[[#This Row],[介质]])-LEN(SUBSTITUTE(表1[[#This Row],[介质]],"，",""))+1</f>
        <v>1</v>
      </c>
      <c r="J14" s="10">
        <f>表1[[#This Row],[介质数量]]*表1[[#This Row],[设备
数量]]</f>
        <v>1</v>
      </c>
      <c r="K14" s="10">
        <f>VLOOKUP(表1[[#This Row],[设备位号]],'[1]河南迪赛诺F4工艺包附表2-设备一览表'!$C:$AA,16,FALSE)</f>
        <v>40</v>
      </c>
      <c r="L14" s="10">
        <f>VLOOKUP(表1[[#This Row],[设备位号]],'[1]河南迪赛诺F4工艺包附表2-设备一览表'!$C:$AA,17,FALSE)</f>
        <v>-0.1</v>
      </c>
      <c r="M14" s="10">
        <f>VLOOKUP(表1[[#This Row],[设备位号]],'[1]河南迪赛诺F4工艺包附表2-设备一览表'!$C:$AA,18,FALSE)</f>
        <v>1</v>
      </c>
      <c r="N14" s="10">
        <f>VLOOKUP(表1[[#This Row],[设备位号]],'[1]河南迪赛诺F4工艺包附表2-设备一览表'!$C:$AA,19,FALSE)</f>
        <v>0</v>
      </c>
      <c r="O14" s="10">
        <f>VLOOKUP(表1[[#This Row],[设备位号]],'[1]河南迪赛诺F4工艺包附表2-设备一览表'!$C:$AA,20,FALSE)</f>
        <v>0</v>
      </c>
      <c r="P14" s="10">
        <f>表1[[#This Row],[本期
数量]]+表1[[#This Row],[备用
数量]]+表1[[#This Row],[预留
数量]]</f>
        <v>1</v>
      </c>
      <c r="Q14" s="10" t="str">
        <f>VLOOKUP(表1[[#This Row],[设备位号]],'[1]河南迪赛诺F4工艺包附表2-设备一览表'!$C:$AA,22,FALSE)</f>
        <v>S304</v>
      </c>
      <c r="R14" s="10" t="str">
        <f>VLOOKUP(表1[[#This Row],[设备位号]],'[1]河南迪赛诺F4工艺包附表2-设备一览表'!$C:$AD,28,FALSE)</f>
        <v>F4车间</v>
      </c>
    </row>
    <row r="15" spans="1:18" hidden="1" x14ac:dyDescent="0.2">
      <c r="A15" s="6" t="s">
        <v>6</v>
      </c>
      <c r="B15" s="9" t="s">
        <v>1</v>
      </c>
      <c r="C15" s="9" t="str">
        <f>VLOOKUP(表1[[#This Row],[设备位号]],'[1]河南迪赛诺F4工艺包附表2-设备一览表'!$C:$AA,2,FALSE)</f>
        <v>F1薄膜浓缩冷凝器</v>
      </c>
      <c r="D15" s="9" t="str">
        <f>VLOOKUP(表1[[#This Row],[设备位号]],'[1]河南迪赛诺F4工艺包附表2-设备一览表'!$C:$AA,3,FALSE)</f>
        <v>管壳式</v>
      </c>
      <c r="E15" s="9" t="str">
        <f>VLOOKUP(表1[[#This Row],[设备位号]],'[1]河南迪赛诺F4工艺包附表2-设备一览表'!$C:$AA,4,FALSE)</f>
        <v>S=30m2</v>
      </c>
      <c r="F15" s="9">
        <f>VLOOKUP(表1[[#This Row],[设备位号]],'[1]河南迪赛诺F4工艺包附表2-设备一览表'!$C:$AA,10,FALSE)</f>
        <v>0</v>
      </c>
      <c r="G15" s="9">
        <f>VLOOKUP(表1[[#This Row],[设备位号]],'[1]河南迪赛诺F4工艺包附表2-设备一览表'!$C:$AA,14,FALSE)</f>
        <v>0</v>
      </c>
      <c r="H15" s="10" t="str">
        <f>VLOOKUP(表1[[#This Row],[设备位号]],'[1]河南迪赛诺F4工艺包附表2-设备一览表'!$C:$AA,15,FALSE)</f>
        <v>THF</v>
      </c>
      <c r="I15" s="10">
        <f>LEN(表1[[#This Row],[介质]])-LEN(SUBSTITUTE(表1[[#This Row],[介质]],"，",""))+1</f>
        <v>1</v>
      </c>
      <c r="J15" s="10">
        <f>表1[[#This Row],[介质数量]]*表1[[#This Row],[设备
数量]]</f>
        <v>1</v>
      </c>
      <c r="K15" s="10">
        <f>VLOOKUP(表1[[#This Row],[设备位号]],'[1]河南迪赛诺F4工艺包附表2-设备一览表'!$C:$AA,16,FALSE)</f>
        <v>40</v>
      </c>
      <c r="L15" s="10">
        <f>VLOOKUP(表1[[#This Row],[设备位号]],'[1]河南迪赛诺F4工艺包附表2-设备一览表'!$C:$AA,17,FALSE)</f>
        <v>-0.1</v>
      </c>
      <c r="M15" s="10">
        <f>VLOOKUP(表1[[#This Row],[设备位号]],'[1]河南迪赛诺F4工艺包附表2-设备一览表'!$C:$AA,18,FALSE)</f>
        <v>1</v>
      </c>
      <c r="N15" s="10">
        <f>VLOOKUP(表1[[#This Row],[设备位号]],'[1]河南迪赛诺F4工艺包附表2-设备一览表'!$C:$AA,19,FALSE)</f>
        <v>0</v>
      </c>
      <c r="O15" s="10">
        <f>VLOOKUP(表1[[#This Row],[设备位号]],'[1]河南迪赛诺F4工艺包附表2-设备一览表'!$C:$AA,20,FALSE)</f>
        <v>0</v>
      </c>
      <c r="P15" s="10">
        <f>表1[[#This Row],[本期
数量]]+表1[[#This Row],[备用
数量]]+表1[[#This Row],[预留
数量]]</f>
        <v>1</v>
      </c>
      <c r="Q15" s="10" t="str">
        <f>VLOOKUP(表1[[#This Row],[设备位号]],'[1]河南迪赛诺F4工艺包附表2-设备一览表'!$C:$AA,22,FALSE)</f>
        <v>S304</v>
      </c>
      <c r="R15" s="10" t="str">
        <f>VLOOKUP(表1[[#This Row],[设备位号]],'[1]河南迪赛诺F4工艺包附表2-设备一览表'!$C:$AD,28,FALSE)</f>
        <v>F4车间</v>
      </c>
    </row>
    <row r="16" spans="1:18" hidden="1" x14ac:dyDescent="0.2">
      <c r="A16" s="6" t="s">
        <v>7</v>
      </c>
      <c r="B16" s="9" t="s">
        <v>1</v>
      </c>
      <c r="C16" s="9" t="str">
        <f>VLOOKUP(表1[[#This Row],[设备位号]],'[1]河南迪赛诺F4工艺包附表2-设备一览表'!$C:$AA,2,FALSE)</f>
        <v>F1薄膜浓缩捕集器</v>
      </c>
      <c r="D16" s="9" t="str">
        <f>VLOOKUP(表1[[#This Row],[设备位号]],'[1]河南迪赛诺F4工艺包附表2-设备一览表'!$C:$AA,3,FALSE)</f>
        <v>管壳式</v>
      </c>
      <c r="E16" s="9" t="str">
        <f>VLOOKUP(表1[[#This Row],[设备位号]],'[1]河南迪赛诺F4工艺包附表2-设备一览表'!$C:$AA,4,FALSE)</f>
        <v>S=20m2</v>
      </c>
      <c r="F16" s="9">
        <f>VLOOKUP(表1[[#This Row],[设备位号]],'[1]河南迪赛诺F4工艺包附表2-设备一览表'!$C:$AA,10,FALSE)</f>
        <v>0</v>
      </c>
      <c r="G16" s="9">
        <f>VLOOKUP(表1[[#This Row],[设备位号]],'[1]河南迪赛诺F4工艺包附表2-设备一览表'!$C:$AA,14,FALSE)</f>
        <v>0</v>
      </c>
      <c r="H16" s="10" t="str">
        <f>VLOOKUP(表1[[#This Row],[设备位号]],'[1]河南迪赛诺F4工艺包附表2-设备一览表'!$C:$AA,15,FALSE)</f>
        <v>THF</v>
      </c>
      <c r="I16" s="10">
        <f>LEN(表1[[#This Row],[介质]])-LEN(SUBSTITUTE(表1[[#This Row],[介质]],"，",""))+1</f>
        <v>1</v>
      </c>
      <c r="J16" s="10">
        <f>表1[[#This Row],[介质数量]]*表1[[#This Row],[设备
数量]]</f>
        <v>1</v>
      </c>
      <c r="K16" s="10">
        <f>VLOOKUP(表1[[#This Row],[设备位号]],'[1]河南迪赛诺F4工艺包附表2-设备一览表'!$C:$AA,16,FALSE)</f>
        <v>10</v>
      </c>
      <c r="L16" s="10">
        <f>VLOOKUP(表1[[#This Row],[设备位号]],'[1]河南迪赛诺F4工艺包附表2-设备一览表'!$C:$AA,17,FALSE)</f>
        <v>-0.1</v>
      </c>
      <c r="M16" s="10">
        <f>VLOOKUP(表1[[#This Row],[设备位号]],'[1]河南迪赛诺F4工艺包附表2-设备一览表'!$C:$AA,18,FALSE)</f>
        <v>1</v>
      </c>
      <c r="N16" s="10">
        <f>VLOOKUP(表1[[#This Row],[设备位号]],'[1]河南迪赛诺F4工艺包附表2-设备一览表'!$C:$AA,19,FALSE)</f>
        <v>0</v>
      </c>
      <c r="O16" s="10">
        <f>VLOOKUP(表1[[#This Row],[设备位号]],'[1]河南迪赛诺F4工艺包附表2-设备一览表'!$C:$AA,20,FALSE)</f>
        <v>0</v>
      </c>
      <c r="P16" s="10">
        <f>表1[[#This Row],[本期
数量]]+表1[[#This Row],[备用
数量]]+表1[[#This Row],[预留
数量]]</f>
        <v>1</v>
      </c>
      <c r="Q16" s="10" t="str">
        <f>VLOOKUP(表1[[#This Row],[设备位号]],'[1]河南迪赛诺F4工艺包附表2-设备一览表'!$C:$AA,22,FALSE)</f>
        <v>S304</v>
      </c>
      <c r="R16" s="10" t="str">
        <f>VLOOKUP(表1[[#This Row],[设备位号]],'[1]河南迪赛诺F4工艺包附表2-设备一览表'!$C:$AD,28,FALSE)</f>
        <v>F4车间</v>
      </c>
    </row>
    <row r="17" spans="1:18" hidden="1" x14ac:dyDescent="0.2">
      <c r="A17" s="6" t="s">
        <v>8</v>
      </c>
      <c r="B17" s="9" t="s">
        <v>1</v>
      </c>
      <c r="C17" s="9" t="str">
        <f>VLOOKUP(表1[[#This Row],[设备位号]],'[1]河南迪赛诺F4工艺包附表2-设备一览表'!$C:$AA,2,FALSE)</f>
        <v>F1薄膜浓缩接收罐</v>
      </c>
      <c r="D17" s="9" t="str">
        <f>VLOOKUP(表1[[#This Row],[设备位号]],'[1]河南迪赛诺F4工艺包附表2-设备一览表'!$C:$AA,3,FALSE)</f>
        <v>立式盆底开式</v>
      </c>
      <c r="E17" s="9" t="str">
        <f>VLOOKUP(表1[[#This Row],[设备位号]],'[1]河南迪赛诺F4工艺包附表2-设备一览表'!$C:$AA,4,FALSE)</f>
        <v>V=6.3m3</v>
      </c>
      <c r="F17" s="9">
        <f>VLOOKUP(表1[[#This Row],[设备位号]],'[1]河南迪赛诺F4工艺包附表2-设备一览表'!$C:$AA,10,FALSE)</f>
        <v>0</v>
      </c>
      <c r="G17" s="9">
        <f>VLOOKUP(表1[[#This Row],[设备位号]],'[1]河南迪赛诺F4工艺包附表2-设备一览表'!$C:$AA,14,FALSE)</f>
        <v>0</v>
      </c>
      <c r="H17" s="10" t="str">
        <f>VLOOKUP(表1[[#This Row],[设备位号]],'[1]河南迪赛诺F4工艺包附表2-设备一览表'!$C:$AA,15,FALSE)</f>
        <v>THF</v>
      </c>
      <c r="I17" s="10">
        <f>LEN(表1[[#This Row],[介质]])-LEN(SUBSTITUTE(表1[[#This Row],[介质]],"，",""))+1</f>
        <v>1</v>
      </c>
      <c r="J17" s="10">
        <f>表1[[#This Row],[介质数量]]*表1[[#This Row],[设备
数量]]</f>
        <v>1</v>
      </c>
      <c r="K17" s="10" t="str">
        <f>VLOOKUP(表1[[#This Row],[设备位号]],'[1]河南迪赛诺F4工艺包附表2-设备一览表'!$C:$AA,16,FALSE)</f>
        <v>20-30</v>
      </c>
      <c r="L17" s="10">
        <f>VLOOKUP(表1[[#This Row],[设备位号]],'[1]河南迪赛诺F4工艺包附表2-设备一览表'!$C:$AA,17,FALSE)</f>
        <v>-0.1</v>
      </c>
      <c r="M17" s="10">
        <f>VLOOKUP(表1[[#This Row],[设备位号]],'[1]河南迪赛诺F4工艺包附表2-设备一览表'!$C:$AA,18,FALSE)</f>
        <v>1</v>
      </c>
      <c r="N17" s="10">
        <f>VLOOKUP(表1[[#This Row],[设备位号]],'[1]河南迪赛诺F4工艺包附表2-设备一览表'!$C:$AA,19,FALSE)</f>
        <v>0</v>
      </c>
      <c r="O17" s="10">
        <f>VLOOKUP(表1[[#This Row],[设备位号]],'[1]河南迪赛诺F4工艺包附表2-设备一览表'!$C:$AA,20,FALSE)</f>
        <v>0</v>
      </c>
      <c r="P17" s="10">
        <f>表1[[#This Row],[本期
数量]]+表1[[#This Row],[备用
数量]]+表1[[#This Row],[预留
数量]]</f>
        <v>1</v>
      </c>
      <c r="Q17" s="10" t="str">
        <f>VLOOKUP(表1[[#This Row],[设备位号]],'[1]河南迪赛诺F4工艺包附表2-设备一览表'!$C:$AA,22,FALSE)</f>
        <v>S304</v>
      </c>
      <c r="R17" s="10" t="str">
        <f>VLOOKUP(表1[[#This Row],[设备位号]],'[1]河南迪赛诺F4工艺包附表2-设备一览表'!$C:$AD,28,FALSE)</f>
        <v>F4车间</v>
      </c>
    </row>
    <row r="18" spans="1:18" hidden="1" x14ac:dyDescent="0.2">
      <c r="A18" s="6" t="s">
        <v>9</v>
      </c>
      <c r="B18" s="9" t="s">
        <v>1</v>
      </c>
      <c r="C18" s="9" t="str">
        <f>VLOOKUP(表1[[#This Row],[设备位号]],'[1]河南迪赛诺F4工艺包附表2-设备一览表'!$C:$AA,2,FALSE)</f>
        <v>F1薄膜浓缩真空缓冲罐</v>
      </c>
      <c r="D18" s="9" t="str">
        <f>VLOOKUP(表1[[#This Row],[设备位号]],'[1]河南迪赛诺F4工艺包附表2-设备一览表'!$C:$AA,3,FALSE)</f>
        <v>立式盆底</v>
      </c>
      <c r="E18" s="9" t="str">
        <f>VLOOKUP(表1[[#This Row],[设备位号]],'[1]河南迪赛诺F4工艺包附表2-设备一览表'!$C:$AA,4,FALSE)</f>
        <v>V=0.3m3</v>
      </c>
      <c r="F18" s="9">
        <f>VLOOKUP(表1[[#This Row],[设备位号]],'[1]河南迪赛诺F4工艺包附表2-设备一览表'!$C:$AA,10,FALSE)</f>
        <v>0</v>
      </c>
      <c r="G18" s="9">
        <f>VLOOKUP(表1[[#This Row],[设备位号]],'[1]河南迪赛诺F4工艺包附表2-设备一览表'!$C:$AA,14,FALSE)</f>
        <v>0</v>
      </c>
      <c r="H18" s="10">
        <f>VLOOKUP(表1[[#This Row],[设备位号]],'[1]河南迪赛诺F4工艺包附表2-设备一览表'!$C:$AA,15,FALSE)</f>
        <v>0</v>
      </c>
      <c r="I18" s="10">
        <f>LEN(表1[[#This Row],[介质]])-LEN(SUBSTITUTE(表1[[#This Row],[介质]],"，",""))+1</f>
        <v>1</v>
      </c>
      <c r="J18" s="10">
        <f>表1[[#This Row],[介质数量]]*表1[[#This Row],[设备
数量]]</f>
        <v>1</v>
      </c>
      <c r="K18" s="10" t="str">
        <f>VLOOKUP(表1[[#This Row],[设备位号]],'[1]河南迪赛诺F4工艺包附表2-设备一览表'!$C:$AA,16,FALSE)</f>
        <v>20-30</v>
      </c>
      <c r="L18" s="10">
        <f>VLOOKUP(表1[[#This Row],[设备位号]],'[1]河南迪赛诺F4工艺包附表2-设备一览表'!$C:$AA,17,FALSE)</f>
        <v>-0.1</v>
      </c>
      <c r="M18" s="10">
        <f>VLOOKUP(表1[[#This Row],[设备位号]],'[1]河南迪赛诺F4工艺包附表2-设备一览表'!$C:$AA,18,FALSE)</f>
        <v>1</v>
      </c>
      <c r="N18" s="10">
        <f>VLOOKUP(表1[[#This Row],[设备位号]],'[1]河南迪赛诺F4工艺包附表2-设备一览表'!$C:$AA,19,FALSE)</f>
        <v>0</v>
      </c>
      <c r="O18" s="10">
        <f>VLOOKUP(表1[[#This Row],[设备位号]],'[1]河南迪赛诺F4工艺包附表2-设备一览表'!$C:$AA,20,FALSE)</f>
        <v>0</v>
      </c>
      <c r="P18" s="10">
        <f>表1[[#This Row],[本期
数量]]+表1[[#This Row],[备用
数量]]+表1[[#This Row],[预留
数量]]</f>
        <v>1</v>
      </c>
      <c r="Q18" s="10" t="str">
        <f>VLOOKUP(表1[[#This Row],[设备位号]],'[1]河南迪赛诺F4工艺包附表2-设备一览表'!$C:$AA,22,FALSE)</f>
        <v>碳钢</v>
      </c>
      <c r="R18" s="10" t="str">
        <f>VLOOKUP(表1[[#This Row],[设备位号]],'[1]河南迪赛诺F4工艺包附表2-设备一览表'!$C:$AD,28,FALSE)</f>
        <v>F4车间</v>
      </c>
    </row>
    <row r="19" spans="1:18" hidden="1" x14ac:dyDescent="0.2">
      <c r="A19" s="6" t="s">
        <v>10</v>
      </c>
      <c r="B19" s="9" t="s">
        <v>1</v>
      </c>
      <c r="C19" s="9" t="str">
        <f>VLOOKUP(表1[[#This Row],[设备位号]],'[1]河南迪赛诺F4工艺包附表2-设备一览表'!$C:$AA,2,FALSE)</f>
        <v>F1薄膜浓缩真空泵</v>
      </c>
      <c r="D19" s="9" t="str">
        <f>VLOOKUP(表1[[#This Row],[设备位号]],'[1]河南迪赛诺F4工艺包附表2-设备一览表'!$C:$AA,3,FALSE)</f>
        <v>液环泵</v>
      </c>
      <c r="E19" s="9" t="str">
        <f>VLOOKUP(表1[[#This Row],[设备位号]],'[1]河南迪赛诺F4工艺包附表2-设备一览表'!$C:$AA,4,FALSE)</f>
        <v>Q=100L/S(2BV6131,Q=400m3/h，11kw)</v>
      </c>
      <c r="F19" s="9">
        <f>VLOOKUP(表1[[#This Row],[设备位号]],'[1]河南迪赛诺F4工艺包附表2-设备一览表'!$C:$AA,10,FALSE)</f>
        <v>11</v>
      </c>
      <c r="G19" s="9">
        <f>VLOOKUP(表1[[#This Row],[设备位号]],'[1]河南迪赛诺F4工艺包附表2-设备一览表'!$C:$AA,14,FALSE)</f>
        <v>0</v>
      </c>
      <c r="H19" s="10" t="str">
        <f>VLOOKUP(表1[[#This Row],[设备位号]],'[1]河南迪赛诺F4工艺包附表2-设备一览表'!$C:$AA,15,FALSE)</f>
        <v>THF，水</v>
      </c>
      <c r="I19" s="10">
        <f>LEN(表1[[#This Row],[介质]])-LEN(SUBSTITUTE(表1[[#This Row],[介质]],"，",""))+1</f>
        <v>2</v>
      </c>
      <c r="J19" s="10">
        <f>表1[[#This Row],[介质数量]]*表1[[#This Row],[设备
数量]]</f>
        <v>2</v>
      </c>
      <c r="K19" s="10" t="str">
        <f>VLOOKUP(表1[[#This Row],[设备位号]],'[1]河南迪赛诺F4工艺包附表2-设备一览表'!$C:$AA,16,FALSE)</f>
        <v>20-30</v>
      </c>
      <c r="L19" s="10">
        <f>VLOOKUP(表1[[#This Row],[设备位号]],'[1]河南迪赛诺F4工艺包附表2-设备一览表'!$C:$AA,17,FALSE)</f>
        <v>0</v>
      </c>
      <c r="M19" s="10">
        <f>VLOOKUP(表1[[#This Row],[设备位号]],'[1]河南迪赛诺F4工艺包附表2-设备一览表'!$C:$AA,18,FALSE)</f>
        <v>1</v>
      </c>
      <c r="N19" s="10">
        <f>VLOOKUP(表1[[#This Row],[设备位号]],'[1]河南迪赛诺F4工艺包附表2-设备一览表'!$C:$AA,19,FALSE)</f>
        <v>0</v>
      </c>
      <c r="O19" s="10">
        <f>VLOOKUP(表1[[#This Row],[设备位号]],'[1]河南迪赛诺F4工艺包附表2-设备一览表'!$C:$AA,20,FALSE)</f>
        <v>0</v>
      </c>
      <c r="P19" s="10">
        <f>表1[[#This Row],[本期
数量]]+表1[[#This Row],[备用
数量]]+表1[[#This Row],[预留
数量]]</f>
        <v>1</v>
      </c>
      <c r="Q19" s="10" t="str">
        <f>VLOOKUP(表1[[#This Row],[设备位号]],'[1]河南迪赛诺F4工艺包附表2-设备一览表'!$C:$AA,22,FALSE)</f>
        <v>碳钢</v>
      </c>
      <c r="R19" s="10" t="str">
        <f>VLOOKUP(表1[[#This Row],[设备位号]],'[1]河南迪赛诺F4工艺包附表2-设备一览表'!$C:$AD,28,FALSE)</f>
        <v>F4车间</v>
      </c>
    </row>
    <row r="20" spans="1:18" x14ac:dyDescent="0.2">
      <c r="A20" s="6" t="s">
        <v>21</v>
      </c>
      <c r="B20" s="9" t="s">
        <v>1</v>
      </c>
      <c r="C20" s="9" t="str">
        <f>VLOOKUP(表1[[#This Row],[设备位号]],'[1]河南迪赛诺F4工艺包附表2-设备一览表'!$C:$AA,2,FALSE)</f>
        <v>F1精馏反应釜</v>
      </c>
      <c r="D20" s="9" t="str">
        <f>VLOOKUP(表1[[#This Row],[设备位号]],'[1]河南迪赛诺F4工艺包附表2-设备一览表'!$C:$AA,3,FALSE)</f>
        <v>立式盆底开式</v>
      </c>
      <c r="E20" s="9" t="str">
        <f>VLOOKUP(表1[[#This Row],[设备位号]],'[1]河南迪赛诺F4工艺包附表2-设备一览表'!$C:$AA,4,FALSE)</f>
        <v>V=6.3m3</v>
      </c>
      <c r="F20" s="9">
        <f>VLOOKUP(表1[[#This Row],[设备位号]],'[1]河南迪赛诺F4工艺包附表2-设备一览表'!$C:$AA,10,FALSE)</f>
        <v>7.5</v>
      </c>
      <c r="G20" s="9">
        <f>VLOOKUP(表1[[#This Row],[设备位号]],'[1]河南迪赛诺F4工艺包附表2-设备一览表'!$C:$AA,14,FALSE)</f>
        <v>0</v>
      </c>
      <c r="H20" s="10" t="str">
        <f>VLOOKUP(表1[[#This Row],[设备位号]],'[1]河南迪赛诺F4工艺包附表2-设备一览表'!$C:$AA,15,FALSE)</f>
        <v>THF，F1</v>
      </c>
      <c r="I20" s="10">
        <f>LEN(表1[[#This Row],[介质]])-LEN(SUBSTITUTE(表1[[#This Row],[介质]],"，",""))+1</f>
        <v>2</v>
      </c>
      <c r="J20" s="10">
        <f>表1[[#This Row],[介质数量]]*表1[[#This Row],[设备
数量]]</f>
        <v>2</v>
      </c>
      <c r="K20" s="10" t="str">
        <f>VLOOKUP(表1[[#This Row],[设备位号]],'[1]河南迪赛诺F4工艺包附表2-设备一览表'!$C:$AA,16,FALSE)</f>
        <v>20-100</v>
      </c>
      <c r="L20" s="10">
        <f>VLOOKUP(表1[[#This Row],[设备位号]],'[1]河南迪赛诺F4工艺包附表2-设备一览表'!$C:$AA,17,FALSE)</f>
        <v>-0.1</v>
      </c>
      <c r="M20" s="10">
        <f>VLOOKUP(表1[[#This Row],[设备位号]],'[1]河南迪赛诺F4工艺包附表2-设备一览表'!$C:$AA,18,FALSE)</f>
        <v>1</v>
      </c>
      <c r="N20" s="10">
        <f>VLOOKUP(表1[[#This Row],[设备位号]],'[1]河南迪赛诺F4工艺包附表2-设备一览表'!$C:$AA,19,FALSE)</f>
        <v>0</v>
      </c>
      <c r="O20" s="10">
        <f>VLOOKUP(表1[[#This Row],[设备位号]],'[1]河南迪赛诺F4工艺包附表2-设备一览表'!$C:$AA,20,FALSE)</f>
        <v>0</v>
      </c>
      <c r="P20" s="10">
        <f>表1[[#This Row],[本期
数量]]+表1[[#This Row],[备用
数量]]+表1[[#This Row],[预留
数量]]</f>
        <v>1</v>
      </c>
      <c r="Q20" s="10" t="str">
        <f>VLOOKUP(表1[[#This Row],[设备位号]],'[1]河南迪赛诺F4工艺包附表2-设备一览表'!$C:$AA,22,FALSE)</f>
        <v>S304</v>
      </c>
      <c r="R20" s="10" t="str">
        <f>VLOOKUP(表1[[#This Row],[设备位号]],'[1]河南迪赛诺F4工艺包附表2-设备一览表'!$C:$AD,28,FALSE)</f>
        <v>F4车间</v>
      </c>
    </row>
    <row r="21" spans="1:18" hidden="1" x14ac:dyDescent="0.2">
      <c r="A21" s="6" t="s">
        <v>22</v>
      </c>
      <c r="B21" s="9" t="s">
        <v>1</v>
      </c>
      <c r="C21" s="9" t="str">
        <f>VLOOKUP(表1[[#This Row],[设备位号]],'[1]河南迪赛诺F4工艺包附表2-设备一览表'!$C:$AA,2,FALSE)</f>
        <v>F1精馏塔</v>
      </c>
      <c r="D21" s="9" t="str">
        <f>VLOOKUP(表1[[#This Row],[设备位号]],'[1]河南迪赛诺F4工艺包附表2-设备一览表'!$C:$AA,3,FALSE)</f>
        <v>填料塔</v>
      </c>
      <c r="E21" s="9" t="str">
        <f>VLOOKUP(表1[[#This Row],[设备位号]],'[1]河南迪赛诺F4工艺包附表2-设备一览表'!$C:$AA,4,FALSE)</f>
        <v>D=600mm, 填料高度=8m</v>
      </c>
      <c r="F21" s="9">
        <f>VLOOKUP(表1[[#This Row],[设备位号]],'[1]河南迪赛诺F4工艺包附表2-设备一览表'!$C:$AA,10,FALSE)</f>
        <v>0</v>
      </c>
      <c r="G21" s="10">
        <f>VLOOKUP(表1[[#This Row],[设备位号]],'[1]河南迪赛诺F4工艺包附表2-设备一览表'!$C:$AA,14,FALSE)</f>
        <v>0</v>
      </c>
      <c r="H21" s="10" t="str">
        <f>VLOOKUP(表1[[#This Row],[设备位号]],'[1]河南迪赛诺F4工艺包附表2-设备一览表'!$C:$AA,15,FALSE)</f>
        <v>THF， F1</v>
      </c>
      <c r="I21" s="10">
        <f>LEN(表1[[#This Row],[介质]])-LEN(SUBSTITUTE(表1[[#This Row],[介质]],"，",""))+1</f>
        <v>2</v>
      </c>
      <c r="J21" s="10">
        <f>表1[[#This Row],[介质数量]]*表1[[#This Row],[设备
数量]]</f>
        <v>2</v>
      </c>
      <c r="K21" s="10" t="str">
        <f>VLOOKUP(表1[[#This Row],[设备位号]],'[1]河南迪赛诺F4工艺包附表2-设备一览表'!$C:$AA,16,FALSE)</f>
        <v>20-100</v>
      </c>
      <c r="L21" s="10">
        <f>VLOOKUP(表1[[#This Row],[设备位号]],'[1]河南迪赛诺F4工艺包附表2-设备一览表'!$C:$AA,17,FALSE)</f>
        <v>-0.1</v>
      </c>
      <c r="M21" s="10">
        <f>VLOOKUP(表1[[#This Row],[设备位号]],'[1]河南迪赛诺F4工艺包附表2-设备一览表'!$C:$AA,18,FALSE)</f>
        <v>1</v>
      </c>
      <c r="N21" s="10">
        <f>VLOOKUP(表1[[#This Row],[设备位号]],'[1]河南迪赛诺F4工艺包附表2-设备一览表'!$C:$AA,19,FALSE)</f>
        <v>0</v>
      </c>
      <c r="O21" s="10">
        <f>VLOOKUP(表1[[#This Row],[设备位号]],'[1]河南迪赛诺F4工艺包附表2-设备一览表'!$C:$AA,20,FALSE)</f>
        <v>0</v>
      </c>
      <c r="P21" s="10">
        <f>表1[[#This Row],[本期
数量]]+表1[[#This Row],[备用
数量]]+表1[[#This Row],[预留
数量]]</f>
        <v>1</v>
      </c>
      <c r="Q21" s="10" t="str">
        <f>VLOOKUP(表1[[#This Row],[设备位号]],'[1]河南迪赛诺F4工艺包附表2-设备一览表'!$C:$AA,22,FALSE)</f>
        <v>待定</v>
      </c>
      <c r="R21" s="10" t="str">
        <f>VLOOKUP(表1[[#This Row],[设备位号]],'[1]河南迪赛诺F4工艺包附表2-设备一览表'!$C:$AD,28,FALSE)</f>
        <v>F4车间</v>
      </c>
    </row>
    <row r="22" spans="1:18" hidden="1" x14ac:dyDescent="0.2">
      <c r="A22" s="6" t="s">
        <v>23</v>
      </c>
      <c r="B22" s="9" t="s">
        <v>1</v>
      </c>
      <c r="C22" s="9" t="str">
        <f>VLOOKUP(表1[[#This Row],[设备位号]],'[1]河南迪赛诺F4工艺包附表2-设备一览表'!$C:$AA,2,FALSE)</f>
        <v>F1精馏塔冷凝器</v>
      </c>
      <c r="D22" s="9" t="str">
        <f>VLOOKUP(表1[[#This Row],[设备位号]],'[1]河南迪赛诺F4工艺包附表2-设备一览表'!$C:$AA,3,FALSE)</f>
        <v>管壳式</v>
      </c>
      <c r="E22" s="9" t="str">
        <f>VLOOKUP(表1[[#This Row],[设备位号]],'[1]河南迪赛诺F4工艺包附表2-设备一览表'!$C:$AA,4,FALSE)</f>
        <v>S=15m2</v>
      </c>
      <c r="F22" s="9">
        <f>VLOOKUP(表1[[#This Row],[设备位号]],'[1]河南迪赛诺F4工艺包附表2-设备一览表'!$C:$AA,10,FALSE)</f>
        <v>0</v>
      </c>
      <c r="G22" s="10">
        <f>VLOOKUP(表1[[#This Row],[设备位号]],'[1]河南迪赛诺F4工艺包附表2-设备一览表'!$C:$AA,14,FALSE)</f>
        <v>0</v>
      </c>
      <c r="H22" s="10" t="str">
        <f>VLOOKUP(表1[[#This Row],[设备位号]],'[1]河南迪赛诺F4工艺包附表2-设备一览表'!$C:$AA,15,FALSE)</f>
        <v>THF， F1</v>
      </c>
      <c r="I22" s="10">
        <f>LEN(表1[[#This Row],[介质]])-LEN(SUBSTITUTE(表1[[#This Row],[介质]],"，",""))+1</f>
        <v>2</v>
      </c>
      <c r="J22" s="10">
        <f>表1[[#This Row],[介质数量]]*表1[[#This Row],[设备
数量]]</f>
        <v>2</v>
      </c>
      <c r="K22" s="10" t="str">
        <f>VLOOKUP(表1[[#This Row],[设备位号]],'[1]河南迪赛诺F4工艺包附表2-设备一览表'!$C:$AA,16,FALSE)</f>
        <v>20-100</v>
      </c>
      <c r="L22" s="10">
        <f>VLOOKUP(表1[[#This Row],[设备位号]],'[1]河南迪赛诺F4工艺包附表2-设备一览表'!$C:$AA,17,FALSE)</f>
        <v>-0.1</v>
      </c>
      <c r="M22" s="10">
        <f>VLOOKUP(表1[[#This Row],[设备位号]],'[1]河南迪赛诺F4工艺包附表2-设备一览表'!$C:$AA,18,FALSE)</f>
        <v>1</v>
      </c>
      <c r="N22" s="10">
        <f>VLOOKUP(表1[[#This Row],[设备位号]],'[1]河南迪赛诺F4工艺包附表2-设备一览表'!$C:$AA,19,FALSE)</f>
        <v>0</v>
      </c>
      <c r="O22" s="10">
        <f>VLOOKUP(表1[[#This Row],[设备位号]],'[1]河南迪赛诺F4工艺包附表2-设备一览表'!$C:$AA,20,FALSE)</f>
        <v>0</v>
      </c>
      <c r="P22" s="10">
        <f>表1[[#This Row],[本期
数量]]+表1[[#This Row],[备用
数量]]+表1[[#This Row],[预留
数量]]</f>
        <v>1</v>
      </c>
      <c r="Q22" s="10" t="str">
        <f>VLOOKUP(表1[[#This Row],[设备位号]],'[1]河南迪赛诺F4工艺包附表2-设备一览表'!$C:$AA,22,FALSE)</f>
        <v>待定</v>
      </c>
      <c r="R22" s="10" t="str">
        <f>VLOOKUP(表1[[#This Row],[设备位号]],'[1]河南迪赛诺F4工艺包附表2-设备一览表'!$C:$AD,28,FALSE)</f>
        <v>F4车间</v>
      </c>
    </row>
    <row r="23" spans="1:18" hidden="1" x14ac:dyDescent="0.2">
      <c r="A23" s="6" t="s">
        <v>24</v>
      </c>
      <c r="B23" s="11" t="s">
        <v>1</v>
      </c>
      <c r="C23" s="9" t="str">
        <f>VLOOKUP(表1[[#This Row],[设备位号]],'[1]河南迪赛诺F4工艺包附表2-设备一览表'!$C:$AA,2,FALSE)</f>
        <v>F1精馏塔捕集器</v>
      </c>
      <c r="D23" s="9" t="str">
        <f>VLOOKUP(表1[[#This Row],[设备位号]],'[1]河南迪赛诺F4工艺包附表2-设备一览表'!$C:$AA,3,FALSE)</f>
        <v>管壳式</v>
      </c>
      <c r="E23" s="9" t="str">
        <f>VLOOKUP(表1[[#This Row],[设备位号]],'[1]河南迪赛诺F4工艺包附表2-设备一览表'!$C:$AA,4,FALSE)</f>
        <v>S=15m2</v>
      </c>
      <c r="F23" s="9">
        <f>VLOOKUP(表1[[#This Row],[设备位号]],'[1]河南迪赛诺F4工艺包附表2-设备一览表'!$C:$AA,10,FALSE)</f>
        <v>0</v>
      </c>
      <c r="G23" s="10">
        <f>VLOOKUP(表1[[#This Row],[设备位号]],'[1]河南迪赛诺F4工艺包附表2-设备一览表'!$C:$AA,14,FALSE)</f>
        <v>0</v>
      </c>
      <c r="H23" s="10" t="str">
        <f>VLOOKUP(表1[[#This Row],[设备位号]],'[1]河南迪赛诺F4工艺包附表2-设备一览表'!$C:$AA,15,FALSE)</f>
        <v>THF， F1</v>
      </c>
      <c r="I23" s="10">
        <f>LEN(表1[[#This Row],[介质]])-LEN(SUBSTITUTE(表1[[#This Row],[介质]],"，",""))+1</f>
        <v>2</v>
      </c>
      <c r="J23" s="10">
        <f>表1[[#This Row],[介质数量]]*表1[[#This Row],[设备
数量]]</f>
        <v>2</v>
      </c>
      <c r="K23" s="10">
        <f>VLOOKUP(表1[[#This Row],[设备位号]],'[1]河南迪赛诺F4工艺包附表2-设备一览表'!$C:$AA,16,FALSE)</f>
        <v>0</v>
      </c>
      <c r="L23" s="10">
        <f>VLOOKUP(表1[[#This Row],[设备位号]],'[1]河南迪赛诺F4工艺包附表2-设备一览表'!$C:$AA,17,FALSE)</f>
        <v>-0.1</v>
      </c>
      <c r="M23" s="10">
        <f>VLOOKUP(表1[[#This Row],[设备位号]],'[1]河南迪赛诺F4工艺包附表2-设备一览表'!$C:$AA,18,FALSE)</f>
        <v>1</v>
      </c>
      <c r="N23" s="10">
        <f>VLOOKUP(表1[[#This Row],[设备位号]],'[1]河南迪赛诺F4工艺包附表2-设备一览表'!$C:$AA,19,FALSE)</f>
        <v>0</v>
      </c>
      <c r="O23" s="10">
        <f>VLOOKUP(表1[[#This Row],[设备位号]],'[1]河南迪赛诺F4工艺包附表2-设备一览表'!$C:$AA,20,FALSE)</f>
        <v>0</v>
      </c>
      <c r="P23" s="10">
        <f>表1[[#This Row],[本期
数量]]+表1[[#This Row],[备用
数量]]+表1[[#This Row],[预留
数量]]</f>
        <v>1</v>
      </c>
      <c r="Q23" s="10" t="str">
        <f>VLOOKUP(表1[[#This Row],[设备位号]],'[1]河南迪赛诺F4工艺包附表2-设备一览表'!$C:$AA,22,FALSE)</f>
        <v>待定</v>
      </c>
      <c r="R23" s="10" t="str">
        <f>VLOOKUP(表1[[#This Row],[设备位号]],'[1]河南迪赛诺F4工艺包附表2-设备一览表'!$C:$AD,28,FALSE)</f>
        <v>F4车间</v>
      </c>
    </row>
    <row r="24" spans="1:18" hidden="1" x14ac:dyDescent="0.2">
      <c r="A24" s="6" t="s">
        <v>25</v>
      </c>
      <c r="B24" s="11" t="s">
        <v>1</v>
      </c>
      <c r="C24" s="9" t="str">
        <f>VLOOKUP(表1[[#This Row],[设备位号]],'[1]河南迪赛诺F4工艺包附表2-设备一览表'!$C:$AA,2,FALSE)</f>
        <v>F1精馏塔接收罐1</v>
      </c>
      <c r="D24" s="9" t="str">
        <f>VLOOKUP(表1[[#This Row],[设备位号]],'[1]河南迪赛诺F4工艺包附表2-设备一览表'!$C:$AA,3,FALSE)</f>
        <v>立式盆底</v>
      </c>
      <c r="E24" s="9" t="str">
        <f>VLOOKUP(表1[[#This Row],[设备位号]],'[1]河南迪赛诺F4工艺包附表2-设备一览表'!$C:$AA,4,FALSE)</f>
        <v>V=1.0m3</v>
      </c>
      <c r="F24" s="9">
        <f>VLOOKUP(表1[[#This Row],[设备位号]],'[1]河南迪赛诺F4工艺包附表2-设备一览表'!$C:$AA,10,FALSE)</f>
        <v>0</v>
      </c>
      <c r="G24" s="10">
        <f>VLOOKUP(表1[[#This Row],[设备位号]],'[1]河南迪赛诺F4工艺包附表2-设备一览表'!$C:$AA,14,FALSE)</f>
        <v>0</v>
      </c>
      <c r="H24" s="10" t="str">
        <f>VLOOKUP(表1[[#This Row],[设备位号]],'[1]河南迪赛诺F4工艺包附表2-设备一览表'!$C:$AA,15,FALSE)</f>
        <v>THF</v>
      </c>
      <c r="I24" s="10">
        <f>LEN(表1[[#This Row],[介质]])-LEN(SUBSTITUTE(表1[[#This Row],[介质]],"，",""))+1</f>
        <v>1</v>
      </c>
      <c r="J24" s="10">
        <f>表1[[#This Row],[介质数量]]*表1[[#This Row],[设备
数量]]</f>
        <v>1</v>
      </c>
      <c r="K24" s="10" t="str">
        <f>VLOOKUP(表1[[#This Row],[设备位号]],'[1]河南迪赛诺F4工艺包附表2-设备一览表'!$C:$AA,16,FALSE)</f>
        <v>20-30</v>
      </c>
      <c r="L24" s="10">
        <f>VLOOKUP(表1[[#This Row],[设备位号]],'[1]河南迪赛诺F4工艺包附表2-设备一览表'!$C:$AA,17,FALSE)</f>
        <v>-0.1</v>
      </c>
      <c r="M24" s="10">
        <f>VLOOKUP(表1[[#This Row],[设备位号]],'[1]河南迪赛诺F4工艺包附表2-设备一览表'!$C:$AA,18,FALSE)</f>
        <v>1</v>
      </c>
      <c r="N24" s="10">
        <f>VLOOKUP(表1[[#This Row],[设备位号]],'[1]河南迪赛诺F4工艺包附表2-设备一览表'!$C:$AA,19,FALSE)</f>
        <v>0</v>
      </c>
      <c r="O24" s="10">
        <f>VLOOKUP(表1[[#This Row],[设备位号]],'[1]河南迪赛诺F4工艺包附表2-设备一览表'!$C:$AA,20,FALSE)</f>
        <v>0</v>
      </c>
      <c r="P24" s="10">
        <f>表1[[#This Row],[本期
数量]]+表1[[#This Row],[备用
数量]]+表1[[#This Row],[预留
数量]]</f>
        <v>1</v>
      </c>
      <c r="Q24" s="10" t="str">
        <f>VLOOKUP(表1[[#This Row],[设备位号]],'[1]河南迪赛诺F4工艺包附表2-设备一览表'!$C:$AA,22,FALSE)</f>
        <v>S304</v>
      </c>
      <c r="R24" s="10" t="str">
        <f>VLOOKUP(表1[[#This Row],[设备位号]],'[1]河南迪赛诺F4工艺包附表2-设备一览表'!$C:$AD,28,FALSE)</f>
        <v>F4车间</v>
      </c>
    </row>
    <row r="25" spans="1:18" hidden="1" x14ac:dyDescent="0.2">
      <c r="A25" s="6" t="s">
        <v>26</v>
      </c>
      <c r="B25" s="11" t="s">
        <v>1</v>
      </c>
      <c r="C25" s="9" t="str">
        <f>VLOOKUP(表1[[#This Row],[设备位号]],'[1]河南迪赛诺F4工艺包附表2-设备一览表'!$C:$AA,2,FALSE)</f>
        <v>F1精馏塔接收罐2</v>
      </c>
      <c r="D25" s="9" t="str">
        <f>VLOOKUP(表1[[#This Row],[设备位号]],'[1]河南迪赛诺F4工艺包附表2-设备一览表'!$C:$AA,3,FALSE)</f>
        <v>立式盆底</v>
      </c>
      <c r="E25" s="9" t="str">
        <f>VLOOKUP(表1[[#This Row],[设备位号]],'[1]河南迪赛诺F4工艺包附表2-设备一览表'!$C:$AA,4,FALSE)</f>
        <v>V=1.0m3</v>
      </c>
      <c r="F25" s="9">
        <f>VLOOKUP(表1[[#This Row],[设备位号]],'[1]河南迪赛诺F4工艺包附表2-设备一览表'!$C:$AA,10,FALSE)</f>
        <v>0</v>
      </c>
      <c r="G25" s="10">
        <f>VLOOKUP(表1[[#This Row],[设备位号]],'[1]河南迪赛诺F4工艺包附表2-设备一览表'!$C:$AA,14,FALSE)</f>
        <v>0</v>
      </c>
      <c r="H25" s="10" t="str">
        <f>VLOOKUP(表1[[#This Row],[设备位号]],'[1]河南迪赛诺F4工艺包附表2-设备一览表'!$C:$AA,15,FALSE)</f>
        <v>F1,THF</v>
      </c>
      <c r="I25" s="10">
        <f>LEN(表1[[#This Row],[介质]])-LEN(SUBSTITUTE(表1[[#This Row],[介质]],"，",""))+1</f>
        <v>1</v>
      </c>
      <c r="J25" s="10">
        <f>表1[[#This Row],[介质数量]]*表1[[#This Row],[设备
数量]]</f>
        <v>1</v>
      </c>
      <c r="K25" s="10" t="str">
        <f>VLOOKUP(表1[[#This Row],[设备位号]],'[1]河南迪赛诺F4工艺包附表2-设备一览表'!$C:$AA,16,FALSE)</f>
        <v>20-30</v>
      </c>
      <c r="L25" s="10">
        <f>VLOOKUP(表1[[#This Row],[设备位号]],'[1]河南迪赛诺F4工艺包附表2-设备一览表'!$C:$AA,17,FALSE)</f>
        <v>-0.1</v>
      </c>
      <c r="M25" s="10">
        <f>VLOOKUP(表1[[#This Row],[设备位号]],'[1]河南迪赛诺F4工艺包附表2-设备一览表'!$C:$AA,18,FALSE)</f>
        <v>1</v>
      </c>
      <c r="N25" s="10">
        <f>VLOOKUP(表1[[#This Row],[设备位号]],'[1]河南迪赛诺F4工艺包附表2-设备一览表'!$C:$AA,19,FALSE)</f>
        <v>0</v>
      </c>
      <c r="O25" s="10">
        <f>VLOOKUP(表1[[#This Row],[设备位号]],'[1]河南迪赛诺F4工艺包附表2-设备一览表'!$C:$AA,20,FALSE)</f>
        <v>0</v>
      </c>
      <c r="P25" s="10">
        <f>表1[[#This Row],[本期
数量]]+表1[[#This Row],[备用
数量]]+表1[[#This Row],[预留
数量]]</f>
        <v>1</v>
      </c>
      <c r="Q25" s="10" t="str">
        <f>VLOOKUP(表1[[#This Row],[设备位号]],'[1]河南迪赛诺F4工艺包附表2-设备一览表'!$C:$AA,22,FALSE)</f>
        <v>S304</v>
      </c>
      <c r="R25" s="10" t="str">
        <f>VLOOKUP(表1[[#This Row],[设备位号]],'[1]河南迪赛诺F4工艺包附表2-设备一览表'!$C:$AD,28,FALSE)</f>
        <v>F4车间</v>
      </c>
    </row>
    <row r="26" spans="1:18" hidden="1" x14ac:dyDescent="0.2">
      <c r="A26" s="6" t="s">
        <v>27</v>
      </c>
      <c r="B26" s="11" t="s">
        <v>1</v>
      </c>
      <c r="C26" s="9" t="str">
        <f>VLOOKUP(表1[[#This Row],[设备位号]],'[1]河南迪赛诺F4工艺包附表2-设备一览表'!$C:$AA,2,FALSE)</f>
        <v>F1精馏塔接收罐3</v>
      </c>
      <c r="D26" s="9" t="str">
        <f>VLOOKUP(表1[[#This Row],[设备位号]],'[1]河南迪赛诺F4工艺包附表2-设备一览表'!$C:$AA,3,FALSE)</f>
        <v>立式盆底</v>
      </c>
      <c r="E26" s="9" t="str">
        <f>VLOOKUP(表1[[#This Row],[设备位号]],'[1]河南迪赛诺F4工艺包附表2-设备一览表'!$C:$AA,4,FALSE)</f>
        <v>V=0.5m3</v>
      </c>
      <c r="F26" s="9">
        <f>VLOOKUP(表1[[#This Row],[设备位号]],'[1]河南迪赛诺F4工艺包附表2-设备一览表'!$C:$AA,10,FALSE)</f>
        <v>0</v>
      </c>
      <c r="G26" s="10">
        <f>VLOOKUP(表1[[#This Row],[设备位号]],'[1]河南迪赛诺F4工艺包附表2-设备一览表'!$C:$AA,14,FALSE)</f>
        <v>0</v>
      </c>
      <c r="H26" s="10" t="str">
        <f>VLOOKUP(表1[[#This Row],[设备位号]],'[1]河南迪赛诺F4工艺包附表2-设备一览表'!$C:$AA,15,FALSE)</f>
        <v>废液</v>
      </c>
      <c r="I26" s="10">
        <f>LEN(表1[[#This Row],[介质]])-LEN(SUBSTITUTE(表1[[#This Row],[介质]],"，",""))+1</f>
        <v>1</v>
      </c>
      <c r="J26" s="10">
        <f>表1[[#This Row],[介质数量]]*表1[[#This Row],[设备
数量]]</f>
        <v>1</v>
      </c>
      <c r="K26" s="10" t="str">
        <f>VLOOKUP(表1[[#This Row],[设备位号]],'[1]河南迪赛诺F4工艺包附表2-设备一览表'!$C:$AA,16,FALSE)</f>
        <v>20-30</v>
      </c>
      <c r="L26" s="10">
        <f>VLOOKUP(表1[[#This Row],[设备位号]],'[1]河南迪赛诺F4工艺包附表2-设备一览表'!$C:$AA,17,FALSE)</f>
        <v>-0.1</v>
      </c>
      <c r="M26" s="10">
        <f>VLOOKUP(表1[[#This Row],[设备位号]],'[1]河南迪赛诺F4工艺包附表2-设备一览表'!$C:$AA,18,FALSE)</f>
        <v>1</v>
      </c>
      <c r="N26" s="10">
        <f>VLOOKUP(表1[[#This Row],[设备位号]],'[1]河南迪赛诺F4工艺包附表2-设备一览表'!$C:$AA,19,FALSE)</f>
        <v>0</v>
      </c>
      <c r="O26" s="10">
        <f>VLOOKUP(表1[[#This Row],[设备位号]],'[1]河南迪赛诺F4工艺包附表2-设备一览表'!$C:$AA,20,FALSE)</f>
        <v>0</v>
      </c>
      <c r="P26" s="10">
        <f>表1[[#This Row],[本期
数量]]+表1[[#This Row],[备用
数量]]+表1[[#This Row],[预留
数量]]</f>
        <v>1</v>
      </c>
      <c r="Q26" s="10" t="str">
        <f>VLOOKUP(表1[[#This Row],[设备位号]],'[1]河南迪赛诺F4工艺包附表2-设备一览表'!$C:$AA,22,FALSE)</f>
        <v>S304</v>
      </c>
      <c r="R26" s="10" t="str">
        <f>VLOOKUP(表1[[#This Row],[设备位号]],'[1]河南迪赛诺F4工艺包附表2-设备一览表'!$C:$AD,28,FALSE)</f>
        <v>F4车间</v>
      </c>
    </row>
    <row r="27" spans="1:18" hidden="1" x14ac:dyDescent="0.2">
      <c r="A27" s="6" t="s">
        <v>28</v>
      </c>
      <c r="B27" s="11" t="s">
        <v>1</v>
      </c>
      <c r="C27" s="9" t="str">
        <f>VLOOKUP(表1[[#This Row],[设备位号]],'[1]河南迪赛诺F4工艺包附表2-设备一览表'!$C:$AA,2,FALSE)</f>
        <v>F1精馏塔接收罐4</v>
      </c>
      <c r="D27" s="9" t="str">
        <f>VLOOKUP(表1[[#This Row],[设备位号]],'[1]河南迪赛诺F4工艺包附表2-设备一览表'!$C:$AA,3,FALSE)</f>
        <v>立式盆底</v>
      </c>
      <c r="E27" s="9" t="str">
        <f>VLOOKUP(表1[[#This Row],[设备位号]],'[1]河南迪赛诺F4工艺包附表2-设备一览表'!$C:$AA,4,FALSE)</f>
        <v>V=3.0m3，有夹套</v>
      </c>
      <c r="F27" s="9">
        <f>VLOOKUP(表1[[#This Row],[设备位号]],'[1]河南迪赛诺F4工艺包附表2-设备一览表'!$C:$AA,10,FALSE)</f>
        <v>0</v>
      </c>
      <c r="G27" s="10">
        <f>VLOOKUP(表1[[#This Row],[设备位号]],'[1]河南迪赛诺F4工艺包附表2-设备一览表'!$C:$AA,14,FALSE)</f>
        <v>0</v>
      </c>
      <c r="H27" s="10" t="str">
        <f>VLOOKUP(表1[[#This Row],[设备位号]],'[1]河南迪赛诺F4工艺包附表2-设备一览表'!$C:$AA,15,FALSE)</f>
        <v>F1</v>
      </c>
      <c r="I27" s="10">
        <f>LEN(表1[[#This Row],[介质]])-LEN(SUBSTITUTE(表1[[#This Row],[介质]],"，",""))+1</f>
        <v>1</v>
      </c>
      <c r="J27" s="10">
        <f>表1[[#This Row],[介质数量]]*表1[[#This Row],[设备
数量]]</f>
        <v>1</v>
      </c>
      <c r="K27" s="10" t="str">
        <f>VLOOKUP(表1[[#This Row],[设备位号]],'[1]河南迪赛诺F4工艺包附表2-设备一览表'!$C:$AA,16,FALSE)</f>
        <v>20-30</v>
      </c>
      <c r="L27" s="10">
        <f>VLOOKUP(表1[[#This Row],[设备位号]],'[1]河南迪赛诺F4工艺包附表2-设备一览表'!$C:$AA,17,FALSE)</f>
        <v>-0.1</v>
      </c>
      <c r="M27" s="10">
        <f>VLOOKUP(表1[[#This Row],[设备位号]],'[1]河南迪赛诺F4工艺包附表2-设备一览表'!$C:$AA,18,FALSE)</f>
        <v>1</v>
      </c>
      <c r="N27" s="10">
        <f>VLOOKUP(表1[[#This Row],[设备位号]],'[1]河南迪赛诺F4工艺包附表2-设备一览表'!$C:$AA,19,FALSE)</f>
        <v>0</v>
      </c>
      <c r="O27" s="10">
        <f>VLOOKUP(表1[[#This Row],[设备位号]],'[1]河南迪赛诺F4工艺包附表2-设备一览表'!$C:$AA,20,FALSE)</f>
        <v>0</v>
      </c>
      <c r="P27" s="10">
        <f>表1[[#This Row],[本期
数量]]+表1[[#This Row],[备用
数量]]+表1[[#This Row],[预留
数量]]</f>
        <v>1</v>
      </c>
      <c r="Q27" s="10" t="str">
        <f>VLOOKUP(表1[[#This Row],[设备位号]],'[1]河南迪赛诺F4工艺包附表2-设备一览表'!$C:$AA,22,FALSE)</f>
        <v>S304</v>
      </c>
      <c r="R27" s="10" t="str">
        <f>VLOOKUP(表1[[#This Row],[设备位号]],'[1]河南迪赛诺F4工艺包附表2-设备一览表'!$C:$AD,28,FALSE)</f>
        <v>F4车间</v>
      </c>
    </row>
    <row r="28" spans="1:18" hidden="1" x14ac:dyDescent="0.2">
      <c r="A28" s="6" t="s">
        <v>29</v>
      </c>
      <c r="B28" s="11" t="s">
        <v>1</v>
      </c>
      <c r="C28" s="9" t="str">
        <f>VLOOKUP(表1[[#This Row],[设备位号]],'[1]河南迪赛诺F4工艺包附表2-设备一览表'!$C:$AA,2,FALSE)</f>
        <v>F1精馏真空缓冲罐</v>
      </c>
      <c r="D28" s="9" t="str">
        <f>VLOOKUP(表1[[#This Row],[设备位号]],'[1]河南迪赛诺F4工艺包附表2-设备一览表'!$C:$AA,3,FALSE)</f>
        <v>立式盆底</v>
      </c>
      <c r="E28" s="9" t="str">
        <f>VLOOKUP(表1[[#This Row],[设备位号]],'[1]河南迪赛诺F4工艺包附表2-设备一览表'!$C:$AA,4,FALSE)</f>
        <v>V=0.3m3</v>
      </c>
      <c r="F28" s="9">
        <f>VLOOKUP(表1[[#This Row],[设备位号]],'[1]河南迪赛诺F4工艺包附表2-设备一览表'!$C:$AA,10,FALSE)</f>
        <v>0</v>
      </c>
      <c r="G28" s="10">
        <f>VLOOKUP(表1[[#This Row],[设备位号]],'[1]河南迪赛诺F4工艺包附表2-设备一览表'!$C:$AA,14,FALSE)</f>
        <v>0</v>
      </c>
      <c r="H28" s="10">
        <f>VLOOKUP(表1[[#This Row],[设备位号]],'[1]河南迪赛诺F4工艺包附表2-设备一览表'!$C:$AA,15,FALSE)</f>
        <v>0</v>
      </c>
      <c r="I28" s="10">
        <f>LEN(表1[[#This Row],[介质]])-LEN(SUBSTITUTE(表1[[#This Row],[介质]],"，",""))+1</f>
        <v>1</v>
      </c>
      <c r="J28" s="10">
        <f>表1[[#This Row],[介质数量]]*表1[[#This Row],[设备
数量]]</f>
        <v>1</v>
      </c>
      <c r="K28" s="10" t="str">
        <f>VLOOKUP(表1[[#This Row],[设备位号]],'[1]河南迪赛诺F4工艺包附表2-设备一览表'!$C:$AA,16,FALSE)</f>
        <v>20-30</v>
      </c>
      <c r="L28" s="10">
        <f>VLOOKUP(表1[[#This Row],[设备位号]],'[1]河南迪赛诺F4工艺包附表2-设备一览表'!$C:$AA,17,FALSE)</f>
        <v>-0.1</v>
      </c>
      <c r="M28" s="10">
        <f>VLOOKUP(表1[[#This Row],[设备位号]],'[1]河南迪赛诺F4工艺包附表2-设备一览表'!$C:$AA,18,FALSE)</f>
        <v>1</v>
      </c>
      <c r="N28" s="10">
        <f>VLOOKUP(表1[[#This Row],[设备位号]],'[1]河南迪赛诺F4工艺包附表2-设备一览表'!$C:$AA,19,FALSE)</f>
        <v>0</v>
      </c>
      <c r="O28" s="10">
        <f>VLOOKUP(表1[[#This Row],[设备位号]],'[1]河南迪赛诺F4工艺包附表2-设备一览表'!$C:$AA,20,FALSE)</f>
        <v>0</v>
      </c>
      <c r="P28" s="10">
        <f>表1[[#This Row],[本期
数量]]+表1[[#This Row],[备用
数量]]+表1[[#This Row],[预留
数量]]</f>
        <v>1</v>
      </c>
      <c r="Q28" s="10" t="str">
        <f>VLOOKUP(表1[[#This Row],[设备位号]],'[1]河南迪赛诺F4工艺包附表2-设备一览表'!$C:$AA,22,FALSE)</f>
        <v>碳钢</v>
      </c>
      <c r="R28" s="10" t="str">
        <f>VLOOKUP(表1[[#This Row],[设备位号]],'[1]河南迪赛诺F4工艺包附表2-设备一览表'!$C:$AD,28,FALSE)</f>
        <v>F4车间</v>
      </c>
    </row>
    <row r="29" spans="1:18" hidden="1" x14ac:dyDescent="0.2">
      <c r="A29" s="6" t="s">
        <v>30</v>
      </c>
      <c r="B29" s="11" t="s">
        <v>1</v>
      </c>
      <c r="C29" s="9" t="str">
        <f>VLOOKUP(表1[[#This Row],[设备位号]],'[1]河南迪赛诺F4工艺包附表2-设备一览表'!$C:$AA,2,FALSE)</f>
        <v>F1精馏塔真空泵</v>
      </c>
      <c r="D29" s="9" t="str">
        <f>VLOOKUP(表1[[#This Row],[设备位号]],'[1]河南迪赛诺F4工艺包附表2-设备一览表'!$C:$AA,3,FALSE)</f>
        <v>真空机组</v>
      </c>
      <c r="E29" s="9" t="str">
        <f>VLOOKUP(表1[[#This Row],[设备位号]],'[1]河南迪赛诺F4工艺包附表2-设备一览表'!$C:$AA,4,FALSE)</f>
        <v>罗茨ZG300,螺杆LGB110，抽气量300L/s，4+7.5kw</v>
      </c>
      <c r="F29" s="9">
        <f>VLOOKUP(表1[[#This Row],[设备位号]],'[1]河南迪赛诺F4工艺包附表2-设备一览表'!$C:$AA,10,FALSE)</f>
        <v>11.5</v>
      </c>
      <c r="G29" s="10">
        <f>VLOOKUP(表1[[#This Row],[设备位号]],'[1]河南迪赛诺F4工艺包附表2-设备一览表'!$C:$AA,14,FALSE)</f>
        <v>0</v>
      </c>
      <c r="H29" s="10">
        <f>VLOOKUP(表1[[#This Row],[设备位号]],'[1]河南迪赛诺F4工艺包附表2-设备一览表'!$C:$AA,15,FALSE)</f>
        <v>0</v>
      </c>
      <c r="I29" s="10">
        <f>LEN(表1[[#This Row],[介质]])-LEN(SUBSTITUTE(表1[[#This Row],[介质]],"，",""))+1</f>
        <v>1</v>
      </c>
      <c r="J29" s="10">
        <f>表1[[#This Row],[介质数量]]*表1[[#This Row],[设备
数量]]</f>
        <v>1</v>
      </c>
      <c r="K29" s="10">
        <f>VLOOKUP(表1[[#This Row],[设备位号]],'[1]河南迪赛诺F4工艺包附表2-设备一览表'!$C:$AA,16,FALSE)</f>
        <v>0</v>
      </c>
      <c r="L29" s="10">
        <f>VLOOKUP(表1[[#This Row],[设备位号]],'[1]河南迪赛诺F4工艺包附表2-设备一览表'!$C:$AA,17,FALSE)</f>
        <v>0</v>
      </c>
      <c r="M29" s="10">
        <f>VLOOKUP(表1[[#This Row],[设备位号]],'[1]河南迪赛诺F4工艺包附表2-设备一览表'!$C:$AA,18,FALSE)</f>
        <v>1</v>
      </c>
      <c r="N29" s="10">
        <f>VLOOKUP(表1[[#This Row],[设备位号]],'[1]河南迪赛诺F4工艺包附表2-设备一览表'!$C:$AA,19,FALSE)</f>
        <v>0</v>
      </c>
      <c r="O29" s="10">
        <f>VLOOKUP(表1[[#This Row],[设备位号]],'[1]河南迪赛诺F4工艺包附表2-设备一览表'!$C:$AA,20,FALSE)</f>
        <v>0</v>
      </c>
      <c r="P29" s="10">
        <f>表1[[#This Row],[本期
数量]]+表1[[#This Row],[备用
数量]]+表1[[#This Row],[预留
数量]]</f>
        <v>1</v>
      </c>
      <c r="Q29" s="10">
        <f>VLOOKUP(表1[[#This Row],[设备位号]],'[1]河南迪赛诺F4工艺包附表2-设备一览表'!$C:$AA,22,FALSE)</f>
        <v>0</v>
      </c>
      <c r="R29" s="10" t="str">
        <f>VLOOKUP(表1[[#This Row],[设备位号]],'[1]河南迪赛诺F4工艺包附表2-设备一览表'!$C:$AD,28,FALSE)</f>
        <v>F4车间</v>
      </c>
    </row>
    <row r="30" spans="1:18" hidden="1" x14ac:dyDescent="0.2">
      <c r="A30" s="6" t="s">
        <v>31</v>
      </c>
      <c r="B30" s="11" t="s">
        <v>1</v>
      </c>
      <c r="C30" s="9" t="str">
        <f>VLOOKUP(表1[[#This Row],[设备位号]],'[1]河南迪赛诺F4工艺包附表2-设备一览表'!$C:$AA,2,FALSE)</f>
        <v>回收THF打料泵</v>
      </c>
      <c r="D30" s="9" t="str">
        <f>VLOOKUP(表1[[#This Row],[设备位号]],'[1]河南迪赛诺F4工艺包附表2-设备一览表'!$C:$AA,3,FALSE)</f>
        <v>磁力泵</v>
      </c>
      <c r="E30" s="9" t="str">
        <f>VLOOKUP(表1[[#This Row],[设备位号]],'[1]河南迪赛诺F4工艺包附表2-设备一览表'!$C:$AA,4,FALSE)</f>
        <v>Q=2m3（32-20-160，Q=3.2m3/h，H=32m，2.2kw）</v>
      </c>
      <c r="F30" s="9">
        <f>VLOOKUP(表1[[#This Row],[设备位号]],'[1]河南迪赛诺F4工艺包附表2-设备一览表'!$C:$AA,10,FALSE)</f>
        <v>2.2000000000000002</v>
      </c>
      <c r="G30" s="10">
        <f>VLOOKUP(表1[[#This Row],[设备位号]],'[1]河南迪赛诺F4工艺包附表2-设备一览表'!$C:$AA,14,FALSE)</f>
        <v>0</v>
      </c>
      <c r="H30" s="10" t="str">
        <f>VLOOKUP(表1[[#This Row],[设备位号]],'[1]河南迪赛诺F4工艺包附表2-设备一览表'!$C:$AA,15,FALSE)</f>
        <v>THF</v>
      </c>
      <c r="I30" s="10">
        <f>LEN(表1[[#This Row],[介质]])-LEN(SUBSTITUTE(表1[[#This Row],[介质]],"，",""))+1</f>
        <v>1</v>
      </c>
      <c r="J30" s="10">
        <f>表1[[#This Row],[介质数量]]*表1[[#This Row],[设备
数量]]</f>
        <v>1</v>
      </c>
      <c r="K30" s="10" t="str">
        <f>VLOOKUP(表1[[#This Row],[设备位号]],'[1]河南迪赛诺F4工艺包附表2-设备一览表'!$C:$AA,16,FALSE)</f>
        <v>20-40</v>
      </c>
      <c r="L30" s="10" t="str">
        <f>VLOOKUP(表1[[#This Row],[设备位号]],'[1]河南迪赛诺F4工艺包附表2-设备一览表'!$C:$AA,17,FALSE)</f>
        <v>常压</v>
      </c>
      <c r="M30" s="10">
        <f>VLOOKUP(表1[[#This Row],[设备位号]],'[1]河南迪赛诺F4工艺包附表2-设备一览表'!$C:$AA,18,FALSE)</f>
        <v>1</v>
      </c>
      <c r="N30" s="10">
        <f>VLOOKUP(表1[[#This Row],[设备位号]],'[1]河南迪赛诺F4工艺包附表2-设备一览表'!$C:$AA,19,FALSE)</f>
        <v>0</v>
      </c>
      <c r="O30" s="10">
        <f>VLOOKUP(表1[[#This Row],[设备位号]],'[1]河南迪赛诺F4工艺包附表2-设备一览表'!$C:$AA,20,FALSE)</f>
        <v>0</v>
      </c>
      <c r="P30" s="10">
        <f>表1[[#This Row],[本期
数量]]+表1[[#This Row],[备用
数量]]+表1[[#This Row],[预留
数量]]</f>
        <v>1</v>
      </c>
      <c r="Q30" s="10" t="str">
        <f>VLOOKUP(表1[[#This Row],[设备位号]],'[1]河南迪赛诺F4工艺包附表2-设备一览表'!$C:$AA,22,FALSE)</f>
        <v>S304</v>
      </c>
      <c r="R30" s="10" t="str">
        <f>VLOOKUP(表1[[#This Row],[设备位号]],'[1]河南迪赛诺F4工艺包附表2-设备一览表'!$C:$AD,28,FALSE)</f>
        <v>F4车间</v>
      </c>
    </row>
    <row r="31" spans="1:18" hidden="1" x14ac:dyDescent="0.2">
      <c r="A31" s="6" t="s">
        <v>32</v>
      </c>
      <c r="B31" s="11" t="s">
        <v>1</v>
      </c>
      <c r="C31" s="9" t="str">
        <f>VLOOKUP(表1[[#This Row],[设备位号]],'[1]河南迪赛诺F4工艺包附表2-设备一览表'!$C:$AA,2,FALSE)</f>
        <v>F1精馏塔废液泵</v>
      </c>
      <c r="D31" s="9" t="str">
        <f>VLOOKUP(表1[[#This Row],[设备位号]],'[1]河南迪赛诺F4工艺包附表2-设备一览表'!$C:$AA,3,FALSE)</f>
        <v>磁力泵</v>
      </c>
      <c r="E31" s="9" t="str">
        <f>VLOOKUP(表1[[#This Row],[设备位号]],'[1]河南迪赛诺F4工艺包附表2-设备一览表'!$C:$AA,4,FALSE)</f>
        <v>Q=2m3（32-20-160，Q=3.2m3/h，H=32m，2.2kw）</v>
      </c>
      <c r="F31" s="9">
        <f>VLOOKUP(表1[[#This Row],[设备位号]],'[1]河南迪赛诺F4工艺包附表2-设备一览表'!$C:$AA,10,FALSE)</f>
        <v>2.2000000000000002</v>
      </c>
      <c r="G31" s="10">
        <f>VLOOKUP(表1[[#This Row],[设备位号]],'[1]河南迪赛诺F4工艺包附表2-设备一览表'!$C:$AA,14,FALSE)</f>
        <v>0</v>
      </c>
      <c r="H31" s="10" t="str">
        <f>VLOOKUP(表1[[#This Row],[设备位号]],'[1]河南迪赛诺F4工艺包附表2-设备一览表'!$C:$AA,15,FALSE)</f>
        <v>废液</v>
      </c>
      <c r="I31" s="10">
        <f>LEN(表1[[#This Row],[介质]])-LEN(SUBSTITUTE(表1[[#This Row],[介质]],"，",""))+1</f>
        <v>1</v>
      </c>
      <c r="J31" s="10">
        <f>表1[[#This Row],[介质数量]]*表1[[#This Row],[设备
数量]]</f>
        <v>1</v>
      </c>
      <c r="K31" s="10" t="str">
        <f>VLOOKUP(表1[[#This Row],[设备位号]],'[1]河南迪赛诺F4工艺包附表2-设备一览表'!$C:$AA,16,FALSE)</f>
        <v>20-40</v>
      </c>
      <c r="L31" s="10" t="str">
        <f>VLOOKUP(表1[[#This Row],[设备位号]],'[1]河南迪赛诺F4工艺包附表2-设备一览表'!$C:$AA,17,FALSE)</f>
        <v>常压</v>
      </c>
      <c r="M31" s="10">
        <f>VLOOKUP(表1[[#This Row],[设备位号]],'[1]河南迪赛诺F4工艺包附表2-设备一览表'!$C:$AA,18,FALSE)</f>
        <v>1</v>
      </c>
      <c r="N31" s="10">
        <f>VLOOKUP(表1[[#This Row],[设备位号]],'[1]河南迪赛诺F4工艺包附表2-设备一览表'!$C:$AA,19,FALSE)</f>
        <v>0</v>
      </c>
      <c r="O31" s="10">
        <f>VLOOKUP(表1[[#This Row],[设备位号]],'[1]河南迪赛诺F4工艺包附表2-设备一览表'!$C:$AA,20,FALSE)</f>
        <v>0</v>
      </c>
      <c r="P31" s="10">
        <f>表1[[#This Row],[本期
数量]]+表1[[#This Row],[备用
数量]]+表1[[#This Row],[预留
数量]]</f>
        <v>1</v>
      </c>
      <c r="Q31" s="10" t="str">
        <f>VLOOKUP(表1[[#This Row],[设备位号]],'[1]河南迪赛诺F4工艺包附表2-设备一览表'!$C:$AA,22,FALSE)</f>
        <v>S304</v>
      </c>
      <c r="R31" s="10" t="str">
        <f>VLOOKUP(表1[[#This Row],[设备位号]],'[1]河南迪赛诺F4工艺包附表2-设备一览表'!$C:$AD,28,FALSE)</f>
        <v>F4车间</v>
      </c>
    </row>
    <row r="32" spans="1:18" hidden="1" x14ac:dyDescent="0.2">
      <c r="A32" s="6" t="s">
        <v>33</v>
      </c>
      <c r="B32" s="11" t="s">
        <v>1</v>
      </c>
      <c r="C32" s="9" t="str">
        <f>VLOOKUP(表1[[#This Row],[设备位号]],'[1]河南迪赛诺F4工艺包附表2-设备一览表'!$C:$AA,2,FALSE)</f>
        <v>F1精馏塔F1泵</v>
      </c>
      <c r="D32" s="9" t="str">
        <f>VLOOKUP(表1[[#This Row],[设备位号]],'[1]河南迪赛诺F4工艺包附表2-设备一览表'!$C:$AA,3,FALSE)</f>
        <v>磁力泵</v>
      </c>
      <c r="E32" s="9" t="str">
        <f>VLOOKUP(表1[[#This Row],[设备位号]],'[1]河南迪赛诺F4工艺包附表2-设备一览表'!$C:$AA,4,FALSE)</f>
        <v>Q=2m3（32-20-160，Q=3.2m3/h，H=32m，2.2kw）</v>
      </c>
      <c r="F32" s="9">
        <f>VLOOKUP(表1[[#This Row],[设备位号]],'[1]河南迪赛诺F4工艺包附表2-设备一览表'!$C:$AA,10,FALSE)</f>
        <v>2.2000000000000002</v>
      </c>
      <c r="G32" s="10">
        <f>VLOOKUP(表1[[#This Row],[设备位号]],'[1]河南迪赛诺F4工艺包附表2-设备一览表'!$C:$AA,14,FALSE)</f>
        <v>0</v>
      </c>
      <c r="H32" s="10" t="str">
        <f>VLOOKUP(表1[[#This Row],[设备位号]],'[1]河南迪赛诺F4工艺包附表2-设备一览表'!$C:$AA,15,FALSE)</f>
        <v>废液</v>
      </c>
      <c r="I32" s="10">
        <f>LEN(表1[[#This Row],[介质]])-LEN(SUBSTITUTE(表1[[#This Row],[介质]],"，",""))+1</f>
        <v>1</v>
      </c>
      <c r="J32" s="10">
        <f>表1[[#This Row],[介质数量]]*表1[[#This Row],[设备
数量]]</f>
        <v>1</v>
      </c>
      <c r="K32" s="10" t="str">
        <f>VLOOKUP(表1[[#This Row],[设备位号]],'[1]河南迪赛诺F4工艺包附表2-设备一览表'!$C:$AA,16,FALSE)</f>
        <v>20-40</v>
      </c>
      <c r="L32" s="10" t="str">
        <f>VLOOKUP(表1[[#This Row],[设备位号]],'[1]河南迪赛诺F4工艺包附表2-设备一览表'!$C:$AA,17,FALSE)</f>
        <v>常压</v>
      </c>
      <c r="M32" s="10">
        <f>VLOOKUP(表1[[#This Row],[设备位号]],'[1]河南迪赛诺F4工艺包附表2-设备一览表'!$C:$AA,18,FALSE)</f>
        <v>1</v>
      </c>
      <c r="N32" s="10">
        <f>VLOOKUP(表1[[#This Row],[设备位号]],'[1]河南迪赛诺F4工艺包附表2-设备一览表'!$C:$AA,19,FALSE)</f>
        <v>0</v>
      </c>
      <c r="O32" s="10">
        <f>VLOOKUP(表1[[#This Row],[设备位号]],'[1]河南迪赛诺F4工艺包附表2-设备一览表'!$C:$AA,20,FALSE)</f>
        <v>0</v>
      </c>
      <c r="P32" s="10">
        <f>表1[[#This Row],[本期
数量]]+表1[[#This Row],[备用
数量]]+表1[[#This Row],[预留
数量]]</f>
        <v>1</v>
      </c>
      <c r="Q32" s="10" t="str">
        <f>VLOOKUP(表1[[#This Row],[设备位号]],'[1]河南迪赛诺F4工艺包附表2-设备一览表'!$C:$AA,22,FALSE)</f>
        <v>S304</v>
      </c>
      <c r="R32" s="10" t="str">
        <f>VLOOKUP(表1[[#This Row],[设备位号]],'[1]河南迪赛诺F4工艺包附表2-设备一览表'!$C:$AD,28,FALSE)</f>
        <v>F4车间</v>
      </c>
    </row>
    <row r="33" spans="1:18" x14ac:dyDescent="0.2">
      <c r="A33" s="6" t="s">
        <v>34</v>
      </c>
      <c r="B33" s="11" t="s">
        <v>251</v>
      </c>
      <c r="C33" s="9" t="str">
        <f>VLOOKUP(表1[[#This Row],[设备位号]],'[1]河南迪赛诺F4工艺包附表2-设备一览表'!$C:$AA,2,FALSE)</f>
        <v>混酸配制反应釜</v>
      </c>
      <c r="D33" s="9" t="str">
        <f>VLOOKUP(表1[[#This Row],[设备位号]],'[1]河南迪赛诺F4工艺包附表2-设备一览表'!$C:$AA,3,FALSE)</f>
        <v>立式盆底开式</v>
      </c>
      <c r="E33" s="9" t="str">
        <f>VLOOKUP(表1[[#This Row],[设备位号]],'[1]河南迪赛诺F4工艺包附表2-设备一览表'!$C:$AA,4,FALSE)</f>
        <v>V=5.0m3</v>
      </c>
      <c r="F33" s="9">
        <f>VLOOKUP(表1[[#This Row],[设备位号]],'[1]河南迪赛诺F4工艺包附表2-设备一览表'!$C:$AA,10,FALSE)</f>
        <v>5.5</v>
      </c>
      <c r="G33" s="10">
        <f>VLOOKUP(表1[[#This Row],[设备位号]],'[1]河南迪赛诺F4工艺包附表2-设备一览表'!$C:$AA,14,FALSE)</f>
        <v>0</v>
      </c>
      <c r="H33" s="10" t="str">
        <f>VLOOKUP(表1[[#This Row],[设备位号]],'[1]河南迪赛诺F4工艺包附表2-设备一览表'!$C:$AA,15,FALSE)</f>
        <v>硫酸，硝酸</v>
      </c>
      <c r="I33" s="10">
        <f>LEN(表1[[#This Row],[介质]])-LEN(SUBSTITUTE(表1[[#This Row],[介质]],"，",""))+1</f>
        <v>2</v>
      </c>
      <c r="J33" s="10">
        <f>表1[[#This Row],[介质数量]]*表1[[#This Row],[设备
数量]]</f>
        <v>2</v>
      </c>
      <c r="K33" s="10" t="str">
        <f>VLOOKUP(表1[[#This Row],[设备位号]],'[1]河南迪赛诺F4工艺包附表2-设备一览表'!$C:$AA,16,FALSE)</f>
        <v>20-60</v>
      </c>
      <c r="L33" s="10">
        <f>VLOOKUP(表1[[#This Row],[设备位号]],'[1]河南迪赛诺F4工艺包附表2-设备一览表'!$C:$AA,17,FALSE)</f>
        <v>0</v>
      </c>
      <c r="M33" s="10">
        <f>VLOOKUP(表1[[#This Row],[设备位号]],'[1]河南迪赛诺F4工艺包附表2-设备一览表'!$C:$AA,18,FALSE)</f>
        <v>1</v>
      </c>
      <c r="N33" s="10">
        <f>VLOOKUP(表1[[#This Row],[设备位号]],'[1]河南迪赛诺F4工艺包附表2-设备一览表'!$C:$AA,19,FALSE)</f>
        <v>0</v>
      </c>
      <c r="O33" s="10">
        <f>VLOOKUP(表1[[#This Row],[设备位号]],'[1]河南迪赛诺F4工艺包附表2-设备一览表'!$C:$AA,20,FALSE)</f>
        <v>0</v>
      </c>
      <c r="P33" s="10">
        <f>表1[[#This Row],[本期
数量]]+表1[[#This Row],[备用
数量]]+表1[[#This Row],[预留
数量]]</f>
        <v>1</v>
      </c>
      <c r="Q33" s="10" t="str">
        <f>VLOOKUP(表1[[#This Row],[设备位号]],'[1]河南迪赛诺F4工艺包附表2-设备一览表'!$C:$AA,22,FALSE)</f>
        <v>搪玻璃</v>
      </c>
      <c r="R33" s="10" t="str">
        <f>VLOOKUP(表1[[#This Row],[设备位号]],'[1]河南迪赛诺F4工艺包附表2-设备一览表'!$C:$AD,28,FALSE)</f>
        <v>F4车间</v>
      </c>
    </row>
    <row r="34" spans="1:18" hidden="1" x14ac:dyDescent="0.2">
      <c r="A34" s="6" t="s">
        <v>35</v>
      </c>
      <c r="B34" s="11" t="s">
        <v>251</v>
      </c>
      <c r="C34" s="9" t="str">
        <f>VLOOKUP(表1[[#This Row],[设备位号]],'[1]河南迪赛诺F4工艺包附表2-设备一览表'!$C:$AA,2,FALSE)</f>
        <v>混酸配制反应釜捕集器</v>
      </c>
      <c r="D34" s="9" t="str">
        <f>VLOOKUP(表1[[#This Row],[设备位号]],'[1]河南迪赛诺F4工艺包附表2-设备一览表'!$C:$AA,3,FALSE)</f>
        <v>圆块孔石墨</v>
      </c>
      <c r="E34" s="9" t="str">
        <f>VLOOKUP(表1[[#This Row],[设备位号]],'[1]河南迪赛诺F4工艺包附表2-设备一览表'!$C:$AA,4,FALSE)</f>
        <v>S=5m2</v>
      </c>
      <c r="F34" s="9">
        <f>VLOOKUP(表1[[#This Row],[设备位号]],'[1]河南迪赛诺F4工艺包附表2-设备一览表'!$C:$AA,10,FALSE)</f>
        <v>0</v>
      </c>
      <c r="G34" s="10">
        <f>VLOOKUP(表1[[#This Row],[设备位号]],'[1]河南迪赛诺F4工艺包附表2-设备一览表'!$C:$AA,14,FALSE)</f>
        <v>0</v>
      </c>
      <c r="H34" s="10" t="str">
        <f>VLOOKUP(表1[[#This Row],[设备位号]],'[1]河南迪赛诺F4工艺包附表2-设备一览表'!$C:$AA,15,FALSE)</f>
        <v>硫酸，硝酸</v>
      </c>
      <c r="I34" s="10">
        <f>LEN(表1[[#This Row],[介质]])-LEN(SUBSTITUTE(表1[[#This Row],[介质]],"，",""))+1</f>
        <v>2</v>
      </c>
      <c r="J34" s="10">
        <f>表1[[#This Row],[介质数量]]*表1[[#This Row],[设备
数量]]</f>
        <v>2</v>
      </c>
      <c r="K34" s="10" t="str">
        <f>VLOOKUP(表1[[#This Row],[设备位号]],'[1]河南迪赛诺F4工艺包附表2-设备一览表'!$C:$AA,16,FALSE)</f>
        <v>20-60</v>
      </c>
      <c r="L34" s="10" t="str">
        <f>VLOOKUP(表1[[#This Row],[设备位号]],'[1]河南迪赛诺F4工艺包附表2-设备一览表'!$C:$AA,17,FALSE)</f>
        <v>常压</v>
      </c>
      <c r="M34" s="10">
        <f>VLOOKUP(表1[[#This Row],[设备位号]],'[1]河南迪赛诺F4工艺包附表2-设备一览表'!$C:$AA,18,FALSE)</f>
        <v>1</v>
      </c>
      <c r="N34" s="10">
        <f>VLOOKUP(表1[[#This Row],[设备位号]],'[1]河南迪赛诺F4工艺包附表2-设备一览表'!$C:$AA,19,FALSE)</f>
        <v>0</v>
      </c>
      <c r="O34" s="10">
        <f>VLOOKUP(表1[[#This Row],[设备位号]],'[1]河南迪赛诺F4工艺包附表2-设备一览表'!$C:$AA,20,FALSE)</f>
        <v>0</v>
      </c>
      <c r="P34" s="10">
        <f>表1[[#This Row],[本期
数量]]+表1[[#This Row],[备用
数量]]+表1[[#This Row],[预留
数量]]</f>
        <v>1</v>
      </c>
      <c r="Q34" s="10" t="str">
        <f>VLOOKUP(表1[[#This Row],[设备位号]],'[1]河南迪赛诺F4工艺包附表2-设备一览表'!$C:$AA,22,FALSE)</f>
        <v>浸渍石墨</v>
      </c>
      <c r="R34" s="10" t="str">
        <f>VLOOKUP(表1[[#This Row],[设备位号]],'[1]河南迪赛诺F4工艺包附表2-设备一览表'!$C:$AD,28,FALSE)</f>
        <v>F4车间</v>
      </c>
    </row>
    <row r="35" spans="1:18" hidden="1" x14ac:dyDescent="0.2">
      <c r="A35" s="6" t="s">
        <v>36</v>
      </c>
      <c r="B35" s="11" t="s">
        <v>251</v>
      </c>
      <c r="C35" s="9" t="str">
        <f>VLOOKUP(表1[[#This Row],[设备位号]],'[1]河南迪赛诺F4工艺包附表2-设备一览表'!$C:$AA,2,FALSE)</f>
        <v>混酸中间罐</v>
      </c>
      <c r="D35" s="9" t="str">
        <f>VLOOKUP(表1[[#This Row],[设备位号]],'[1]河南迪赛诺F4工艺包附表2-设备一览表'!$C:$AA,3,FALSE)</f>
        <v>立式盆底开式</v>
      </c>
      <c r="E35" s="9" t="str">
        <f>VLOOKUP(表1[[#This Row],[设备位号]],'[1]河南迪赛诺F4工艺包附表2-设备一览表'!$C:$AA,4,FALSE)</f>
        <v>V=6.3m3</v>
      </c>
      <c r="F35" s="9">
        <f>VLOOKUP(表1[[#This Row],[设备位号]],'[1]河南迪赛诺F4工艺包附表2-设备一览表'!$C:$AA,10,FALSE)</f>
        <v>0</v>
      </c>
      <c r="G35" s="10">
        <f>VLOOKUP(表1[[#This Row],[设备位号]],'[1]河南迪赛诺F4工艺包附表2-设备一览表'!$C:$AA,14,FALSE)</f>
        <v>0</v>
      </c>
      <c r="H35" s="10" t="str">
        <f>VLOOKUP(表1[[#This Row],[设备位号]],'[1]河南迪赛诺F4工艺包附表2-设备一览表'!$C:$AA,15,FALSE)</f>
        <v>硫酸，硝酸</v>
      </c>
      <c r="I35" s="10">
        <f>LEN(表1[[#This Row],[介质]])-LEN(SUBSTITUTE(表1[[#This Row],[介质]],"，",""))+1</f>
        <v>2</v>
      </c>
      <c r="J35" s="10">
        <f>表1[[#This Row],[介质数量]]*表1[[#This Row],[设备
数量]]</f>
        <v>2</v>
      </c>
      <c r="K35" s="10" t="str">
        <f>VLOOKUP(表1[[#This Row],[设备位号]],'[1]河南迪赛诺F4工艺包附表2-设备一览表'!$C:$AA,16,FALSE)</f>
        <v>20-60</v>
      </c>
      <c r="L35" s="10" t="str">
        <f>VLOOKUP(表1[[#This Row],[设备位号]],'[1]河南迪赛诺F4工艺包附表2-设备一览表'!$C:$AA,17,FALSE)</f>
        <v>常压</v>
      </c>
      <c r="M35" s="10">
        <f>VLOOKUP(表1[[#This Row],[设备位号]],'[1]河南迪赛诺F4工艺包附表2-设备一览表'!$C:$AA,18,FALSE)</f>
        <v>1</v>
      </c>
      <c r="N35" s="10">
        <f>VLOOKUP(表1[[#This Row],[设备位号]],'[1]河南迪赛诺F4工艺包附表2-设备一览表'!$C:$AA,19,FALSE)</f>
        <v>0</v>
      </c>
      <c r="O35" s="10">
        <f>VLOOKUP(表1[[#This Row],[设备位号]],'[1]河南迪赛诺F4工艺包附表2-设备一览表'!$C:$AA,20,FALSE)</f>
        <v>0</v>
      </c>
      <c r="P35" s="10">
        <f>表1[[#This Row],[本期
数量]]+表1[[#This Row],[备用
数量]]+表1[[#This Row],[预留
数量]]</f>
        <v>1</v>
      </c>
      <c r="Q35" s="10" t="str">
        <f>VLOOKUP(表1[[#This Row],[设备位号]],'[1]河南迪赛诺F4工艺包附表2-设备一览表'!$C:$AA,22,FALSE)</f>
        <v>搪玻璃</v>
      </c>
      <c r="R35" s="10" t="str">
        <f>VLOOKUP(表1[[#This Row],[设备位号]],'[1]河南迪赛诺F4工艺包附表2-设备一览表'!$C:$AD,28,FALSE)</f>
        <v>F4车间</v>
      </c>
    </row>
    <row r="36" spans="1:18" hidden="1" x14ac:dyDescent="0.2">
      <c r="A36" s="6" t="s">
        <v>37</v>
      </c>
      <c r="B36" s="11" t="s">
        <v>251</v>
      </c>
      <c r="C36" s="9" t="str">
        <f>VLOOKUP(表1[[#This Row],[设备位号]],'[1]河南迪赛诺F4工艺包附表2-设备一览表'!$C:$AA,2,FALSE)</f>
        <v>混酸计量泵</v>
      </c>
      <c r="D36" s="9" t="str">
        <f>VLOOKUP(表1[[#This Row],[设备位号]],'[1]河南迪赛诺F4工艺包附表2-设备一览表'!$C:$AA,3,FALSE)</f>
        <v>计量泵</v>
      </c>
      <c r="E36" s="9" t="str">
        <f>VLOOKUP(表1[[#This Row],[设备位号]],'[1]河南迪赛诺F4工艺包附表2-设备一览表'!$C:$AA,4,FALSE)</f>
        <v>Q=0.5m3/hr</v>
      </c>
      <c r="F36" s="9">
        <f>VLOOKUP(表1[[#This Row],[设备位号]],'[1]河南迪赛诺F4工艺包附表2-设备一览表'!$C:$AA,10,FALSE)</f>
        <v>1.1000000000000001</v>
      </c>
      <c r="G36" s="10">
        <f>VLOOKUP(表1[[#This Row],[设备位号]],'[1]河南迪赛诺F4工艺包附表2-设备一览表'!$C:$AA,14,FALSE)</f>
        <v>0</v>
      </c>
      <c r="H36" s="10" t="str">
        <f>VLOOKUP(表1[[#This Row],[设备位号]],'[1]河南迪赛诺F4工艺包附表2-设备一览表'!$C:$AA,15,FALSE)</f>
        <v>硫酸，硝酸</v>
      </c>
      <c r="I36" s="10">
        <f>LEN(表1[[#This Row],[介质]])-LEN(SUBSTITUTE(表1[[#This Row],[介质]],"，",""))+1</f>
        <v>2</v>
      </c>
      <c r="J36" s="10">
        <f>表1[[#This Row],[介质数量]]*表1[[#This Row],[设备
数量]]</f>
        <v>4</v>
      </c>
      <c r="K36" s="10" t="str">
        <f>VLOOKUP(表1[[#This Row],[设备位号]],'[1]河南迪赛诺F4工艺包附表2-设备一览表'!$C:$AA,16,FALSE)</f>
        <v>20-60</v>
      </c>
      <c r="L36" s="10">
        <f>VLOOKUP(表1[[#This Row],[设备位号]],'[1]河南迪赛诺F4工艺包附表2-设备一览表'!$C:$AA,17,FALSE)</f>
        <v>0</v>
      </c>
      <c r="M36" s="10">
        <f>VLOOKUP(表1[[#This Row],[设备位号]],'[1]河南迪赛诺F4工艺包附表2-设备一览表'!$C:$AA,18,FALSE)</f>
        <v>1</v>
      </c>
      <c r="N36" s="10">
        <f>VLOOKUP(表1[[#This Row],[设备位号]],'[1]河南迪赛诺F4工艺包附表2-设备一览表'!$C:$AA,19,FALSE)</f>
        <v>1</v>
      </c>
      <c r="O36" s="10">
        <f>VLOOKUP(表1[[#This Row],[设备位号]],'[1]河南迪赛诺F4工艺包附表2-设备一览表'!$C:$AA,20,FALSE)</f>
        <v>0</v>
      </c>
      <c r="P36" s="10">
        <f>表1[[#This Row],[本期
数量]]+表1[[#This Row],[备用
数量]]+表1[[#This Row],[预留
数量]]</f>
        <v>2</v>
      </c>
      <c r="Q36" s="10" t="str">
        <f>VLOOKUP(表1[[#This Row],[设备位号]],'[1]河南迪赛诺F4工艺包附表2-设备一览表'!$C:$AA,22,FALSE)</f>
        <v>衬四氟</v>
      </c>
      <c r="R36" s="10" t="str">
        <f>VLOOKUP(表1[[#This Row],[设备位号]],'[1]河南迪赛诺F4工艺包附表2-设备一览表'!$C:$AD,28,FALSE)</f>
        <v>F4车间</v>
      </c>
    </row>
    <row r="37" spans="1:18" x14ac:dyDescent="0.2">
      <c r="A37" s="6" t="s">
        <v>38</v>
      </c>
      <c r="B37" s="11" t="s">
        <v>251</v>
      </c>
      <c r="C37" s="9" t="str">
        <f>VLOOKUP(表1[[#This Row],[设备位号]],'[1]河南迪赛诺F4工艺包附表2-设备一览表'!$C:$AA,2,FALSE)</f>
        <v>F1配制反应釜</v>
      </c>
      <c r="D37" s="9" t="str">
        <f>VLOOKUP(表1[[#This Row],[设备位号]],'[1]河南迪赛诺F4工艺包附表2-设备一览表'!$C:$AA,3,FALSE)</f>
        <v>立式盆底开式</v>
      </c>
      <c r="E37" s="9" t="str">
        <f>VLOOKUP(表1[[#This Row],[设备位号]],'[1]河南迪赛诺F4工艺包附表2-设备一览表'!$C:$AA,4,FALSE)</f>
        <v>V=5.0m3</v>
      </c>
      <c r="F37" s="9">
        <f>VLOOKUP(表1[[#This Row],[设备位号]],'[1]河南迪赛诺F4工艺包附表2-设备一览表'!$C:$AA,10,FALSE)</f>
        <v>5.5</v>
      </c>
      <c r="G37" s="10">
        <f>VLOOKUP(表1[[#This Row],[设备位号]],'[1]河南迪赛诺F4工艺包附表2-设备一览表'!$C:$AA,14,FALSE)</f>
        <v>0</v>
      </c>
      <c r="H37" s="10" t="str">
        <f>VLOOKUP(表1[[#This Row],[设备位号]],'[1]河南迪赛诺F4工艺包附表2-设备一览表'!$C:$AA,15,FALSE)</f>
        <v>F1，二氯甲烷</v>
      </c>
      <c r="I37" s="10">
        <f>LEN(表1[[#This Row],[介质]])-LEN(SUBSTITUTE(表1[[#This Row],[介质]],"，",""))+1</f>
        <v>2</v>
      </c>
      <c r="J37" s="10">
        <f>表1[[#This Row],[介质数量]]*表1[[#This Row],[设备
数量]]</f>
        <v>2</v>
      </c>
      <c r="K37" s="10" t="str">
        <f>VLOOKUP(表1[[#This Row],[设备位号]],'[1]河南迪赛诺F4工艺包附表2-设备一览表'!$C:$AA,16,FALSE)</f>
        <v>20-60</v>
      </c>
      <c r="L37" s="10">
        <f>VLOOKUP(表1[[#This Row],[设备位号]],'[1]河南迪赛诺F4工艺包附表2-设备一览表'!$C:$AA,17,FALSE)</f>
        <v>0</v>
      </c>
      <c r="M37" s="10">
        <f>VLOOKUP(表1[[#This Row],[设备位号]],'[1]河南迪赛诺F4工艺包附表2-设备一览表'!$C:$AA,18,FALSE)</f>
        <v>1</v>
      </c>
      <c r="N37" s="10">
        <f>VLOOKUP(表1[[#This Row],[设备位号]],'[1]河南迪赛诺F4工艺包附表2-设备一览表'!$C:$AA,19,FALSE)</f>
        <v>0</v>
      </c>
      <c r="O37" s="10">
        <f>VLOOKUP(表1[[#This Row],[设备位号]],'[1]河南迪赛诺F4工艺包附表2-设备一览表'!$C:$AA,20,FALSE)</f>
        <v>0</v>
      </c>
      <c r="P37" s="10">
        <f>表1[[#This Row],[本期
数量]]+表1[[#This Row],[备用
数量]]+表1[[#This Row],[预留
数量]]</f>
        <v>1</v>
      </c>
      <c r="Q37" s="10" t="str">
        <f>VLOOKUP(表1[[#This Row],[设备位号]],'[1]河南迪赛诺F4工艺包附表2-设备一览表'!$C:$AA,22,FALSE)</f>
        <v>搪玻璃</v>
      </c>
      <c r="R37" s="10" t="str">
        <f>VLOOKUP(表1[[#This Row],[设备位号]],'[1]河南迪赛诺F4工艺包附表2-设备一览表'!$C:$AD,28,FALSE)</f>
        <v>F4车间</v>
      </c>
    </row>
    <row r="38" spans="1:18" hidden="1" x14ac:dyDescent="0.2">
      <c r="A38" s="6" t="s">
        <v>39</v>
      </c>
      <c r="B38" s="11" t="s">
        <v>251</v>
      </c>
      <c r="C38" s="9" t="str">
        <f>VLOOKUP(表1[[#This Row],[设备位号]],'[1]河南迪赛诺F4工艺包附表2-设备一览表'!$C:$AA,2,FALSE)</f>
        <v>F1中间罐</v>
      </c>
      <c r="D38" s="9" t="str">
        <f>VLOOKUP(表1[[#This Row],[设备位号]],'[1]河南迪赛诺F4工艺包附表2-设备一览表'!$C:$AA,3,FALSE)</f>
        <v>立式盆底开式</v>
      </c>
      <c r="E38" s="9" t="str">
        <f>VLOOKUP(表1[[#This Row],[设备位号]],'[1]河南迪赛诺F4工艺包附表2-设备一览表'!$C:$AA,4,FALSE)</f>
        <v>V=6.3m3</v>
      </c>
      <c r="F38" s="9">
        <f>VLOOKUP(表1[[#This Row],[设备位号]],'[1]河南迪赛诺F4工艺包附表2-设备一览表'!$C:$AA,10,FALSE)</f>
        <v>0</v>
      </c>
      <c r="G38" s="10">
        <f>VLOOKUP(表1[[#This Row],[设备位号]],'[1]河南迪赛诺F4工艺包附表2-设备一览表'!$C:$AA,14,FALSE)</f>
        <v>0</v>
      </c>
      <c r="H38" s="10" t="str">
        <f>VLOOKUP(表1[[#This Row],[设备位号]],'[1]河南迪赛诺F4工艺包附表2-设备一览表'!$C:$AA,15,FALSE)</f>
        <v>F1，二氯甲烷</v>
      </c>
      <c r="I38" s="10">
        <f>LEN(表1[[#This Row],[介质]])-LEN(SUBSTITUTE(表1[[#This Row],[介质]],"，",""))+1</f>
        <v>2</v>
      </c>
      <c r="J38" s="10">
        <f>表1[[#This Row],[介质数量]]*表1[[#This Row],[设备
数量]]</f>
        <v>2</v>
      </c>
      <c r="K38" s="10" t="str">
        <f>VLOOKUP(表1[[#This Row],[设备位号]],'[1]河南迪赛诺F4工艺包附表2-设备一览表'!$C:$AA,16,FALSE)</f>
        <v>20-30</v>
      </c>
      <c r="L38" s="10" t="str">
        <f>VLOOKUP(表1[[#This Row],[设备位号]],'[1]河南迪赛诺F4工艺包附表2-设备一览表'!$C:$AA,17,FALSE)</f>
        <v>常压</v>
      </c>
      <c r="M38" s="10">
        <f>VLOOKUP(表1[[#This Row],[设备位号]],'[1]河南迪赛诺F4工艺包附表2-设备一览表'!$C:$AA,18,FALSE)</f>
        <v>1</v>
      </c>
      <c r="N38" s="10">
        <f>VLOOKUP(表1[[#This Row],[设备位号]],'[1]河南迪赛诺F4工艺包附表2-设备一览表'!$C:$AA,19,FALSE)</f>
        <v>0</v>
      </c>
      <c r="O38" s="10">
        <f>VLOOKUP(表1[[#This Row],[设备位号]],'[1]河南迪赛诺F4工艺包附表2-设备一览表'!$C:$AA,20,FALSE)</f>
        <v>0</v>
      </c>
      <c r="P38" s="10">
        <f>表1[[#This Row],[本期
数量]]+表1[[#This Row],[备用
数量]]+表1[[#This Row],[预留
数量]]</f>
        <v>1</v>
      </c>
      <c r="Q38" s="10" t="str">
        <f>VLOOKUP(表1[[#This Row],[设备位号]],'[1]河南迪赛诺F4工艺包附表2-设备一览表'!$C:$AA,22,FALSE)</f>
        <v>S304</v>
      </c>
      <c r="R38" s="10" t="str">
        <f>VLOOKUP(表1[[#This Row],[设备位号]],'[1]河南迪赛诺F4工艺包附表2-设备一览表'!$C:$AD,28,FALSE)</f>
        <v>F4车间</v>
      </c>
    </row>
    <row r="39" spans="1:18" hidden="1" x14ac:dyDescent="0.2">
      <c r="A39" s="6" t="s">
        <v>40</v>
      </c>
      <c r="B39" s="11" t="s">
        <v>251</v>
      </c>
      <c r="C39" s="9" t="str">
        <f>VLOOKUP(表1[[#This Row],[设备位号]],'[1]河南迪赛诺F4工艺包附表2-设备一览表'!$C:$AA,2,FALSE)</f>
        <v>F1计量泵</v>
      </c>
      <c r="D39" s="9" t="str">
        <f>VLOOKUP(表1[[#This Row],[设备位号]],'[1]河南迪赛诺F4工艺包附表2-设备一览表'!$C:$AA,3,FALSE)</f>
        <v>计量泵</v>
      </c>
      <c r="E39" s="9" t="str">
        <f>VLOOKUP(表1[[#This Row],[设备位号]],'[1]河南迪赛诺F4工艺包附表2-设备一览表'!$C:$AA,4,FALSE)</f>
        <v>Q=0.5m3/hr</v>
      </c>
      <c r="F39" s="9">
        <f>VLOOKUP(表1[[#This Row],[设备位号]],'[1]河南迪赛诺F4工艺包附表2-设备一览表'!$C:$AA,10,FALSE)</f>
        <v>1.1000000000000001</v>
      </c>
      <c r="G39" s="10">
        <f>VLOOKUP(表1[[#This Row],[设备位号]],'[1]河南迪赛诺F4工艺包附表2-设备一览表'!$C:$AA,14,FALSE)</f>
        <v>0</v>
      </c>
      <c r="H39" s="10" t="str">
        <f>VLOOKUP(表1[[#This Row],[设备位号]],'[1]河南迪赛诺F4工艺包附表2-设备一览表'!$C:$AA,15,FALSE)</f>
        <v>F1，二氯甲烷</v>
      </c>
      <c r="I39" s="10">
        <f>LEN(表1[[#This Row],[介质]])-LEN(SUBSTITUTE(表1[[#This Row],[介质]],"，",""))+1</f>
        <v>2</v>
      </c>
      <c r="J39" s="10">
        <f>表1[[#This Row],[介质数量]]*表1[[#This Row],[设备
数量]]</f>
        <v>4</v>
      </c>
      <c r="K39" s="10" t="str">
        <f>VLOOKUP(表1[[#This Row],[设备位号]],'[1]河南迪赛诺F4工艺包附表2-设备一览表'!$C:$AA,16,FALSE)</f>
        <v>20-30</v>
      </c>
      <c r="L39" s="10">
        <f>VLOOKUP(表1[[#This Row],[设备位号]],'[1]河南迪赛诺F4工艺包附表2-设备一览表'!$C:$AA,17,FALSE)</f>
        <v>0</v>
      </c>
      <c r="M39" s="10">
        <f>VLOOKUP(表1[[#This Row],[设备位号]],'[1]河南迪赛诺F4工艺包附表2-设备一览表'!$C:$AA,18,FALSE)</f>
        <v>1</v>
      </c>
      <c r="N39" s="10">
        <f>VLOOKUP(表1[[#This Row],[设备位号]],'[1]河南迪赛诺F4工艺包附表2-设备一览表'!$C:$AA,19,FALSE)</f>
        <v>1</v>
      </c>
      <c r="O39" s="10">
        <f>VLOOKUP(表1[[#This Row],[设备位号]],'[1]河南迪赛诺F4工艺包附表2-设备一览表'!$C:$AA,20,FALSE)</f>
        <v>0</v>
      </c>
      <c r="P39" s="10">
        <f>表1[[#This Row],[本期
数量]]+表1[[#This Row],[备用
数量]]+表1[[#This Row],[预留
数量]]</f>
        <v>2</v>
      </c>
      <c r="Q39" s="10" t="str">
        <f>VLOOKUP(表1[[#This Row],[设备位号]],'[1]河南迪赛诺F4工艺包附表2-设备一览表'!$C:$AA,22,FALSE)</f>
        <v>S304</v>
      </c>
      <c r="R39" s="10" t="str">
        <f>VLOOKUP(表1[[#This Row],[设备位号]],'[1]河南迪赛诺F4工艺包附表2-设备一览表'!$C:$AD,28,FALSE)</f>
        <v>F4车间</v>
      </c>
    </row>
    <row r="40" spans="1:18" x14ac:dyDescent="0.2">
      <c r="A40" s="6" t="s">
        <v>41</v>
      </c>
      <c r="B40" s="11" t="s">
        <v>252</v>
      </c>
      <c r="C40" s="9" t="str">
        <f>VLOOKUP(表1[[#This Row],[设备位号]],'[1]河南迪赛诺F4工艺包附表2-设备一览表'!$C:$AA,2,FALSE)</f>
        <v>硝化管式反应器</v>
      </c>
      <c r="D40" s="9" t="str">
        <f>VLOOKUP(表1[[#This Row],[设备位号]],'[1]河南迪赛诺F4工艺包附表2-设备一览表'!$C:$AA,3,FALSE)</f>
        <v>管式反应器</v>
      </c>
      <c r="E40" s="9" t="str">
        <f>VLOOKUP(表1[[#This Row],[设备位号]],'[1]河南迪赛诺F4工艺包附表2-设备一览表'!$C:$AA,4,FALSE)</f>
        <v>L=150L</v>
      </c>
      <c r="F40" s="9">
        <f>VLOOKUP(表1[[#This Row],[设备位号]],'[1]河南迪赛诺F4工艺包附表2-设备一览表'!$C:$AA,10,FALSE)</f>
        <v>0</v>
      </c>
      <c r="G40" s="10">
        <f>VLOOKUP(表1[[#This Row],[设备位号]],'[1]河南迪赛诺F4工艺包附表2-设备一览表'!$C:$AA,14,FALSE)</f>
        <v>0</v>
      </c>
      <c r="H40" s="10" t="str">
        <f>VLOOKUP(表1[[#This Row],[设备位号]],'[1]河南迪赛诺F4工艺包附表2-设备一览表'!$C:$AA,15,FALSE)</f>
        <v>F1，二氯甲烷，混酸</v>
      </c>
      <c r="I40" s="10">
        <f>LEN(表1[[#This Row],[介质]])-LEN(SUBSTITUTE(表1[[#This Row],[介质]],"，",""))+1</f>
        <v>3</v>
      </c>
      <c r="J40" s="10">
        <f>表1[[#This Row],[介质数量]]*表1[[#This Row],[设备
数量]]</f>
        <v>3</v>
      </c>
      <c r="K40" s="10" t="str">
        <f>VLOOKUP(表1[[#This Row],[设备位号]],'[1]河南迪赛诺F4工艺包附表2-设备一览表'!$C:$AA,16,FALSE)</f>
        <v>20-30</v>
      </c>
      <c r="L40" s="10">
        <f>VLOOKUP(表1[[#This Row],[设备位号]],'[1]河南迪赛诺F4工艺包附表2-设备一览表'!$C:$AA,17,FALSE)</f>
        <v>0</v>
      </c>
      <c r="M40" s="10">
        <f>VLOOKUP(表1[[#This Row],[设备位号]],'[1]河南迪赛诺F4工艺包附表2-设备一览表'!$C:$AA,18,FALSE)</f>
        <v>1</v>
      </c>
      <c r="N40" s="10">
        <f>VLOOKUP(表1[[#This Row],[设备位号]],'[1]河南迪赛诺F4工艺包附表2-设备一览表'!$C:$AA,19,FALSE)</f>
        <v>0</v>
      </c>
      <c r="O40" s="10">
        <f>VLOOKUP(表1[[#This Row],[设备位号]],'[1]河南迪赛诺F4工艺包附表2-设备一览表'!$C:$AA,20,FALSE)</f>
        <v>0</v>
      </c>
      <c r="P40" s="10">
        <f>表1[[#This Row],[本期
数量]]+表1[[#This Row],[备用
数量]]+表1[[#This Row],[预留
数量]]</f>
        <v>1</v>
      </c>
      <c r="Q40" s="10" t="str">
        <f>VLOOKUP(表1[[#This Row],[设备位号]],'[1]河南迪赛诺F4工艺包附表2-设备一览表'!$C:$AA,22,FALSE)</f>
        <v>衬四氟</v>
      </c>
      <c r="R40" s="10" t="str">
        <f>VLOOKUP(表1[[#This Row],[设备位号]],'[1]河南迪赛诺F4工艺包附表2-设备一览表'!$C:$AD,28,FALSE)</f>
        <v>F4车间</v>
      </c>
    </row>
    <row r="41" spans="1:18" x14ac:dyDescent="0.2">
      <c r="A41" s="6" t="s">
        <v>42</v>
      </c>
      <c r="B41" s="11" t="s">
        <v>252</v>
      </c>
      <c r="C41" s="9" t="str">
        <f>VLOOKUP(表1[[#This Row],[设备位号]],'[1]河南迪赛诺F4工艺包附表2-设备一览表'!$C:$AA,2,FALSE)</f>
        <v xml:space="preserve">F2硝化反应萃取洗涤反应釜 </v>
      </c>
      <c r="D41" s="9" t="str">
        <f>VLOOKUP(表1[[#This Row],[设备位号]],'[1]河南迪赛诺F4工艺包附表2-设备一览表'!$C:$AA,3,FALSE)</f>
        <v>立式盆底开式</v>
      </c>
      <c r="E41" s="9" t="str">
        <f>VLOOKUP(表1[[#This Row],[设备位号]],'[1]河南迪赛诺F4工艺包附表2-设备一览表'!$C:$AA,4,FALSE)</f>
        <v>V=5.0m3</v>
      </c>
      <c r="F41" s="9">
        <f>VLOOKUP(表1[[#This Row],[设备位号]],'[1]河南迪赛诺F4工艺包附表2-设备一览表'!$C:$AA,10,FALSE)</f>
        <v>5.5</v>
      </c>
      <c r="G41" s="10" t="str">
        <f>VLOOKUP(表1[[#This Row],[设备位号]],'[1]河南迪赛诺F4工艺包附表2-设备一览表'!$C:$AA,14,FALSE)</f>
        <v>有</v>
      </c>
      <c r="H41" s="10" t="str">
        <f>VLOOKUP(表1[[#This Row],[设备位号]],'[1]河南迪赛诺F4工艺包附表2-设备一览表'!$C:$AA,15,FALSE)</f>
        <v>F2，二氯甲烷混酸</v>
      </c>
      <c r="I41" s="10">
        <f>LEN(表1[[#This Row],[介质]])-LEN(SUBSTITUTE(表1[[#This Row],[介质]],"，",""))+1</f>
        <v>2</v>
      </c>
      <c r="J41" s="10">
        <f>表1[[#This Row],[介质数量]]*表1[[#This Row],[设备
数量]]</f>
        <v>4</v>
      </c>
      <c r="K41" s="10" t="str">
        <f>VLOOKUP(表1[[#This Row],[设备位号]],'[1]河南迪赛诺F4工艺包附表2-设备一览表'!$C:$AA,16,FALSE)</f>
        <v>20-30</v>
      </c>
      <c r="L41" s="10">
        <f>VLOOKUP(表1[[#This Row],[设备位号]],'[1]河南迪赛诺F4工艺包附表2-设备一览表'!$C:$AA,17,FALSE)</f>
        <v>0</v>
      </c>
      <c r="M41" s="10">
        <f>VLOOKUP(表1[[#This Row],[设备位号]],'[1]河南迪赛诺F4工艺包附表2-设备一览表'!$C:$AA,18,FALSE)</f>
        <v>2</v>
      </c>
      <c r="N41" s="10">
        <f>VLOOKUP(表1[[#This Row],[设备位号]],'[1]河南迪赛诺F4工艺包附表2-设备一览表'!$C:$AA,19,FALSE)</f>
        <v>0</v>
      </c>
      <c r="O41" s="10">
        <f>VLOOKUP(表1[[#This Row],[设备位号]],'[1]河南迪赛诺F4工艺包附表2-设备一览表'!$C:$AA,20,FALSE)</f>
        <v>0</v>
      </c>
      <c r="P41" s="10">
        <f>表1[[#This Row],[本期
数量]]+表1[[#This Row],[备用
数量]]+表1[[#This Row],[预留
数量]]</f>
        <v>2</v>
      </c>
      <c r="Q41" s="10" t="str">
        <f>VLOOKUP(表1[[#This Row],[设备位号]],'[1]河南迪赛诺F4工艺包附表2-设备一览表'!$C:$AA,22,FALSE)</f>
        <v>搪玻璃</v>
      </c>
      <c r="R41" s="10" t="str">
        <f>VLOOKUP(表1[[#This Row],[设备位号]],'[1]河南迪赛诺F4工艺包附表2-设备一览表'!$C:$AD,28,FALSE)</f>
        <v>F4车间</v>
      </c>
    </row>
    <row r="42" spans="1:18" hidden="1" x14ac:dyDescent="0.2">
      <c r="A42" s="6" t="s">
        <v>43</v>
      </c>
      <c r="B42" s="11" t="s">
        <v>252</v>
      </c>
      <c r="C42" s="9" t="str">
        <f>VLOOKUP(表1[[#This Row],[设备位号]],'[1]河南迪赛诺F4工艺包附表2-设备一览表'!$C:$AA,2,FALSE)</f>
        <v>F2硝化反应萃取水相罐</v>
      </c>
      <c r="D42" s="9" t="str">
        <f>VLOOKUP(表1[[#This Row],[设备位号]],'[1]河南迪赛诺F4工艺包附表2-设备一览表'!$C:$AA,3,FALSE)</f>
        <v>立式盆底开式</v>
      </c>
      <c r="E42" s="9" t="str">
        <f>VLOOKUP(表1[[#This Row],[设备位号]],'[1]河南迪赛诺F4工艺包附表2-设备一览表'!$C:$AA,4,FALSE)</f>
        <v>V=3.0m3</v>
      </c>
      <c r="F42" s="9">
        <f>VLOOKUP(表1[[#This Row],[设备位号]],'[1]河南迪赛诺F4工艺包附表2-设备一览表'!$C:$AA,10,FALSE)</f>
        <v>0</v>
      </c>
      <c r="G42" s="10">
        <f>VLOOKUP(表1[[#This Row],[设备位号]],'[1]河南迪赛诺F4工艺包附表2-设备一览表'!$C:$AA,14,FALSE)</f>
        <v>0</v>
      </c>
      <c r="H42" s="10" t="str">
        <f>VLOOKUP(表1[[#This Row],[设备位号]],'[1]河南迪赛诺F4工艺包附表2-设备一览表'!$C:$AA,15,FALSE)</f>
        <v>混酸</v>
      </c>
      <c r="I42" s="10">
        <f>LEN(表1[[#This Row],[介质]])-LEN(SUBSTITUTE(表1[[#This Row],[介质]],"，",""))+1</f>
        <v>1</v>
      </c>
      <c r="J42" s="10">
        <f>表1[[#This Row],[介质数量]]*表1[[#This Row],[设备
数量]]</f>
        <v>1</v>
      </c>
      <c r="K42" s="10" t="str">
        <f>VLOOKUP(表1[[#This Row],[设备位号]],'[1]河南迪赛诺F4工艺包附表2-设备一览表'!$C:$AA,16,FALSE)</f>
        <v>20-30</v>
      </c>
      <c r="L42" s="10">
        <f>VLOOKUP(表1[[#This Row],[设备位号]],'[1]河南迪赛诺F4工艺包附表2-设备一览表'!$C:$AA,17,FALSE)</f>
        <v>0</v>
      </c>
      <c r="M42" s="10">
        <f>VLOOKUP(表1[[#This Row],[设备位号]],'[1]河南迪赛诺F4工艺包附表2-设备一览表'!$C:$AA,18,FALSE)</f>
        <v>1</v>
      </c>
      <c r="N42" s="10">
        <f>VLOOKUP(表1[[#This Row],[设备位号]],'[1]河南迪赛诺F4工艺包附表2-设备一览表'!$C:$AA,19,FALSE)</f>
        <v>0</v>
      </c>
      <c r="O42" s="10">
        <f>VLOOKUP(表1[[#This Row],[设备位号]],'[1]河南迪赛诺F4工艺包附表2-设备一览表'!$C:$AA,20,FALSE)</f>
        <v>0</v>
      </c>
      <c r="P42" s="10">
        <f>表1[[#This Row],[本期
数量]]+表1[[#This Row],[备用
数量]]+表1[[#This Row],[预留
数量]]</f>
        <v>1</v>
      </c>
      <c r="Q42" s="10" t="str">
        <f>VLOOKUP(表1[[#This Row],[设备位号]],'[1]河南迪赛诺F4工艺包附表2-设备一览表'!$C:$AA,22,FALSE)</f>
        <v>搪玻璃</v>
      </c>
      <c r="R42" s="10" t="str">
        <f>VLOOKUP(表1[[#This Row],[设备位号]],'[1]河南迪赛诺F4工艺包附表2-设备一览表'!$C:$AD,28,FALSE)</f>
        <v>F4车间</v>
      </c>
    </row>
    <row r="43" spans="1:18" hidden="1" x14ac:dyDescent="0.2">
      <c r="A43" s="6" t="s">
        <v>44</v>
      </c>
      <c r="B43" s="11" t="s">
        <v>252</v>
      </c>
      <c r="C43" s="9" t="str">
        <f>VLOOKUP(表1[[#This Row],[设备位号]],'[1]河南迪赛诺F4工艺包附表2-设备一览表'!$C:$AA,2,FALSE)</f>
        <v>F2硝化反应萃取水相罐泵</v>
      </c>
      <c r="D43" s="9" t="str">
        <f>VLOOKUP(表1[[#This Row],[设备位号]],'[1]河南迪赛诺F4工艺包附表2-设备一览表'!$C:$AA,3,FALSE)</f>
        <v>化工泵</v>
      </c>
      <c r="E43" s="9" t="str">
        <f>VLOOKUP(表1[[#This Row],[设备位号]],'[1]河南迪赛诺F4工艺包附表2-设备一览表'!$C:$AA,4,FALSE)</f>
        <v>Q=4m3/hr（40-25-125，Q=6.3m3/h,H=20m,2.2kw）</v>
      </c>
      <c r="F43" s="9">
        <f>VLOOKUP(表1[[#This Row],[设备位号]],'[1]河南迪赛诺F4工艺包附表2-设备一览表'!$C:$AA,10,FALSE)</f>
        <v>2.2000000000000002</v>
      </c>
      <c r="G43" s="10">
        <f>VLOOKUP(表1[[#This Row],[设备位号]],'[1]河南迪赛诺F4工艺包附表2-设备一览表'!$C:$AA,14,FALSE)</f>
        <v>0</v>
      </c>
      <c r="H43" s="10" t="str">
        <f>VLOOKUP(表1[[#This Row],[设备位号]],'[1]河南迪赛诺F4工艺包附表2-设备一览表'!$C:$AA,15,FALSE)</f>
        <v>硫酸，硝酸</v>
      </c>
      <c r="I43" s="10">
        <f>LEN(表1[[#This Row],[介质]])-LEN(SUBSTITUTE(表1[[#This Row],[介质]],"，",""))+1</f>
        <v>2</v>
      </c>
      <c r="J43" s="10">
        <f>表1[[#This Row],[介质数量]]*表1[[#This Row],[设备
数量]]</f>
        <v>2</v>
      </c>
      <c r="K43" s="10" t="str">
        <f>VLOOKUP(表1[[#This Row],[设备位号]],'[1]河南迪赛诺F4工艺包附表2-设备一览表'!$C:$AA,16,FALSE)</f>
        <v>20-30</v>
      </c>
      <c r="L43" s="10">
        <f>VLOOKUP(表1[[#This Row],[设备位号]],'[1]河南迪赛诺F4工艺包附表2-设备一览表'!$C:$AA,17,FALSE)</f>
        <v>0</v>
      </c>
      <c r="M43" s="10">
        <f>VLOOKUP(表1[[#This Row],[设备位号]],'[1]河南迪赛诺F4工艺包附表2-设备一览表'!$C:$AA,18,FALSE)</f>
        <v>1</v>
      </c>
      <c r="N43" s="10">
        <f>VLOOKUP(表1[[#This Row],[设备位号]],'[1]河南迪赛诺F4工艺包附表2-设备一览表'!$C:$AA,19,FALSE)</f>
        <v>0</v>
      </c>
      <c r="O43" s="10">
        <f>VLOOKUP(表1[[#This Row],[设备位号]],'[1]河南迪赛诺F4工艺包附表2-设备一览表'!$C:$AA,20,FALSE)</f>
        <v>0</v>
      </c>
      <c r="P43" s="10">
        <f>表1[[#This Row],[本期
数量]]+表1[[#This Row],[备用
数量]]+表1[[#This Row],[预留
数量]]</f>
        <v>1</v>
      </c>
      <c r="Q43" s="10" t="str">
        <f>VLOOKUP(表1[[#This Row],[设备位号]],'[1]河南迪赛诺F4工艺包附表2-设备一览表'!$C:$AA,22,FALSE)</f>
        <v>衬四氟</v>
      </c>
      <c r="R43" s="10" t="str">
        <f>VLOOKUP(表1[[#This Row],[设备位号]],'[1]河南迪赛诺F4工艺包附表2-设备一览表'!$C:$AD,28,FALSE)</f>
        <v>F4车间</v>
      </c>
    </row>
    <row r="44" spans="1:18" hidden="1" x14ac:dyDescent="0.2">
      <c r="A44" s="6" t="s">
        <v>45</v>
      </c>
      <c r="B44" s="11" t="s">
        <v>251</v>
      </c>
      <c r="C44" s="9" t="str">
        <f>VLOOKUP(表1[[#This Row],[设备位号]],'[1]河南迪赛诺F4工艺包附表2-设备一览表'!$C:$AA,2,FALSE)</f>
        <v>F2硝化反应酸回用罐</v>
      </c>
      <c r="D44" s="9" t="str">
        <f>VLOOKUP(表1[[#This Row],[设备位号]],'[1]河南迪赛诺F4工艺包附表2-设备一览表'!$C:$AA,3,FALSE)</f>
        <v>立式盆底开式</v>
      </c>
      <c r="E44" s="9" t="str">
        <f>VLOOKUP(表1[[#This Row],[设备位号]],'[1]河南迪赛诺F4工艺包附表2-设备一览表'!$C:$AA,4,FALSE)</f>
        <v>V=5.0m3</v>
      </c>
      <c r="F44" s="9">
        <f>VLOOKUP(表1[[#This Row],[设备位号]],'[1]河南迪赛诺F4工艺包附表2-设备一览表'!$C:$AA,10,FALSE)</f>
        <v>0</v>
      </c>
      <c r="G44" s="10">
        <f>VLOOKUP(表1[[#This Row],[设备位号]],'[1]河南迪赛诺F4工艺包附表2-设备一览表'!$C:$AA,14,FALSE)</f>
        <v>0</v>
      </c>
      <c r="H44" s="10" t="str">
        <f>VLOOKUP(表1[[#This Row],[设备位号]],'[1]河南迪赛诺F4工艺包附表2-设备一览表'!$C:$AA,15,FALSE)</f>
        <v>混酸</v>
      </c>
      <c r="I44" s="10">
        <f>LEN(表1[[#This Row],[介质]])-LEN(SUBSTITUTE(表1[[#This Row],[介质]],"，",""))+1</f>
        <v>1</v>
      </c>
      <c r="J44" s="10">
        <f>表1[[#This Row],[介质数量]]*表1[[#This Row],[设备
数量]]</f>
        <v>1</v>
      </c>
      <c r="K44" s="10" t="str">
        <f>VLOOKUP(表1[[#This Row],[设备位号]],'[1]河南迪赛诺F4工艺包附表2-设备一览表'!$C:$AA,16,FALSE)</f>
        <v>20-30</v>
      </c>
      <c r="L44" s="10">
        <f>VLOOKUP(表1[[#This Row],[设备位号]],'[1]河南迪赛诺F4工艺包附表2-设备一览表'!$C:$AA,17,FALSE)</f>
        <v>0</v>
      </c>
      <c r="M44" s="10">
        <f>VLOOKUP(表1[[#This Row],[设备位号]],'[1]河南迪赛诺F4工艺包附表2-设备一览表'!$C:$AA,18,FALSE)</f>
        <v>1</v>
      </c>
      <c r="N44" s="10">
        <f>VLOOKUP(表1[[#This Row],[设备位号]],'[1]河南迪赛诺F4工艺包附表2-设备一览表'!$C:$AA,19,FALSE)</f>
        <v>0</v>
      </c>
      <c r="O44" s="10">
        <f>VLOOKUP(表1[[#This Row],[设备位号]],'[1]河南迪赛诺F4工艺包附表2-设备一览表'!$C:$AA,20,FALSE)</f>
        <v>0</v>
      </c>
      <c r="P44" s="10">
        <f>表1[[#This Row],[本期
数量]]+表1[[#This Row],[备用
数量]]+表1[[#This Row],[预留
数量]]</f>
        <v>1</v>
      </c>
      <c r="Q44" s="10" t="str">
        <f>VLOOKUP(表1[[#This Row],[设备位号]],'[1]河南迪赛诺F4工艺包附表2-设备一览表'!$C:$AA,22,FALSE)</f>
        <v>搪玻璃</v>
      </c>
      <c r="R44" s="10" t="str">
        <f>VLOOKUP(表1[[#This Row],[设备位号]],'[1]河南迪赛诺F4工艺包附表2-设备一览表'!$C:$AD,28,FALSE)</f>
        <v>F4车间</v>
      </c>
    </row>
    <row r="45" spans="1:18" hidden="1" x14ac:dyDescent="0.2">
      <c r="A45" s="6" t="s">
        <v>46</v>
      </c>
      <c r="B45" s="11" t="s">
        <v>251</v>
      </c>
      <c r="C45" s="9" t="str">
        <f>VLOOKUP(表1[[#This Row],[设备位号]],'[1]河南迪赛诺F4工艺包附表2-设备一览表'!$C:$AA,2,FALSE)</f>
        <v>F2硝化反应酸回用罐泵</v>
      </c>
      <c r="D45" s="9" t="str">
        <f>VLOOKUP(表1[[#This Row],[设备位号]],'[1]河南迪赛诺F4工艺包附表2-设备一览表'!$C:$AA,3,FALSE)</f>
        <v>化工泵</v>
      </c>
      <c r="E45" s="9" t="str">
        <f>VLOOKUP(表1[[#This Row],[设备位号]],'[1]河南迪赛诺F4工艺包附表2-设备一览表'!$C:$AA,4,FALSE)</f>
        <v>Q=4m3/hr（40-25-125，Q=6.3m3/h,H=20m,2.2kw）</v>
      </c>
      <c r="F45" s="9">
        <f>VLOOKUP(表1[[#This Row],[设备位号]],'[1]河南迪赛诺F4工艺包附表2-设备一览表'!$C:$AA,10,FALSE)</f>
        <v>2.2000000000000002</v>
      </c>
      <c r="G45" s="10">
        <f>VLOOKUP(表1[[#This Row],[设备位号]],'[1]河南迪赛诺F4工艺包附表2-设备一览表'!$C:$AA,14,FALSE)</f>
        <v>0</v>
      </c>
      <c r="H45" s="10" t="str">
        <f>VLOOKUP(表1[[#This Row],[设备位号]],'[1]河南迪赛诺F4工艺包附表2-设备一览表'!$C:$AA,15,FALSE)</f>
        <v>硫酸，硝酸</v>
      </c>
      <c r="I45" s="10">
        <f>LEN(表1[[#This Row],[介质]])-LEN(SUBSTITUTE(表1[[#This Row],[介质]],"，",""))+1</f>
        <v>2</v>
      </c>
      <c r="J45" s="10">
        <f>表1[[#This Row],[介质数量]]*表1[[#This Row],[设备
数量]]</f>
        <v>2</v>
      </c>
      <c r="K45" s="10" t="str">
        <f>VLOOKUP(表1[[#This Row],[设备位号]],'[1]河南迪赛诺F4工艺包附表2-设备一览表'!$C:$AA,16,FALSE)</f>
        <v>20-30</v>
      </c>
      <c r="L45" s="10">
        <f>VLOOKUP(表1[[#This Row],[设备位号]],'[1]河南迪赛诺F4工艺包附表2-设备一览表'!$C:$AA,17,FALSE)</f>
        <v>0</v>
      </c>
      <c r="M45" s="10">
        <f>VLOOKUP(表1[[#This Row],[设备位号]],'[1]河南迪赛诺F4工艺包附表2-设备一览表'!$C:$AA,18,FALSE)</f>
        <v>1</v>
      </c>
      <c r="N45" s="10">
        <f>VLOOKUP(表1[[#This Row],[设备位号]],'[1]河南迪赛诺F4工艺包附表2-设备一览表'!$C:$AA,19,FALSE)</f>
        <v>0</v>
      </c>
      <c r="O45" s="10">
        <f>VLOOKUP(表1[[#This Row],[设备位号]],'[1]河南迪赛诺F4工艺包附表2-设备一览表'!$C:$AA,20,FALSE)</f>
        <v>0</v>
      </c>
      <c r="P45" s="10">
        <f>表1[[#This Row],[本期
数量]]+表1[[#This Row],[备用
数量]]+表1[[#This Row],[预留
数量]]</f>
        <v>1</v>
      </c>
      <c r="Q45" s="10" t="str">
        <f>VLOOKUP(表1[[#This Row],[设备位号]],'[1]河南迪赛诺F4工艺包附表2-设备一览表'!$C:$AA,22,FALSE)</f>
        <v>衬四氟</v>
      </c>
      <c r="R45" s="10" t="str">
        <f>VLOOKUP(表1[[#This Row],[设备位号]],'[1]河南迪赛诺F4工艺包附表2-设备一览表'!$C:$AD,28,FALSE)</f>
        <v>F4车间</v>
      </c>
    </row>
    <row r="46" spans="1:18" x14ac:dyDescent="0.2">
      <c r="A46" s="6" t="s">
        <v>47</v>
      </c>
      <c r="B46" s="11" t="s">
        <v>251</v>
      </c>
      <c r="C46" s="9" t="str">
        <f>VLOOKUP(表1[[#This Row],[设备位号]],'[1]河南迪赛诺F4工艺包附表2-设备一览表'!$C:$AA,2,FALSE)</f>
        <v>硝化反应液萃取洗涤釜</v>
      </c>
      <c r="D46" s="9" t="str">
        <f>VLOOKUP(表1[[#This Row],[设备位号]],'[1]河南迪赛诺F4工艺包附表2-设备一览表'!$C:$AA,3,FALSE)</f>
        <v>立式盆底开式</v>
      </c>
      <c r="E46" s="9" t="str">
        <f>VLOOKUP(表1[[#This Row],[设备位号]],'[1]河南迪赛诺F4工艺包附表2-设备一览表'!$C:$AA,4,FALSE)</f>
        <v>V=6.3m3</v>
      </c>
      <c r="F46" s="9">
        <f>VLOOKUP(表1[[#This Row],[设备位号]],'[1]河南迪赛诺F4工艺包附表2-设备一览表'!$C:$AA,10,FALSE)</f>
        <v>7.5</v>
      </c>
      <c r="G46" s="10" t="str">
        <f>VLOOKUP(表1[[#This Row],[设备位号]],'[1]河南迪赛诺F4工艺包附表2-设备一览表'!$C:$AA,14,FALSE)</f>
        <v>有</v>
      </c>
      <c r="H46" s="10" t="str">
        <f>VLOOKUP(表1[[#This Row],[设备位号]],'[1]河南迪赛诺F4工艺包附表2-设备一览表'!$C:$AA,15,FALSE)</f>
        <v>硫酸，硝酸，水，F2,二氯甲烷</v>
      </c>
      <c r="I46" s="10">
        <f>LEN(表1[[#This Row],[介质]])-LEN(SUBSTITUTE(表1[[#This Row],[介质]],"，",""))+1</f>
        <v>4</v>
      </c>
      <c r="J46" s="10">
        <f>表1[[#This Row],[介质数量]]*表1[[#This Row],[设备
数量]]</f>
        <v>8</v>
      </c>
      <c r="K46" s="10" t="str">
        <f>VLOOKUP(表1[[#This Row],[设备位号]],'[1]河南迪赛诺F4工艺包附表2-设备一览表'!$C:$AA,16,FALSE)</f>
        <v>20-30</v>
      </c>
      <c r="L46" s="10">
        <f>VLOOKUP(表1[[#This Row],[设备位号]],'[1]河南迪赛诺F4工艺包附表2-设备一览表'!$C:$AA,17,FALSE)</f>
        <v>0</v>
      </c>
      <c r="M46" s="10">
        <f>VLOOKUP(表1[[#This Row],[设备位号]],'[1]河南迪赛诺F4工艺包附表2-设备一览表'!$C:$AA,18,FALSE)</f>
        <v>2</v>
      </c>
      <c r="N46" s="10">
        <f>VLOOKUP(表1[[#This Row],[设备位号]],'[1]河南迪赛诺F4工艺包附表2-设备一览表'!$C:$AA,19,FALSE)</f>
        <v>0</v>
      </c>
      <c r="O46" s="10">
        <f>VLOOKUP(表1[[#This Row],[设备位号]],'[1]河南迪赛诺F4工艺包附表2-设备一览表'!$C:$AA,20,FALSE)</f>
        <v>0</v>
      </c>
      <c r="P46" s="10">
        <f>表1[[#This Row],[本期
数量]]+表1[[#This Row],[备用
数量]]+表1[[#This Row],[预留
数量]]</f>
        <v>2</v>
      </c>
      <c r="Q46" s="10" t="str">
        <f>VLOOKUP(表1[[#This Row],[设备位号]],'[1]河南迪赛诺F4工艺包附表2-设备一览表'!$C:$AA,22,FALSE)</f>
        <v>搪玻璃</v>
      </c>
      <c r="R46" s="10" t="str">
        <f>VLOOKUP(表1[[#This Row],[设备位号]],'[1]河南迪赛诺F4工艺包附表2-设备一览表'!$C:$AD,28,FALSE)</f>
        <v>F4车间</v>
      </c>
    </row>
    <row r="47" spans="1:18" hidden="1" x14ac:dyDescent="0.2">
      <c r="A47" s="6" t="s">
        <v>48</v>
      </c>
      <c r="B47" s="11" t="s">
        <v>251</v>
      </c>
      <c r="C47" s="9" t="str">
        <f>VLOOKUP(表1[[#This Row],[设备位号]],'[1]河南迪赛诺F4工艺包附表2-设备一览表'!$C:$AA,2,FALSE)</f>
        <v>硝化反应液萃取洗涤水相罐</v>
      </c>
      <c r="D47" s="9" t="str">
        <f>VLOOKUP(表1[[#This Row],[设备位号]],'[1]河南迪赛诺F4工艺包附表2-设备一览表'!$C:$AA,3,FALSE)</f>
        <v>立式盆底开式</v>
      </c>
      <c r="E47" s="9" t="str">
        <f>VLOOKUP(表1[[#This Row],[设备位号]],'[1]河南迪赛诺F4工艺包附表2-设备一览表'!$C:$AA,4,FALSE)</f>
        <v>V=3.0m3</v>
      </c>
      <c r="F47" s="9">
        <f>VLOOKUP(表1[[#This Row],[设备位号]],'[1]河南迪赛诺F4工艺包附表2-设备一览表'!$C:$AA,10,FALSE)</f>
        <v>0</v>
      </c>
      <c r="G47" s="10">
        <f>VLOOKUP(表1[[#This Row],[设备位号]],'[1]河南迪赛诺F4工艺包附表2-设备一览表'!$C:$AA,14,FALSE)</f>
        <v>0</v>
      </c>
      <c r="H47" s="10" t="str">
        <f>VLOOKUP(表1[[#This Row],[设备位号]],'[1]河南迪赛诺F4工艺包附表2-设备一览表'!$C:$AA,15,FALSE)</f>
        <v>硫酸，硝酸，水，F2,二氯甲烷</v>
      </c>
      <c r="I47" s="10">
        <f>LEN(表1[[#This Row],[介质]])-LEN(SUBSTITUTE(表1[[#This Row],[介质]],"，",""))+1</f>
        <v>4</v>
      </c>
      <c r="J47" s="10">
        <f>表1[[#This Row],[介质数量]]*表1[[#This Row],[设备
数量]]</f>
        <v>8</v>
      </c>
      <c r="K47" s="10" t="str">
        <f>VLOOKUP(表1[[#This Row],[设备位号]],'[1]河南迪赛诺F4工艺包附表2-设备一览表'!$C:$AA,16,FALSE)</f>
        <v>10-40</v>
      </c>
      <c r="L47" s="10" t="str">
        <f>VLOOKUP(表1[[#This Row],[设备位号]],'[1]河南迪赛诺F4工艺包附表2-设备一览表'!$C:$AA,17,FALSE)</f>
        <v>常压</v>
      </c>
      <c r="M47" s="10">
        <f>VLOOKUP(表1[[#This Row],[设备位号]],'[1]河南迪赛诺F4工艺包附表2-设备一览表'!$C:$AA,18,FALSE)</f>
        <v>2</v>
      </c>
      <c r="N47" s="10">
        <f>VLOOKUP(表1[[#This Row],[设备位号]],'[1]河南迪赛诺F4工艺包附表2-设备一览表'!$C:$AA,19,FALSE)</f>
        <v>0</v>
      </c>
      <c r="O47" s="10">
        <f>VLOOKUP(表1[[#This Row],[设备位号]],'[1]河南迪赛诺F4工艺包附表2-设备一览表'!$C:$AA,20,FALSE)</f>
        <v>0</v>
      </c>
      <c r="P47" s="10">
        <f>表1[[#This Row],[本期
数量]]+表1[[#This Row],[备用
数量]]+表1[[#This Row],[预留
数量]]</f>
        <v>2</v>
      </c>
      <c r="Q47" s="10" t="str">
        <f>VLOOKUP(表1[[#This Row],[设备位号]],'[1]河南迪赛诺F4工艺包附表2-设备一览表'!$C:$AA,22,FALSE)</f>
        <v>搪玻璃</v>
      </c>
      <c r="R47" s="10" t="str">
        <f>VLOOKUP(表1[[#This Row],[设备位号]],'[1]河南迪赛诺F4工艺包附表2-设备一览表'!$C:$AD,28,FALSE)</f>
        <v>F4车间</v>
      </c>
    </row>
    <row r="48" spans="1:18" hidden="1" x14ac:dyDescent="0.2">
      <c r="A48" s="6" t="s">
        <v>49</v>
      </c>
      <c r="B48" s="11" t="s">
        <v>251</v>
      </c>
      <c r="C48" s="9" t="str">
        <f>VLOOKUP(表1[[#This Row],[设备位号]],'[1]河南迪赛诺F4工艺包附表2-设备一览表'!$C:$AA,2,FALSE)</f>
        <v>硝化反应液萃取洗涤水相泵</v>
      </c>
      <c r="D48" s="9" t="str">
        <f>VLOOKUP(表1[[#This Row],[设备位号]],'[1]河南迪赛诺F4工艺包附表2-设备一览表'!$C:$AA,3,FALSE)</f>
        <v>磁力泵</v>
      </c>
      <c r="E48" s="9" t="str">
        <f>VLOOKUP(表1[[#This Row],[设备位号]],'[1]河南迪赛诺F4工艺包附表2-设备一览表'!$C:$AA,4,FALSE)</f>
        <v>Q=4m3/hr（40-25-125，Q=6.3m3/h,H=20m,2.2kw）</v>
      </c>
      <c r="F48" s="9">
        <f>VLOOKUP(表1[[#This Row],[设备位号]],'[1]河南迪赛诺F4工艺包附表2-设备一览表'!$C:$AA,10,FALSE)</f>
        <v>2.2000000000000002</v>
      </c>
      <c r="G48" s="10">
        <f>VLOOKUP(表1[[#This Row],[设备位号]],'[1]河南迪赛诺F4工艺包附表2-设备一览表'!$C:$AA,14,FALSE)</f>
        <v>0</v>
      </c>
      <c r="H48" s="10" t="str">
        <f>VLOOKUP(表1[[#This Row],[设备位号]],'[1]河南迪赛诺F4工艺包附表2-设备一览表'!$C:$AA,15,FALSE)</f>
        <v>水，硫酸钠，硝酸钠</v>
      </c>
      <c r="I48" s="10">
        <f>LEN(表1[[#This Row],[介质]])-LEN(SUBSTITUTE(表1[[#This Row],[介质]],"，",""))+1</f>
        <v>3</v>
      </c>
      <c r="J48" s="10">
        <f>表1[[#This Row],[介质数量]]*表1[[#This Row],[设备
数量]]</f>
        <v>3</v>
      </c>
      <c r="K48" s="10" t="str">
        <f>VLOOKUP(表1[[#This Row],[设备位号]],'[1]河南迪赛诺F4工艺包附表2-设备一览表'!$C:$AA,16,FALSE)</f>
        <v>20-30</v>
      </c>
      <c r="L48" s="10">
        <f>VLOOKUP(表1[[#This Row],[设备位号]],'[1]河南迪赛诺F4工艺包附表2-设备一览表'!$C:$AA,17,FALSE)</f>
        <v>0</v>
      </c>
      <c r="M48" s="10">
        <f>VLOOKUP(表1[[#This Row],[设备位号]],'[1]河南迪赛诺F4工艺包附表2-设备一览表'!$C:$AA,18,FALSE)</f>
        <v>1</v>
      </c>
      <c r="N48" s="10">
        <f>VLOOKUP(表1[[#This Row],[设备位号]],'[1]河南迪赛诺F4工艺包附表2-设备一览表'!$C:$AA,19,FALSE)</f>
        <v>0</v>
      </c>
      <c r="O48" s="10">
        <f>VLOOKUP(表1[[#This Row],[设备位号]],'[1]河南迪赛诺F4工艺包附表2-设备一览表'!$C:$AA,20,FALSE)</f>
        <v>0</v>
      </c>
      <c r="P48" s="10">
        <f>表1[[#This Row],[本期
数量]]+表1[[#This Row],[备用
数量]]+表1[[#This Row],[预留
数量]]</f>
        <v>1</v>
      </c>
      <c r="Q48" s="10" t="str">
        <f>VLOOKUP(表1[[#This Row],[设备位号]],'[1]河南迪赛诺F4工艺包附表2-设备一览表'!$C:$AA,22,FALSE)</f>
        <v>衬四氟</v>
      </c>
      <c r="R48" s="10" t="str">
        <f>VLOOKUP(表1[[#This Row],[设备位号]],'[1]河南迪赛诺F4工艺包附表2-设备一览表'!$C:$AD,28,FALSE)</f>
        <v>F4车间</v>
      </c>
    </row>
    <row r="49" spans="1:18" hidden="1" x14ac:dyDescent="0.2">
      <c r="A49" s="6" t="s">
        <v>50</v>
      </c>
      <c r="B49" s="11" t="s">
        <v>251</v>
      </c>
      <c r="C49" s="9" t="str">
        <f>VLOOKUP(表1[[#This Row],[设备位号]],'[1]河南迪赛诺F4工艺包附表2-设备一览表'!$C:$AA,2,FALSE)</f>
        <v>硝化反应液萃取洗涤油相罐</v>
      </c>
      <c r="D49" s="9" t="str">
        <f>VLOOKUP(表1[[#This Row],[设备位号]],'[1]河南迪赛诺F4工艺包附表2-设备一览表'!$C:$AA,3,FALSE)</f>
        <v>立式盆底开式</v>
      </c>
      <c r="E49" s="9" t="str">
        <f>VLOOKUP(表1[[#This Row],[设备位号]],'[1]河南迪赛诺F4工艺包附表2-设备一览表'!$C:$AA,4,FALSE)</f>
        <v>V=5.0m3</v>
      </c>
      <c r="F49" s="9">
        <f>VLOOKUP(表1[[#This Row],[设备位号]],'[1]河南迪赛诺F4工艺包附表2-设备一览表'!$C:$AA,10,FALSE)</f>
        <v>0</v>
      </c>
      <c r="G49" s="10">
        <f>VLOOKUP(表1[[#This Row],[设备位号]],'[1]河南迪赛诺F4工艺包附表2-设备一览表'!$C:$AA,14,FALSE)</f>
        <v>0</v>
      </c>
      <c r="H49" s="10" t="str">
        <f>VLOOKUP(表1[[#This Row],[设备位号]],'[1]河南迪赛诺F4工艺包附表2-设备一览表'!$C:$AA,15,FALSE)</f>
        <v>硫酸，硝酸，水，F2,二氯甲烷</v>
      </c>
      <c r="I49" s="10">
        <f>LEN(表1[[#This Row],[介质]])-LEN(SUBSTITUTE(表1[[#This Row],[介质]],"，",""))+1</f>
        <v>4</v>
      </c>
      <c r="J49" s="10">
        <f>表1[[#This Row],[介质数量]]*表1[[#This Row],[设备
数量]]</f>
        <v>8</v>
      </c>
      <c r="K49" s="10" t="str">
        <f>VLOOKUP(表1[[#This Row],[设备位号]],'[1]河南迪赛诺F4工艺包附表2-设备一览表'!$C:$AA,16,FALSE)</f>
        <v>10-40</v>
      </c>
      <c r="L49" s="10" t="str">
        <f>VLOOKUP(表1[[#This Row],[设备位号]],'[1]河南迪赛诺F4工艺包附表2-设备一览表'!$C:$AA,17,FALSE)</f>
        <v>常压</v>
      </c>
      <c r="M49" s="10">
        <f>VLOOKUP(表1[[#This Row],[设备位号]],'[1]河南迪赛诺F4工艺包附表2-设备一览表'!$C:$AA,18,FALSE)</f>
        <v>2</v>
      </c>
      <c r="N49" s="10">
        <f>VLOOKUP(表1[[#This Row],[设备位号]],'[1]河南迪赛诺F4工艺包附表2-设备一览表'!$C:$AA,19,FALSE)</f>
        <v>0</v>
      </c>
      <c r="O49" s="10">
        <f>VLOOKUP(表1[[#This Row],[设备位号]],'[1]河南迪赛诺F4工艺包附表2-设备一览表'!$C:$AA,20,FALSE)</f>
        <v>0</v>
      </c>
      <c r="P49" s="10">
        <f>表1[[#This Row],[本期
数量]]+表1[[#This Row],[备用
数量]]+表1[[#This Row],[预留
数量]]</f>
        <v>2</v>
      </c>
      <c r="Q49" s="10" t="str">
        <f>VLOOKUP(表1[[#This Row],[设备位号]],'[1]河南迪赛诺F4工艺包附表2-设备一览表'!$C:$AA,22,FALSE)</f>
        <v>搪玻璃</v>
      </c>
      <c r="R49" s="10" t="str">
        <f>VLOOKUP(表1[[#This Row],[设备位号]],'[1]河南迪赛诺F4工艺包附表2-设备一览表'!$C:$AD,28,FALSE)</f>
        <v>F4车间</v>
      </c>
    </row>
    <row r="50" spans="1:18" hidden="1" x14ac:dyDescent="0.2">
      <c r="A50" s="6" t="s">
        <v>51</v>
      </c>
      <c r="B50" s="11" t="s">
        <v>251</v>
      </c>
      <c r="C50" s="9" t="str">
        <f>VLOOKUP(表1[[#This Row],[设备位号]],'[1]河南迪赛诺F4工艺包附表2-设备一览表'!$C:$AA,2,FALSE)</f>
        <v>硝化反应液萃取洗涤油相泵</v>
      </c>
      <c r="D50" s="9" t="str">
        <f>VLOOKUP(表1[[#This Row],[设备位号]],'[1]河南迪赛诺F4工艺包附表2-设备一览表'!$C:$AA,3,FALSE)</f>
        <v>磁力泵</v>
      </c>
      <c r="E50" s="9" t="str">
        <f>VLOOKUP(表1[[#This Row],[设备位号]],'[1]河南迪赛诺F4工艺包附表2-设备一览表'!$C:$AA,4,FALSE)</f>
        <v>Q=4m3/hr（40-25-125，Q=6.3m3/h,H=20m,2.2kw）</v>
      </c>
      <c r="F50" s="9">
        <f>VLOOKUP(表1[[#This Row],[设备位号]],'[1]河南迪赛诺F4工艺包附表2-设备一览表'!$C:$AA,10,FALSE)</f>
        <v>2.2000000000000002</v>
      </c>
      <c r="G50" s="10">
        <f>VLOOKUP(表1[[#This Row],[设备位号]],'[1]河南迪赛诺F4工艺包附表2-设备一览表'!$C:$AA,14,FALSE)</f>
        <v>0</v>
      </c>
      <c r="H50" s="10" t="str">
        <f>VLOOKUP(表1[[#This Row],[设备位号]],'[1]河南迪赛诺F4工艺包附表2-设备一览表'!$C:$AA,15,FALSE)</f>
        <v>二氯甲烷,F2</v>
      </c>
      <c r="I50" s="10">
        <f>LEN(表1[[#This Row],[介质]])-LEN(SUBSTITUTE(表1[[#This Row],[介质]],"，",""))+1</f>
        <v>1</v>
      </c>
      <c r="J50" s="10">
        <f>表1[[#This Row],[介质数量]]*表1[[#This Row],[设备
数量]]</f>
        <v>1</v>
      </c>
      <c r="K50" s="10" t="str">
        <f>VLOOKUP(表1[[#This Row],[设备位号]],'[1]河南迪赛诺F4工艺包附表2-设备一览表'!$C:$AA,16,FALSE)</f>
        <v>20-30</v>
      </c>
      <c r="L50" s="10">
        <f>VLOOKUP(表1[[#This Row],[设备位号]],'[1]河南迪赛诺F4工艺包附表2-设备一览表'!$C:$AA,17,FALSE)</f>
        <v>0</v>
      </c>
      <c r="M50" s="10">
        <f>VLOOKUP(表1[[#This Row],[设备位号]],'[1]河南迪赛诺F4工艺包附表2-设备一览表'!$C:$AA,18,FALSE)</f>
        <v>1</v>
      </c>
      <c r="N50" s="10">
        <f>VLOOKUP(表1[[#This Row],[设备位号]],'[1]河南迪赛诺F4工艺包附表2-设备一览表'!$C:$AA,19,FALSE)</f>
        <v>0</v>
      </c>
      <c r="O50" s="10">
        <f>VLOOKUP(表1[[#This Row],[设备位号]],'[1]河南迪赛诺F4工艺包附表2-设备一览表'!$C:$AA,20,FALSE)</f>
        <v>0</v>
      </c>
      <c r="P50" s="10">
        <f>表1[[#This Row],[本期
数量]]+表1[[#This Row],[备用
数量]]+表1[[#This Row],[预留
数量]]</f>
        <v>1</v>
      </c>
      <c r="Q50" s="10" t="str">
        <f>VLOOKUP(表1[[#This Row],[设备位号]],'[1]河南迪赛诺F4工艺包附表2-设备一览表'!$C:$AA,22,FALSE)</f>
        <v>衬四氟</v>
      </c>
      <c r="R50" s="10" t="str">
        <f>VLOOKUP(表1[[#This Row],[设备位号]],'[1]河南迪赛诺F4工艺包附表2-设备一览表'!$C:$AD,28,FALSE)</f>
        <v>F4车间</v>
      </c>
    </row>
    <row r="51" spans="1:18" hidden="1" x14ac:dyDescent="0.2">
      <c r="A51" s="6" t="s">
        <v>52</v>
      </c>
      <c r="B51" s="11" t="s">
        <v>251</v>
      </c>
      <c r="C51" s="9" t="str">
        <f>VLOOKUP(表1[[#This Row],[设备位号]],'[1]河南迪赛诺F4工艺包附表2-设备一览表'!$C:$AA,2,FALSE)</f>
        <v>F2油相罐</v>
      </c>
      <c r="D51" s="9" t="str">
        <f>VLOOKUP(表1[[#This Row],[设备位号]],'[1]河南迪赛诺F4工艺包附表2-设备一览表'!$C:$AA,3,FALSE)</f>
        <v>立式盆底开式</v>
      </c>
      <c r="E51" s="9" t="str">
        <f>VLOOKUP(表1[[#This Row],[设备位号]],'[1]河南迪赛诺F4工艺包附表2-设备一览表'!$C:$AA,4,FALSE)</f>
        <v>V=6.0m3</v>
      </c>
      <c r="F51" s="9">
        <f>VLOOKUP(表1[[#This Row],[设备位号]],'[1]河南迪赛诺F4工艺包附表2-设备一览表'!$C:$AA,10,FALSE)</f>
        <v>0</v>
      </c>
      <c r="G51" s="10">
        <f>VLOOKUP(表1[[#This Row],[设备位号]],'[1]河南迪赛诺F4工艺包附表2-设备一览表'!$C:$AA,14,FALSE)</f>
        <v>0</v>
      </c>
      <c r="H51" s="10" t="str">
        <f>VLOOKUP(表1[[#This Row],[设备位号]],'[1]河南迪赛诺F4工艺包附表2-设备一览表'!$C:$AA,15,FALSE)</f>
        <v>二氯甲烷,F2</v>
      </c>
      <c r="I51" s="10">
        <f>LEN(表1[[#This Row],[介质]])-LEN(SUBSTITUTE(表1[[#This Row],[介质]],"，",""))+1</f>
        <v>1</v>
      </c>
      <c r="J51" s="10">
        <f>表1[[#This Row],[介质数量]]*表1[[#This Row],[设备
数量]]</f>
        <v>1</v>
      </c>
      <c r="K51" s="10" t="str">
        <f>VLOOKUP(表1[[#This Row],[设备位号]],'[1]河南迪赛诺F4工艺包附表2-设备一览表'!$C:$AA,16,FALSE)</f>
        <v>20-30</v>
      </c>
      <c r="L51" s="10" t="str">
        <f>VLOOKUP(表1[[#This Row],[设备位号]],'[1]河南迪赛诺F4工艺包附表2-设备一览表'!$C:$AA,17,FALSE)</f>
        <v>常压</v>
      </c>
      <c r="M51" s="10">
        <f>VLOOKUP(表1[[#This Row],[设备位号]],'[1]河南迪赛诺F4工艺包附表2-设备一览表'!$C:$AA,18,FALSE)</f>
        <v>1</v>
      </c>
      <c r="N51" s="10">
        <f>VLOOKUP(表1[[#This Row],[设备位号]],'[1]河南迪赛诺F4工艺包附表2-设备一览表'!$C:$AA,19,FALSE)</f>
        <v>0</v>
      </c>
      <c r="O51" s="10">
        <f>VLOOKUP(表1[[#This Row],[设备位号]],'[1]河南迪赛诺F4工艺包附表2-设备一览表'!$C:$AA,20,FALSE)</f>
        <v>0</v>
      </c>
      <c r="P51" s="10">
        <f>表1[[#This Row],[本期
数量]]+表1[[#This Row],[备用
数量]]+表1[[#This Row],[预留
数量]]</f>
        <v>1</v>
      </c>
      <c r="Q51" s="10" t="str">
        <f>VLOOKUP(表1[[#This Row],[设备位号]],'[1]河南迪赛诺F4工艺包附表2-设备一览表'!$C:$AA,22,FALSE)</f>
        <v>S304</v>
      </c>
      <c r="R51" s="10" t="str">
        <f>VLOOKUP(表1[[#This Row],[设备位号]],'[1]河南迪赛诺F4工艺包附表2-设备一览表'!$C:$AD,28,FALSE)</f>
        <v>F4车间</v>
      </c>
    </row>
    <row r="52" spans="1:18" hidden="1" x14ac:dyDescent="0.2">
      <c r="A52" s="6" t="s">
        <v>53</v>
      </c>
      <c r="B52" s="11" t="s">
        <v>251</v>
      </c>
      <c r="C52" s="9" t="str">
        <f>VLOOKUP(表1[[#This Row],[设备位号]],'[1]河南迪赛诺F4工艺包附表2-设备一览表'!$C:$AA,2,FALSE)</f>
        <v>F2浓缩进料泵</v>
      </c>
      <c r="D52" s="9" t="str">
        <f>VLOOKUP(表1[[#This Row],[设备位号]],'[1]河南迪赛诺F4工艺包附表2-设备一览表'!$C:$AA,3,FALSE)</f>
        <v>磁力泵</v>
      </c>
      <c r="E52" s="9" t="str">
        <f>VLOOKUP(表1[[#This Row],[设备位号]],'[1]河南迪赛诺F4工艺包附表2-设备一览表'!$C:$AA,4,FALSE)</f>
        <v>Q=2m3（32-20-160，Q=3.2m3/h，H=32m，2.2kw）</v>
      </c>
      <c r="F52" s="9">
        <f>VLOOKUP(表1[[#This Row],[设备位号]],'[1]河南迪赛诺F4工艺包附表2-设备一览表'!$C:$AA,10,FALSE)</f>
        <v>2.2000000000000002</v>
      </c>
      <c r="G52" s="10">
        <f>VLOOKUP(表1[[#This Row],[设备位号]],'[1]河南迪赛诺F4工艺包附表2-设备一览表'!$C:$AA,14,FALSE)</f>
        <v>0</v>
      </c>
      <c r="H52" s="10" t="str">
        <f>VLOOKUP(表1[[#This Row],[设备位号]],'[1]河南迪赛诺F4工艺包附表2-设备一览表'!$C:$AA,15,FALSE)</f>
        <v>二氯甲烷,F2</v>
      </c>
      <c r="I52" s="10">
        <f>LEN(表1[[#This Row],[介质]])-LEN(SUBSTITUTE(表1[[#This Row],[介质]],"，",""))+1</f>
        <v>1</v>
      </c>
      <c r="J52" s="10">
        <f>表1[[#This Row],[介质数量]]*表1[[#This Row],[设备
数量]]</f>
        <v>1</v>
      </c>
      <c r="K52" s="10" t="str">
        <f>VLOOKUP(表1[[#This Row],[设备位号]],'[1]河南迪赛诺F4工艺包附表2-设备一览表'!$C:$AA,16,FALSE)</f>
        <v>20-30</v>
      </c>
      <c r="L52" s="10">
        <f>VLOOKUP(表1[[#This Row],[设备位号]],'[1]河南迪赛诺F4工艺包附表2-设备一览表'!$C:$AA,17,FALSE)</f>
        <v>0</v>
      </c>
      <c r="M52" s="10">
        <f>VLOOKUP(表1[[#This Row],[设备位号]],'[1]河南迪赛诺F4工艺包附表2-设备一览表'!$C:$AA,18,FALSE)</f>
        <v>1</v>
      </c>
      <c r="N52" s="10">
        <f>VLOOKUP(表1[[#This Row],[设备位号]],'[1]河南迪赛诺F4工艺包附表2-设备一览表'!$C:$AA,19,FALSE)</f>
        <v>0</v>
      </c>
      <c r="O52" s="10">
        <f>VLOOKUP(表1[[#This Row],[设备位号]],'[1]河南迪赛诺F4工艺包附表2-设备一览表'!$C:$AA,20,FALSE)</f>
        <v>0</v>
      </c>
      <c r="P52" s="10">
        <f>表1[[#This Row],[本期
数量]]+表1[[#This Row],[备用
数量]]+表1[[#This Row],[预留
数量]]</f>
        <v>1</v>
      </c>
      <c r="Q52" s="10" t="str">
        <f>VLOOKUP(表1[[#This Row],[设备位号]],'[1]河南迪赛诺F4工艺包附表2-设备一览表'!$C:$AA,22,FALSE)</f>
        <v>衬四氟</v>
      </c>
      <c r="R52" s="10" t="str">
        <f>VLOOKUP(表1[[#This Row],[设备位号]],'[1]河南迪赛诺F4工艺包附表2-设备一览表'!$C:$AD,28,FALSE)</f>
        <v>F4车间</v>
      </c>
    </row>
    <row r="53" spans="1:18" hidden="1" x14ac:dyDescent="0.2">
      <c r="A53" s="6" t="s">
        <v>54</v>
      </c>
      <c r="B53" s="11" t="s">
        <v>251</v>
      </c>
      <c r="C53" s="9" t="str">
        <f>VLOOKUP(表1[[#This Row],[设备位号]],'[1]河南迪赛诺F4工艺包附表2-设备一览表'!$C:$AA,2,FALSE)</f>
        <v>F2浓缩预热器</v>
      </c>
      <c r="D53" s="9" t="str">
        <f>VLOOKUP(表1[[#This Row],[设备位号]],'[1]河南迪赛诺F4工艺包附表2-设备一览表'!$C:$AA,3,FALSE)</f>
        <v>管壳式</v>
      </c>
      <c r="E53" s="9" t="str">
        <f>VLOOKUP(表1[[#This Row],[设备位号]],'[1]河南迪赛诺F4工艺包附表2-设备一览表'!$C:$AA,4,FALSE)</f>
        <v>S=6m2</v>
      </c>
      <c r="F53" s="9">
        <f>VLOOKUP(表1[[#This Row],[设备位号]],'[1]河南迪赛诺F4工艺包附表2-设备一览表'!$C:$AA,10,FALSE)</f>
        <v>0</v>
      </c>
      <c r="G53" s="10">
        <f>VLOOKUP(表1[[#This Row],[设备位号]],'[1]河南迪赛诺F4工艺包附表2-设备一览表'!$C:$AA,14,FALSE)</f>
        <v>0</v>
      </c>
      <c r="H53" s="10" t="str">
        <f>VLOOKUP(表1[[#This Row],[设备位号]],'[1]河南迪赛诺F4工艺包附表2-设备一览表'!$C:$AA,15,FALSE)</f>
        <v>二氯甲烷,F2</v>
      </c>
      <c r="I53" s="10">
        <f>LEN(表1[[#This Row],[介质]])-LEN(SUBSTITUTE(表1[[#This Row],[介质]],"，",""))+1</f>
        <v>1</v>
      </c>
      <c r="J53" s="10">
        <f>表1[[#This Row],[介质数量]]*表1[[#This Row],[设备
数量]]</f>
        <v>1</v>
      </c>
      <c r="K53" s="10">
        <f>VLOOKUP(表1[[#This Row],[设备位号]],'[1]河南迪赛诺F4工艺包附表2-设备一览表'!$C:$AA,16,FALSE)</f>
        <v>40</v>
      </c>
      <c r="L53" s="10">
        <f>VLOOKUP(表1[[#This Row],[设备位号]],'[1]河南迪赛诺F4工艺包附表2-设备一览表'!$C:$AA,17,FALSE)</f>
        <v>-0.1</v>
      </c>
      <c r="M53" s="10">
        <f>VLOOKUP(表1[[#This Row],[设备位号]],'[1]河南迪赛诺F4工艺包附表2-设备一览表'!$C:$AA,18,FALSE)</f>
        <v>1</v>
      </c>
      <c r="N53" s="10">
        <f>VLOOKUP(表1[[#This Row],[设备位号]],'[1]河南迪赛诺F4工艺包附表2-设备一览表'!$C:$AA,19,FALSE)</f>
        <v>0</v>
      </c>
      <c r="O53" s="10">
        <f>VLOOKUP(表1[[#This Row],[设备位号]],'[1]河南迪赛诺F4工艺包附表2-设备一览表'!$C:$AA,20,FALSE)</f>
        <v>0</v>
      </c>
      <c r="P53" s="10">
        <f>表1[[#This Row],[本期
数量]]+表1[[#This Row],[备用
数量]]+表1[[#This Row],[预留
数量]]</f>
        <v>1</v>
      </c>
      <c r="Q53" s="10" t="str">
        <f>VLOOKUP(表1[[#This Row],[设备位号]],'[1]河南迪赛诺F4工艺包附表2-设备一览表'!$C:$AA,22,FALSE)</f>
        <v>S304</v>
      </c>
      <c r="R53" s="10" t="str">
        <f>VLOOKUP(表1[[#This Row],[设备位号]],'[1]河南迪赛诺F4工艺包附表2-设备一览表'!$C:$AD,28,FALSE)</f>
        <v>F4车间</v>
      </c>
    </row>
    <row r="54" spans="1:18" hidden="1" x14ac:dyDescent="0.2">
      <c r="A54" s="6" t="s">
        <v>55</v>
      </c>
      <c r="B54" s="11" t="s">
        <v>251</v>
      </c>
      <c r="C54" s="9" t="str">
        <f>VLOOKUP(表1[[#This Row],[设备位号]],'[1]河南迪赛诺F4工艺包附表2-设备一览表'!$C:$AA,2,FALSE)</f>
        <v>F2浓缩降膜蒸发器</v>
      </c>
      <c r="D54" s="9" t="str">
        <f>VLOOKUP(表1[[#This Row],[设备位号]],'[1]河南迪赛诺F4工艺包附表2-设备一览表'!$C:$AA,3,FALSE)</f>
        <v>降膜式</v>
      </c>
      <c r="E54" s="9" t="str">
        <f>VLOOKUP(表1[[#This Row],[设备位号]],'[1]河南迪赛诺F4工艺包附表2-设备一览表'!$C:$AA,4,FALSE)</f>
        <v>S=20m2</v>
      </c>
      <c r="F54" s="9">
        <f>VLOOKUP(表1[[#This Row],[设备位号]],'[1]河南迪赛诺F4工艺包附表2-设备一览表'!$C:$AA,10,FALSE)</f>
        <v>0</v>
      </c>
      <c r="G54" s="10">
        <f>VLOOKUP(表1[[#This Row],[设备位号]],'[1]河南迪赛诺F4工艺包附表2-设备一览表'!$C:$AA,14,FALSE)</f>
        <v>0</v>
      </c>
      <c r="H54" s="10" t="str">
        <f>VLOOKUP(表1[[#This Row],[设备位号]],'[1]河南迪赛诺F4工艺包附表2-设备一览表'!$C:$AA,15,FALSE)</f>
        <v>二氯甲烷,F2</v>
      </c>
      <c r="I54" s="10">
        <f>LEN(表1[[#This Row],[介质]])-LEN(SUBSTITUTE(表1[[#This Row],[介质]],"，",""))+1</f>
        <v>1</v>
      </c>
      <c r="J54" s="10">
        <f>表1[[#This Row],[介质数量]]*表1[[#This Row],[设备
数量]]</f>
        <v>1</v>
      </c>
      <c r="K54" s="10">
        <f>VLOOKUP(表1[[#This Row],[设备位号]],'[1]河南迪赛诺F4工艺包附表2-设备一览表'!$C:$AA,16,FALSE)</f>
        <v>40</v>
      </c>
      <c r="L54" s="10">
        <f>VLOOKUP(表1[[#This Row],[设备位号]],'[1]河南迪赛诺F4工艺包附表2-设备一览表'!$C:$AA,17,FALSE)</f>
        <v>-0.1</v>
      </c>
      <c r="M54" s="10">
        <f>VLOOKUP(表1[[#This Row],[设备位号]],'[1]河南迪赛诺F4工艺包附表2-设备一览表'!$C:$AA,18,FALSE)</f>
        <v>1</v>
      </c>
      <c r="N54" s="10">
        <f>VLOOKUP(表1[[#This Row],[设备位号]],'[1]河南迪赛诺F4工艺包附表2-设备一览表'!$C:$AA,19,FALSE)</f>
        <v>0</v>
      </c>
      <c r="O54" s="10">
        <f>VLOOKUP(表1[[#This Row],[设备位号]],'[1]河南迪赛诺F4工艺包附表2-设备一览表'!$C:$AA,20,FALSE)</f>
        <v>0</v>
      </c>
      <c r="P54" s="10">
        <f>表1[[#This Row],[本期
数量]]+表1[[#This Row],[备用
数量]]+表1[[#This Row],[预留
数量]]</f>
        <v>1</v>
      </c>
      <c r="Q54" s="10" t="str">
        <f>VLOOKUP(表1[[#This Row],[设备位号]],'[1]河南迪赛诺F4工艺包附表2-设备一览表'!$C:$AA,22,FALSE)</f>
        <v>S304</v>
      </c>
      <c r="R54" s="10" t="str">
        <f>VLOOKUP(表1[[#This Row],[设备位号]],'[1]河南迪赛诺F4工艺包附表2-设备一览表'!$C:$AD,28,FALSE)</f>
        <v>F4车间</v>
      </c>
    </row>
    <row r="55" spans="1:18" x14ac:dyDescent="0.2">
      <c r="A55" s="6" t="s">
        <v>56</v>
      </c>
      <c r="B55" s="11" t="s">
        <v>251</v>
      </c>
      <c r="C55" s="9" t="str">
        <f>VLOOKUP(表1[[#This Row],[设备位号]],'[1]河南迪赛诺F4工艺包附表2-设备一览表'!$C:$AA,2,FALSE)</f>
        <v>F2浓缩降膜蒸发接收釜</v>
      </c>
      <c r="D55" s="9" t="str">
        <f>VLOOKUP(表1[[#This Row],[设备位号]],'[1]河南迪赛诺F4工艺包附表2-设备一览表'!$C:$AA,3,FALSE)</f>
        <v>立式盆底开式</v>
      </c>
      <c r="E55" s="9" t="str">
        <f>VLOOKUP(表1[[#This Row],[设备位号]],'[1]河南迪赛诺F4工艺包附表2-设备一览表'!$C:$AA,4,FALSE)</f>
        <v>V=5.0m3</v>
      </c>
      <c r="F55" s="9">
        <f>VLOOKUP(表1[[#This Row],[设备位号]],'[1]河南迪赛诺F4工艺包附表2-设备一览表'!$C:$AA,10,FALSE)</f>
        <v>5.5</v>
      </c>
      <c r="G55" s="10">
        <f>VLOOKUP(表1[[#This Row],[设备位号]],'[1]河南迪赛诺F4工艺包附表2-设备一览表'!$C:$AA,14,FALSE)</f>
        <v>0</v>
      </c>
      <c r="H55" s="10" t="str">
        <f>VLOOKUP(表1[[#This Row],[设备位号]],'[1]河南迪赛诺F4工艺包附表2-设备一览表'!$C:$AA,15,FALSE)</f>
        <v>二氯甲烷,F2</v>
      </c>
      <c r="I55" s="10">
        <f>LEN(表1[[#This Row],[介质]])-LEN(SUBSTITUTE(表1[[#This Row],[介质]],"，",""))+1</f>
        <v>1</v>
      </c>
      <c r="J55" s="10">
        <f>表1[[#This Row],[介质数量]]*表1[[#This Row],[设备
数量]]</f>
        <v>1</v>
      </c>
      <c r="K55" s="10">
        <f>VLOOKUP(表1[[#This Row],[设备位号]],'[1]河南迪赛诺F4工艺包附表2-设备一览表'!$C:$AA,16,FALSE)</f>
        <v>40</v>
      </c>
      <c r="L55" s="10">
        <f>VLOOKUP(表1[[#This Row],[设备位号]],'[1]河南迪赛诺F4工艺包附表2-设备一览表'!$C:$AA,17,FALSE)</f>
        <v>-0.1</v>
      </c>
      <c r="M55" s="10">
        <f>VLOOKUP(表1[[#This Row],[设备位号]],'[1]河南迪赛诺F4工艺包附表2-设备一览表'!$C:$AA,18,FALSE)</f>
        <v>1</v>
      </c>
      <c r="N55" s="10">
        <f>VLOOKUP(表1[[#This Row],[设备位号]],'[1]河南迪赛诺F4工艺包附表2-设备一览表'!$C:$AA,19,FALSE)</f>
        <v>0</v>
      </c>
      <c r="O55" s="10">
        <f>VLOOKUP(表1[[#This Row],[设备位号]],'[1]河南迪赛诺F4工艺包附表2-设备一览表'!$C:$AA,20,FALSE)</f>
        <v>0</v>
      </c>
      <c r="P55" s="10">
        <f>表1[[#This Row],[本期
数量]]+表1[[#This Row],[备用
数量]]+表1[[#This Row],[预留
数量]]</f>
        <v>1</v>
      </c>
      <c r="Q55" s="10" t="str">
        <f>VLOOKUP(表1[[#This Row],[设备位号]],'[1]河南迪赛诺F4工艺包附表2-设备一览表'!$C:$AA,22,FALSE)</f>
        <v>搪玻璃</v>
      </c>
      <c r="R55" s="10" t="str">
        <f>VLOOKUP(表1[[#This Row],[设备位号]],'[1]河南迪赛诺F4工艺包附表2-设备一览表'!$C:$AD,28,FALSE)</f>
        <v>F4车间</v>
      </c>
    </row>
    <row r="56" spans="1:18" hidden="1" x14ac:dyDescent="0.2">
      <c r="A56" s="6" t="s">
        <v>57</v>
      </c>
      <c r="B56" s="11" t="s">
        <v>252</v>
      </c>
      <c r="C56" s="9" t="str">
        <f>VLOOKUP(表1[[#This Row],[设备位号]],'[1]河南迪赛诺F4工艺包附表2-设备一览表'!$C:$AA,2,FALSE)</f>
        <v>F2降膜浓缩冷凝器</v>
      </c>
      <c r="D56" s="9" t="str">
        <f>VLOOKUP(表1[[#This Row],[设备位号]],'[1]河南迪赛诺F4工艺包附表2-设备一览表'!$C:$AA,3,FALSE)</f>
        <v>管壳式</v>
      </c>
      <c r="E56" s="9" t="str">
        <f>VLOOKUP(表1[[#This Row],[设备位号]],'[1]河南迪赛诺F4工艺包附表2-设备一览表'!$C:$AA,4,FALSE)</f>
        <v>S=20m2</v>
      </c>
      <c r="F56" s="9">
        <f>VLOOKUP(表1[[#This Row],[设备位号]],'[1]河南迪赛诺F4工艺包附表2-设备一览表'!$C:$AA,10,FALSE)</f>
        <v>0</v>
      </c>
      <c r="G56" s="10">
        <f>VLOOKUP(表1[[#This Row],[设备位号]],'[1]河南迪赛诺F4工艺包附表2-设备一览表'!$C:$AA,14,FALSE)</f>
        <v>0</v>
      </c>
      <c r="H56" s="10" t="str">
        <f>VLOOKUP(表1[[#This Row],[设备位号]],'[1]河南迪赛诺F4工艺包附表2-设备一览表'!$C:$AA,15,FALSE)</f>
        <v>二氯甲烷</v>
      </c>
      <c r="I56" s="10">
        <f>LEN(表1[[#This Row],[介质]])-LEN(SUBSTITUTE(表1[[#This Row],[介质]],"，",""))+1</f>
        <v>1</v>
      </c>
      <c r="J56" s="10">
        <f>表1[[#This Row],[介质数量]]*表1[[#This Row],[设备
数量]]</f>
        <v>1</v>
      </c>
      <c r="K56" s="10">
        <f>VLOOKUP(表1[[#This Row],[设备位号]],'[1]河南迪赛诺F4工艺包附表2-设备一览表'!$C:$AA,16,FALSE)</f>
        <v>40</v>
      </c>
      <c r="L56" s="10">
        <f>VLOOKUP(表1[[#This Row],[设备位号]],'[1]河南迪赛诺F4工艺包附表2-设备一览表'!$C:$AA,17,FALSE)</f>
        <v>-0.1</v>
      </c>
      <c r="M56" s="10">
        <f>VLOOKUP(表1[[#This Row],[设备位号]],'[1]河南迪赛诺F4工艺包附表2-设备一览表'!$C:$AA,18,FALSE)</f>
        <v>1</v>
      </c>
      <c r="N56" s="10">
        <f>VLOOKUP(表1[[#This Row],[设备位号]],'[1]河南迪赛诺F4工艺包附表2-设备一览表'!$C:$AA,19,FALSE)</f>
        <v>0</v>
      </c>
      <c r="O56" s="10">
        <f>VLOOKUP(表1[[#This Row],[设备位号]],'[1]河南迪赛诺F4工艺包附表2-设备一览表'!$C:$AA,20,FALSE)</f>
        <v>0</v>
      </c>
      <c r="P56" s="10">
        <f>表1[[#This Row],[本期
数量]]+表1[[#This Row],[备用
数量]]+表1[[#This Row],[预留
数量]]</f>
        <v>1</v>
      </c>
      <c r="Q56" s="10" t="str">
        <f>VLOOKUP(表1[[#This Row],[设备位号]],'[1]河南迪赛诺F4工艺包附表2-设备一览表'!$C:$AA,22,FALSE)</f>
        <v>S304</v>
      </c>
      <c r="R56" s="10" t="str">
        <f>VLOOKUP(表1[[#This Row],[设备位号]],'[1]河南迪赛诺F4工艺包附表2-设备一览表'!$C:$AD,28,FALSE)</f>
        <v>F4车间</v>
      </c>
    </row>
    <row r="57" spans="1:18" hidden="1" x14ac:dyDescent="0.2">
      <c r="A57" s="6" t="s">
        <v>58</v>
      </c>
      <c r="B57" s="11" t="s">
        <v>251</v>
      </c>
      <c r="C57" s="9" t="str">
        <f>VLOOKUP(表1[[#This Row],[设备位号]],'[1]河南迪赛诺F4工艺包附表2-设备一览表'!$C:$AA,2,FALSE)</f>
        <v>F2降膜浓缩捕集器</v>
      </c>
      <c r="D57" s="9" t="str">
        <f>VLOOKUP(表1[[#This Row],[设备位号]],'[1]河南迪赛诺F4工艺包附表2-设备一览表'!$C:$AA,3,FALSE)</f>
        <v>管壳式</v>
      </c>
      <c r="E57" s="9" t="str">
        <f>VLOOKUP(表1[[#This Row],[设备位号]],'[1]河南迪赛诺F4工艺包附表2-设备一览表'!$C:$AA,4,FALSE)</f>
        <v>S=15m2</v>
      </c>
      <c r="F57" s="9">
        <f>VLOOKUP(表1[[#This Row],[设备位号]],'[1]河南迪赛诺F4工艺包附表2-设备一览表'!$C:$AA,10,FALSE)</f>
        <v>0</v>
      </c>
      <c r="G57" s="10">
        <f>VLOOKUP(表1[[#This Row],[设备位号]],'[1]河南迪赛诺F4工艺包附表2-设备一览表'!$C:$AA,14,FALSE)</f>
        <v>0</v>
      </c>
      <c r="H57" s="10" t="str">
        <f>VLOOKUP(表1[[#This Row],[设备位号]],'[1]河南迪赛诺F4工艺包附表2-设备一览表'!$C:$AA,15,FALSE)</f>
        <v>二氯甲烷</v>
      </c>
      <c r="I57" s="10">
        <f>LEN(表1[[#This Row],[介质]])-LEN(SUBSTITUTE(表1[[#This Row],[介质]],"，",""))+1</f>
        <v>1</v>
      </c>
      <c r="J57" s="10">
        <f>表1[[#This Row],[介质数量]]*表1[[#This Row],[设备
数量]]</f>
        <v>1</v>
      </c>
      <c r="K57" s="10">
        <f>VLOOKUP(表1[[#This Row],[设备位号]],'[1]河南迪赛诺F4工艺包附表2-设备一览表'!$C:$AA,16,FALSE)</f>
        <v>10</v>
      </c>
      <c r="L57" s="10">
        <f>VLOOKUP(表1[[#This Row],[设备位号]],'[1]河南迪赛诺F4工艺包附表2-设备一览表'!$C:$AA,17,FALSE)</f>
        <v>-0.1</v>
      </c>
      <c r="M57" s="10">
        <f>VLOOKUP(表1[[#This Row],[设备位号]],'[1]河南迪赛诺F4工艺包附表2-设备一览表'!$C:$AA,18,FALSE)</f>
        <v>1</v>
      </c>
      <c r="N57" s="10">
        <f>VLOOKUP(表1[[#This Row],[设备位号]],'[1]河南迪赛诺F4工艺包附表2-设备一览表'!$C:$AA,19,FALSE)</f>
        <v>0</v>
      </c>
      <c r="O57" s="10">
        <f>VLOOKUP(表1[[#This Row],[设备位号]],'[1]河南迪赛诺F4工艺包附表2-设备一览表'!$C:$AA,20,FALSE)</f>
        <v>0</v>
      </c>
      <c r="P57" s="10">
        <f>表1[[#This Row],[本期
数量]]+表1[[#This Row],[备用
数量]]+表1[[#This Row],[预留
数量]]</f>
        <v>1</v>
      </c>
      <c r="Q57" s="10" t="str">
        <f>VLOOKUP(表1[[#This Row],[设备位号]],'[1]河南迪赛诺F4工艺包附表2-设备一览表'!$C:$AA,22,FALSE)</f>
        <v>S304</v>
      </c>
      <c r="R57" s="10" t="str">
        <f>VLOOKUP(表1[[#This Row],[设备位号]],'[1]河南迪赛诺F4工艺包附表2-设备一览表'!$C:$AD,28,FALSE)</f>
        <v>F4车间</v>
      </c>
    </row>
    <row r="58" spans="1:18" hidden="1" x14ac:dyDescent="0.2">
      <c r="A58" s="6" t="s">
        <v>59</v>
      </c>
      <c r="B58" s="11" t="s">
        <v>251</v>
      </c>
      <c r="C58" s="9" t="str">
        <f>VLOOKUP(表1[[#This Row],[设备位号]],'[1]河南迪赛诺F4工艺包附表2-设备一览表'!$C:$AA,2,FALSE)</f>
        <v>F2降膜浓缩接收罐</v>
      </c>
      <c r="D58" s="9" t="str">
        <f>VLOOKUP(表1[[#This Row],[设备位号]],'[1]河南迪赛诺F4工艺包附表2-设备一览表'!$C:$AA,3,FALSE)</f>
        <v>立式盆底</v>
      </c>
      <c r="E58" s="9" t="str">
        <f>VLOOKUP(表1[[#This Row],[设备位号]],'[1]河南迪赛诺F4工艺包附表2-设备一览表'!$C:$AA,4,FALSE)</f>
        <v>V=5.0m3</v>
      </c>
      <c r="F58" s="9">
        <f>VLOOKUP(表1[[#This Row],[设备位号]],'[1]河南迪赛诺F4工艺包附表2-设备一览表'!$C:$AA,10,FALSE)</f>
        <v>0</v>
      </c>
      <c r="G58" s="10">
        <f>VLOOKUP(表1[[#This Row],[设备位号]],'[1]河南迪赛诺F4工艺包附表2-设备一览表'!$C:$AA,14,FALSE)</f>
        <v>0</v>
      </c>
      <c r="H58" s="10" t="str">
        <f>VLOOKUP(表1[[#This Row],[设备位号]],'[1]河南迪赛诺F4工艺包附表2-设备一览表'!$C:$AA,15,FALSE)</f>
        <v>二氯甲烷</v>
      </c>
      <c r="I58" s="10">
        <f>LEN(表1[[#This Row],[介质]])-LEN(SUBSTITUTE(表1[[#This Row],[介质]],"，",""))+1</f>
        <v>1</v>
      </c>
      <c r="J58" s="10">
        <f>表1[[#This Row],[介质数量]]*表1[[#This Row],[设备
数量]]</f>
        <v>1</v>
      </c>
      <c r="K58" s="10" t="str">
        <f>VLOOKUP(表1[[#This Row],[设备位号]],'[1]河南迪赛诺F4工艺包附表2-设备一览表'!$C:$AA,16,FALSE)</f>
        <v>20-30</v>
      </c>
      <c r="L58" s="10">
        <f>VLOOKUP(表1[[#This Row],[设备位号]],'[1]河南迪赛诺F4工艺包附表2-设备一览表'!$C:$AA,17,FALSE)</f>
        <v>-0.1</v>
      </c>
      <c r="M58" s="10">
        <f>VLOOKUP(表1[[#This Row],[设备位号]],'[1]河南迪赛诺F4工艺包附表2-设备一览表'!$C:$AA,18,FALSE)</f>
        <v>1</v>
      </c>
      <c r="N58" s="10">
        <f>VLOOKUP(表1[[#This Row],[设备位号]],'[1]河南迪赛诺F4工艺包附表2-设备一览表'!$C:$AA,19,FALSE)</f>
        <v>0</v>
      </c>
      <c r="O58" s="10">
        <f>VLOOKUP(表1[[#This Row],[设备位号]],'[1]河南迪赛诺F4工艺包附表2-设备一览表'!$C:$AA,20,FALSE)</f>
        <v>0</v>
      </c>
      <c r="P58" s="10">
        <f>表1[[#This Row],[本期
数量]]+表1[[#This Row],[备用
数量]]+表1[[#This Row],[预留
数量]]</f>
        <v>1</v>
      </c>
      <c r="Q58" s="10" t="str">
        <f>VLOOKUP(表1[[#This Row],[设备位号]],'[1]河南迪赛诺F4工艺包附表2-设备一览表'!$C:$AA,22,FALSE)</f>
        <v>S304</v>
      </c>
      <c r="R58" s="10" t="str">
        <f>VLOOKUP(表1[[#This Row],[设备位号]],'[1]河南迪赛诺F4工艺包附表2-设备一览表'!$C:$AD,28,FALSE)</f>
        <v>F4车间</v>
      </c>
    </row>
    <row r="59" spans="1:18" hidden="1" x14ac:dyDescent="0.2">
      <c r="A59" s="6" t="s">
        <v>60</v>
      </c>
      <c r="B59" s="11" t="s">
        <v>251</v>
      </c>
      <c r="C59" s="9" t="str">
        <f>VLOOKUP(表1[[#This Row],[设备位号]],'[1]河南迪赛诺F4工艺包附表2-设备一览表'!$C:$AA,2,FALSE)</f>
        <v>F2降膜浓缩真空缓冲罐</v>
      </c>
      <c r="D59" s="9" t="str">
        <f>VLOOKUP(表1[[#This Row],[设备位号]],'[1]河南迪赛诺F4工艺包附表2-设备一览表'!$C:$AA,3,FALSE)</f>
        <v>立式盆底</v>
      </c>
      <c r="E59" s="9" t="str">
        <f>VLOOKUP(表1[[#This Row],[设备位号]],'[1]河南迪赛诺F4工艺包附表2-设备一览表'!$C:$AA,4,FALSE)</f>
        <v>V=0.3m3</v>
      </c>
      <c r="F59" s="9">
        <f>VLOOKUP(表1[[#This Row],[设备位号]],'[1]河南迪赛诺F4工艺包附表2-设备一览表'!$C:$AA,10,FALSE)</f>
        <v>0</v>
      </c>
      <c r="G59" s="10">
        <f>VLOOKUP(表1[[#This Row],[设备位号]],'[1]河南迪赛诺F4工艺包附表2-设备一览表'!$C:$AA,14,FALSE)</f>
        <v>0</v>
      </c>
      <c r="H59" s="10">
        <f>VLOOKUP(表1[[#This Row],[设备位号]],'[1]河南迪赛诺F4工艺包附表2-设备一览表'!$C:$AA,15,FALSE)</f>
        <v>0</v>
      </c>
      <c r="I59" s="10">
        <f>LEN(表1[[#This Row],[介质]])-LEN(SUBSTITUTE(表1[[#This Row],[介质]],"，",""))+1</f>
        <v>1</v>
      </c>
      <c r="J59" s="10">
        <f>表1[[#This Row],[介质数量]]*表1[[#This Row],[设备
数量]]</f>
        <v>1</v>
      </c>
      <c r="K59" s="10" t="str">
        <f>VLOOKUP(表1[[#This Row],[设备位号]],'[1]河南迪赛诺F4工艺包附表2-设备一览表'!$C:$AA,16,FALSE)</f>
        <v>20-30</v>
      </c>
      <c r="L59" s="10">
        <f>VLOOKUP(表1[[#This Row],[设备位号]],'[1]河南迪赛诺F4工艺包附表2-设备一览表'!$C:$AA,17,FALSE)</f>
        <v>-0.1</v>
      </c>
      <c r="M59" s="10">
        <f>VLOOKUP(表1[[#This Row],[设备位号]],'[1]河南迪赛诺F4工艺包附表2-设备一览表'!$C:$AA,18,FALSE)</f>
        <v>1</v>
      </c>
      <c r="N59" s="10">
        <f>VLOOKUP(表1[[#This Row],[设备位号]],'[1]河南迪赛诺F4工艺包附表2-设备一览表'!$C:$AA,19,FALSE)</f>
        <v>0</v>
      </c>
      <c r="O59" s="10">
        <f>VLOOKUP(表1[[#This Row],[设备位号]],'[1]河南迪赛诺F4工艺包附表2-设备一览表'!$C:$AA,20,FALSE)</f>
        <v>0</v>
      </c>
      <c r="P59" s="10">
        <f>表1[[#This Row],[本期
数量]]+表1[[#This Row],[备用
数量]]+表1[[#This Row],[预留
数量]]</f>
        <v>1</v>
      </c>
      <c r="Q59" s="10" t="str">
        <f>VLOOKUP(表1[[#This Row],[设备位号]],'[1]河南迪赛诺F4工艺包附表2-设备一览表'!$C:$AA,22,FALSE)</f>
        <v>碳钢</v>
      </c>
      <c r="R59" s="10" t="str">
        <f>VLOOKUP(表1[[#This Row],[设备位号]],'[1]河南迪赛诺F4工艺包附表2-设备一览表'!$C:$AD,28,FALSE)</f>
        <v>F4车间</v>
      </c>
    </row>
    <row r="60" spans="1:18" hidden="1" x14ac:dyDescent="0.2">
      <c r="A60" s="6" t="s">
        <v>61</v>
      </c>
      <c r="B60" s="11" t="s">
        <v>251</v>
      </c>
      <c r="C60" s="9" t="str">
        <f>VLOOKUP(表1[[#This Row],[设备位号]],'[1]河南迪赛诺F4工艺包附表2-设备一览表'!$C:$AA,2,FALSE)</f>
        <v>F2降膜浓缩真空泵</v>
      </c>
      <c r="D60" s="9" t="str">
        <f>VLOOKUP(表1[[#This Row],[设备位号]],'[1]河南迪赛诺F4工艺包附表2-设备一览表'!$C:$AA,3,FALSE)</f>
        <v>液环泵</v>
      </c>
      <c r="E60" s="9" t="str">
        <f>VLOOKUP(表1[[#This Row],[设备位号]],'[1]河南迪赛诺F4工艺包附表2-设备一览表'!$C:$AA,4,FALSE)</f>
        <v>Q=100L/S(2BV6131,Q=400m3/h，11kw)</v>
      </c>
      <c r="F60" s="9">
        <f>VLOOKUP(表1[[#This Row],[设备位号]],'[1]河南迪赛诺F4工艺包附表2-设备一览表'!$C:$AA,10,FALSE)</f>
        <v>11</v>
      </c>
      <c r="G60" s="10">
        <f>VLOOKUP(表1[[#This Row],[设备位号]],'[1]河南迪赛诺F4工艺包附表2-设备一览表'!$C:$AA,14,FALSE)</f>
        <v>0</v>
      </c>
      <c r="H60" s="10" t="str">
        <f>VLOOKUP(表1[[#This Row],[设备位号]],'[1]河南迪赛诺F4工艺包附表2-设备一览表'!$C:$AA,15,FALSE)</f>
        <v>二氯甲烷,水</v>
      </c>
      <c r="I60" s="10">
        <f>LEN(表1[[#This Row],[介质]])-LEN(SUBSTITUTE(表1[[#This Row],[介质]],"，",""))+1</f>
        <v>1</v>
      </c>
      <c r="J60" s="10">
        <f>表1[[#This Row],[介质数量]]*表1[[#This Row],[设备
数量]]</f>
        <v>1</v>
      </c>
      <c r="K60" s="10" t="str">
        <f>VLOOKUP(表1[[#This Row],[设备位号]],'[1]河南迪赛诺F4工艺包附表2-设备一览表'!$C:$AA,16,FALSE)</f>
        <v>20-30</v>
      </c>
      <c r="L60" s="10">
        <f>VLOOKUP(表1[[#This Row],[设备位号]],'[1]河南迪赛诺F4工艺包附表2-设备一览表'!$C:$AA,17,FALSE)</f>
        <v>0</v>
      </c>
      <c r="M60" s="10">
        <f>VLOOKUP(表1[[#This Row],[设备位号]],'[1]河南迪赛诺F4工艺包附表2-设备一览表'!$C:$AA,18,FALSE)</f>
        <v>1</v>
      </c>
      <c r="N60" s="10">
        <f>VLOOKUP(表1[[#This Row],[设备位号]],'[1]河南迪赛诺F4工艺包附表2-设备一览表'!$C:$AA,19,FALSE)</f>
        <v>0</v>
      </c>
      <c r="O60" s="10">
        <f>VLOOKUP(表1[[#This Row],[设备位号]],'[1]河南迪赛诺F4工艺包附表2-设备一览表'!$C:$AA,20,FALSE)</f>
        <v>0</v>
      </c>
      <c r="P60" s="10">
        <f>表1[[#This Row],[本期
数量]]+表1[[#This Row],[备用
数量]]+表1[[#This Row],[预留
数量]]</f>
        <v>1</v>
      </c>
      <c r="Q60" s="10" t="str">
        <f>VLOOKUP(表1[[#This Row],[设备位号]],'[1]河南迪赛诺F4工艺包附表2-设备一览表'!$C:$AA,22,FALSE)</f>
        <v>碳钢</v>
      </c>
      <c r="R60" s="10" t="str">
        <f>VLOOKUP(表1[[#This Row],[设备位号]],'[1]河南迪赛诺F4工艺包附表2-设备一览表'!$C:$AD,28,FALSE)</f>
        <v>F4车间</v>
      </c>
    </row>
    <row r="61" spans="1:18" x14ac:dyDescent="0.2">
      <c r="A61" s="6" t="s">
        <v>62</v>
      </c>
      <c r="B61" s="11" t="s">
        <v>251</v>
      </c>
      <c r="C61" s="9" t="str">
        <f>VLOOKUP(表1[[#This Row],[设备位号]],'[1]河南迪赛诺F4工艺包附表2-设备一览表'!$C:$AA,2,FALSE)</f>
        <v>F2浓缩结晶反应釜</v>
      </c>
      <c r="D61" s="9" t="str">
        <f>VLOOKUP(表1[[#This Row],[设备位号]],'[1]河南迪赛诺F4工艺包附表2-设备一览表'!$C:$AA,3,FALSE)</f>
        <v>立式盆底开式</v>
      </c>
      <c r="E61" s="9" t="str">
        <f>VLOOKUP(表1[[#This Row],[设备位号]],'[1]河南迪赛诺F4工艺包附表2-设备一览表'!$C:$AA,4,FALSE)</f>
        <v>V=8.0m3</v>
      </c>
      <c r="F61" s="9">
        <f>VLOOKUP(表1[[#This Row],[设备位号]],'[1]河南迪赛诺F4工艺包附表2-设备一览表'!$C:$AA,10,FALSE)</f>
        <v>11</v>
      </c>
      <c r="G61" s="10" t="str">
        <f>VLOOKUP(表1[[#This Row],[设备位号]],'[1]河南迪赛诺F4工艺包附表2-设备一览表'!$C:$AA,14,FALSE)</f>
        <v>有</v>
      </c>
      <c r="H61" s="10" t="str">
        <f>VLOOKUP(表1[[#This Row],[设备位号]],'[1]河南迪赛诺F4工艺包附表2-设备一览表'!$C:$AA,15,FALSE)</f>
        <v>F2，二氯甲烷甲醇，水</v>
      </c>
      <c r="I61" s="10">
        <f>LEN(表1[[#This Row],[介质]])-LEN(SUBSTITUTE(表1[[#This Row],[介质]],"，",""))+1</f>
        <v>3</v>
      </c>
      <c r="J61" s="10">
        <f>表1[[#This Row],[介质数量]]*表1[[#This Row],[设备
数量]]</f>
        <v>6</v>
      </c>
      <c r="K61" s="10" t="str">
        <f>VLOOKUP(表1[[#This Row],[设备位号]],'[1]河南迪赛诺F4工艺包附表2-设备一览表'!$C:$AA,16,FALSE)</f>
        <v>20-30</v>
      </c>
      <c r="L61" s="10">
        <f>VLOOKUP(表1[[#This Row],[设备位号]],'[1]河南迪赛诺F4工艺包附表2-设备一览表'!$C:$AA,17,FALSE)</f>
        <v>-0.1</v>
      </c>
      <c r="M61" s="10">
        <f>VLOOKUP(表1[[#This Row],[设备位号]],'[1]河南迪赛诺F4工艺包附表2-设备一览表'!$C:$AA,18,FALSE)</f>
        <v>2</v>
      </c>
      <c r="N61" s="10">
        <f>VLOOKUP(表1[[#This Row],[设备位号]],'[1]河南迪赛诺F4工艺包附表2-设备一览表'!$C:$AA,19,FALSE)</f>
        <v>0</v>
      </c>
      <c r="O61" s="10">
        <f>VLOOKUP(表1[[#This Row],[设备位号]],'[1]河南迪赛诺F4工艺包附表2-设备一览表'!$C:$AA,20,FALSE)</f>
        <v>0</v>
      </c>
      <c r="P61" s="10">
        <f>表1[[#This Row],[本期
数量]]+表1[[#This Row],[备用
数量]]+表1[[#This Row],[预留
数量]]</f>
        <v>2</v>
      </c>
      <c r="Q61" s="10" t="str">
        <f>VLOOKUP(表1[[#This Row],[设备位号]],'[1]河南迪赛诺F4工艺包附表2-设备一览表'!$C:$AA,22,FALSE)</f>
        <v>搪玻璃</v>
      </c>
      <c r="R61" s="10" t="str">
        <f>VLOOKUP(表1[[#This Row],[设备位号]],'[1]河南迪赛诺F4工艺包附表2-设备一览表'!$C:$AD,28,FALSE)</f>
        <v>F4车间</v>
      </c>
    </row>
    <row r="62" spans="1:18" hidden="1" x14ac:dyDescent="0.2">
      <c r="A62" s="6" t="s">
        <v>63</v>
      </c>
      <c r="B62" s="11" t="s">
        <v>251</v>
      </c>
      <c r="C62" s="9" t="str">
        <f>VLOOKUP(表1[[#This Row],[设备位号]],'[1]河南迪赛诺F4工艺包附表2-设备一览表'!$C:$AA,2,FALSE)</f>
        <v>F2浓缩结晶冷凝器</v>
      </c>
      <c r="D62" s="9" t="str">
        <f>VLOOKUP(表1[[#This Row],[设备位号]],'[1]河南迪赛诺F4工艺包附表2-设备一览表'!$C:$AA,3,FALSE)</f>
        <v>管壳式</v>
      </c>
      <c r="E62" s="9" t="str">
        <f>VLOOKUP(表1[[#This Row],[设备位号]],'[1]河南迪赛诺F4工艺包附表2-设备一览表'!$C:$AA,4,FALSE)</f>
        <v>S=15m2</v>
      </c>
      <c r="F62" s="9">
        <f>VLOOKUP(表1[[#This Row],[设备位号]],'[1]河南迪赛诺F4工艺包附表2-设备一览表'!$C:$AA,10,FALSE)</f>
        <v>0</v>
      </c>
      <c r="G62" s="10">
        <f>VLOOKUP(表1[[#This Row],[设备位号]],'[1]河南迪赛诺F4工艺包附表2-设备一览表'!$C:$AA,14,FALSE)</f>
        <v>0</v>
      </c>
      <c r="H62" s="10" t="str">
        <f>VLOOKUP(表1[[#This Row],[设备位号]],'[1]河南迪赛诺F4工艺包附表2-设备一览表'!$C:$AA,15,FALSE)</f>
        <v>二氯甲烷</v>
      </c>
      <c r="I62" s="10">
        <f>LEN(表1[[#This Row],[介质]])-LEN(SUBSTITUTE(表1[[#This Row],[介质]],"，",""))+1</f>
        <v>1</v>
      </c>
      <c r="J62" s="10">
        <f>表1[[#This Row],[介质数量]]*表1[[#This Row],[设备
数量]]</f>
        <v>2</v>
      </c>
      <c r="K62" s="10">
        <f>VLOOKUP(表1[[#This Row],[设备位号]],'[1]河南迪赛诺F4工艺包附表2-设备一览表'!$C:$AA,16,FALSE)</f>
        <v>40</v>
      </c>
      <c r="L62" s="10">
        <f>VLOOKUP(表1[[#This Row],[设备位号]],'[1]河南迪赛诺F4工艺包附表2-设备一览表'!$C:$AA,17,FALSE)</f>
        <v>-0.1</v>
      </c>
      <c r="M62" s="10">
        <f>VLOOKUP(表1[[#This Row],[设备位号]],'[1]河南迪赛诺F4工艺包附表2-设备一览表'!$C:$AA,18,FALSE)</f>
        <v>2</v>
      </c>
      <c r="N62" s="10">
        <f>VLOOKUP(表1[[#This Row],[设备位号]],'[1]河南迪赛诺F4工艺包附表2-设备一览表'!$C:$AA,19,FALSE)</f>
        <v>0</v>
      </c>
      <c r="O62" s="10">
        <f>VLOOKUP(表1[[#This Row],[设备位号]],'[1]河南迪赛诺F4工艺包附表2-设备一览表'!$C:$AA,20,FALSE)</f>
        <v>0</v>
      </c>
      <c r="P62" s="10">
        <f>表1[[#This Row],[本期
数量]]+表1[[#This Row],[备用
数量]]+表1[[#This Row],[预留
数量]]</f>
        <v>2</v>
      </c>
      <c r="Q62" s="10" t="str">
        <f>VLOOKUP(表1[[#This Row],[设备位号]],'[1]河南迪赛诺F4工艺包附表2-设备一览表'!$C:$AA,22,FALSE)</f>
        <v>S304</v>
      </c>
      <c r="R62" s="10" t="str">
        <f>VLOOKUP(表1[[#This Row],[设备位号]],'[1]河南迪赛诺F4工艺包附表2-设备一览表'!$C:$AD,28,FALSE)</f>
        <v>F4车间</v>
      </c>
    </row>
    <row r="63" spans="1:18" hidden="1" x14ac:dyDescent="0.2">
      <c r="A63" s="6" t="s">
        <v>64</v>
      </c>
      <c r="B63" s="11" t="s">
        <v>251</v>
      </c>
      <c r="C63" s="9" t="str">
        <f>VLOOKUP(表1[[#This Row],[设备位号]],'[1]河南迪赛诺F4工艺包附表2-设备一览表'!$C:$AA,2,FALSE)</f>
        <v>F2浓缩结晶捕集器</v>
      </c>
      <c r="D63" s="9" t="str">
        <f>VLOOKUP(表1[[#This Row],[设备位号]],'[1]河南迪赛诺F4工艺包附表2-设备一览表'!$C:$AA,3,FALSE)</f>
        <v>管壳式</v>
      </c>
      <c r="E63" s="9" t="str">
        <f>VLOOKUP(表1[[#This Row],[设备位号]],'[1]河南迪赛诺F4工艺包附表2-设备一览表'!$C:$AA,4,FALSE)</f>
        <v>S=15m2</v>
      </c>
      <c r="F63" s="9">
        <f>VLOOKUP(表1[[#This Row],[设备位号]],'[1]河南迪赛诺F4工艺包附表2-设备一览表'!$C:$AA,10,FALSE)</f>
        <v>0</v>
      </c>
      <c r="G63" s="10">
        <f>VLOOKUP(表1[[#This Row],[设备位号]],'[1]河南迪赛诺F4工艺包附表2-设备一览表'!$C:$AA,14,FALSE)</f>
        <v>0</v>
      </c>
      <c r="H63" s="10" t="str">
        <f>VLOOKUP(表1[[#This Row],[设备位号]],'[1]河南迪赛诺F4工艺包附表2-设备一览表'!$C:$AA,15,FALSE)</f>
        <v>二氯甲烷</v>
      </c>
      <c r="I63" s="10">
        <f>LEN(表1[[#This Row],[介质]])-LEN(SUBSTITUTE(表1[[#This Row],[介质]],"，",""))+1</f>
        <v>1</v>
      </c>
      <c r="J63" s="10">
        <f>表1[[#This Row],[介质数量]]*表1[[#This Row],[设备
数量]]</f>
        <v>2</v>
      </c>
      <c r="K63" s="10">
        <f>VLOOKUP(表1[[#This Row],[设备位号]],'[1]河南迪赛诺F4工艺包附表2-设备一览表'!$C:$AA,16,FALSE)</f>
        <v>0</v>
      </c>
      <c r="L63" s="10">
        <f>VLOOKUP(表1[[#This Row],[设备位号]],'[1]河南迪赛诺F4工艺包附表2-设备一览表'!$C:$AA,17,FALSE)</f>
        <v>-0.1</v>
      </c>
      <c r="M63" s="10">
        <f>VLOOKUP(表1[[#This Row],[设备位号]],'[1]河南迪赛诺F4工艺包附表2-设备一览表'!$C:$AA,18,FALSE)</f>
        <v>2</v>
      </c>
      <c r="N63" s="10">
        <f>VLOOKUP(表1[[#This Row],[设备位号]],'[1]河南迪赛诺F4工艺包附表2-设备一览表'!$C:$AA,19,FALSE)</f>
        <v>0</v>
      </c>
      <c r="O63" s="10">
        <f>VLOOKUP(表1[[#This Row],[设备位号]],'[1]河南迪赛诺F4工艺包附表2-设备一览表'!$C:$AA,20,FALSE)</f>
        <v>0</v>
      </c>
      <c r="P63" s="10">
        <f>表1[[#This Row],[本期
数量]]+表1[[#This Row],[备用
数量]]+表1[[#This Row],[预留
数量]]</f>
        <v>2</v>
      </c>
      <c r="Q63" s="10" t="str">
        <f>VLOOKUP(表1[[#This Row],[设备位号]],'[1]河南迪赛诺F4工艺包附表2-设备一览表'!$C:$AA,22,FALSE)</f>
        <v>S304</v>
      </c>
      <c r="R63" s="10" t="str">
        <f>VLOOKUP(表1[[#This Row],[设备位号]],'[1]河南迪赛诺F4工艺包附表2-设备一览表'!$C:$AD,28,FALSE)</f>
        <v>F4车间</v>
      </c>
    </row>
    <row r="64" spans="1:18" hidden="1" x14ac:dyDescent="0.2">
      <c r="A64" s="6" t="s">
        <v>65</v>
      </c>
      <c r="B64" s="11" t="s">
        <v>251</v>
      </c>
      <c r="C64" s="9" t="str">
        <f>VLOOKUP(表1[[#This Row],[设备位号]],'[1]河南迪赛诺F4工艺包附表2-设备一览表'!$C:$AA,2,FALSE)</f>
        <v>F2浓缩接收罐</v>
      </c>
      <c r="D64" s="9" t="str">
        <f>VLOOKUP(表1[[#This Row],[设备位号]],'[1]河南迪赛诺F4工艺包附表2-设备一览表'!$C:$AA,3,FALSE)</f>
        <v>立式盆底椭圆封头</v>
      </c>
      <c r="E64" s="9" t="str">
        <f>VLOOKUP(表1[[#This Row],[设备位号]],'[1]河南迪赛诺F4工艺包附表2-设备一览表'!$C:$AA,4,FALSE)</f>
        <v>V=2.0m3</v>
      </c>
      <c r="F64" s="9">
        <f>VLOOKUP(表1[[#This Row],[设备位号]],'[1]河南迪赛诺F4工艺包附表2-设备一览表'!$C:$AA,10,FALSE)</f>
        <v>0</v>
      </c>
      <c r="G64" s="10">
        <f>VLOOKUP(表1[[#This Row],[设备位号]],'[1]河南迪赛诺F4工艺包附表2-设备一览表'!$C:$AA,14,FALSE)</f>
        <v>0</v>
      </c>
      <c r="H64" s="10" t="str">
        <f>VLOOKUP(表1[[#This Row],[设备位号]],'[1]河南迪赛诺F4工艺包附表2-设备一览表'!$C:$AA,15,FALSE)</f>
        <v>二氯甲烷</v>
      </c>
      <c r="I64" s="10">
        <f>LEN(表1[[#This Row],[介质]])-LEN(SUBSTITUTE(表1[[#This Row],[介质]],"，",""))+1</f>
        <v>1</v>
      </c>
      <c r="J64" s="10">
        <f>表1[[#This Row],[介质数量]]*表1[[#This Row],[设备
数量]]</f>
        <v>2</v>
      </c>
      <c r="K64" s="10" t="str">
        <f>VLOOKUP(表1[[#This Row],[设备位号]],'[1]河南迪赛诺F4工艺包附表2-设备一览表'!$C:$AA,16,FALSE)</f>
        <v>20-30</v>
      </c>
      <c r="L64" s="10">
        <f>VLOOKUP(表1[[#This Row],[设备位号]],'[1]河南迪赛诺F4工艺包附表2-设备一览表'!$C:$AA,17,FALSE)</f>
        <v>-0.1</v>
      </c>
      <c r="M64" s="10">
        <f>VLOOKUP(表1[[#This Row],[设备位号]],'[1]河南迪赛诺F4工艺包附表2-设备一览表'!$C:$AA,18,FALSE)</f>
        <v>2</v>
      </c>
      <c r="N64" s="10">
        <f>VLOOKUP(表1[[#This Row],[设备位号]],'[1]河南迪赛诺F4工艺包附表2-设备一览表'!$C:$AA,19,FALSE)</f>
        <v>0</v>
      </c>
      <c r="O64" s="10">
        <f>VLOOKUP(表1[[#This Row],[设备位号]],'[1]河南迪赛诺F4工艺包附表2-设备一览表'!$C:$AA,20,FALSE)</f>
        <v>0</v>
      </c>
      <c r="P64" s="10">
        <f>表1[[#This Row],[本期
数量]]+表1[[#This Row],[备用
数量]]+表1[[#This Row],[预留
数量]]</f>
        <v>2</v>
      </c>
      <c r="Q64" s="10" t="str">
        <f>VLOOKUP(表1[[#This Row],[设备位号]],'[1]河南迪赛诺F4工艺包附表2-设备一览表'!$C:$AA,22,FALSE)</f>
        <v>S304</v>
      </c>
      <c r="R64" s="10" t="str">
        <f>VLOOKUP(表1[[#This Row],[设备位号]],'[1]河南迪赛诺F4工艺包附表2-设备一览表'!$C:$AD,28,FALSE)</f>
        <v>F4车间</v>
      </c>
    </row>
    <row r="65" spans="1:18" hidden="1" x14ac:dyDescent="0.2">
      <c r="A65" s="6" t="s">
        <v>66</v>
      </c>
      <c r="B65" s="11" t="s">
        <v>251</v>
      </c>
      <c r="C65" s="9" t="str">
        <f>VLOOKUP(表1[[#This Row],[设备位号]],'[1]河南迪赛诺F4工艺包附表2-设备一览表'!$C:$AA,2,FALSE)</f>
        <v>F2浓缩真空缓冲罐</v>
      </c>
      <c r="D65" s="9" t="str">
        <f>VLOOKUP(表1[[#This Row],[设备位号]],'[1]河南迪赛诺F4工艺包附表2-设备一览表'!$C:$AA,3,FALSE)</f>
        <v>立式盆底</v>
      </c>
      <c r="E65" s="9" t="str">
        <f>VLOOKUP(表1[[#This Row],[设备位号]],'[1]河南迪赛诺F4工艺包附表2-设备一览表'!$C:$AA,4,FALSE)</f>
        <v>V=0.3m3</v>
      </c>
      <c r="F65" s="9">
        <f>VLOOKUP(表1[[#This Row],[设备位号]],'[1]河南迪赛诺F4工艺包附表2-设备一览表'!$C:$AA,10,FALSE)</f>
        <v>0</v>
      </c>
      <c r="G65" s="10">
        <f>VLOOKUP(表1[[#This Row],[设备位号]],'[1]河南迪赛诺F4工艺包附表2-设备一览表'!$C:$AA,14,FALSE)</f>
        <v>0</v>
      </c>
      <c r="H65" s="10" t="str">
        <f>VLOOKUP(表1[[#This Row],[设备位号]],'[1]河南迪赛诺F4工艺包附表2-设备一览表'!$C:$AA,15,FALSE)</f>
        <v>二氯甲烷</v>
      </c>
      <c r="I65" s="10">
        <f>LEN(表1[[#This Row],[介质]])-LEN(SUBSTITUTE(表1[[#This Row],[介质]],"，",""))+1</f>
        <v>1</v>
      </c>
      <c r="J65" s="10">
        <f>表1[[#This Row],[介质数量]]*表1[[#This Row],[设备
数量]]</f>
        <v>2</v>
      </c>
      <c r="K65" s="10" t="str">
        <f>VLOOKUP(表1[[#This Row],[设备位号]],'[1]河南迪赛诺F4工艺包附表2-设备一览表'!$C:$AA,16,FALSE)</f>
        <v>20-30</v>
      </c>
      <c r="L65" s="10">
        <f>VLOOKUP(表1[[#This Row],[设备位号]],'[1]河南迪赛诺F4工艺包附表2-设备一览表'!$C:$AA,17,FALSE)</f>
        <v>-0.1</v>
      </c>
      <c r="M65" s="10">
        <f>VLOOKUP(表1[[#This Row],[设备位号]],'[1]河南迪赛诺F4工艺包附表2-设备一览表'!$C:$AA,18,FALSE)</f>
        <v>2</v>
      </c>
      <c r="N65" s="10">
        <f>VLOOKUP(表1[[#This Row],[设备位号]],'[1]河南迪赛诺F4工艺包附表2-设备一览表'!$C:$AA,19,FALSE)</f>
        <v>0</v>
      </c>
      <c r="O65" s="10">
        <f>VLOOKUP(表1[[#This Row],[设备位号]],'[1]河南迪赛诺F4工艺包附表2-设备一览表'!$C:$AA,20,FALSE)</f>
        <v>0</v>
      </c>
      <c r="P65" s="10">
        <f>表1[[#This Row],[本期
数量]]+表1[[#This Row],[备用
数量]]+表1[[#This Row],[预留
数量]]</f>
        <v>2</v>
      </c>
      <c r="Q65" s="10" t="str">
        <f>VLOOKUP(表1[[#This Row],[设备位号]],'[1]河南迪赛诺F4工艺包附表2-设备一览表'!$C:$AA,22,FALSE)</f>
        <v>碳钢</v>
      </c>
      <c r="R65" s="10" t="str">
        <f>VLOOKUP(表1[[#This Row],[设备位号]],'[1]河南迪赛诺F4工艺包附表2-设备一览表'!$C:$AD,28,FALSE)</f>
        <v>F4车间</v>
      </c>
    </row>
    <row r="66" spans="1:18" hidden="1" x14ac:dyDescent="0.2">
      <c r="A66" s="6" t="s">
        <v>67</v>
      </c>
      <c r="B66" s="11" t="s">
        <v>251</v>
      </c>
      <c r="C66" s="9" t="str">
        <f>VLOOKUP(表1[[#This Row],[设备位号]],'[1]河南迪赛诺F4工艺包附表2-设备一览表'!$C:$AA,2,FALSE)</f>
        <v>F2浓缩真空泵</v>
      </c>
      <c r="D66" s="9" t="str">
        <f>VLOOKUP(表1[[#This Row],[设备位号]],'[1]河南迪赛诺F4工艺包附表2-设备一览表'!$C:$AA,3,FALSE)</f>
        <v>液环泵</v>
      </c>
      <c r="E66" s="9" t="str">
        <f>VLOOKUP(表1[[#This Row],[设备位号]],'[1]河南迪赛诺F4工艺包附表2-设备一览表'!$C:$AA,4,FALSE)</f>
        <v>Q=100L/S(2BV6131,Q=400m3/h，11kw)</v>
      </c>
      <c r="F66" s="9">
        <f>VLOOKUP(表1[[#This Row],[设备位号]],'[1]河南迪赛诺F4工艺包附表2-设备一览表'!$C:$AA,10,FALSE)</f>
        <v>11</v>
      </c>
      <c r="G66" s="10">
        <f>VLOOKUP(表1[[#This Row],[设备位号]],'[1]河南迪赛诺F4工艺包附表2-设备一览表'!$C:$AA,14,FALSE)</f>
        <v>0</v>
      </c>
      <c r="H66" s="10" t="str">
        <f>VLOOKUP(表1[[#This Row],[设备位号]],'[1]河南迪赛诺F4工艺包附表2-设备一览表'!$C:$AA,15,FALSE)</f>
        <v>二氯甲烷</v>
      </c>
      <c r="I66" s="10">
        <f>LEN(表1[[#This Row],[介质]])-LEN(SUBSTITUTE(表1[[#This Row],[介质]],"，",""))+1</f>
        <v>1</v>
      </c>
      <c r="J66" s="10">
        <f>表1[[#This Row],[介质数量]]*表1[[#This Row],[设备
数量]]</f>
        <v>2</v>
      </c>
      <c r="K66" s="10" t="str">
        <f>VLOOKUP(表1[[#This Row],[设备位号]],'[1]河南迪赛诺F4工艺包附表2-设备一览表'!$C:$AA,16,FALSE)</f>
        <v>20-30</v>
      </c>
      <c r="L66" s="10">
        <f>VLOOKUP(表1[[#This Row],[设备位号]],'[1]河南迪赛诺F4工艺包附表2-设备一览表'!$C:$AA,17,FALSE)</f>
        <v>0</v>
      </c>
      <c r="M66" s="10">
        <f>VLOOKUP(表1[[#This Row],[设备位号]],'[1]河南迪赛诺F4工艺包附表2-设备一览表'!$C:$AA,18,FALSE)</f>
        <v>2</v>
      </c>
      <c r="N66" s="10">
        <f>VLOOKUP(表1[[#This Row],[设备位号]],'[1]河南迪赛诺F4工艺包附表2-设备一览表'!$C:$AA,19,FALSE)</f>
        <v>0</v>
      </c>
      <c r="O66" s="10">
        <f>VLOOKUP(表1[[#This Row],[设备位号]],'[1]河南迪赛诺F4工艺包附表2-设备一览表'!$C:$AA,20,FALSE)</f>
        <v>0</v>
      </c>
      <c r="P66" s="10">
        <f>表1[[#This Row],[本期
数量]]+表1[[#This Row],[备用
数量]]+表1[[#This Row],[预留
数量]]</f>
        <v>2</v>
      </c>
      <c r="Q66" s="10" t="str">
        <f>VLOOKUP(表1[[#This Row],[设备位号]],'[1]河南迪赛诺F4工艺包附表2-设备一览表'!$C:$AA,22,FALSE)</f>
        <v>碳钢</v>
      </c>
      <c r="R66" s="10" t="str">
        <f>VLOOKUP(表1[[#This Row],[设备位号]],'[1]河南迪赛诺F4工艺包附表2-设备一览表'!$C:$AD,28,FALSE)</f>
        <v>F4车间</v>
      </c>
    </row>
    <row r="67" spans="1:18" hidden="1" x14ac:dyDescent="0.2">
      <c r="A67" s="6" t="s">
        <v>68</v>
      </c>
      <c r="B67" s="11" t="s">
        <v>251</v>
      </c>
      <c r="C67" s="9" t="str">
        <f>VLOOKUP(表1[[#This Row],[设备位号]],'[1]河南迪赛诺F4工艺包附表2-设备一览表'!$C:$AA,2,FALSE)</f>
        <v>F2离心机</v>
      </c>
      <c r="D67" s="9" t="str">
        <f>VLOOKUP(表1[[#This Row],[设备位号]],'[1]河南迪赛诺F4工艺包附表2-设备一览表'!$C:$AA,3,FALSE)</f>
        <v>下卸料离心机</v>
      </c>
      <c r="E67" s="9" t="str">
        <f>VLOOKUP(表1[[#This Row],[设备位号]],'[1]河南迪赛诺F4工艺包附表2-设备一览表'!$C:$AA,4,FALSE)</f>
        <v>Ø1600，需要低温夹套（PLD1600，37kw，总高4.3m）</v>
      </c>
      <c r="F67" s="9">
        <f>VLOOKUP(表1[[#This Row],[设备位号]],'[1]河南迪赛诺F4工艺包附表2-设备一览表'!$C:$AA,10,FALSE)</f>
        <v>37</v>
      </c>
      <c r="G67" s="10">
        <f>VLOOKUP(表1[[#This Row],[设备位号]],'[1]河南迪赛诺F4工艺包附表2-设备一览表'!$C:$AA,14,FALSE)</f>
        <v>0</v>
      </c>
      <c r="H67" s="10" t="str">
        <f>VLOOKUP(表1[[#This Row],[设备位号]],'[1]河南迪赛诺F4工艺包附表2-设备一览表'!$C:$AA,15,FALSE)</f>
        <v>F2,甲醇，水</v>
      </c>
      <c r="I67" s="10">
        <f>LEN(表1[[#This Row],[介质]])-LEN(SUBSTITUTE(表1[[#This Row],[介质]],"，",""))+1</f>
        <v>2</v>
      </c>
      <c r="J67" s="10">
        <f>表1[[#This Row],[介质数量]]*表1[[#This Row],[设备
数量]]</f>
        <v>4</v>
      </c>
      <c r="K67" s="10">
        <f>VLOOKUP(表1[[#This Row],[设备位号]],'[1]河南迪赛诺F4工艺包附表2-设备一览表'!$C:$AA,16,FALSE)</f>
        <v>10</v>
      </c>
      <c r="L67" s="10" t="str">
        <f>VLOOKUP(表1[[#This Row],[设备位号]],'[1]河南迪赛诺F4工艺包附表2-设备一览表'!$C:$AA,17,FALSE)</f>
        <v>常压</v>
      </c>
      <c r="M67" s="10">
        <f>VLOOKUP(表1[[#This Row],[设备位号]],'[1]河南迪赛诺F4工艺包附表2-设备一览表'!$C:$AA,18,FALSE)</f>
        <v>2</v>
      </c>
      <c r="N67" s="10">
        <f>VLOOKUP(表1[[#This Row],[设备位号]],'[1]河南迪赛诺F4工艺包附表2-设备一览表'!$C:$AA,19,FALSE)</f>
        <v>0</v>
      </c>
      <c r="O67" s="10">
        <f>VLOOKUP(表1[[#This Row],[设备位号]],'[1]河南迪赛诺F4工艺包附表2-设备一览表'!$C:$AA,20,FALSE)</f>
        <v>0</v>
      </c>
      <c r="P67" s="10">
        <f>表1[[#This Row],[本期
数量]]+表1[[#This Row],[备用
数量]]+表1[[#This Row],[预留
数量]]</f>
        <v>2</v>
      </c>
      <c r="Q67" s="10" t="str">
        <f>VLOOKUP(表1[[#This Row],[设备位号]],'[1]河南迪赛诺F4工艺包附表2-设备一览表'!$C:$AA,22,FALSE)</f>
        <v>S304</v>
      </c>
      <c r="R67" s="10" t="str">
        <f>VLOOKUP(表1[[#This Row],[设备位号]],'[1]河南迪赛诺F4工艺包附表2-设备一览表'!$C:$AD,28,FALSE)</f>
        <v>F4车间</v>
      </c>
    </row>
    <row r="68" spans="1:18" hidden="1" x14ac:dyDescent="0.2">
      <c r="A68" s="6" t="s">
        <v>69</v>
      </c>
      <c r="B68" s="11" t="s">
        <v>251</v>
      </c>
      <c r="C68" s="9" t="str">
        <f>VLOOKUP(表1[[#This Row],[设备位号]],'[1]河南迪赛诺F4工艺包附表2-设备一览表'!$C:$AA,2,FALSE)</f>
        <v>F2离心机母液缓冲罐</v>
      </c>
      <c r="D68" s="9" t="str">
        <f>VLOOKUP(表1[[#This Row],[设备位号]],'[1]河南迪赛诺F4工艺包附表2-设备一览表'!$C:$AA,3,FALSE)</f>
        <v>卧式</v>
      </c>
      <c r="E68" s="9" t="str">
        <f>VLOOKUP(表1[[#This Row],[设备位号]],'[1]河南迪赛诺F4工艺包附表2-设备一览表'!$C:$AA,4,FALSE)</f>
        <v>V=0.3m3</v>
      </c>
      <c r="F68" s="9">
        <f>VLOOKUP(表1[[#This Row],[设备位号]],'[1]河南迪赛诺F4工艺包附表2-设备一览表'!$C:$AA,10,FALSE)</f>
        <v>0</v>
      </c>
      <c r="G68" s="10">
        <f>VLOOKUP(表1[[#This Row],[设备位号]],'[1]河南迪赛诺F4工艺包附表2-设备一览表'!$C:$AA,14,FALSE)</f>
        <v>0</v>
      </c>
      <c r="H68" s="10" t="str">
        <f>VLOOKUP(表1[[#This Row],[设备位号]],'[1]河南迪赛诺F4工艺包附表2-设备一览表'!$C:$AA,15,FALSE)</f>
        <v>F2,甲醇，水</v>
      </c>
      <c r="I68" s="10">
        <f>LEN(表1[[#This Row],[介质]])-LEN(SUBSTITUTE(表1[[#This Row],[介质]],"，",""))+1</f>
        <v>2</v>
      </c>
      <c r="J68" s="10">
        <f>表1[[#This Row],[介质数量]]*表1[[#This Row],[设备
数量]]</f>
        <v>2</v>
      </c>
      <c r="K68" s="10">
        <f>VLOOKUP(表1[[#This Row],[设备位号]],'[1]河南迪赛诺F4工艺包附表2-设备一览表'!$C:$AA,16,FALSE)</f>
        <v>10</v>
      </c>
      <c r="L68" s="10" t="str">
        <f>VLOOKUP(表1[[#This Row],[设备位号]],'[1]河南迪赛诺F4工艺包附表2-设备一览表'!$C:$AA,17,FALSE)</f>
        <v>常压</v>
      </c>
      <c r="M68" s="10">
        <f>VLOOKUP(表1[[#This Row],[设备位号]],'[1]河南迪赛诺F4工艺包附表2-设备一览表'!$C:$AA,18,FALSE)</f>
        <v>1</v>
      </c>
      <c r="N68" s="10">
        <f>VLOOKUP(表1[[#This Row],[设备位号]],'[1]河南迪赛诺F4工艺包附表2-设备一览表'!$C:$AA,19,FALSE)</f>
        <v>0</v>
      </c>
      <c r="O68" s="10">
        <f>VLOOKUP(表1[[#This Row],[设备位号]],'[1]河南迪赛诺F4工艺包附表2-设备一览表'!$C:$AA,20,FALSE)</f>
        <v>0</v>
      </c>
      <c r="P68" s="10">
        <f>表1[[#This Row],[本期
数量]]+表1[[#This Row],[备用
数量]]+表1[[#This Row],[预留
数量]]</f>
        <v>1</v>
      </c>
      <c r="Q68" s="10" t="str">
        <f>VLOOKUP(表1[[#This Row],[设备位号]],'[1]河南迪赛诺F4工艺包附表2-设备一览表'!$C:$AA,22,FALSE)</f>
        <v>PP</v>
      </c>
      <c r="R68" s="10" t="str">
        <f>VLOOKUP(表1[[#This Row],[设备位号]],'[1]河南迪赛诺F4工艺包附表2-设备一览表'!$C:$AD,28,FALSE)</f>
        <v>F4车间</v>
      </c>
    </row>
    <row r="69" spans="1:18" hidden="1" x14ac:dyDescent="0.2">
      <c r="A69" s="6" t="s">
        <v>70</v>
      </c>
      <c r="B69" s="11" t="s">
        <v>251</v>
      </c>
      <c r="C69" s="9" t="str">
        <f>VLOOKUP(表1[[#This Row],[设备位号]],'[1]河南迪赛诺F4工艺包附表2-设备一览表'!$C:$AA,2,FALSE)</f>
        <v>F2离心机母液打料泵</v>
      </c>
      <c r="D69" s="9" t="str">
        <f>VLOOKUP(表1[[#This Row],[设备位号]],'[1]河南迪赛诺F4工艺包附表2-设备一览表'!$C:$AA,3,FALSE)</f>
        <v>气动隔膜泵</v>
      </c>
      <c r="E69" s="9" t="str">
        <f>VLOOKUP(表1[[#This Row],[设备位号]],'[1]河南迪赛诺F4工艺包附表2-设备一览表'!$C:$AA,4,FALSE)</f>
        <v>Q=2.0m3/hr</v>
      </c>
      <c r="F69" s="9">
        <f>VLOOKUP(表1[[#This Row],[设备位号]],'[1]河南迪赛诺F4工艺包附表2-设备一览表'!$C:$AA,10,FALSE)</f>
        <v>0</v>
      </c>
      <c r="G69" s="10">
        <f>VLOOKUP(表1[[#This Row],[设备位号]],'[1]河南迪赛诺F4工艺包附表2-设备一览表'!$C:$AA,14,FALSE)</f>
        <v>0</v>
      </c>
      <c r="H69" s="10" t="str">
        <f>VLOOKUP(表1[[#This Row],[设备位号]],'[1]河南迪赛诺F4工艺包附表2-设备一览表'!$C:$AA,15,FALSE)</f>
        <v>F2,甲醇，水</v>
      </c>
      <c r="I69" s="10">
        <f>LEN(表1[[#This Row],[介质]])-LEN(SUBSTITUTE(表1[[#This Row],[介质]],"，",""))+1</f>
        <v>2</v>
      </c>
      <c r="J69" s="10">
        <f>表1[[#This Row],[介质数量]]*表1[[#This Row],[设备
数量]]</f>
        <v>2</v>
      </c>
      <c r="K69" s="10">
        <f>VLOOKUP(表1[[#This Row],[设备位号]],'[1]河南迪赛诺F4工艺包附表2-设备一览表'!$C:$AA,16,FALSE)</f>
        <v>10</v>
      </c>
      <c r="L69" s="10" t="str">
        <f>VLOOKUP(表1[[#This Row],[设备位号]],'[1]河南迪赛诺F4工艺包附表2-设备一览表'!$C:$AA,17,FALSE)</f>
        <v>常压</v>
      </c>
      <c r="M69" s="10">
        <f>VLOOKUP(表1[[#This Row],[设备位号]],'[1]河南迪赛诺F4工艺包附表2-设备一览表'!$C:$AA,18,FALSE)</f>
        <v>1</v>
      </c>
      <c r="N69" s="10">
        <f>VLOOKUP(表1[[#This Row],[设备位号]],'[1]河南迪赛诺F4工艺包附表2-设备一览表'!$C:$AA,19,FALSE)</f>
        <v>0</v>
      </c>
      <c r="O69" s="10">
        <f>VLOOKUP(表1[[#This Row],[设备位号]],'[1]河南迪赛诺F4工艺包附表2-设备一览表'!$C:$AA,20,FALSE)</f>
        <v>0</v>
      </c>
      <c r="P69" s="10">
        <f>表1[[#This Row],[本期
数量]]+表1[[#This Row],[备用
数量]]+表1[[#This Row],[预留
数量]]</f>
        <v>1</v>
      </c>
      <c r="Q69" s="10" t="str">
        <f>VLOOKUP(表1[[#This Row],[设备位号]],'[1]河南迪赛诺F4工艺包附表2-设备一览表'!$C:$AA,22,FALSE)</f>
        <v>PP</v>
      </c>
      <c r="R69" s="10" t="str">
        <f>VLOOKUP(表1[[#This Row],[设备位号]],'[1]河南迪赛诺F4工艺包附表2-设备一览表'!$C:$AD,28,FALSE)</f>
        <v>F4车间</v>
      </c>
    </row>
    <row r="70" spans="1:18" hidden="1" x14ac:dyDescent="0.2">
      <c r="A70" s="6" t="s">
        <v>71</v>
      </c>
      <c r="B70" s="11" t="s">
        <v>251</v>
      </c>
      <c r="C70" s="9" t="str">
        <f>VLOOKUP(表1[[#This Row],[设备位号]],'[1]河南迪赛诺F4工艺包附表2-设备一览表'!$C:$AA,2,FALSE)</f>
        <v>F2一次结晶母液罐</v>
      </c>
      <c r="D70" s="9" t="str">
        <f>VLOOKUP(表1[[#This Row],[设备位号]],'[1]河南迪赛诺F4工艺包附表2-设备一览表'!$C:$AA,3,FALSE)</f>
        <v>立式盆底</v>
      </c>
      <c r="E70" s="9" t="str">
        <f>VLOOKUP(表1[[#This Row],[设备位号]],'[1]河南迪赛诺F4工艺包附表2-设备一览表'!$C:$AA,4,FALSE)</f>
        <v>V=8.0m3</v>
      </c>
      <c r="F70" s="9">
        <f>VLOOKUP(表1[[#This Row],[设备位号]],'[1]河南迪赛诺F4工艺包附表2-设备一览表'!$C:$AA,10,FALSE)</f>
        <v>0</v>
      </c>
      <c r="G70" s="10">
        <f>VLOOKUP(表1[[#This Row],[设备位号]],'[1]河南迪赛诺F4工艺包附表2-设备一览表'!$C:$AA,14,FALSE)</f>
        <v>0</v>
      </c>
      <c r="H70" s="10" t="str">
        <f>VLOOKUP(表1[[#This Row],[设备位号]],'[1]河南迪赛诺F4工艺包附表2-设备一览表'!$C:$AA,15,FALSE)</f>
        <v>F2,甲醇，水</v>
      </c>
      <c r="I70" s="10">
        <f>LEN(表1[[#This Row],[介质]])-LEN(SUBSTITUTE(表1[[#This Row],[介质]],"，",""))+1</f>
        <v>2</v>
      </c>
      <c r="J70" s="10">
        <f>表1[[#This Row],[介质数量]]*表1[[#This Row],[设备
数量]]</f>
        <v>2</v>
      </c>
      <c r="K70" s="10">
        <f>VLOOKUP(表1[[#This Row],[设备位号]],'[1]河南迪赛诺F4工艺包附表2-设备一览表'!$C:$AA,16,FALSE)</f>
        <v>10</v>
      </c>
      <c r="L70" s="10" t="str">
        <f>VLOOKUP(表1[[#This Row],[设备位号]],'[1]河南迪赛诺F4工艺包附表2-设备一览表'!$C:$AA,17,FALSE)</f>
        <v>常压</v>
      </c>
      <c r="M70" s="10">
        <f>VLOOKUP(表1[[#This Row],[设备位号]],'[1]河南迪赛诺F4工艺包附表2-设备一览表'!$C:$AA,18,FALSE)</f>
        <v>1</v>
      </c>
      <c r="N70" s="10">
        <f>VLOOKUP(表1[[#This Row],[设备位号]],'[1]河南迪赛诺F4工艺包附表2-设备一览表'!$C:$AA,19,FALSE)</f>
        <v>0</v>
      </c>
      <c r="O70" s="10">
        <f>VLOOKUP(表1[[#This Row],[设备位号]],'[1]河南迪赛诺F4工艺包附表2-设备一览表'!$C:$AA,20,FALSE)</f>
        <v>0</v>
      </c>
      <c r="P70" s="10">
        <f>表1[[#This Row],[本期
数量]]+表1[[#This Row],[备用
数量]]+表1[[#This Row],[预留
数量]]</f>
        <v>1</v>
      </c>
      <c r="Q70" s="10" t="str">
        <f>VLOOKUP(表1[[#This Row],[设备位号]],'[1]河南迪赛诺F4工艺包附表2-设备一览表'!$C:$AA,22,FALSE)</f>
        <v>S304</v>
      </c>
      <c r="R70" s="10" t="str">
        <f>VLOOKUP(表1[[#This Row],[设备位号]],'[1]河南迪赛诺F4工艺包附表2-设备一览表'!$C:$AD,28,FALSE)</f>
        <v>F4车间</v>
      </c>
    </row>
    <row r="71" spans="1:18" hidden="1" x14ac:dyDescent="0.2">
      <c r="A71" s="6" t="s">
        <v>72</v>
      </c>
      <c r="B71" s="11" t="s">
        <v>251</v>
      </c>
      <c r="C71" s="9" t="str">
        <f>VLOOKUP(表1[[#This Row],[设备位号]],'[1]河南迪赛诺F4工艺包附表2-设备一览表'!$C:$AA,2,FALSE)</f>
        <v>F2一次结晶母液打料泵</v>
      </c>
      <c r="D71" s="9" t="str">
        <f>VLOOKUP(表1[[#This Row],[设备位号]],'[1]河南迪赛诺F4工艺包附表2-设备一览表'!$C:$AA,3,FALSE)</f>
        <v>化工泵</v>
      </c>
      <c r="E71" s="9" t="str">
        <f>VLOOKUP(表1[[#This Row],[设备位号]],'[1]河南迪赛诺F4工艺包附表2-设备一览表'!$C:$AA,4,FALSE)</f>
        <v>Q=6.3m3/hr（40-25-160，Q=6.3m3/h,H=32m,3kw）</v>
      </c>
      <c r="F71" s="9">
        <f>VLOOKUP(表1[[#This Row],[设备位号]],'[1]河南迪赛诺F4工艺包附表2-设备一览表'!$C:$AA,10,FALSE)</f>
        <v>3</v>
      </c>
      <c r="G71" s="10">
        <f>VLOOKUP(表1[[#This Row],[设备位号]],'[1]河南迪赛诺F4工艺包附表2-设备一览表'!$C:$AA,14,FALSE)</f>
        <v>0</v>
      </c>
      <c r="H71" s="10" t="str">
        <f>VLOOKUP(表1[[#This Row],[设备位号]],'[1]河南迪赛诺F4工艺包附表2-设备一览表'!$C:$AA,15,FALSE)</f>
        <v>F2,甲醇，水</v>
      </c>
      <c r="I71" s="10">
        <f>LEN(表1[[#This Row],[介质]])-LEN(SUBSTITUTE(表1[[#This Row],[介质]],"，",""))+1</f>
        <v>2</v>
      </c>
      <c r="J71" s="10">
        <f>表1[[#This Row],[介质数量]]*表1[[#This Row],[设备
数量]]</f>
        <v>2</v>
      </c>
      <c r="K71" s="10">
        <f>VLOOKUP(表1[[#This Row],[设备位号]],'[1]河南迪赛诺F4工艺包附表2-设备一览表'!$C:$AA,16,FALSE)</f>
        <v>10</v>
      </c>
      <c r="L71" s="10" t="str">
        <f>VLOOKUP(表1[[#This Row],[设备位号]],'[1]河南迪赛诺F4工艺包附表2-设备一览表'!$C:$AA,17,FALSE)</f>
        <v>常压</v>
      </c>
      <c r="M71" s="10">
        <f>VLOOKUP(表1[[#This Row],[设备位号]],'[1]河南迪赛诺F4工艺包附表2-设备一览表'!$C:$AA,18,FALSE)</f>
        <v>1</v>
      </c>
      <c r="N71" s="10">
        <f>VLOOKUP(表1[[#This Row],[设备位号]],'[1]河南迪赛诺F4工艺包附表2-设备一览表'!$C:$AA,19,FALSE)</f>
        <v>0</v>
      </c>
      <c r="O71" s="10">
        <f>VLOOKUP(表1[[#This Row],[设备位号]],'[1]河南迪赛诺F4工艺包附表2-设备一览表'!$C:$AA,20,FALSE)</f>
        <v>0</v>
      </c>
      <c r="P71" s="10">
        <f>表1[[#This Row],[本期
数量]]+表1[[#This Row],[备用
数量]]+表1[[#This Row],[预留
数量]]</f>
        <v>1</v>
      </c>
      <c r="Q71" s="10" t="str">
        <f>VLOOKUP(表1[[#This Row],[设备位号]],'[1]河南迪赛诺F4工艺包附表2-设备一览表'!$C:$AA,22,FALSE)</f>
        <v>S304</v>
      </c>
      <c r="R71" s="10" t="str">
        <f>VLOOKUP(表1[[#This Row],[设备位号]],'[1]河南迪赛诺F4工艺包附表2-设备一览表'!$C:$AD,28,FALSE)</f>
        <v>F4车间</v>
      </c>
    </row>
    <row r="72" spans="1:18" x14ac:dyDescent="0.2">
      <c r="A72" s="6" t="s">
        <v>73</v>
      </c>
      <c r="B72" s="11" t="s">
        <v>251</v>
      </c>
      <c r="C72" s="9" t="str">
        <f>VLOOKUP(表1[[#This Row],[设备位号]],'[1]河南迪赛诺F4工艺包附表2-设备一览表'!$C:$AA,2,FALSE)</f>
        <v>F2精制反应釜</v>
      </c>
      <c r="D72" s="9" t="str">
        <f>VLOOKUP(表1[[#This Row],[设备位号]],'[1]河南迪赛诺F4工艺包附表2-设备一览表'!$C:$AA,3,FALSE)</f>
        <v>立式盆底开式</v>
      </c>
      <c r="E72" s="9" t="str">
        <f>VLOOKUP(表1[[#This Row],[设备位号]],'[1]河南迪赛诺F4工艺包附表2-设备一览表'!$C:$AA,4,FALSE)</f>
        <v>V=6.3m3</v>
      </c>
      <c r="F72" s="9">
        <f>VLOOKUP(表1[[#This Row],[设备位号]],'[1]河南迪赛诺F4工艺包附表2-设备一览表'!$C:$AA,10,FALSE)</f>
        <v>7.5</v>
      </c>
      <c r="G72" s="10" t="str">
        <f>VLOOKUP(表1[[#This Row],[设备位号]],'[1]河南迪赛诺F4工艺包附表2-设备一览表'!$C:$AA,14,FALSE)</f>
        <v>有</v>
      </c>
      <c r="H72" s="10" t="str">
        <f>VLOOKUP(表1[[#This Row],[设备位号]],'[1]河南迪赛诺F4工艺包附表2-设备一览表'!$C:$AA,15,FALSE)</f>
        <v>二氯甲烷,F2</v>
      </c>
      <c r="I72" s="10">
        <f>LEN(表1[[#This Row],[介质]])-LEN(SUBSTITUTE(表1[[#This Row],[介质]],"，",""))+1</f>
        <v>1</v>
      </c>
      <c r="J72" s="10">
        <f>表1[[#This Row],[介质数量]]*表1[[#This Row],[设备
数量]]</f>
        <v>2</v>
      </c>
      <c r="K72" s="10">
        <f>VLOOKUP(表1[[#This Row],[设备位号]],'[1]河南迪赛诺F4工艺包附表2-设备一览表'!$C:$AA,16,FALSE)</f>
        <v>40</v>
      </c>
      <c r="L72" s="10">
        <f>VLOOKUP(表1[[#This Row],[设备位号]],'[1]河南迪赛诺F4工艺包附表2-设备一览表'!$C:$AA,17,FALSE)</f>
        <v>-0.1</v>
      </c>
      <c r="M72" s="10">
        <f>VLOOKUP(表1[[#This Row],[设备位号]],'[1]河南迪赛诺F4工艺包附表2-设备一览表'!$C:$AA,18,FALSE)</f>
        <v>2</v>
      </c>
      <c r="N72" s="10">
        <f>VLOOKUP(表1[[#This Row],[设备位号]],'[1]河南迪赛诺F4工艺包附表2-设备一览表'!$C:$AA,19,FALSE)</f>
        <v>0</v>
      </c>
      <c r="O72" s="10">
        <f>VLOOKUP(表1[[#This Row],[设备位号]],'[1]河南迪赛诺F4工艺包附表2-设备一览表'!$C:$AA,20,FALSE)</f>
        <v>0</v>
      </c>
      <c r="P72" s="10">
        <f>表1[[#This Row],[本期
数量]]+表1[[#This Row],[备用
数量]]+表1[[#This Row],[预留
数量]]</f>
        <v>2</v>
      </c>
      <c r="Q72" s="10" t="str">
        <f>VLOOKUP(表1[[#This Row],[设备位号]],'[1]河南迪赛诺F4工艺包附表2-设备一览表'!$C:$AA,22,FALSE)</f>
        <v>搪玻璃</v>
      </c>
      <c r="R72" s="10" t="str">
        <f>VLOOKUP(表1[[#This Row],[设备位号]],'[1]河南迪赛诺F4工艺包附表2-设备一览表'!$C:$AD,28,FALSE)</f>
        <v>F4车间</v>
      </c>
    </row>
    <row r="73" spans="1:18" hidden="1" x14ac:dyDescent="0.2">
      <c r="A73" s="6" t="s">
        <v>74</v>
      </c>
      <c r="B73" s="11" t="s">
        <v>251</v>
      </c>
      <c r="C73" s="9" t="str">
        <f>VLOOKUP(表1[[#This Row],[设备位号]],'[1]河南迪赛诺F4工艺包附表2-设备一览表'!$C:$AA,2,FALSE)</f>
        <v>F2精制冷凝器</v>
      </c>
      <c r="D73" s="9" t="str">
        <f>VLOOKUP(表1[[#This Row],[设备位号]],'[1]河南迪赛诺F4工艺包附表2-设备一览表'!$C:$AA,3,FALSE)</f>
        <v>管壳式</v>
      </c>
      <c r="E73" s="9" t="str">
        <f>VLOOKUP(表1[[#This Row],[设备位号]],'[1]河南迪赛诺F4工艺包附表2-设备一览表'!$C:$AA,4,FALSE)</f>
        <v>S=15m2</v>
      </c>
      <c r="F73" s="9">
        <f>VLOOKUP(表1[[#This Row],[设备位号]],'[1]河南迪赛诺F4工艺包附表2-设备一览表'!$C:$AA,10,FALSE)</f>
        <v>0</v>
      </c>
      <c r="G73" s="10">
        <f>VLOOKUP(表1[[#This Row],[设备位号]],'[1]河南迪赛诺F4工艺包附表2-设备一览表'!$C:$AA,14,FALSE)</f>
        <v>0</v>
      </c>
      <c r="H73" s="10" t="str">
        <f>VLOOKUP(表1[[#This Row],[设备位号]],'[1]河南迪赛诺F4工艺包附表2-设备一览表'!$C:$AA,15,FALSE)</f>
        <v>二氯甲烷</v>
      </c>
      <c r="I73" s="10">
        <f>LEN(表1[[#This Row],[介质]])-LEN(SUBSTITUTE(表1[[#This Row],[介质]],"，",""))+1</f>
        <v>1</v>
      </c>
      <c r="J73" s="10">
        <f>表1[[#This Row],[介质数量]]*表1[[#This Row],[设备
数量]]</f>
        <v>2</v>
      </c>
      <c r="K73" s="10">
        <f>VLOOKUP(表1[[#This Row],[设备位号]],'[1]河南迪赛诺F4工艺包附表2-设备一览表'!$C:$AA,16,FALSE)</f>
        <v>40</v>
      </c>
      <c r="L73" s="10">
        <f>VLOOKUP(表1[[#This Row],[设备位号]],'[1]河南迪赛诺F4工艺包附表2-设备一览表'!$C:$AA,17,FALSE)</f>
        <v>-0.1</v>
      </c>
      <c r="M73" s="10">
        <f>VLOOKUP(表1[[#This Row],[设备位号]],'[1]河南迪赛诺F4工艺包附表2-设备一览表'!$C:$AA,18,FALSE)</f>
        <v>2</v>
      </c>
      <c r="N73" s="10">
        <f>VLOOKUP(表1[[#This Row],[设备位号]],'[1]河南迪赛诺F4工艺包附表2-设备一览表'!$C:$AA,19,FALSE)</f>
        <v>0</v>
      </c>
      <c r="O73" s="10">
        <f>VLOOKUP(表1[[#This Row],[设备位号]],'[1]河南迪赛诺F4工艺包附表2-设备一览表'!$C:$AA,20,FALSE)</f>
        <v>0</v>
      </c>
      <c r="P73" s="10">
        <f>表1[[#This Row],[本期
数量]]+表1[[#This Row],[备用
数量]]+表1[[#This Row],[预留
数量]]</f>
        <v>2</v>
      </c>
      <c r="Q73" s="10" t="str">
        <f>VLOOKUP(表1[[#This Row],[设备位号]],'[1]河南迪赛诺F4工艺包附表2-设备一览表'!$C:$AA,22,FALSE)</f>
        <v>S304</v>
      </c>
      <c r="R73" s="10" t="str">
        <f>VLOOKUP(表1[[#This Row],[设备位号]],'[1]河南迪赛诺F4工艺包附表2-设备一览表'!$C:$AD,28,FALSE)</f>
        <v>F4车间</v>
      </c>
    </row>
    <row r="74" spans="1:18" hidden="1" x14ac:dyDescent="0.2">
      <c r="A74" s="6" t="s">
        <v>75</v>
      </c>
      <c r="B74" s="11" t="s">
        <v>251</v>
      </c>
      <c r="C74" s="9" t="str">
        <f>VLOOKUP(表1[[#This Row],[设备位号]],'[1]河南迪赛诺F4工艺包附表2-设备一览表'!$C:$AA,2,FALSE)</f>
        <v>F2精制捕集器</v>
      </c>
      <c r="D74" s="9" t="str">
        <f>VLOOKUP(表1[[#This Row],[设备位号]],'[1]河南迪赛诺F4工艺包附表2-设备一览表'!$C:$AA,3,FALSE)</f>
        <v>管壳式</v>
      </c>
      <c r="E74" s="9" t="str">
        <f>VLOOKUP(表1[[#This Row],[设备位号]],'[1]河南迪赛诺F4工艺包附表2-设备一览表'!$C:$AA,4,FALSE)</f>
        <v>S=10m2</v>
      </c>
      <c r="F74" s="9">
        <f>VLOOKUP(表1[[#This Row],[设备位号]],'[1]河南迪赛诺F4工艺包附表2-设备一览表'!$C:$AA,10,FALSE)</f>
        <v>0</v>
      </c>
      <c r="G74" s="10">
        <f>VLOOKUP(表1[[#This Row],[设备位号]],'[1]河南迪赛诺F4工艺包附表2-设备一览表'!$C:$AA,14,FALSE)</f>
        <v>0</v>
      </c>
      <c r="H74" s="10" t="str">
        <f>VLOOKUP(表1[[#This Row],[设备位号]],'[1]河南迪赛诺F4工艺包附表2-设备一览表'!$C:$AA,15,FALSE)</f>
        <v>二氯甲烷</v>
      </c>
      <c r="I74" s="10">
        <f>LEN(表1[[#This Row],[介质]])-LEN(SUBSTITUTE(表1[[#This Row],[介质]],"，",""))+1</f>
        <v>1</v>
      </c>
      <c r="J74" s="10">
        <f>表1[[#This Row],[介质数量]]*表1[[#This Row],[设备
数量]]</f>
        <v>2</v>
      </c>
      <c r="K74" s="10">
        <f>VLOOKUP(表1[[#This Row],[设备位号]],'[1]河南迪赛诺F4工艺包附表2-设备一览表'!$C:$AA,16,FALSE)</f>
        <v>0</v>
      </c>
      <c r="L74" s="10">
        <f>VLOOKUP(表1[[#This Row],[设备位号]],'[1]河南迪赛诺F4工艺包附表2-设备一览表'!$C:$AA,17,FALSE)</f>
        <v>-0.1</v>
      </c>
      <c r="M74" s="10">
        <f>VLOOKUP(表1[[#This Row],[设备位号]],'[1]河南迪赛诺F4工艺包附表2-设备一览表'!$C:$AA,18,FALSE)</f>
        <v>2</v>
      </c>
      <c r="N74" s="10">
        <f>VLOOKUP(表1[[#This Row],[设备位号]],'[1]河南迪赛诺F4工艺包附表2-设备一览表'!$C:$AA,19,FALSE)</f>
        <v>0</v>
      </c>
      <c r="O74" s="10">
        <f>VLOOKUP(表1[[#This Row],[设备位号]],'[1]河南迪赛诺F4工艺包附表2-设备一览表'!$C:$AA,20,FALSE)</f>
        <v>0</v>
      </c>
      <c r="P74" s="10">
        <f>表1[[#This Row],[本期
数量]]+表1[[#This Row],[备用
数量]]+表1[[#This Row],[预留
数量]]</f>
        <v>2</v>
      </c>
      <c r="Q74" s="10" t="str">
        <f>VLOOKUP(表1[[#This Row],[设备位号]],'[1]河南迪赛诺F4工艺包附表2-设备一览表'!$C:$AA,22,FALSE)</f>
        <v>S304</v>
      </c>
      <c r="R74" s="10" t="str">
        <f>VLOOKUP(表1[[#This Row],[设备位号]],'[1]河南迪赛诺F4工艺包附表2-设备一览表'!$C:$AD,28,FALSE)</f>
        <v>F4车间</v>
      </c>
    </row>
    <row r="75" spans="1:18" hidden="1" x14ac:dyDescent="0.2">
      <c r="A75" s="6" t="s">
        <v>76</v>
      </c>
      <c r="B75" s="11" t="s">
        <v>251</v>
      </c>
      <c r="C75" s="9" t="str">
        <f>VLOOKUP(表1[[#This Row],[设备位号]],'[1]河南迪赛诺F4工艺包附表2-设备一览表'!$C:$AA,2,FALSE)</f>
        <v>F2精制接收罐</v>
      </c>
      <c r="D75" s="9" t="str">
        <f>VLOOKUP(表1[[#This Row],[设备位号]],'[1]河南迪赛诺F4工艺包附表2-设备一览表'!$C:$AA,3,FALSE)</f>
        <v>立式盆底椭圆封头</v>
      </c>
      <c r="E75" s="9" t="str">
        <f>VLOOKUP(表1[[#This Row],[设备位号]],'[1]河南迪赛诺F4工艺包附表2-设备一览表'!$C:$AA,4,FALSE)</f>
        <v>V=2.0m3</v>
      </c>
      <c r="F75" s="9">
        <f>VLOOKUP(表1[[#This Row],[设备位号]],'[1]河南迪赛诺F4工艺包附表2-设备一览表'!$C:$AA,10,FALSE)</f>
        <v>0</v>
      </c>
      <c r="G75" s="10">
        <f>VLOOKUP(表1[[#This Row],[设备位号]],'[1]河南迪赛诺F4工艺包附表2-设备一览表'!$C:$AA,14,FALSE)</f>
        <v>0</v>
      </c>
      <c r="H75" s="10" t="str">
        <f>VLOOKUP(表1[[#This Row],[设备位号]],'[1]河南迪赛诺F4工艺包附表2-设备一览表'!$C:$AA,15,FALSE)</f>
        <v>二氯甲烷</v>
      </c>
      <c r="I75" s="10">
        <f>LEN(表1[[#This Row],[介质]])-LEN(SUBSTITUTE(表1[[#This Row],[介质]],"，",""))+1</f>
        <v>1</v>
      </c>
      <c r="J75" s="10">
        <f>表1[[#This Row],[介质数量]]*表1[[#This Row],[设备
数量]]</f>
        <v>2</v>
      </c>
      <c r="K75" s="10" t="str">
        <f>VLOOKUP(表1[[#This Row],[设备位号]],'[1]河南迪赛诺F4工艺包附表2-设备一览表'!$C:$AA,16,FALSE)</f>
        <v>20-30</v>
      </c>
      <c r="L75" s="10">
        <f>VLOOKUP(表1[[#This Row],[设备位号]],'[1]河南迪赛诺F4工艺包附表2-设备一览表'!$C:$AA,17,FALSE)</f>
        <v>-0.1</v>
      </c>
      <c r="M75" s="10">
        <f>VLOOKUP(表1[[#This Row],[设备位号]],'[1]河南迪赛诺F4工艺包附表2-设备一览表'!$C:$AA,18,FALSE)</f>
        <v>2</v>
      </c>
      <c r="N75" s="10">
        <f>VLOOKUP(表1[[#This Row],[设备位号]],'[1]河南迪赛诺F4工艺包附表2-设备一览表'!$C:$AA,19,FALSE)</f>
        <v>0</v>
      </c>
      <c r="O75" s="10">
        <f>VLOOKUP(表1[[#This Row],[设备位号]],'[1]河南迪赛诺F4工艺包附表2-设备一览表'!$C:$AA,20,FALSE)</f>
        <v>0</v>
      </c>
      <c r="P75" s="10">
        <f>表1[[#This Row],[本期
数量]]+表1[[#This Row],[备用
数量]]+表1[[#This Row],[预留
数量]]</f>
        <v>2</v>
      </c>
      <c r="Q75" s="10" t="str">
        <f>VLOOKUP(表1[[#This Row],[设备位号]],'[1]河南迪赛诺F4工艺包附表2-设备一览表'!$C:$AA,22,FALSE)</f>
        <v>S304</v>
      </c>
      <c r="R75" s="10" t="str">
        <f>VLOOKUP(表1[[#This Row],[设备位号]],'[1]河南迪赛诺F4工艺包附表2-设备一览表'!$C:$AD,28,FALSE)</f>
        <v>F4车间</v>
      </c>
    </row>
    <row r="76" spans="1:18" hidden="1" x14ac:dyDescent="0.2">
      <c r="A76" s="6" t="s">
        <v>77</v>
      </c>
      <c r="B76" s="11" t="s">
        <v>251</v>
      </c>
      <c r="C76" s="9" t="str">
        <f>VLOOKUP(表1[[#This Row],[设备位号]],'[1]河南迪赛诺F4工艺包附表2-设备一览表'!$C:$AA,2,FALSE)</f>
        <v>F2精制真空缓冲罐</v>
      </c>
      <c r="D76" s="9" t="str">
        <f>VLOOKUP(表1[[#This Row],[设备位号]],'[1]河南迪赛诺F4工艺包附表2-设备一览表'!$C:$AA,3,FALSE)</f>
        <v>立式盆底</v>
      </c>
      <c r="E76" s="9" t="str">
        <f>VLOOKUP(表1[[#This Row],[设备位号]],'[1]河南迪赛诺F4工艺包附表2-设备一览表'!$C:$AA,4,FALSE)</f>
        <v>V=0.3m3</v>
      </c>
      <c r="F76" s="9">
        <f>VLOOKUP(表1[[#This Row],[设备位号]],'[1]河南迪赛诺F4工艺包附表2-设备一览表'!$C:$AA,10,FALSE)</f>
        <v>0</v>
      </c>
      <c r="G76" s="10">
        <f>VLOOKUP(表1[[#This Row],[设备位号]],'[1]河南迪赛诺F4工艺包附表2-设备一览表'!$C:$AA,14,FALSE)</f>
        <v>0</v>
      </c>
      <c r="H76" s="10" t="str">
        <f>VLOOKUP(表1[[#This Row],[设备位号]],'[1]河南迪赛诺F4工艺包附表2-设备一览表'!$C:$AA,15,FALSE)</f>
        <v>二氯甲烷</v>
      </c>
      <c r="I76" s="10">
        <f>LEN(表1[[#This Row],[介质]])-LEN(SUBSTITUTE(表1[[#This Row],[介质]],"，",""))+1</f>
        <v>1</v>
      </c>
      <c r="J76" s="10">
        <f>表1[[#This Row],[介质数量]]*表1[[#This Row],[设备
数量]]</f>
        <v>1</v>
      </c>
      <c r="K76" s="10" t="str">
        <f>VLOOKUP(表1[[#This Row],[设备位号]],'[1]河南迪赛诺F4工艺包附表2-设备一览表'!$C:$AA,16,FALSE)</f>
        <v>20-30</v>
      </c>
      <c r="L76" s="10">
        <f>VLOOKUP(表1[[#This Row],[设备位号]],'[1]河南迪赛诺F4工艺包附表2-设备一览表'!$C:$AA,17,FALSE)</f>
        <v>-0.1</v>
      </c>
      <c r="M76" s="10">
        <f>VLOOKUP(表1[[#This Row],[设备位号]],'[1]河南迪赛诺F4工艺包附表2-设备一览表'!$C:$AA,18,FALSE)</f>
        <v>1</v>
      </c>
      <c r="N76" s="10">
        <f>VLOOKUP(表1[[#This Row],[设备位号]],'[1]河南迪赛诺F4工艺包附表2-设备一览表'!$C:$AA,19,FALSE)</f>
        <v>0</v>
      </c>
      <c r="O76" s="10">
        <f>VLOOKUP(表1[[#This Row],[设备位号]],'[1]河南迪赛诺F4工艺包附表2-设备一览表'!$C:$AA,20,FALSE)</f>
        <v>0</v>
      </c>
      <c r="P76" s="10">
        <f>表1[[#This Row],[本期
数量]]+表1[[#This Row],[备用
数量]]+表1[[#This Row],[预留
数量]]</f>
        <v>1</v>
      </c>
      <c r="Q76" s="10" t="str">
        <f>VLOOKUP(表1[[#This Row],[设备位号]],'[1]河南迪赛诺F4工艺包附表2-设备一览表'!$C:$AA,22,FALSE)</f>
        <v>碳钢</v>
      </c>
      <c r="R76" s="10" t="str">
        <f>VLOOKUP(表1[[#This Row],[设备位号]],'[1]河南迪赛诺F4工艺包附表2-设备一览表'!$C:$AD,28,FALSE)</f>
        <v>F4车间</v>
      </c>
    </row>
    <row r="77" spans="1:18" hidden="1" x14ac:dyDescent="0.2">
      <c r="A77" s="6" t="s">
        <v>78</v>
      </c>
      <c r="B77" s="11" t="s">
        <v>252</v>
      </c>
      <c r="C77" s="9" t="str">
        <f>VLOOKUP(表1[[#This Row],[设备位号]],'[1]河南迪赛诺F4工艺包附表2-设备一览表'!$C:$AA,2,FALSE)</f>
        <v>F2精制真空泵</v>
      </c>
      <c r="D77" s="9" t="str">
        <f>VLOOKUP(表1[[#This Row],[设备位号]],'[1]河南迪赛诺F4工艺包附表2-设备一览表'!$C:$AA,3,FALSE)</f>
        <v>螺杆泵</v>
      </c>
      <c r="E77" s="9" t="str">
        <f>VLOOKUP(表1[[#This Row],[设备位号]],'[1]河南迪赛诺F4工艺包附表2-设备一览表'!$C:$AA,4,FALSE)</f>
        <v>Q=70L/S（LG75，7.5kw）</v>
      </c>
      <c r="F77" s="9">
        <f>VLOOKUP(表1[[#This Row],[设备位号]],'[1]河南迪赛诺F4工艺包附表2-设备一览表'!$C:$AA,10,FALSE)</f>
        <v>7.5</v>
      </c>
      <c r="G77" s="10">
        <f>VLOOKUP(表1[[#This Row],[设备位号]],'[1]河南迪赛诺F4工艺包附表2-设备一览表'!$C:$AA,14,FALSE)</f>
        <v>0</v>
      </c>
      <c r="H77" s="10" t="str">
        <f>VLOOKUP(表1[[#This Row],[设备位号]],'[1]河南迪赛诺F4工艺包附表2-设备一览表'!$C:$AA,15,FALSE)</f>
        <v>二氯甲烷</v>
      </c>
      <c r="I77" s="10">
        <f>LEN(表1[[#This Row],[介质]])-LEN(SUBSTITUTE(表1[[#This Row],[介质]],"，",""))+1</f>
        <v>1</v>
      </c>
      <c r="J77" s="10">
        <f>表1[[#This Row],[介质数量]]*表1[[#This Row],[设备
数量]]</f>
        <v>1</v>
      </c>
      <c r="K77" s="10" t="str">
        <f>VLOOKUP(表1[[#This Row],[设备位号]],'[1]河南迪赛诺F4工艺包附表2-设备一览表'!$C:$AA,16,FALSE)</f>
        <v>20-30</v>
      </c>
      <c r="L77" s="10">
        <f>VLOOKUP(表1[[#This Row],[设备位号]],'[1]河南迪赛诺F4工艺包附表2-设备一览表'!$C:$AA,17,FALSE)</f>
        <v>0</v>
      </c>
      <c r="M77" s="10">
        <f>VLOOKUP(表1[[#This Row],[设备位号]],'[1]河南迪赛诺F4工艺包附表2-设备一览表'!$C:$AA,18,FALSE)</f>
        <v>1</v>
      </c>
      <c r="N77" s="10">
        <f>VLOOKUP(表1[[#This Row],[设备位号]],'[1]河南迪赛诺F4工艺包附表2-设备一览表'!$C:$AA,19,FALSE)</f>
        <v>0</v>
      </c>
      <c r="O77" s="10">
        <f>VLOOKUP(表1[[#This Row],[设备位号]],'[1]河南迪赛诺F4工艺包附表2-设备一览表'!$C:$AA,20,FALSE)</f>
        <v>0</v>
      </c>
      <c r="P77" s="10">
        <f>表1[[#This Row],[本期
数量]]+表1[[#This Row],[备用
数量]]+表1[[#This Row],[预留
数量]]</f>
        <v>1</v>
      </c>
      <c r="Q77" s="10">
        <f>VLOOKUP(表1[[#This Row],[设备位号]],'[1]河南迪赛诺F4工艺包附表2-设备一览表'!$C:$AA,22,FALSE)</f>
        <v>0</v>
      </c>
      <c r="R77" s="10" t="str">
        <f>VLOOKUP(表1[[#This Row],[设备位号]],'[1]河南迪赛诺F4工艺包附表2-设备一览表'!$C:$AD,28,FALSE)</f>
        <v>F4车间</v>
      </c>
    </row>
    <row r="78" spans="1:18" hidden="1" x14ac:dyDescent="0.2">
      <c r="A78" s="6" t="s">
        <v>79</v>
      </c>
      <c r="B78" s="11" t="s">
        <v>251</v>
      </c>
      <c r="C78" s="9" t="str">
        <f>VLOOKUP(表1[[#This Row],[设备位号]],'[1]河南迪赛诺F4工艺包附表2-设备一览表'!$C:$AA,2,FALSE)</f>
        <v>F2精制分层油相罐</v>
      </c>
      <c r="D78" s="9" t="str">
        <f>VLOOKUP(表1[[#This Row],[设备位号]],'[1]河南迪赛诺F4工艺包附表2-设备一览表'!$C:$AA,3,FALSE)</f>
        <v>立式盆底</v>
      </c>
      <c r="E78" s="9" t="str">
        <f>VLOOKUP(表1[[#This Row],[设备位号]],'[1]河南迪赛诺F4工艺包附表2-设备一览表'!$C:$AA,4,FALSE)</f>
        <v>V=5.0m3</v>
      </c>
      <c r="F78" s="9">
        <f>VLOOKUP(表1[[#This Row],[设备位号]],'[1]河南迪赛诺F4工艺包附表2-设备一览表'!$C:$AA,10,FALSE)</f>
        <v>0</v>
      </c>
      <c r="G78" s="10">
        <f>VLOOKUP(表1[[#This Row],[设备位号]],'[1]河南迪赛诺F4工艺包附表2-设备一览表'!$C:$AA,14,FALSE)</f>
        <v>0</v>
      </c>
      <c r="H78" s="10" t="str">
        <f>VLOOKUP(表1[[#This Row],[设备位号]],'[1]河南迪赛诺F4工艺包附表2-设备一览表'!$C:$AA,15,FALSE)</f>
        <v>二氯甲烷,F2</v>
      </c>
      <c r="I78" s="10">
        <f>LEN(表1[[#This Row],[介质]])-LEN(SUBSTITUTE(表1[[#This Row],[介质]],"，",""))+1</f>
        <v>1</v>
      </c>
      <c r="J78" s="10">
        <f>表1[[#This Row],[介质数量]]*表1[[#This Row],[设备
数量]]</f>
        <v>1</v>
      </c>
      <c r="K78" s="10">
        <f>VLOOKUP(表1[[#This Row],[设备位号]],'[1]河南迪赛诺F4工艺包附表2-设备一览表'!$C:$AA,16,FALSE)</f>
        <v>40</v>
      </c>
      <c r="L78" s="10" t="str">
        <f>VLOOKUP(表1[[#This Row],[设备位号]],'[1]河南迪赛诺F4工艺包附表2-设备一览表'!$C:$AA,17,FALSE)</f>
        <v>常压</v>
      </c>
      <c r="M78" s="10">
        <f>VLOOKUP(表1[[#This Row],[设备位号]],'[1]河南迪赛诺F4工艺包附表2-设备一览表'!$C:$AA,18,FALSE)</f>
        <v>1</v>
      </c>
      <c r="N78" s="10">
        <f>VLOOKUP(表1[[#This Row],[设备位号]],'[1]河南迪赛诺F4工艺包附表2-设备一览表'!$C:$AA,19,FALSE)</f>
        <v>0</v>
      </c>
      <c r="O78" s="10">
        <f>VLOOKUP(表1[[#This Row],[设备位号]],'[1]河南迪赛诺F4工艺包附表2-设备一览表'!$C:$AA,20,FALSE)</f>
        <v>0</v>
      </c>
      <c r="P78" s="10">
        <f>表1[[#This Row],[本期
数量]]+表1[[#This Row],[备用
数量]]+表1[[#This Row],[预留
数量]]</f>
        <v>1</v>
      </c>
      <c r="Q78" s="10" t="str">
        <f>VLOOKUP(表1[[#This Row],[设备位号]],'[1]河南迪赛诺F4工艺包附表2-设备一览表'!$C:$AA,22,FALSE)</f>
        <v>S304</v>
      </c>
      <c r="R78" s="10" t="str">
        <f>VLOOKUP(表1[[#This Row],[设备位号]],'[1]河南迪赛诺F4工艺包附表2-设备一览表'!$C:$AD,28,FALSE)</f>
        <v>F4车间</v>
      </c>
    </row>
    <row r="79" spans="1:18" hidden="1" x14ac:dyDescent="0.2">
      <c r="A79" s="6" t="s">
        <v>80</v>
      </c>
      <c r="B79" s="11" t="s">
        <v>251</v>
      </c>
      <c r="C79" s="9" t="str">
        <f>VLOOKUP(表1[[#This Row],[设备位号]],'[1]河南迪赛诺F4工艺包附表2-设备一览表'!$C:$AA,2,FALSE)</f>
        <v>F2精制分层油相罐泵</v>
      </c>
      <c r="D79" s="9" t="str">
        <f>VLOOKUP(表1[[#This Row],[设备位号]],'[1]河南迪赛诺F4工艺包附表2-设备一览表'!$C:$AA,3,FALSE)</f>
        <v>磁力泵</v>
      </c>
      <c r="E79" s="9" t="str">
        <f>VLOOKUP(表1[[#This Row],[设备位号]],'[1]河南迪赛诺F4工艺包附表2-设备一览表'!$C:$AA,4,FALSE)</f>
        <v>Q=4.0m3/hr（40-25-160，Q=6.3m3/h,H=32m，3kw）</v>
      </c>
      <c r="F79" s="9">
        <f>VLOOKUP(表1[[#This Row],[设备位号]],'[1]河南迪赛诺F4工艺包附表2-设备一览表'!$C:$AA,10,FALSE)</f>
        <v>3</v>
      </c>
      <c r="G79" s="10">
        <f>VLOOKUP(表1[[#This Row],[设备位号]],'[1]河南迪赛诺F4工艺包附表2-设备一览表'!$C:$AA,14,FALSE)</f>
        <v>0</v>
      </c>
      <c r="H79" s="10" t="str">
        <f>VLOOKUP(表1[[#This Row],[设备位号]],'[1]河南迪赛诺F4工艺包附表2-设备一览表'!$C:$AA,15,FALSE)</f>
        <v>二氯甲烷,F2</v>
      </c>
      <c r="I79" s="10">
        <f>LEN(表1[[#This Row],[介质]])-LEN(SUBSTITUTE(表1[[#This Row],[介质]],"，",""))+1</f>
        <v>1</v>
      </c>
      <c r="J79" s="10">
        <f>表1[[#This Row],[介质数量]]*表1[[#This Row],[设备
数量]]</f>
        <v>1</v>
      </c>
      <c r="K79" s="10" t="str">
        <f>VLOOKUP(表1[[#This Row],[设备位号]],'[1]河南迪赛诺F4工艺包附表2-设备一览表'!$C:$AA,16,FALSE)</f>
        <v>20-30</v>
      </c>
      <c r="L79" s="10">
        <f>VLOOKUP(表1[[#This Row],[设备位号]],'[1]河南迪赛诺F4工艺包附表2-设备一览表'!$C:$AA,17,FALSE)</f>
        <v>0</v>
      </c>
      <c r="M79" s="10">
        <f>VLOOKUP(表1[[#This Row],[设备位号]],'[1]河南迪赛诺F4工艺包附表2-设备一览表'!$C:$AA,18,FALSE)</f>
        <v>1</v>
      </c>
      <c r="N79" s="10">
        <f>VLOOKUP(表1[[#This Row],[设备位号]],'[1]河南迪赛诺F4工艺包附表2-设备一览表'!$C:$AA,19,FALSE)</f>
        <v>0</v>
      </c>
      <c r="O79" s="10">
        <f>VLOOKUP(表1[[#This Row],[设备位号]],'[1]河南迪赛诺F4工艺包附表2-设备一览表'!$C:$AA,20,FALSE)</f>
        <v>0</v>
      </c>
      <c r="P79" s="10">
        <f>表1[[#This Row],[本期
数量]]+表1[[#This Row],[备用
数量]]+表1[[#This Row],[预留
数量]]</f>
        <v>1</v>
      </c>
      <c r="Q79" s="10" t="str">
        <f>VLOOKUP(表1[[#This Row],[设备位号]],'[1]河南迪赛诺F4工艺包附表2-设备一览表'!$C:$AA,22,FALSE)</f>
        <v>S304</v>
      </c>
      <c r="R79" s="10" t="str">
        <f>VLOOKUP(表1[[#This Row],[设备位号]],'[1]河南迪赛诺F4工艺包附表2-设备一览表'!$C:$AD,28,FALSE)</f>
        <v>F4车间</v>
      </c>
    </row>
    <row r="80" spans="1:18" hidden="1" x14ac:dyDescent="0.2">
      <c r="A80" s="6" t="s">
        <v>81</v>
      </c>
      <c r="B80" s="11" t="s">
        <v>251</v>
      </c>
      <c r="C80" s="9" t="str">
        <f>VLOOKUP(表1[[#This Row],[设备位号]],'[1]河南迪赛诺F4工艺包附表2-设备一览表'!$C:$AA,2,FALSE)</f>
        <v>F2中间罐</v>
      </c>
      <c r="D80" s="9" t="str">
        <f>VLOOKUP(表1[[#This Row],[设备位号]],'[1]河南迪赛诺F4工艺包附表2-设备一览表'!$C:$AA,3,FALSE)</f>
        <v>立式盆底</v>
      </c>
      <c r="E80" s="9" t="str">
        <f>VLOOKUP(表1[[#This Row],[设备位号]],'[1]河南迪赛诺F4工艺包附表2-设备一览表'!$C:$AA,4,FALSE)</f>
        <v>V=3.0m3，有夹套</v>
      </c>
      <c r="F80" s="9">
        <f>VLOOKUP(表1[[#This Row],[设备位号]],'[1]河南迪赛诺F4工艺包附表2-设备一览表'!$C:$AA,10,FALSE)</f>
        <v>0</v>
      </c>
      <c r="G80" s="10">
        <f>VLOOKUP(表1[[#This Row],[设备位号]],'[1]河南迪赛诺F4工艺包附表2-设备一览表'!$C:$AA,14,FALSE)</f>
        <v>0</v>
      </c>
      <c r="H80" s="10" t="str">
        <f>VLOOKUP(表1[[#This Row],[设备位号]],'[1]河南迪赛诺F4工艺包附表2-设备一览表'!$C:$AA,15,FALSE)</f>
        <v>F2</v>
      </c>
      <c r="I80" s="10">
        <f>LEN(表1[[#This Row],[介质]])-LEN(SUBSTITUTE(表1[[#This Row],[介质]],"，",""))+1</f>
        <v>1</v>
      </c>
      <c r="J80" s="10">
        <f>表1[[#This Row],[介质数量]]*表1[[#This Row],[设备
数量]]</f>
        <v>1</v>
      </c>
      <c r="K80" s="10">
        <f>VLOOKUP(表1[[#This Row],[设备位号]],'[1]河南迪赛诺F4工艺包附表2-设备一览表'!$C:$AA,16,FALSE)</f>
        <v>50</v>
      </c>
      <c r="L80" s="10" t="str">
        <f>VLOOKUP(表1[[#This Row],[设备位号]],'[1]河南迪赛诺F4工艺包附表2-设备一览表'!$C:$AA,17,FALSE)</f>
        <v>常压</v>
      </c>
      <c r="M80" s="10">
        <f>VLOOKUP(表1[[#This Row],[设备位号]],'[1]河南迪赛诺F4工艺包附表2-设备一览表'!$C:$AA,18,FALSE)</f>
        <v>1</v>
      </c>
      <c r="N80" s="10">
        <f>VLOOKUP(表1[[#This Row],[设备位号]],'[1]河南迪赛诺F4工艺包附表2-设备一览表'!$C:$AA,19,FALSE)</f>
        <v>0</v>
      </c>
      <c r="O80" s="10">
        <f>VLOOKUP(表1[[#This Row],[设备位号]],'[1]河南迪赛诺F4工艺包附表2-设备一览表'!$C:$AA,20,FALSE)</f>
        <v>0</v>
      </c>
      <c r="P80" s="10">
        <f>表1[[#This Row],[本期
数量]]+表1[[#This Row],[备用
数量]]+表1[[#This Row],[预留
数量]]</f>
        <v>1</v>
      </c>
      <c r="Q80" s="10" t="str">
        <f>VLOOKUP(表1[[#This Row],[设备位号]],'[1]河南迪赛诺F4工艺包附表2-设备一览表'!$C:$AA,22,FALSE)</f>
        <v>S304</v>
      </c>
      <c r="R80" s="10" t="str">
        <f>VLOOKUP(表1[[#This Row],[设备位号]],'[1]河南迪赛诺F4工艺包附表2-设备一览表'!$C:$AD,28,FALSE)</f>
        <v>F4车间</v>
      </c>
    </row>
    <row r="81" spans="1:18" hidden="1" x14ac:dyDescent="0.2">
      <c r="A81" s="6" t="s">
        <v>82</v>
      </c>
      <c r="B81" s="11" t="s">
        <v>251</v>
      </c>
      <c r="C81" s="9" t="str">
        <f>VLOOKUP(表1[[#This Row],[设备位号]],'[1]河南迪赛诺F4工艺包附表2-设备一览表'!$C:$AA,2,FALSE)</f>
        <v>F2中间罐泵</v>
      </c>
      <c r="D81" s="9" t="str">
        <f>VLOOKUP(表1[[#This Row],[设备位号]],'[1]河南迪赛诺F4工艺包附表2-设备一览表'!$C:$AA,3,FALSE)</f>
        <v>化工泵</v>
      </c>
      <c r="E81" s="9" t="str">
        <f>VLOOKUP(表1[[#This Row],[设备位号]],'[1]河南迪赛诺F4工艺包附表2-设备一览表'!$C:$AA,4,FALSE)</f>
        <v>Q=4.0m3/hr（40-25-160，Q=6.3m3/h,H=32m，3kw）</v>
      </c>
      <c r="F81" s="9">
        <f>VLOOKUP(表1[[#This Row],[设备位号]],'[1]河南迪赛诺F4工艺包附表2-设备一览表'!$C:$AA,10,FALSE)</f>
        <v>3</v>
      </c>
      <c r="G81" s="10">
        <f>VLOOKUP(表1[[#This Row],[设备位号]],'[1]河南迪赛诺F4工艺包附表2-设备一览表'!$C:$AA,14,FALSE)</f>
        <v>0</v>
      </c>
      <c r="H81" s="10" t="str">
        <f>VLOOKUP(表1[[#This Row],[设备位号]],'[1]河南迪赛诺F4工艺包附表2-设备一览表'!$C:$AA,15,FALSE)</f>
        <v>F2</v>
      </c>
      <c r="I81" s="10">
        <f>LEN(表1[[#This Row],[介质]])-LEN(SUBSTITUTE(表1[[#This Row],[介质]],"，",""))+1</f>
        <v>1</v>
      </c>
      <c r="J81" s="10">
        <f>表1[[#This Row],[介质数量]]*表1[[#This Row],[设备
数量]]</f>
        <v>1</v>
      </c>
      <c r="K81" s="10">
        <f>VLOOKUP(表1[[#This Row],[设备位号]],'[1]河南迪赛诺F4工艺包附表2-设备一览表'!$C:$AA,16,FALSE)</f>
        <v>50</v>
      </c>
      <c r="L81" s="10" t="str">
        <f>VLOOKUP(表1[[#This Row],[设备位号]],'[1]河南迪赛诺F4工艺包附表2-设备一览表'!$C:$AA,17,FALSE)</f>
        <v>常压</v>
      </c>
      <c r="M81" s="10">
        <f>VLOOKUP(表1[[#This Row],[设备位号]],'[1]河南迪赛诺F4工艺包附表2-设备一览表'!$C:$AA,18,FALSE)</f>
        <v>1</v>
      </c>
      <c r="N81" s="10">
        <f>VLOOKUP(表1[[#This Row],[设备位号]],'[1]河南迪赛诺F4工艺包附表2-设备一览表'!$C:$AA,19,FALSE)</f>
        <v>0</v>
      </c>
      <c r="O81" s="10">
        <f>VLOOKUP(表1[[#This Row],[设备位号]],'[1]河南迪赛诺F4工艺包附表2-设备一览表'!$C:$AA,20,FALSE)</f>
        <v>0</v>
      </c>
      <c r="P81" s="10">
        <f>表1[[#This Row],[本期
数量]]+表1[[#This Row],[备用
数量]]+表1[[#This Row],[预留
数量]]</f>
        <v>1</v>
      </c>
      <c r="Q81" s="10" t="str">
        <f>VLOOKUP(表1[[#This Row],[设备位号]],'[1]河南迪赛诺F4工艺包附表2-设备一览表'!$C:$AA,22,FALSE)</f>
        <v>S304</v>
      </c>
      <c r="R81" s="10" t="str">
        <f>VLOOKUP(表1[[#This Row],[设备位号]],'[1]河南迪赛诺F4工艺包附表2-设备一览表'!$C:$AD,28,FALSE)</f>
        <v>F4车间</v>
      </c>
    </row>
    <row r="82" spans="1:18" x14ac:dyDescent="0.2">
      <c r="A82" s="6" t="s">
        <v>83</v>
      </c>
      <c r="B82" s="11" t="s">
        <v>251</v>
      </c>
      <c r="C82" s="9" t="str">
        <f>VLOOKUP(表1[[#This Row],[设备位号]],'[1]河南迪赛诺F4工艺包附表2-设备一览表'!$C:$AA,2,FALSE)</f>
        <v>F2母液浓缩萃取反应釜</v>
      </c>
      <c r="D82" s="9" t="str">
        <f>VLOOKUP(表1[[#This Row],[设备位号]],'[1]河南迪赛诺F4工艺包附表2-设备一览表'!$C:$AA,3,FALSE)</f>
        <v>立式盆底椭圆封头</v>
      </c>
      <c r="E82" s="9" t="str">
        <f>VLOOKUP(表1[[#This Row],[设备位号]],'[1]河南迪赛诺F4工艺包附表2-设备一览表'!$C:$AA,4,FALSE)</f>
        <v>V=8.0m3</v>
      </c>
      <c r="F82" s="9">
        <f>VLOOKUP(表1[[#This Row],[设备位号]],'[1]河南迪赛诺F4工艺包附表2-设备一览表'!$C:$AA,10,FALSE)</f>
        <v>11</v>
      </c>
      <c r="G82" s="10" t="str">
        <f>VLOOKUP(表1[[#This Row],[设备位号]],'[1]河南迪赛诺F4工艺包附表2-设备一览表'!$C:$AA,14,FALSE)</f>
        <v>有</v>
      </c>
      <c r="H82" s="10" t="str">
        <f>VLOOKUP(表1[[#This Row],[设备位号]],'[1]河南迪赛诺F4工艺包附表2-设备一览表'!$C:$AA,15,FALSE)</f>
        <v>F2,甲醇，水，二氯甲烷</v>
      </c>
      <c r="I82" s="10">
        <f>LEN(表1[[#This Row],[介质]])-LEN(SUBSTITUTE(表1[[#This Row],[介质]],"，",""))+1</f>
        <v>3</v>
      </c>
      <c r="J82" s="10">
        <f>表1[[#This Row],[介质数量]]*表1[[#This Row],[设备
数量]]</f>
        <v>6</v>
      </c>
      <c r="K82" s="10" t="str">
        <f>VLOOKUP(表1[[#This Row],[设备位号]],'[1]河南迪赛诺F4工艺包附表2-设备一览表'!$C:$AA,16,FALSE)</f>
        <v>20-70</v>
      </c>
      <c r="L82" s="10">
        <f>VLOOKUP(表1[[#This Row],[设备位号]],'[1]河南迪赛诺F4工艺包附表2-设备一览表'!$C:$AA,17,FALSE)</f>
        <v>-0.1</v>
      </c>
      <c r="M82" s="10">
        <f>VLOOKUP(表1[[#This Row],[设备位号]],'[1]河南迪赛诺F4工艺包附表2-设备一览表'!$C:$AA,18,FALSE)</f>
        <v>2</v>
      </c>
      <c r="N82" s="10">
        <f>VLOOKUP(表1[[#This Row],[设备位号]],'[1]河南迪赛诺F4工艺包附表2-设备一览表'!$C:$AA,19,FALSE)</f>
        <v>0</v>
      </c>
      <c r="O82" s="10">
        <f>VLOOKUP(表1[[#This Row],[设备位号]],'[1]河南迪赛诺F4工艺包附表2-设备一览表'!$C:$AA,20,FALSE)</f>
        <v>0</v>
      </c>
      <c r="P82" s="10">
        <f>表1[[#This Row],[本期
数量]]+表1[[#This Row],[备用
数量]]+表1[[#This Row],[预留
数量]]</f>
        <v>2</v>
      </c>
      <c r="Q82" s="10" t="str">
        <f>VLOOKUP(表1[[#This Row],[设备位号]],'[1]河南迪赛诺F4工艺包附表2-设备一览表'!$C:$AA,22,FALSE)</f>
        <v>搪玻璃</v>
      </c>
      <c r="R82" s="10" t="str">
        <f>VLOOKUP(表1[[#This Row],[设备位号]],'[1]河南迪赛诺F4工艺包附表2-设备一览表'!$C:$AD,28,FALSE)</f>
        <v>F4车间</v>
      </c>
    </row>
    <row r="83" spans="1:18" hidden="1" x14ac:dyDescent="0.2">
      <c r="A83" s="6" t="s">
        <v>84</v>
      </c>
      <c r="B83" s="11" t="s">
        <v>251</v>
      </c>
      <c r="C83" s="9" t="str">
        <f>VLOOKUP(表1[[#This Row],[设备位号]],'[1]河南迪赛诺F4工艺包附表2-设备一览表'!$C:$AA,2,FALSE)</f>
        <v>F2母液浓缩冷凝器</v>
      </c>
      <c r="D83" s="9" t="str">
        <f>VLOOKUP(表1[[#This Row],[设备位号]],'[1]河南迪赛诺F4工艺包附表2-设备一览表'!$C:$AA,3,FALSE)</f>
        <v>管壳式</v>
      </c>
      <c r="E83" s="9" t="str">
        <f>VLOOKUP(表1[[#This Row],[设备位号]],'[1]河南迪赛诺F4工艺包附表2-设备一览表'!$C:$AA,4,FALSE)</f>
        <v>S=20m2</v>
      </c>
      <c r="F83" s="9">
        <f>VLOOKUP(表1[[#This Row],[设备位号]],'[1]河南迪赛诺F4工艺包附表2-设备一览表'!$C:$AA,10,FALSE)</f>
        <v>0</v>
      </c>
      <c r="G83" s="10">
        <f>VLOOKUP(表1[[#This Row],[设备位号]],'[1]河南迪赛诺F4工艺包附表2-设备一览表'!$C:$AA,14,FALSE)</f>
        <v>0</v>
      </c>
      <c r="H83" s="10" t="str">
        <f>VLOOKUP(表1[[#This Row],[设备位号]],'[1]河南迪赛诺F4工艺包附表2-设备一览表'!$C:$AA,15,FALSE)</f>
        <v>甲醇,水</v>
      </c>
      <c r="I83" s="10">
        <f>LEN(表1[[#This Row],[介质]])-LEN(SUBSTITUTE(表1[[#This Row],[介质]],"，",""))+1</f>
        <v>1</v>
      </c>
      <c r="J83" s="10">
        <f>表1[[#This Row],[介质数量]]*表1[[#This Row],[设备
数量]]</f>
        <v>2</v>
      </c>
      <c r="K83" s="10">
        <f>VLOOKUP(表1[[#This Row],[设备位号]],'[1]河南迪赛诺F4工艺包附表2-设备一览表'!$C:$AA,16,FALSE)</f>
        <v>40</v>
      </c>
      <c r="L83" s="10">
        <f>VLOOKUP(表1[[#This Row],[设备位号]],'[1]河南迪赛诺F4工艺包附表2-设备一览表'!$C:$AA,17,FALSE)</f>
        <v>-0.1</v>
      </c>
      <c r="M83" s="10">
        <f>VLOOKUP(表1[[#This Row],[设备位号]],'[1]河南迪赛诺F4工艺包附表2-设备一览表'!$C:$AA,18,FALSE)</f>
        <v>2</v>
      </c>
      <c r="N83" s="10">
        <f>VLOOKUP(表1[[#This Row],[设备位号]],'[1]河南迪赛诺F4工艺包附表2-设备一览表'!$C:$AA,19,FALSE)</f>
        <v>0</v>
      </c>
      <c r="O83" s="10">
        <f>VLOOKUP(表1[[#This Row],[设备位号]],'[1]河南迪赛诺F4工艺包附表2-设备一览表'!$C:$AA,20,FALSE)</f>
        <v>0</v>
      </c>
      <c r="P83" s="10">
        <f>表1[[#This Row],[本期
数量]]+表1[[#This Row],[备用
数量]]+表1[[#This Row],[预留
数量]]</f>
        <v>2</v>
      </c>
      <c r="Q83" s="10" t="str">
        <f>VLOOKUP(表1[[#This Row],[设备位号]],'[1]河南迪赛诺F4工艺包附表2-设备一览表'!$C:$AA,22,FALSE)</f>
        <v>S304</v>
      </c>
      <c r="R83" s="10" t="str">
        <f>VLOOKUP(表1[[#This Row],[设备位号]],'[1]河南迪赛诺F4工艺包附表2-设备一览表'!$C:$AD,28,FALSE)</f>
        <v>F4车间</v>
      </c>
    </row>
    <row r="84" spans="1:18" hidden="1" x14ac:dyDescent="0.2">
      <c r="A84" s="6" t="s">
        <v>85</v>
      </c>
      <c r="B84" s="11" t="s">
        <v>251</v>
      </c>
      <c r="C84" s="9" t="str">
        <f>VLOOKUP(表1[[#This Row],[设备位号]],'[1]河南迪赛诺F4工艺包附表2-设备一览表'!$C:$AA,2,FALSE)</f>
        <v>F2母液浓缩捕集器</v>
      </c>
      <c r="D84" s="9" t="str">
        <f>VLOOKUP(表1[[#This Row],[设备位号]],'[1]河南迪赛诺F4工艺包附表2-设备一览表'!$C:$AA,3,FALSE)</f>
        <v>管壳式</v>
      </c>
      <c r="E84" s="9" t="str">
        <f>VLOOKUP(表1[[#This Row],[设备位号]],'[1]河南迪赛诺F4工艺包附表2-设备一览表'!$C:$AA,4,FALSE)</f>
        <v>S=15m2</v>
      </c>
      <c r="F84" s="9">
        <f>VLOOKUP(表1[[#This Row],[设备位号]],'[1]河南迪赛诺F4工艺包附表2-设备一览表'!$C:$AA,10,FALSE)</f>
        <v>0</v>
      </c>
      <c r="G84" s="10">
        <f>VLOOKUP(表1[[#This Row],[设备位号]],'[1]河南迪赛诺F4工艺包附表2-设备一览表'!$C:$AA,14,FALSE)</f>
        <v>0</v>
      </c>
      <c r="H84" s="10" t="str">
        <f>VLOOKUP(表1[[#This Row],[设备位号]],'[1]河南迪赛诺F4工艺包附表2-设备一览表'!$C:$AA,15,FALSE)</f>
        <v>甲醇,水</v>
      </c>
      <c r="I84" s="10">
        <f>LEN(表1[[#This Row],[介质]])-LEN(SUBSTITUTE(表1[[#This Row],[介质]],"，",""))+1</f>
        <v>1</v>
      </c>
      <c r="J84" s="10">
        <f>表1[[#This Row],[介质数量]]*表1[[#This Row],[设备
数量]]</f>
        <v>2</v>
      </c>
      <c r="K84" s="10">
        <f>VLOOKUP(表1[[#This Row],[设备位号]],'[1]河南迪赛诺F4工艺包附表2-设备一览表'!$C:$AA,16,FALSE)</f>
        <v>40</v>
      </c>
      <c r="L84" s="10">
        <f>VLOOKUP(表1[[#This Row],[设备位号]],'[1]河南迪赛诺F4工艺包附表2-设备一览表'!$C:$AA,17,FALSE)</f>
        <v>-0.1</v>
      </c>
      <c r="M84" s="10">
        <f>VLOOKUP(表1[[#This Row],[设备位号]],'[1]河南迪赛诺F4工艺包附表2-设备一览表'!$C:$AA,18,FALSE)</f>
        <v>2</v>
      </c>
      <c r="N84" s="10">
        <f>VLOOKUP(表1[[#This Row],[设备位号]],'[1]河南迪赛诺F4工艺包附表2-设备一览表'!$C:$AA,19,FALSE)</f>
        <v>0</v>
      </c>
      <c r="O84" s="10">
        <f>VLOOKUP(表1[[#This Row],[设备位号]],'[1]河南迪赛诺F4工艺包附表2-设备一览表'!$C:$AA,20,FALSE)</f>
        <v>0</v>
      </c>
      <c r="P84" s="10">
        <f>表1[[#This Row],[本期
数量]]+表1[[#This Row],[备用
数量]]+表1[[#This Row],[预留
数量]]</f>
        <v>2</v>
      </c>
      <c r="Q84" s="10" t="str">
        <f>VLOOKUP(表1[[#This Row],[设备位号]],'[1]河南迪赛诺F4工艺包附表2-设备一览表'!$C:$AA,22,FALSE)</f>
        <v>S304</v>
      </c>
      <c r="R84" s="10" t="str">
        <f>VLOOKUP(表1[[#This Row],[设备位号]],'[1]河南迪赛诺F4工艺包附表2-设备一览表'!$C:$AD,28,FALSE)</f>
        <v>F4车间</v>
      </c>
    </row>
    <row r="85" spans="1:18" hidden="1" x14ac:dyDescent="0.2">
      <c r="A85" s="6" t="s">
        <v>86</v>
      </c>
      <c r="B85" s="11" t="s">
        <v>251</v>
      </c>
      <c r="C85" s="9" t="str">
        <f>VLOOKUP(表1[[#This Row],[设备位号]],'[1]河南迪赛诺F4工艺包附表2-设备一览表'!$C:$AA,2,FALSE)</f>
        <v>F2母液浓缩接收罐</v>
      </c>
      <c r="D85" s="9" t="str">
        <f>VLOOKUP(表1[[#This Row],[设备位号]],'[1]河南迪赛诺F4工艺包附表2-设备一览表'!$C:$AA,3,FALSE)</f>
        <v>立式盆底椭圆封头</v>
      </c>
      <c r="E85" s="9" t="str">
        <f>VLOOKUP(表1[[#This Row],[设备位号]],'[1]河南迪赛诺F4工艺包附表2-设备一览表'!$C:$AA,4,FALSE)</f>
        <v>V=2.0m3</v>
      </c>
      <c r="F85" s="9">
        <f>VLOOKUP(表1[[#This Row],[设备位号]],'[1]河南迪赛诺F4工艺包附表2-设备一览表'!$C:$AA,10,FALSE)</f>
        <v>0</v>
      </c>
      <c r="G85" s="10">
        <f>VLOOKUP(表1[[#This Row],[设备位号]],'[1]河南迪赛诺F4工艺包附表2-设备一览表'!$C:$AA,14,FALSE)</f>
        <v>0</v>
      </c>
      <c r="H85" s="10" t="str">
        <f>VLOOKUP(表1[[#This Row],[设备位号]],'[1]河南迪赛诺F4工艺包附表2-设备一览表'!$C:$AA,15,FALSE)</f>
        <v>甲醇,水</v>
      </c>
      <c r="I85" s="10">
        <f>LEN(表1[[#This Row],[介质]])-LEN(SUBSTITUTE(表1[[#This Row],[介质]],"，",""))+1</f>
        <v>1</v>
      </c>
      <c r="J85" s="10">
        <f>表1[[#This Row],[介质数量]]*表1[[#This Row],[设备
数量]]</f>
        <v>2</v>
      </c>
      <c r="K85" s="10" t="str">
        <f>VLOOKUP(表1[[#This Row],[设备位号]],'[1]河南迪赛诺F4工艺包附表2-设备一览表'!$C:$AA,16,FALSE)</f>
        <v>20-30</v>
      </c>
      <c r="L85" s="10">
        <f>VLOOKUP(表1[[#This Row],[设备位号]],'[1]河南迪赛诺F4工艺包附表2-设备一览表'!$C:$AA,17,FALSE)</f>
        <v>-0.1</v>
      </c>
      <c r="M85" s="10">
        <f>VLOOKUP(表1[[#This Row],[设备位号]],'[1]河南迪赛诺F4工艺包附表2-设备一览表'!$C:$AA,18,FALSE)</f>
        <v>2</v>
      </c>
      <c r="N85" s="10">
        <f>VLOOKUP(表1[[#This Row],[设备位号]],'[1]河南迪赛诺F4工艺包附表2-设备一览表'!$C:$AA,19,FALSE)</f>
        <v>0</v>
      </c>
      <c r="O85" s="10">
        <f>VLOOKUP(表1[[#This Row],[设备位号]],'[1]河南迪赛诺F4工艺包附表2-设备一览表'!$C:$AA,20,FALSE)</f>
        <v>0</v>
      </c>
      <c r="P85" s="10">
        <f>表1[[#This Row],[本期
数量]]+表1[[#This Row],[备用
数量]]+表1[[#This Row],[预留
数量]]</f>
        <v>2</v>
      </c>
      <c r="Q85" s="10" t="str">
        <f>VLOOKUP(表1[[#This Row],[设备位号]],'[1]河南迪赛诺F4工艺包附表2-设备一览表'!$C:$AA,22,FALSE)</f>
        <v>S304</v>
      </c>
      <c r="R85" s="10" t="str">
        <f>VLOOKUP(表1[[#This Row],[设备位号]],'[1]河南迪赛诺F4工艺包附表2-设备一览表'!$C:$AD,28,FALSE)</f>
        <v>F4车间</v>
      </c>
    </row>
    <row r="86" spans="1:18" hidden="1" x14ac:dyDescent="0.2">
      <c r="A86" s="6" t="s">
        <v>87</v>
      </c>
      <c r="B86" s="11" t="s">
        <v>251</v>
      </c>
      <c r="C86" s="9" t="str">
        <f>VLOOKUP(表1[[#This Row],[设备位号]],'[1]河南迪赛诺F4工艺包附表2-设备一览表'!$C:$AA,2,FALSE)</f>
        <v>F2母液浓缩真空缓冲罐</v>
      </c>
      <c r="D86" s="9" t="str">
        <f>VLOOKUP(表1[[#This Row],[设备位号]],'[1]河南迪赛诺F4工艺包附表2-设备一览表'!$C:$AA,3,FALSE)</f>
        <v>立式盆底</v>
      </c>
      <c r="E86" s="9" t="str">
        <f>VLOOKUP(表1[[#This Row],[设备位号]],'[1]河南迪赛诺F4工艺包附表2-设备一览表'!$C:$AA,4,FALSE)</f>
        <v>V=0.3m3</v>
      </c>
      <c r="F86" s="9">
        <f>VLOOKUP(表1[[#This Row],[设备位号]],'[1]河南迪赛诺F4工艺包附表2-设备一览表'!$C:$AA,10,FALSE)</f>
        <v>0</v>
      </c>
      <c r="G86" s="10">
        <f>VLOOKUP(表1[[#This Row],[设备位号]],'[1]河南迪赛诺F4工艺包附表2-设备一览表'!$C:$AA,14,FALSE)</f>
        <v>0</v>
      </c>
      <c r="H86" s="10" t="str">
        <f>VLOOKUP(表1[[#This Row],[设备位号]],'[1]河南迪赛诺F4工艺包附表2-设备一览表'!$C:$AA,15,FALSE)</f>
        <v>甲醇,水</v>
      </c>
      <c r="I86" s="10">
        <f>LEN(表1[[#This Row],[介质]])-LEN(SUBSTITUTE(表1[[#This Row],[介质]],"，",""))+1</f>
        <v>1</v>
      </c>
      <c r="J86" s="10">
        <f>表1[[#This Row],[介质数量]]*表1[[#This Row],[设备
数量]]</f>
        <v>2</v>
      </c>
      <c r="K86" s="10" t="str">
        <f>VLOOKUP(表1[[#This Row],[设备位号]],'[1]河南迪赛诺F4工艺包附表2-设备一览表'!$C:$AA,16,FALSE)</f>
        <v>20-30</v>
      </c>
      <c r="L86" s="10">
        <f>VLOOKUP(表1[[#This Row],[设备位号]],'[1]河南迪赛诺F4工艺包附表2-设备一览表'!$C:$AA,17,FALSE)</f>
        <v>-0.1</v>
      </c>
      <c r="M86" s="10">
        <f>VLOOKUP(表1[[#This Row],[设备位号]],'[1]河南迪赛诺F4工艺包附表2-设备一览表'!$C:$AA,18,FALSE)</f>
        <v>2</v>
      </c>
      <c r="N86" s="10">
        <f>VLOOKUP(表1[[#This Row],[设备位号]],'[1]河南迪赛诺F4工艺包附表2-设备一览表'!$C:$AA,19,FALSE)</f>
        <v>0</v>
      </c>
      <c r="O86" s="10">
        <f>VLOOKUP(表1[[#This Row],[设备位号]],'[1]河南迪赛诺F4工艺包附表2-设备一览表'!$C:$AA,20,FALSE)</f>
        <v>0</v>
      </c>
      <c r="P86" s="10">
        <f>表1[[#This Row],[本期
数量]]+表1[[#This Row],[备用
数量]]+表1[[#This Row],[预留
数量]]</f>
        <v>2</v>
      </c>
      <c r="Q86" s="10" t="str">
        <f>VLOOKUP(表1[[#This Row],[设备位号]],'[1]河南迪赛诺F4工艺包附表2-设备一览表'!$C:$AA,22,FALSE)</f>
        <v>碳钢</v>
      </c>
      <c r="R86" s="10" t="str">
        <f>VLOOKUP(表1[[#This Row],[设备位号]],'[1]河南迪赛诺F4工艺包附表2-设备一览表'!$C:$AD,28,FALSE)</f>
        <v>F4车间</v>
      </c>
    </row>
    <row r="87" spans="1:18" hidden="1" x14ac:dyDescent="0.2">
      <c r="A87" s="6" t="s">
        <v>88</v>
      </c>
      <c r="B87" s="11" t="s">
        <v>251</v>
      </c>
      <c r="C87" s="9" t="str">
        <f>VLOOKUP(表1[[#This Row],[设备位号]],'[1]河南迪赛诺F4工艺包附表2-设备一览表'!$C:$AA,2,FALSE)</f>
        <v>F2母液浓缩真空泵</v>
      </c>
      <c r="D87" s="9" t="str">
        <f>VLOOKUP(表1[[#This Row],[设备位号]],'[1]河南迪赛诺F4工艺包附表2-设备一览表'!$C:$AA,3,FALSE)</f>
        <v>螺杆泵</v>
      </c>
      <c r="E87" s="9" t="str">
        <f>VLOOKUP(表1[[#This Row],[设备位号]],'[1]河南迪赛诺F4工艺包附表2-设备一览表'!$C:$AA,4,FALSE)</f>
        <v>Q=70L/S</v>
      </c>
      <c r="F87" s="9">
        <f>VLOOKUP(表1[[#This Row],[设备位号]],'[1]河南迪赛诺F4工艺包附表2-设备一览表'!$C:$AA,10,FALSE)</f>
        <v>7.5</v>
      </c>
      <c r="G87" s="10">
        <f>VLOOKUP(表1[[#This Row],[设备位号]],'[1]河南迪赛诺F4工艺包附表2-设备一览表'!$C:$AA,14,FALSE)</f>
        <v>0</v>
      </c>
      <c r="H87" s="10" t="str">
        <f>VLOOKUP(表1[[#This Row],[设备位号]],'[1]河南迪赛诺F4工艺包附表2-设备一览表'!$C:$AA,15,FALSE)</f>
        <v>甲醇,水</v>
      </c>
      <c r="I87" s="10">
        <f>LEN(表1[[#This Row],[介质]])-LEN(SUBSTITUTE(表1[[#This Row],[介质]],"，",""))+1</f>
        <v>1</v>
      </c>
      <c r="J87" s="10">
        <f>表1[[#This Row],[介质数量]]*表1[[#This Row],[设备
数量]]</f>
        <v>2</v>
      </c>
      <c r="K87" s="10" t="str">
        <f>VLOOKUP(表1[[#This Row],[设备位号]],'[1]河南迪赛诺F4工艺包附表2-设备一览表'!$C:$AA,16,FALSE)</f>
        <v>20-30</v>
      </c>
      <c r="L87" s="10">
        <f>VLOOKUP(表1[[#This Row],[设备位号]],'[1]河南迪赛诺F4工艺包附表2-设备一览表'!$C:$AA,17,FALSE)</f>
        <v>0</v>
      </c>
      <c r="M87" s="10">
        <f>VLOOKUP(表1[[#This Row],[设备位号]],'[1]河南迪赛诺F4工艺包附表2-设备一览表'!$C:$AA,18,FALSE)</f>
        <v>2</v>
      </c>
      <c r="N87" s="10">
        <f>VLOOKUP(表1[[#This Row],[设备位号]],'[1]河南迪赛诺F4工艺包附表2-设备一览表'!$C:$AA,19,FALSE)</f>
        <v>0</v>
      </c>
      <c r="O87" s="10">
        <f>VLOOKUP(表1[[#This Row],[设备位号]],'[1]河南迪赛诺F4工艺包附表2-设备一览表'!$C:$AA,20,FALSE)</f>
        <v>0</v>
      </c>
      <c r="P87" s="10">
        <f>表1[[#This Row],[本期
数量]]+表1[[#This Row],[备用
数量]]+表1[[#This Row],[预留
数量]]</f>
        <v>2</v>
      </c>
      <c r="Q87" s="10">
        <f>VLOOKUP(表1[[#This Row],[设备位号]],'[1]河南迪赛诺F4工艺包附表2-设备一览表'!$C:$AA,22,FALSE)</f>
        <v>0</v>
      </c>
      <c r="R87" s="10" t="str">
        <f>VLOOKUP(表1[[#This Row],[设备位号]],'[1]河南迪赛诺F4工艺包附表2-设备一览表'!$C:$AD,28,FALSE)</f>
        <v>F4车间</v>
      </c>
    </row>
    <row r="88" spans="1:18" hidden="1" x14ac:dyDescent="0.2">
      <c r="A88" s="6" t="s">
        <v>89</v>
      </c>
      <c r="B88" s="11" t="s">
        <v>251</v>
      </c>
      <c r="C88" s="9" t="str">
        <f>VLOOKUP(表1[[#This Row],[设备位号]],'[1]河南迪赛诺F4工艺包附表2-设备一览表'!$C:$AA,2,FALSE)</f>
        <v>F2母液浓缩分层油相罐</v>
      </c>
      <c r="D88" s="9" t="str">
        <f>VLOOKUP(表1[[#This Row],[设备位号]],'[1]河南迪赛诺F4工艺包附表2-设备一览表'!$C:$AA,3,FALSE)</f>
        <v>立式盆底</v>
      </c>
      <c r="E88" s="9" t="str">
        <f>VLOOKUP(表1[[#This Row],[设备位号]],'[1]河南迪赛诺F4工艺包附表2-设备一览表'!$C:$AA,4,FALSE)</f>
        <v>V=3.0m3</v>
      </c>
      <c r="F88" s="9">
        <f>VLOOKUP(表1[[#This Row],[设备位号]],'[1]河南迪赛诺F4工艺包附表2-设备一览表'!$C:$AA,10,FALSE)</f>
        <v>0</v>
      </c>
      <c r="G88" s="10">
        <f>VLOOKUP(表1[[#This Row],[设备位号]],'[1]河南迪赛诺F4工艺包附表2-设备一览表'!$C:$AA,14,FALSE)</f>
        <v>0</v>
      </c>
      <c r="H88" s="10" t="str">
        <f>VLOOKUP(表1[[#This Row],[设备位号]],'[1]河南迪赛诺F4工艺包附表2-设备一览表'!$C:$AA,15,FALSE)</f>
        <v>二氯甲烷,F2</v>
      </c>
      <c r="I88" s="10">
        <f>LEN(表1[[#This Row],[介质]])-LEN(SUBSTITUTE(表1[[#This Row],[介质]],"，",""))+1</f>
        <v>1</v>
      </c>
      <c r="J88" s="10">
        <f>表1[[#This Row],[介质数量]]*表1[[#This Row],[设备
数量]]</f>
        <v>1</v>
      </c>
      <c r="K88" s="10">
        <f>VLOOKUP(表1[[#This Row],[设备位号]],'[1]河南迪赛诺F4工艺包附表2-设备一览表'!$C:$AA,16,FALSE)</f>
        <v>40</v>
      </c>
      <c r="L88" s="10" t="str">
        <f>VLOOKUP(表1[[#This Row],[设备位号]],'[1]河南迪赛诺F4工艺包附表2-设备一览表'!$C:$AA,17,FALSE)</f>
        <v>常压</v>
      </c>
      <c r="M88" s="10">
        <f>VLOOKUP(表1[[#This Row],[设备位号]],'[1]河南迪赛诺F4工艺包附表2-设备一览表'!$C:$AA,18,FALSE)</f>
        <v>1</v>
      </c>
      <c r="N88" s="10">
        <f>VLOOKUP(表1[[#This Row],[设备位号]],'[1]河南迪赛诺F4工艺包附表2-设备一览表'!$C:$AA,19,FALSE)</f>
        <v>0</v>
      </c>
      <c r="O88" s="10">
        <f>VLOOKUP(表1[[#This Row],[设备位号]],'[1]河南迪赛诺F4工艺包附表2-设备一览表'!$C:$AA,20,FALSE)</f>
        <v>0</v>
      </c>
      <c r="P88" s="10">
        <f>表1[[#This Row],[本期
数量]]+表1[[#This Row],[备用
数量]]+表1[[#This Row],[预留
数量]]</f>
        <v>1</v>
      </c>
      <c r="Q88" s="10" t="str">
        <f>VLOOKUP(表1[[#This Row],[设备位号]],'[1]河南迪赛诺F4工艺包附表2-设备一览表'!$C:$AA,22,FALSE)</f>
        <v>S304</v>
      </c>
      <c r="R88" s="10" t="str">
        <f>VLOOKUP(表1[[#This Row],[设备位号]],'[1]河南迪赛诺F4工艺包附表2-设备一览表'!$C:$AD,28,FALSE)</f>
        <v>F4车间</v>
      </c>
    </row>
    <row r="89" spans="1:18" x14ac:dyDescent="0.2">
      <c r="A89" s="6" t="s">
        <v>90</v>
      </c>
      <c r="B89" s="11" t="s">
        <v>251</v>
      </c>
      <c r="C89" s="9" t="str">
        <f>VLOOKUP(表1[[#This Row],[设备位号]],'[1]河南迪赛诺F4工艺包附表2-设备一览表'!$C:$AA,2,FALSE)</f>
        <v>F2母液回收正庚烷萃取反应釜</v>
      </c>
      <c r="D89" s="9" t="str">
        <f>VLOOKUP(表1[[#This Row],[设备位号]],'[1]河南迪赛诺F4工艺包附表2-设备一览表'!$C:$AA,3,FALSE)</f>
        <v>立式盆底椭圆封头</v>
      </c>
      <c r="E89" s="9" t="str">
        <f>VLOOKUP(表1[[#This Row],[设备位号]],'[1]河南迪赛诺F4工艺包附表2-设备一览表'!$C:$AA,4,FALSE)</f>
        <v>V=6.3m3</v>
      </c>
      <c r="F89" s="9">
        <f>VLOOKUP(表1[[#This Row],[设备位号]],'[1]河南迪赛诺F4工艺包附表2-设备一览表'!$C:$AA,10,FALSE)</f>
        <v>7.5</v>
      </c>
      <c r="G89" s="10" t="str">
        <f>VLOOKUP(表1[[#This Row],[设备位号]],'[1]河南迪赛诺F4工艺包附表2-设备一览表'!$C:$AA,14,FALSE)</f>
        <v>有</v>
      </c>
      <c r="H89" s="10" t="str">
        <f>VLOOKUP(表1[[#This Row],[设备位号]],'[1]河南迪赛诺F4工艺包附表2-设备一览表'!$C:$AA,15,FALSE)</f>
        <v>二氯甲烷,F2正庚烷</v>
      </c>
      <c r="I89" s="10">
        <f>LEN(表1[[#This Row],[介质]])-LEN(SUBSTITUTE(表1[[#This Row],[介质]],"，",""))+1</f>
        <v>1</v>
      </c>
      <c r="J89" s="10">
        <f>表1[[#This Row],[介质数量]]*表1[[#This Row],[设备
数量]]</f>
        <v>1</v>
      </c>
      <c r="K89" s="10" t="str">
        <f>VLOOKUP(表1[[#This Row],[设备位号]],'[1]河南迪赛诺F4工艺包附表2-设备一览表'!$C:$AA,16,FALSE)</f>
        <v>20-60</v>
      </c>
      <c r="L89" s="10">
        <f>VLOOKUP(表1[[#This Row],[设备位号]],'[1]河南迪赛诺F4工艺包附表2-设备一览表'!$C:$AA,17,FALSE)</f>
        <v>-0.1</v>
      </c>
      <c r="M89" s="10">
        <f>VLOOKUP(表1[[#This Row],[设备位号]],'[1]河南迪赛诺F4工艺包附表2-设备一览表'!$C:$AA,18,FALSE)</f>
        <v>1</v>
      </c>
      <c r="N89" s="10">
        <f>VLOOKUP(表1[[#This Row],[设备位号]],'[1]河南迪赛诺F4工艺包附表2-设备一览表'!$C:$AA,19,FALSE)</f>
        <v>0</v>
      </c>
      <c r="O89" s="10">
        <f>VLOOKUP(表1[[#This Row],[设备位号]],'[1]河南迪赛诺F4工艺包附表2-设备一览表'!$C:$AA,20,FALSE)</f>
        <v>0</v>
      </c>
      <c r="P89" s="10">
        <f>表1[[#This Row],[本期
数量]]+表1[[#This Row],[备用
数量]]+表1[[#This Row],[预留
数量]]</f>
        <v>1</v>
      </c>
      <c r="Q89" s="10" t="str">
        <f>VLOOKUP(表1[[#This Row],[设备位号]],'[1]河南迪赛诺F4工艺包附表2-设备一览表'!$C:$AA,22,FALSE)</f>
        <v>搪玻璃</v>
      </c>
      <c r="R89" s="10" t="str">
        <f>VLOOKUP(表1[[#This Row],[设备位号]],'[1]河南迪赛诺F4工艺包附表2-设备一览表'!$C:$AD,28,FALSE)</f>
        <v>F4车间</v>
      </c>
    </row>
    <row r="90" spans="1:18" hidden="1" x14ac:dyDescent="0.2">
      <c r="A90" s="6" t="s">
        <v>91</v>
      </c>
      <c r="B90" s="11" t="s">
        <v>251</v>
      </c>
      <c r="C90" s="9" t="str">
        <f>VLOOKUP(表1[[#This Row],[设备位号]],'[1]河南迪赛诺F4工艺包附表2-设备一览表'!$C:$AA,2,FALSE)</f>
        <v>F2母液回收浓缩冷凝器</v>
      </c>
      <c r="D90" s="9" t="str">
        <f>VLOOKUP(表1[[#This Row],[设备位号]],'[1]河南迪赛诺F4工艺包附表2-设备一览表'!$C:$AA,3,FALSE)</f>
        <v>管壳式</v>
      </c>
      <c r="E90" s="9" t="str">
        <f>VLOOKUP(表1[[#This Row],[设备位号]],'[1]河南迪赛诺F4工艺包附表2-设备一览表'!$C:$AA,4,FALSE)</f>
        <v>S=15m2</v>
      </c>
      <c r="F90" s="9">
        <f>VLOOKUP(表1[[#This Row],[设备位号]],'[1]河南迪赛诺F4工艺包附表2-设备一览表'!$C:$AA,10,FALSE)</f>
        <v>0</v>
      </c>
      <c r="G90" s="10">
        <f>VLOOKUP(表1[[#This Row],[设备位号]],'[1]河南迪赛诺F4工艺包附表2-设备一览表'!$C:$AA,14,FALSE)</f>
        <v>0</v>
      </c>
      <c r="H90" s="10" t="str">
        <f>VLOOKUP(表1[[#This Row],[设备位号]],'[1]河南迪赛诺F4工艺包附表2-设备一览表'!$C:$AA,15,FALSE)</f>
        <v>二氯甲烷</v>
      </c>
      <c r="I90" s="10">
        <f>LEN(表1[[#This Row],[介质]])-LEN(SUBSTITUTE(表1[[#This Row],[介质]],"，",""))+1</f>
        <v>1</v>
      </c>
      <c r="J90" s="10">
        <f>表1[[#This Row],[介质数量]]*表1[[#This Row],[设备
数量]]</f>
        <v>1</v>
      </c>
      <c r="K90" s="10">
        <f>VLOOKUP(表1[[#This Row],[设备位号]],'[1]河南迪赛诺F4工艺包附表2-设备一览表'!$C:$AA,16,FALSE)</f>
        <v>40</v>
      </c>
      <c r="L90" s="10">
        <f>VLOOKUP(表1[[#This Row],[设备位号]],'[1]河南迪赛诺F4工艺包附表2-设备一览表'!$C:$AA,17,FALSE)</f>
        <v>-0.1</v>
      </c>
      <c r="M90" s="10">
        <f>VLOOKUP(表1[[#This Row],[设备位号]],'[1]河南迪赛诺F4工艺包附表2-设备一览表'!$C:$AA,18,FALSE)</f>
        <v>1</v>
      </c>
      <c r="N90" s="10">
        <f>VLOOKUP(表1[[#This Row],[设备位号]],'[1]河南迪赛诺F4工艺包附表2-设备一览表'!$C:$AA,19,FALSE)</f>
        <v>0</v>
      </c>
      <c r="O90" s="10">
        <f>VLOOKUP(表1[[#This Row],[设备位号]],'[1]河南迪赛诺F4工艺包附表2-设备一览表'!$C:$AA,20,FALSE)</f>
        <v>0</v>
      </c>
      <c r="P90" s="10">
        <f>表1[[#This Row],[本期
数量]]+表1[[#This Row],[备用
数量]]+表1[[#This Row],[预留
数量]]</f>
        <v>1</v>
      </c>
      <c r="Q90" s="10" t="str">
        <f>VLOOKUP(表1[[#This Row],[设备位号]],'[1]河南迪赛诺F4工艺包附表2-设备一览表'!$C:$AA,22,FALSE)</f>
        <v>S304</v>
      </c>
      <c r="R90" s="10" t="str">
        <f>VLOOKUP(表1[[#This Row],[设备位号]],'[1]河南迪赛诺F4工艺包附表2-设备一览表'!$C:$AD,28,FALSE)</f>
        <v>F4车间</v>
      </c>
    </row>
    <row r="91" spans="1:18" hidden="1" x14ac:dyDescent="0.2">
      <c r="A91" s="6" t="s">
        <v>92</v>
      </c>
      <c r="B91" s="11" t="s">
        <v>251</v>
      </c>
      <c r="C91" s="9" t="str">
        <f>VLOOKUP(表1[[#This Row],[设备位号]],'[1]河南迪赛诺F4工艺包附表2-设备一览表'!$C:$AA,2,FALSE)</f>
        <v>F2母液回收浓缩捕集器</v>
      </c>
      <c r="D91" s="9" t="str">
        <f>VLOOKUP(表1[[#This Row],[设备位号]],'[1]河南迪赛诺F4工艺包附表2-设备一览表'!$C:$AA,3,FALSE)</f>
        <v>管壳式</v>
      </c>
      <c r="E91" s="9" t="str">
        <f>VLOOKUP(表1[[#This Row],[设备位号]],'[1]河南迪赛诺F4工艺包附表2-设备一览表'!$C:$AA,4,FALSE)</f>
        <v>S=15m2</v>
      </c>
      <c r="F91" s="9">
        <f>VLOOKUP(表1[[#This Row],[设备位号]],'[1]河南迪赛诺F4工艺包附表2-设备一览表'!$C:$AA,10,FALSE)</f>
        <v>0</v>
      </c>
      <c r="G91" s="10">
        <f>VLOOKUP(表1[[#This Row],[设备位号]],'[1]河南迪赛诺F4工艺包附表2-设备一览表'!$C:$AA,14,FALSE)</f>
        <v>0</v>
      </c>
      <c r="H91" s="10" t="str">
        <f>VLOOKUP(表1[[#This Row],[设备位号]],'[1]河南迪赛诺F4工艺包附表2-设备一览表'!$C:$AA,15,FALSE)</f>
        <v>二氯甲烷</v>
      </c>
      <c r="I91" s="10">
        <f>LEN(表1[[#This Row],[介质]])-LEN(SUBSTITUTE(表1[[#This Row],[介质]],"，",""))+1</f>
        <v>1</v>
      </c>
      <c r="J91" s="10">
        <f>表1[[#This Row],[介质数量]]*表1[[#This Row],[设备
数量]]</f>
        <v>1</v>
      </c>
      <c r="K91" s="10">
        <f>VLOOKUP(表1[[#This Row],[设备位号]],'[1]河南迪赛诺F4工艺包附表2-设备一览表'!$C:$AA,16,FALSE)</f>
        <v>40</v>
      </c>
      <c r="L91" s="10">
        <f>VLOOKUP(表1[[#This Row],[设备位号]],'[1]河南迪赛诺F4工艺包附表2-设备一览表'!$C:$AA,17,FALSE)</f>
        <v>-0.1</v>
      </c>
      <c r="M91" s="10">
        <f>VLOOKUP(表1[[#This Row],[设备位号]],'[1]河南迪赛诺F4工艺包附表2-设备一览表'!$C:$AA,18,FALSE)</f>
        <v>1</v>
      </c>
      <c r="N91" s="10">
        <f>VLOOKUP(表1[[#This Row],[设备位号]],'[1]河南迪赛诺F4工艺包附表2-设备一览表'!$C:$AA,19,FALSE)</f>
        <v>0</v>
      </c>
      <c r="O91" s="10">
        <f>VLOOKUP(表1[[#This Row],[设备位号]],'[1]河南迪赛诺F4工艺包附表2-设备一览表'!$C:$AA,20,FALSE)</f>
        <v>0</v>
      </c>
      <c r="P91" s="10">
        <f>表1[[#This Row],[本期
数量]]+表1[[#This Row],[备用
数量]]+表1[[#This Row],[预留
数量]]</f>
        <v>1</v>
      </c>
      <c r="Q91" s="10" t="str">
        <f>VLOOKUP(表1[[#This Row],[设备位号]],'[1]河南迪赛诺F4工艺包附表2-设备一览表'!$C:$AA,22,FALSE)</f>
        <v>S304</v>
      </c>
      <c r="R91" s="10" t="str">
        <f>VLOOKUP(表1[[#This Row],[设备位号]],'[1]河南迪赛诺F4工艺包附表2-设备一览表'!$C:$AD,28,FALSE)</f>
        <v>F4车间</v>
      </c>
    </row>
    <row r="92" spans="1:18" hidden="1" x14ac:dyDescent="0.2">
      <c r="A92" s="6" t="s">
        <v>93</v>
      </c>
      <c r="B92" s="11" t="s">
        <v>251</v>
      </c>
      <c r="C92" s="9" t="str">
        <f>VLOOKUP(表1[[#This Row],[设备位号]],'[1]河南迪赛诺F4工艺包附表2-设备一览表'!$C:$AA,2,FALSE)</f>
        <v>F2母液回收接收罐</v>
      </c>
      <c r="D92" s="9" t="str">
        <f>VLOOKUP(表1[[#This Row],[设备位号]],'[1]河南迪赛诺F4工艺包附表2-设备一览表'!$C:$AA,3,FALSE)</f>
        <v>立式盆底椭圆封头</v>
      </c>
      <c r="E92" s="9" t="str">
        <f>VLOOKUP(表1[[#This Row],[设备位号]],'[1]河南迪赛诺F4工艺包附表2-设备一览表'!$C:$AA,4,FALSE)</f>
        <v>V=3.0m3</v>
      </c>
      <c r="F92" s="9">
        <f>VLOOKUP(表1[[#This Row],[设备位号]],'[1]河南迪赛诺F4工艺包附表2-设备一览表'!$C:$AA,10,FALSE)</f>
        <v>0</v>
      </c>
      <c r="G92" s="10">
        <f>VLOOKUP(表1[[#This Row],[设备位号]],'[1]河南迪赛诺F4工艺包附表2-设备一览表'!$C:$AA,14,FALSE)</f>
        <v>0</v>
      </c>
      <c r="H92" s="10" t="str">
        <f>VLOOKUP(表1[[#This Row],[设备位号]],'[1]河南迪赛诺F4工艺包附表2-设备一览表'!$C:$AA,15,FALSE)</f>
        <v>二氯甲烷</v>
      </c>
      <c r="I92" s="10">
        <f>LEN(表1[[#This Row],[介质]])-LEN(SUBSTITUTE(表1[[#This Row],[介质]],"，",""))+1</f>
        <v>1</v>
      </c>
      <c r="J92" s="10">
        <f>表1[[#This Row],[介质数量]]*表1[[#This Row],[设备
数量]]</f>
        <v>1</v>
      </c>
      <c r="K92" s="10" t="str">
        <f>VLOOKUP(表1[[#This Row],[设备位号]],'[1]河南迪赛诺F4工艺包附表2-设备一览表'!$C:$AA,16,FALSE)</f>
        <v>20-30</v>
      </c>
      <c r="L92" s="10">
        <f>VLOOKUP(表1[[#This Row],[设备位号]],'[1]河南迪赛诺F4工艺包附表2-设备一览表'!$C:$AA,17,FALSE)</f>
        <v>-0.1</v>
      </c>
      <c r="M92" s="10">
        <f>VLOOKUP(表1[[#This Row],[设备位号]],'[1]河南迪赛诺F4工艺包附表2-设备一览表'!$C:$AA,18,FALSE)</f>
        <v>1</v>
      </c>
      <c r="N92" s="10">
        <f>VLOOKUP(表1[[#This Row],[设备位号]],'[1]河南迪赛诺F4工艺包附表2-设备一览表'!$C:$AA,19,FALSE)</f>
        <v>0</v>
      </c>
      <c r="O92" s="10">
        <f>VLOOKUP(表1[[#This Row],[设备位号]],'[1]河南迪赛诺F4工艺包附表2-设备一览表'!$C:$AA,20,FALSE)</f>
        <v>0</v>
      </c>
      <c r="P92" s="10">
        <f>表1[[#This Row],[本期
数量]]+表1[[#This Row],[备用
数量]]+表1[[#This Row],[预留
数量]]</f>
        <v>1</v>
      </c>
      <c r="Q92" s="10" t="str">
        <f>VLOOKUP(表1[[#This Row],[设备位号]],'[1]河南迪赛诺F4工艺包附表2-设备一览表'!$C:$AA,22,FALSE)</f>
        <v>S304</v>
      </c>
      <c r="R92" s="10" t="str">
        <f>VLOOKUP(表1[[#This Row],[设备位号]],'[1]河南迪赛诺F4工艺包附表2-设备一览表'!$C:$AD,28,FALSE)</f>
        <v>F4车间</v>
      </c>
    </row>
    <row r="93" spans="1:18" hidden="1" x14ac:dyDescent="0.2">
      <c r="A93" s="6" t="s">
        <v>94</v>
      </c>
      <c r="B93" s="11" t="s">
        <v>251</v>
      </c>
      <c r="C93" s="9" t="str">
        <f>VLOOKUP(表1[[#This Row],[设备位号]],'[1]河南迪赛诺F4工艺包附表2-设备一览表'!$C:$AA,2,FALSE)</f>
        <v>F2母液回收浓缩真空缓冲罐</v>
      </c>
      <c r="D93" s="9" t="str">
        <f>VLOOKUP(表1[[#This Row],[设备位号]],'[1]河南迪赛诺F4工艺包附表2-设备一览表'!$C:$AA,3,FALSE)</f>
        <v>立式盆底</v>
      </c>
      <c r="E93" s="9" t="str">
        <f>VLOOKUP(表1[[#This Row],[设备位号]],'[1]河南迪赛诺F4工艺包附表2-设备一览表'!$C:$AA,4,FALSE)</f>
        <v>V=0.3m3</v>
      </c>
      <c r="F93" s="9">
        <f>VLOOKUP(表1[[#This Row],[设备位号]],'[1]河南迪赛诺F4工艺包附表2-设备一览表'!$C:$AA,10,FALSE)</f>
        <v>0</v>
      </c>
      <c r="G93" s="10">
        <f>VLOOKUP(表1[[#This Row],[设备位号]],'[1]河南迪赛诺F4工艺包附表2-设备一览表'!$C:$AA,14,FALSE)</f>
        <v>0</v>
      </c>
      <c r="H93" s="10" t="str">
        <f>VLOOKUP(表1[[#This Row],[设备位号]],'[1]河南迪赛诺F4工艺包附表2-设备一览表'!$C:$AA,15,FALSE)</f>
        <v>二氯甲烷</v>
      </c>
      <c r="I93" s="10">
        <f>LEN(表1[[#This Row],[介质]])-LEN(SUBSTITUTE(表1[[#This Row],[介质]],"，",""))+1</f>
        <v>1</v>
      </c>
      <c r="J93" s="10">
        <f>表1[[#This Row],[介质数量]]*表1[[#This Row],[设备
数量]]</f>
        <v>1</v>
      </c>
      <c r="K93" s="10" t="str">
        <f>VLOOKUP(表1[[#This Row],[设备位号]],'[1]河南迪赛诺F4工艺包附表2-设备一览表'!$C:$AA,16,FALSE)</f>
        <v>20-30</v>
      </c>
      <c r="L93" s="10">
        <f>VLOOKUP(表1[[#This Row],[设备位号]],'[1]河南迪赛诺F4工艺包附表2-设备一览表'!$C:$AA,17,FALSE)</f>
        <v>-0.1</v>
      </c>
      <c r="M93" s="10">
        <f>VLOOKUP(表1[[#This Row],[设备位号]],'[1]河南迪赛诺F4工艺包附表2-设备一览表'!$C:$AA,18,FALSE)</f>
        <v>1</v>
      </c>
      <c r="N93" s="10">
        <f>VLOOKUP(表1[[#This Row],[设备位号]],'[1]河南迪赛诺F4工艺包附表2-设备一览表'!$C:$AA,19,FALSE)</f>
        <v>0</v>
      </c>
      <c r="O93" s="10">
        <f>VLOOKUP(表1[[#This Row],[设备位号]],'[1]河南迪赛诺F4工艺包附表2-设备一览表'!$C:$AA,20,FALSE)</f>
        <v>0</v>
      </c>
      <c r="P93" s="10">
        <f>表1[[#This Row],[本期
数量]]+表1[[#This Row],[备用
数量]]+表1[[#This Row],[预留
数量]]</f>
        <v>1</v>
      </c>
      <c r="Q93" s="10" t="str">
        <f>VLOOKUP(表1[[#This Row],[设备位号]],'[1]河南迪赛诺F4工艺包附表2-设备一览表'!$C:$AA,22,FALSE)</f>
        <v>碳钢</v>
      </c>
      <c r="R93" s="10" t="str">
        <f>VLOOKUP(表1[[#This Row],[设备位号]],'[1]河南迪赛诺F4工艺包附表2-设备一览表'!$C:$AD,28,FALSE)</f>
        <v>F4车间</v>
      </c>
    </row>
    <row r="94" spans="1:18" hidden="1" x14ac:dyDescent="0.2">
      <c r="A94" s="6" t="s">
        <v>95</v>
      </c>
      <c r="B94" s="11" t="s">
        <v>251</v>
      </c>
      <c r="C94" s="9" t="str">
        <f>VLOOKUP(表1[[#This Row],[设备位号]],'[1]河南迪赛诺F4工艺包附表2-设备一览表'!$C:$AA,2,FALSE)</f>
        <v>F2母液回收浓缩真空泵</v>
      </c>
      <c r="D94" s="9" t="str">
        <f>VLOOKUP(表1[[#This Row],[设备位号]],'[1]河南迪赛诺F4工艺包附表2-设备一览表'!$C:$AA,3,FALSE)</f>
        <v>螺杆泵</v>
      </c>
      <c r="E94" s="9" t="str">
        <f>VLOOKUP(表1[[#This Row],[设备位号]],'[1]河南迪赛诺F4工艺包附表2-设备一览表'!$C:$AA,4,FALSE)</f>
        <v>Q=70L/S（LG75，7.5kw）</v>
      </c>
      <c r="F94" s="9">
        <f>VLOOKUP(表1[[#This Row],[设备位号]],'[1]河南迪赛诺F4工艺包附表2-设备一览表'!$C:$AA,10,FALSE)</f>
        <v>7.5</v>
      </c>
      <c r="G94" s="10">
        <f>VLOOKUP(表1[[#This Row],[设备位号]],'[1]河南迪赛诺F4工艺包附表2-设备一览表'!$C:$AA,14,FALSE)</f>
        <v>0</v>
      </c>
      <c r="H94" s="10" t="str">
        <f>VLOOKUP(表1[[#This Row],[设备位号]],'[1]河南迪赛诺F4工艺包附表2-设备一览表'!$C:$AA,15,FALSE)</f>
        <v>二氯甲烷</v>
      </c>
      <c r="I94" s="10">
        <f>LEN(表1[[#This Row],[介质]])-LEN(SUBSTITUTE(表1[[#This Row],[介质]],"，",""))+1</f>
        <v>1</v>
      </c>
      <c r="J94" s="10">
        <f>表1[[#This Row],[介质数量]]*表1[[#This Row],[设备
数量]]</f>
        <v>1</v>
      </c>
      <c r="K94" s="10" t="str">
        <f>VLOOKUP(表1[[#This Row],[设备位号]],'[1]河南迪赛诺F4工艺包附表2-设备一览表'!$C:$AA,16,FALSE)</f>
        <v>20-30</v>
      </c>
      <c r="L94" s="10">
        <f>VLOOKUP(表1[[#This Row],[设备位号]],'[1]河南迪赛诺F4工艺包附表2-设备一览表'!$C:$AA,17,FALSE)</f>
        <v>0</v>
      </c>
      <c r="M94" s="10">
        <f>VLOOKUP(表1[[#This Row],[设备位号]],'[1]河南迪赛诺F4工艺包附表2-设备一览表'!$C:$AA,18,FALSE)</f>
        <v>1</v>
      </c>
      <c r="N94" s="10">
        <f>VLOOKUP(表1[[#This Row],[设备位号]],'[1]河南迪赛诺F4工艺包附表2-设备一览表'!$C:$AA,19,FALSE)</f>
        <v>0</v>
      </c>
      <c r="O94" s="10">
        <f>VLOOKUP(表1[[#This Row],[设备位号]],'[1]河南迪赛诺F4工艺包附表2-设备一览表'!$C:$AA,20,FALSE)</f>
        <v>0</v>
      </c>
      <c r="P94" s="10">
        <f>表1[[#This Row],[本期
数量]]+表1[[#This Row],[备用
数量]]+表1[[#This Row],[预留
数量]]</f>
        <v>1</v>
      </c>
      <c r="Q94" s="10">
        <f>VLOOKUP(表1[[#This Row],[设备位号]],'[1]河南迪赛诺F4工艺包附表2-设备一览表'!$C:$AA,22,FALSE)</f>
        <v>0</v>
      </c>
      <c r="R94" s="10" t="str">
        <f>VLOOKUP(表1[[#This Row],[设备位号]],'[1]河南迪赛诺F4工艺包附表2-设备一览表'!$C:$AD,28,FALSE)</f>
        <v>F4车间</v>
      </c>
    </row>
    <row r="95" spans="1:18" hidden="1" x14ac:dyDescent="0.2">
      <c r="A95" s="6" t="s">
        <v>96</v>
      </c>
      <c r="B95" s="11" t="s">
        <v>251</v>
      </c>
      <c r="C95" s="9" t="str">
        <f>VLOOKUP(表1[[#This Row],[设备位号]],'[1]河南迪赛诺F4工艺包附表2-设备一览表'!$C:$AA,2,FALSE)</f>
        <v>F2母液回收浓缩分层水相罐</v>
      </c>
      <c r="D95" s="9" t="str">
        <f>VLOOKUP(表1[[#This Row],[设备位号]],'[1]河南迪赛诺F4工艺包附表2-设备一览表'!$C:$AA,3,FALSE)</f>
        <v>立式盆底</v>
      </c>
      <c r="E95" s="9" t="str">
        <f>VLOOKUP(表1[[#This Row],[设备位号]],'[1]河南迪赛诺F4工艺包附表2-设备一览表'!$C:$AA,4,FALSE)</f>
        <v>V=3.0m3</v>
      </c>
      <c r="F95" s="9">
        <f>VLOOKUP(表1[[#This Row],[设备位号]],'[1]河南迪赛诺F4工艺包附表2-设备一览表'!$C:$AA,10,FALSE)</f>
        <v>0</v>
      </c>
      <c r="G95" s="10">
        <f>VLOOKUP(表1[[#This Row],[设备位号]],'[1]河南迪赛诺F4工艺包附表2-设备一览表'!$C:$AA,14,FALSE)</f>
        <v>0</v>
      </c>
      <c r="H95" s="10" t="str">
        <f>VLOOKUP(表1[[#This Row],[设备位号]],'[1]河南迪赛诺F4工艺包附表2-设备一览表'!$C:$AA,15,FALSE)</f>
        <v>水，碳酸钠</v>
      </c>
      <c r="I95" s="10">
        <f>LEN(表1[[#This Row],[介质]])-LEN(SUBSTITUTE(表1[[#This Row],[介质]],"，",""))+1</f>
        <v>2</v>
      </c>
      <c r="J95" s="10">
        <f>表1[[#This Row],[介质数量]]*表1[[#This Row],[设备
数量]]</f>
        <v>2</v>
      </c>
      <c r="K95" s="10">
        <f>VLOOKUP(表1[[#This Row],[设备位号]],'[1]河南迪赛诺F4工艺包附表2-设备一览表'!$C:$AA,16,FALSE)</f>
        <v>40</v>
      </c>
      <c r="L95" s="10" t="str">
        <f>VLOOKUP(表1[[#This Row],[设备位号]],'[1]河南迪赛诺F4工艺包附表2-设备一览表'!$C:$AA,17,FALSE)</f>
        <v>常压</v>
      </c>
      <c r="M95" s="10">
        <f>VLOOKUP(表1[[#This Row],[设备位号]],'[1]河南迪赛诺F4工艺包附表2-设备一览表'!$C:$AA,18,FALSE)</f>
        <v>1</v>
      </c>
      <c r="N95" s="10">
        <f>VLOOKUP(表1[[#This Row],[设备位号]],'[1]河南迪赛诺F4工艺包附表2-设备一览表'!$C:$AA,19,FALSE)</f>
        <v>0</v>
      </c>
      <c r="O95" s="10">
        <f>VLOOKUP(表1[[#This Row],[设备位号]],'[1]河南迪赛诺F4工艺包附表2-设备一览表'!$C:$AA,20,FALSE)</f>
        <v>0</v>
      </c>
      <c r="P95" s="10">
        <f>表1[[#This Row],[本期
数量]]+表1[[#This Row],[备用
数量]]+表1[[#This Row],[预留
数量]]</f>
        <v>1</v>
      </c>
      <c r="Q95" s="10" t="str">
        <f>VLOOKUP(表1[[#This Row],[设备位号]],'[1]河南迪赛诺F4工艺包附表2-设备一览表'!$C:$AA,22,FALSE)</f>
        <v>S304</v>
      </c>
      <c r="R95" s="10" t="str">
        <f>VLOOKUP(表1[[#This Row],[设备位号]],'[1]河南迪赛诺F4工艺包附表2-设备一览表'!$C:$AD,28,FALSE)</f>
        <v>F4车间</v>
      </c>
    </row>
    <row r="96" spans="1:18" x14ac:dyDescent="0.2">
      <c r="A96" s="6" t="s">
        <v>97</v>
      </c>
      <c r="B96" s="11" t="s">
        <v>251</v>
      </c>
      <c r="C96" s="9" t="str">
        <f>VLOOKUP(表1[[#This Row],[设备位号]],'[1]河南迪赛诺F4工艺包附表2-设备一览表'!$C:$AA,2,FALSE)</f>
        <v>F2母液正庚烷浓缩结晶反应釜</v>
      </c>
      <c r="D96" s="9" t="str">
        <f>VLOOKUP(表1[[#This Row],[设备位号]],'[1]河南迪赛诺F4工艺包附表2-设备一览表'!$C:$AA,3,FALSE)</f>
        <v>立式盆底椭圆封头</v>
      </c>
      <c r="E96" s="9" t="str">
        <f>VLOOKUP(表1[[#This Row],[设备位号]],'[1]河南迪赛诺F4工艺包附表2-设备一览表'!$C:$AA,4,FALSE)</f>
        <v>V=6.3m3</v>
      </c>
      <c r="F96" s="9">
        <f>VLOOKUP(表1[[#This Row],[设备位号]],'[1]河南迪赛诺F4工艺包附表2-设备一览表'!$C:$AA,10,FALSE)</f>
        <v>7.5</v>
      </c>
      <c r="G96" s="10" t="str">
        <f>VLOOKUP(表1[[#This Row],[设备位号]],'[1]河南迪赛诺F4工艺包附表2-设备一览表'!$C:$AA,14,FALSE)</f>
        <v>有</v>
      </c>
      <c r="H96" s="10" t="str">
        <f>VLOOKUP(表1[[#This Row],[设备位号]],'[1]河南迪赛诺F4工艺包附表2-设备一览表'!$C:$AA,15,FALSE)</f>
        <v>二氯甲烷,F2正庚烷</v>
      </c>
      <c r="I96" s="10">
        <f>LEN(表1[[#This Row],[介质]])-LEN(SUBSTITUTE(表1[[#This Row],[介质]],"，",""))+1</f>
        <v>1</v>
      </c>
      <c r="J96" s="10">
        <f>表1[[#This Row],[介质数量]]*表1[[#This Row],[设备
数量]]</f>
        <v>1</v>
      </c>
      <c r="K96" s="10" t="str">
        <f>VLOOKUP(表1[[#This Row],[设备位号]],'[1]河南迪赛诺F4工艺包附表2-设备一览表'!$C:$AA,16,FALSE)</f>
        <v>20-60</v>
      </c>
      <c r="L96" s="10">
        <f>VLOOKUP(表1[[#This Row],[设备位号]],'[1]河南迪赛诺F4工艺包附表2-设备一览表'!$C:$AA,17,FALSE)</f>
        <v>-0.1</v>
      </c>
      <c r="M96" s="10">
        <f>VLOOKUP(表1[[#This Row],[设备位号]],'[1]河南迪赛诺F4工艺包附表2-设备一览表'!$C:$AA,18,FALSE)</f>
        <v>1</v>
      </c>
      <c r="N96" s="10">
        <f>VLOOKUP(表1[[#This Row],[设备位号]],'[1]河南迪赛诺F4工艺包附表2-设备一览表'!$C:$AA,19,FALSE)</f>
        <v>0</v>
      </c>
      <c r="O96" s="10">
        <f>VLOOKUP(表1[[#This Row],[设备位号]],'[1]河南迪赛诺F4工艺包附表2-设备一览表'!$C:$AA,20,FALSE)</f>
        <v>0</v>
      </c>
      <c r="P96" s="10">
        <f>表1[[#This Row],[本期
数量]]+表1[[#This Row],[备用
数量]]+表1[[#This Row],[预留
数量]]</f>
        <v>1</v>
      </c>
      <c r="Q96" s="10" t="str">
        <f>VLOOKUP(表1[[#This Row],[设备位号]],'[1]河南迪赛诺F4工艺包附表2-设备一览表'!$C:$AA,22,FALSE)</f>
        <v>搪玻璃</v>
      </c>
      <c r="R96" s="10" t="str">
        <f>VLOOKUP(表1[[#This Row],[设备位号]],'[1]河南迪赛诺F4工艺包附表2-设备一览表'!$C:$AD,28,FALSE)</f>
        <v>F4车间</v>
      </c>
    </row>
    <row r="97" spans="1:18" hidden="1" x14ac:dyDescent="0.2">
      <c r="A97" s="6" t="s">
        <v>98</v>
      </c>
      <c r="B97" s="11" t="s">
        <v>251</v>
      </c>
      <c r="C97" s="9" t="str">
        <f>VLOOKUP(表1[[#This Row],[设备位号]],'[1]河南迪赛诺F4工艺包附表2-设备一览表'!$C:$AA,2,FALSE)</f>
        <v>F2正庚烷浓缩冷凝器</v>
      </c>
      <c r="D97" s="9" t="str">
        <f>VLOOKUP(表1[[#This Row],[设备位号]],'[1]河南迪赛诺F4工艺包附表2-设备一览表'!$C:$AA,3,FALSE)</f>
        <v>管壳式</v>
      </c>
      <c r="E97" s="9" t="str">
        <f>VLOOKUP(表1[[#This Row],[设备位号]],'[1]河南迪赛诺F4工艺包附表2-设备一览表'!$C:$AA,4,FALSE)</f>
        <v>S=15m2</v>
      </c>
      <c r="F97" s="9">
        <f>VLOOKUP(表1[[#This Row],[设备位号]],'[1]河南迪赛诺F4工艺包附表2-设备一览表'!$C:$AA,10,FALSE)</f>
        <v>0</v>
      </c>
      <c r="G97" s="10">
        <f>VLOOKUP(表1[[#This Row],[设备位号]],'[1]河南迪赛诺F4工艺包附表2-设备一览表'!$C:$AA,14,FALSE)</f>
        <v>0</v>
      </c>
      <c r="H97" s="10" t="str">
        <f>VLOOKUP(表1[[#This Row],[设备位号]],'[1]河南迪赛诺F4工艺包附表2-设备一览表'!$C:$AA,15,FALSE)</f>
        <v>正庚烷</v>
      </c>
      <c r="I97" s="10">
        <f>LEN(表1[[#This Row],[介质]])-LEN(SUBSTITUTE(表1[[#This Row],[介质]],"，",""))+1</f>
        <v>1</v>
      </c>
      <c r="J97" s="10">
        <f>表1[[#This Row],[介质数量]]*表1[[#This Row],[设备
数量]]</f>
        <v>1</v>
      </c>
      <c r="K97" s="10">
        <f>VLOOKUP(表1[[#This Row],[设备位号]],'[1]河南迪赛诺F4工艺包附表2-设备一览表'!$C:$AA,16,FALSE)</f>
        <v>40</v>
      </c>
      <c r="L97" s="10">
        <f>VLOOKUP(表1[[#This Row],[设备位号]],'[1]河南迪赛诺F4工艺包附表2-设备一览表'!$C:$AA,17,FALSE)</f>
        <v>-0.1</v>
      </c>
      <c r="M97" s="10">
        <f>VLOOKUP(表1[[#This Row],[设备位号]],'[1]河南迪赛诺F4工艺包附表2-设备一览表'!$C:$AA,18,FALSE)</f>
        <v>1</v>
      </c>
      <c r="N97" s="10">
        <f>VLOOKUP(表1[[#This Row],[设备位号]],'[1]河南迪赛诺F4工艺包附表2-设备一览表'!$C:$AA,19,FALSE)</f>
        <v>0</v>
      </c>
      <c r="O97" s="10">
        <f>VLOOKUP(表1[[#This Row],[设备位号]],'[1]河南迪赛诺F4工艺包附表2-设备一览表'!$C:$AA,20,FALSE)</f>
        <v>0</v>
      </c>
      <c r="P97" s="10">
        <f>表1[[#This Row],[本期
数量]]+表1[[#This Row],[备用
数量]]+表1[[#This Row],[预留
数量]]</f>
        <v>1</v>
      </c>
      <c r="Q97" s="10" t="str">
        <f>VLOOKUP(表1[[#This Row],[设备位号]],'[1]河南迪赛诺F4工艺包附表2-设备一览表'!$C:$AA,22,FALSE)</f>
        <v>S304</v>
      </c>
      <c r="R97" s="10" t="str">
        <f>VLOOKUP(表1[[#This Row],[设备位号]],'[1]河南迪赛诺F4工艺包附表2-设备一览表'!$C:$AD,28,FALSE)</f>
        <v>F4车间</v>
      </c>
    </row>
    <row r="98" spans="1:18" hidden="1" x14ac:dyDescent="0.2">
      <c r="A98" s="6" t="s">
        <v>99</v>
      </c>
      <c r="B98" s="11" t="s">
        <v>251</v>
      </c>
      <c r="C98" s="9" t="str">
        <f>VLOOKUP(表1[[#This Row],[设备位号]],'[1]河南迪赛诺F4工艺包附表2-设备一览表'!$C:$AA,2,FALSE)</f>
        <v>F2正庚烷浓缩捕集器</v>
      </c>
      <c r="D98" s="9" t="str">
        <f>VLOOKUP(表1[[#This Row],[设备位号]],'[1]河南迪赛诺F4工艺包附表2-设备一览表'!$C:$AA,3,FALSE)</f>
        <v>管壳式</v>
      </c>
      <c r="E98" s="9" t="str">
        <f>VLOOKUP(表1[[#This Row],[设备位号]],'[1]河南迪赛诺F4工艺包附表2-设备一览表'!$C:$AA,4,FALSE)</f>
        <v>S=15m2</v>
      </c>
      <c r="F98" s="9">
        <f>VLOOKUP(表1[[#This Row],[设备位号]],'[1]河南迪赛诺F4工艺包附表2-设备一览表'!$C:$AA,10,FALSE)</f>
        <v>0</v>
      </c>
      <c r="G98" s="10">
        <f>VLOOKUP(表1[[#This Row],[设备位号]],'[1]河南迪赛诺F4工艺包附表2-设备一览表'!$C:$AA,14,FALSE)</f>
        <v>0</v>
      </c>
      <c r="H98" s="10" t="str">
        <f>VLOOKUP(表1[[#This Row],[设备位号]],'[1]河南迪赛诺F4工艺包附表2-设备一览表'!$C:$AA,15,FALSE)</f>
        <v>正庚烷</v>
      </c>
      <c r="I98" s="10">
        <f>LEN(表1[[#This Row],[介质]])-LEN(SUBSTITUTE(表1[[#This Row],[介质]],"，",""))+1</f>
        <v>1</v>
      </c>
      <c r="J98" s="10">
        <f>表1[[#This Row],[介质数量]]*表1[[#This Row],[设备
数量]]</f>
        <v>1</v>
      </c>
      <c r="K98" s="10">
        <f>VLOOKUP(表1[[#This Row],[设备位号]],'[1]河南迪赛诺F4工艺包附表2-设备一览表'!$C:$AA,16,FALSE)</f>
        <v>40</v>
      </c>
      <c r="L98" s="10">
        <f>VLOOKUP(表1[[#This Row],[设备位号]],'[1]河南迪赛诺F4工艺包附表2-设备一览表'!$C:$AA,17,FALSE)</f>
        <v>-0.1</v>
      </c>
      <c r="M98" s="10">
        <f>VLOOKUP(表1[[#This Row],[设备位号]],'[1]河南迪赛诺F4工艺包附表2-设备一览表'!$C:$AA,18,FALSE)</f>
        <v>1</v>
      </c>
      <c r="N98" s="10">
        <f>VLOOKUP(表1[[#This Row],[设备位号]],'[1]河南迪赛诺F4工艺包附表2-设备一览表'!$C:$AA,19,FALSE)</f>
        <v>0</v>
      </c>
      <c r="O98" s="10">
        <f>VLOOKUP(表1[[#This Row],[设备位号]],'[1]河南迪赛诺F4工艺包附表2-设备一览表'!$C:$AA,20,FALSE)</f>
        <v>0</v>
      </c>
      <c r="P98" s="10">
        <f>表1[[#This Row],[本期
数量]]+表1[[#This Row],[备用
数量]]+表1[[#This Row],[预留
数量]]</f>
        <v>1</v>
      </c>
      <c r="Q98" s="10" t="str">
        <f>VLOOKUP(表1[[#This Row],[设备位号]],'[1]河南迪赛诺F4工艺包附表2-设备一览表'!$C:$AA,22,FALSE)</f>
        <v>S304</v>
      </c>
      <c r="R98" s="10" t="str">
        <f>VLOOKUP(表1[[#This Row],[设备位号]],'[1]河南迪赛诺F4工艺包附表2-设备一览表'!$C:$AD,28,FALSE)</f>
        <v>F4车间</v>
      </c>
    </row>
    <row r="99" spans="1:18" hidden="1" x14ac:dyDescent="0.2">
      <c r="A99" s="6" t="s">
        <v>100</v>
      </c>
      <c r="B99" s="11" t="s">
        <v>251</v>
      </c>
      <c r="C99" s="9" t="str">
        <f>VLOOKUP(表1[[#This Row],[设备位号]],'[1]河南迪赛诺F4工艺包附表2-设备一览表'!$C:$AA,2,FALSE)</f>
        <v>F2正庚烷浓缩接收罐</v>
      </c>
      <c r="D99" s="9" t="str">
        <f>VLOOKUP(表1[[#This Row],[设备位号]],'[1]河南迪赛诺F4工艺包附表2-设备一览表'!$C:$AA,3,FALSE)</f>
        <v>立式盆底椭圆封头</v>
      </c>
      <c r="E99" s="9" t="str">
        <f>VLOOKUP(表1[[#This Row],[设备位号]],'[1]河南迪赛诺F4工艺包附表2-设备一览表'!$C:$AA,4,FALSE)</f>
        <v>V=3.0m3</v>
      </c>
      <c r="F99" s="9">
        <f>VLOOKUP(表1[[#This Row],[设备位号]],'[1]河南迪赛诺F4工艺包附表2-设备一览表'!$C:$AA,10,FALSE)</f>
        <v>0</v>
      </c>
      <c r="G99" s="10">
        <f>VLOOKUP(表1[[#This Row],[设备位号]],'[1]河南迪赛诺F4工艺包附表2-设备一览表'!$C:$AA,14,FALSE)</f>
        <v>0</v>
      </c>
      <c r="H99" s="10" t="str">
        <f>VLOOKUP(表1[[#This Row],[设备位号]],'[1]河南迪赛诺F4工艺包附表2-设备一览表'!$C:$AA,15,FALSE)</f>
        <v>正庚烷</v>
      </c>
      <c r="I99" s="10">
        <f>LEN(表1[[#This Row],[介质]])-LEN(SUBSTITUTE(表1[[#This Row],[介质]],"，",""))+1</f>
        <v>1</v>
      </c>
      <c r="J99" s="10">
        <f>表1[[#This Row],[介质数量]]*表1[[#This Row],[设备
数量]]</f>
        <v>1</v>
      </c>
      <c r="K99" s="10" t="str">
        <f>VLOOKUP(表1[[#This Row],[设备位号]],'[1]河南迪赛诺F4工艺包附表2-设备一览表'!$C:$AA,16,FALSE)</f>
        <v>20-30</v>
      </c>
      <c r="L99" s="10">
        <f>VLOOKUP(表1[[#This Row],[设备位号]],'[1]河南迪赛诺F4工艺包附表2-设备一览表'!$C:$AA,17,FALSE)</f>
        <v>-0.1</v>
      </c>
      <c r="M99" s="10">
        <f>VLOOKUP(表1[[#This Row],[设备位号]],'[1]河南迪赛诺F4工艺包附表2-设备一览表'!$C:$AA,18,FALSE)</f>
        <v>1</v>
      </c>
      <c r="N99" s="10">
        <f>VLOOKUP(表1[[#This Row],[设备位号]],'[1]河南迪赛诺F4工艺包附表2-设备一览表'!$C:$AA,19,FALSE)</f>
        <v>0</v>
      </c>
      <c r="O99" s="10">
        <f>VLOOKUP(表1[[#This Row],[设备位号]],'[1]河南迪赛诺F4工艺包附表2-设备一览表'!$C:$AA,20,FALSE)</f>
        <v>0</v>
      </c>
      <c r="P99" s="10">
        <f>表1[[#This Row],[本期
数量]]+表1[[#This Row],[备用
数量]]+表1[[#This Row],[预留
数量]]</f>
        <v>1</v>
      </c>
      <c r="Q99" s="10" t="str">
        <f>VLOOKUP(表1[[#This Row],[设备位号]],'[1]河南迪赛诺F4工艺包附表2-设备一览表'!$C:$AA,22,FALSE)</f>
        <v>S304</v>
      </c>
      <c r="R99" s="10" t="str">
        <f>VLOOKUP(表1[[#This Row],[设备位号]],'[1]河南迪赛诺F4工艺包附表2-设备一览表'!$C:$AD,28,FALSE)</f>
        <v>F4车间</v>
      </c>
    </row>
    <row r="100" spans="1:18" hidden="1" x14ac:dyDescent="0.2">
      <c r="A100" s="6" t="s">
        <v>101</v>
      </c>
      <c r="B100" s="11" t="s">
        <v>251</v>
      </c>
      <c r="C100" s="9" t="str">
        <f>VLOOKUP(表1[[#This Row],[设备位号]],'[1]河南迪赛诺F4工艺包附表2-设备一览表'!$C:$AA,2,FALSE)</f>
        <v>F2正庚烷浓缩真空缓冲罐</v>
      </c>
      <c r="D100" s="9" t="str">
        <f>VLOOKUP(表1[[#This Row],[设备位号]],'[1]河南迪赛诺F4工艺包附表2-设备一览表'!$C:$AA,3,FALSE)</f>
        <v>立式盆底</v>
      </c>
      <c r="E100" s="9" t="str">
        <f>VLOOKUP(表1[[#This Row],[设备位号]],'[1]河南迪赛诺F4工艺包附表2-设备一览表'!$C:$AA,4,FALSE)</f>
        <v>V=0.3m3</v>
      </c>
      <c r="F100" s="9">
        <f>VLOOKUP(表1[[#This Row],[设备位号]],'[1]河南迪赛诺F4工艺包附表2-设备一览表'!$C:$AA,10,FALSE)</f>
        <v>0</v>
      </c>
      <c r="G100" s="10">
        <f>VLOOKUP(表1[[#This Row],[设备位号]],'[1]河南迪赛诺F4工艺包附表2-设备一览表'!$C:$AA,14,FALSE)</f>
        <v>0</v>
      </c>
      <c r="H100" s="10" t="str">
        <f>VLOOKUP(表1[[#This Row],[设备位号]],'[1]河南迪赛诺F4工艺包附表2-设备一览表'!$C:$AA,15,FALSE)</f>
        <v>正庚烷</v>
      </c>
      <c r="I100" s="10">
        <f>LEN(表1[[#This Row],[介质]])-LEN(SUBSTITUTE(表1[[#This Row],[介质]],"，",""))+1</f>
        <v>1</v>
      </c>
      <c r="J100" s="10">
        <f>表1[[#This Row],[介质数量]]*表1[[#This Row],[设备
数量]]</f>
        <v>1</v>
      </c>
      <c r="K100" s="10" t="str">
        <f>VLOOKUP(表1[[#This Row],[设备位号]],'[1]河南迪赛诺F4工艺包附表2-设备一览表'!$C:$AA,16,FALSE)</f>
        <v>20-30</v>
      </c>
      <c r="L100" s="10">
        <f>VLOOKUP(表1[[#This Row],[设备位号]],'[1]河南迪赛诺F4工艺包附表2-设备一览表'!$C:$AA,17,FALSE)</f>
        <v>-0.1</v>
      </c>
      <c r="M100" s="10">
        <f>VLOOKUP(表1[[#This Row],[设备位号]],'[1]河南迪赛诺F4工艺包附表2-设备一览表'!$C:$AA,18,FALSE)</f>
        <v>1</v>
      </c>
      <c r="N100" s="10">
        <f>VLOOKUP(表1[[#This Row],[设备位号]],'[1]河南迪赛诺F4工艺包附表2-设备一览表'!$C:$AA,19,FALSE)</f>
        <v>0</v>
      </c>
      <c r="O100" s="10">
        <f>VLOOKUP(表1[[#This Row],[设备位号]],'[1]河南迪赛诺F4工艺包附表2-设备一览表'!$C:$AA,20,FALSE)</f>
        <v>0</v>
      </c>
      <c r="P100" s="10">
        <f>表1[[#This Row],[本期
数量]]+表1[[#This Row],[备用
数量]]+表1[[#This Row],[预留
数量]]</f>
        <v>1</v>
      </c>
      <c r="Q100" s="10" t="str">
        <f>VLOOKUP(表1[[#This Row],[设备位号]],'[1]河南迪赛诺F4工艺包附表2-设备一览表'!$C:$AA,22,FALSE)</f>
        <v>碳钢</v>
      </c>
      <c r="R100" s="10" t="str">
        <f>VLOOKUP(表1[[#This Row],[设备位号]],'[1]河南迪赛诺F4工艺包附表2-设备一览表'!$C:$AD,28,FALSE)</f>
        <v>F4车间</v>
      </c>
    </row>
    <row r="101" spans="1:18" hidden="1" x14ac:dyDescent="0.2">
      <c r="A101" s="6" t="s">
        <v>102</v>
      </c>
      <c r="B101" s="11" t="s">
        <v>251</v>
      </c>
      <c r="C101" s="9" t="str">
        <f>VLOOKUP(表1[[#This Row],[设备位号]],'[1]河南迪赛诺F4工艺包附表2-设备一览表'!$C:$AA,2,FALSE)</f>
        <v>F2正庚烷浓缩真空泵</v>
      </c>
      <c r="D101" s="9" t="str">
        <f>VLOOKUP(表1[[#This Row],[设备位号]],'[1]河南迪赛诺F4工艺包附表2-设备一览表'!$C:$AA,3,FALSE)</f>
        <v>螺杆泵</v>
      </c>
      <c r="E101" s="9" t="str">
        <f>VLOOKUP(表1[[#This Row],[设备位号]],'[1]河南迪赛诺F4工艺包附表2-设备一览表'!$C:$AA,4,FALSE)</f>
        <v>Q=70L/S（LG75，7.5kw）</v>
      </c>
      <c r="F101" s="9">
        <f>VLOOKUP(表1[[#This Row],[设备位号]],'[1]河南迪赛诺F4工艺包附表2-设备一览表'!$C:$AA,10,FALSE)</f>
        <v>7.5</v>
      </c>
      <c r="G101" s="10">
        <f>VLOOKUP(表1[[#This Row],[设备位号]],'[1]河南迪赛诺F4工艺包附表2-设备一览表'!$C:$AA,14,FALSE)</f>
        <v>0</v>
      </c>
      <c r="H101" s="10" t="str">
        <f>VLOOKUP(表1[[#This Row],[设备位号]],'[1]河南迪赛诺F4工艺包附表2-设备一览表'!$C:$AA,15,FALSE)</f>
        <v>正庚烷</v>
      </c>
      <c r="I101" s="10">
        <f>LEN(表1[[#This Row],[介质]])-LEN(SUBSTITUTE(表1[[#This Row],[介质]],"，",""))+1</f>
        <v>1</v>
      </c>
      <c r="J101" s="10">
        <f>表1[[#This Row],[介质数量]]*表1[[#This Row],[设备
数量]]</f>
        <v>1</v>
      </c>
      <c r="K101" s="10" t="str">
        <f>VLOOKUP(表1[[#This Row],[设备位号]],'[1]河南迪赛诺F4工艺包附表2-设备一览表'!$C:$AA,16,FALSE)</f>
        <v>20-30</v>
      </c>
      <c r="L101" s="10">
        <f>VLOOKUP(表1[[#This Row],[设备位号]],'[1]河南迪赛诺F4工艺包附表2-设备一览表'!$C:$AA,17,FALSE)</f>
        <v>0</v>
      </c>
      <c r="M101" s="10">
        <f>VLOOKUP(表1[[#This Row],[设备位号]],'[1]河南迪赛诺F4工艺包附表2-设备一览表'!$C:$AA,18,FALSE)</f>
        <v>1</v>
      </c>
      <c r="N101" s="10">
        <f>VLOOKUP(表1[[#This Row],[设备位号]],'[1]河南迪赛诺F4工艺包附表2-设备一览表'!$C:$AA,19,FALSE)</f>
        <v>0</v>
      </c>
      <c r="O101" s="10">
        <f>VLOOKUP(表1[[#This Row],[设备位号]],'[1]河南迪赛诺F4工艺包附表2-设备一览表'!$C:$AA,20,FALSE)</f>
        <v>0</v>
      </c>
      <c r="P101" s="10">
        <f>表1[[#This Row],[本期
数量]]+表1[[#This Row],[备用
数量]]+表1[[#This Row],[预留
数量]]</f>
        <v>1</v>
      </c>
      <c r="Q101" s="10">
        <f>VLOOKUP(表1[[#This Row],[设备位号]],'[1]河南迪赛诺F4工艺包附表2-设备一览表'!$C:$AA,22,FALSE)</f>
        <v>0</v>
      </c>
      <c r="R101" s="10" t="str">
        <f>VLOOKUP(表1[[#This Row],[设备位号]],'[1]河南迪赛诺F4工艺包附表2-设备一览表'!$C:$AD,28,FALSE)</f>
        <v>F4车间</v>
      </c>
    </row>
    <row r="102" spans="1:18" hidden="1" x14ac:dyDescent="0.2">
      <c r="A102" s="6" t="s">
        <v>103</v>
      </c>
      <c r="B102" s="11" t="s">
        <v>251</v>
      </c>
      <c r="C102" s="9" t="str">
        <f>VLOOKUP(表1[[#This Row],[设备位号]],'[1]河南迪赛诺F4工艺包附表2-设备一览表'!$C:$AA,2,FALSE)</f>
        <v>F2母液离心机</v>
      </c>
      <c r="D102" s="9" t="str">
        <f>VLOOKUP(表1[[#This Row],[设备位号]],'[1]河南迪赛诺F4工艺包附表2-设备一览表'!$C:$AA,3,FALSE)</f>
        <v>下卸料离心机</v>
      </c>
      <c r="E102" s="9" t="str">
        <f>VLOOKUP(表1[[#This Row],[设备位号]],'[1]河南迪赛诺F4工艺包附表2-设备一览表'!$C:$AA,4,FALSE)</f>
        <v>Ø1250(PGZ1250,22KW,高度3.5m)</v>
      </c>
      <c r="F102" s="9">
        <f>VLOOKUP(表1[[#This Row],[设备位号]],'[1]河南迪赛诺F4工艺包附表2-设备一览表'!$C:$AA,10,FALSE)</f>
        <v>22</v>
      </c>
      <c r="G102" s="10">
        <f>VLOOKUP(表1[[#This Row],[设备位号]],'[1]河南迪赛诺F4工艺包附表2-设备一览表'!$C:$AA,14,FALSE)</f>
        <v>0</v>
      </c>
      <c r="H102" s="10" t="str">
        <f>VLOOKUP(表1[[#This Row],[设备位号]],'[1]河南迪赛诺F4工艺包附表2-设备一览表'!$C:$AA,15,FALSE)</f>
        <v>正庚烷</v>
      </c>
      <c r="I102" s="10">
        <f>LEN(表1[[#This Row],[介质]])-LEN(SUBSTITUTE(表1[[#This Row],[介质]],"，",""))+1</f>
        <v>1</v>
      </c>
      <c r="J102" s="10">
        <f>表1[[#This Row],[介质数量]]*表1[[#This Row],[设备
数量]]</f>
        <v>1</v>
      </c>
      <c r="K102" s="10">
        <f>VLOOKUP(表1[[#This Row],[设备位号]],'[1]河南迪赛诺F4工艺包附表2-设备一览表'!$C:$AA,16,FALSE)</f>
        <v>10</v>
      </c>
      <c r="L102" s="10" t="str">
        <f>VLOOKUP(表1[[#This Row],[设备位号]],'[1]河南迪赛诺F4工艺包附表2-设备一览表'!$C:$AA,17,FALSE)</f>
        <v>常压</v>
      </c>
      <c r="M102" s="10">
        <f>VLOOKUP(表1[[#This Row],[设备位号]],'[1]河南迪赛诺F4工艺包附表2-设备一览表'!$C:$AA,18,FALSE)</f>
        <v>1</v>
      </c>
      <c r="N102" s="10">
        <f>VLOOKUP(表1[[#This Row],[设备位号]],'[1]河南迪赛诺F4工艺包附表2-设备一览表'!$C:$AA,19,FALSE)</f>
        <v>0</v>
      </c>
      <c r="O102" s="10">
        <f>VLOOKUP(表1[[#This Row],[设备位号]],'[1]河南迪赛诺F4工艺包附表2-设备一览表'!$C:$AA,20,FALSE)</f>
        <v>0</v>
      </c>
      <c r="P102" s="10">
        <f>表1[[#This Row],[本期
数量]]+表1[[#This Row],[备用
数量]]+表1[[#This Row],[预留
数量]]</f>
        <v>1</v>
      </c>
      <c r="Q102" s="10" t="str">
        <f>VLOOKUP(表1[[#This Row],[设备位号]],'[1]河南迪赛诺F4工艺包附表2-设备一览表'!$C:$AA,22,FALSE)</f>
        <v>S304</v>
      </c>
      <c r="R102" s="10" t="str">
        <f>VLOOKUP(表1[[#This Row],[设备位号]],'[1]河南迪赛诺F4工艺包附表2-设备一览表'!$C:$AD,28,FALSE)</f>
        <v>F4车间</v>
      </c>
    </row>
    <row r="103" spans="1:18" hidden="1" x14ac:dyDescent="0.2">
      <c r="A103" s="6" t="s">
        <v>104</v>
      </c>
      <c r="B103" s="11" t="s">
        <v>251</v>
      </c>
      <c r="C103" s="9" t="str">
        <f>VLOOKUP(表1[[#This Row],[设备位号]],'[1]河南迪赛诺F4工艺包附表2-设备一览表'!$C:$AA,2,FALSE)</f>
        <v>F2离心机母液缓冲罐</v>
      </c>
      <c r="D103" s="9" t="str">
        <f>VLOOKUP(表1[[#This Row],[设备位号]],'[1]河南迪赛诺F4工艺包附表2-设备一览表'!$C:$AA,3,FALSE)</f>
        <v>卧式</v>
      </c>
      <c r="E103" s="9" t="str">
        <f>VLOOKUP(表1[[#This Row],[设备位号]],'[1]河南迪赛诺F4工艺包附表2-设备一览表'!$C:$AA,4,FALSE)</f>
        <v>V=0.3m3</v>
      </c>
      <c r="F103" s="9">
        <f>VLOOKUP(表1[[#This Row],[设备位号]],'[1]河南迪赛诺F4工艺包附表2-设备一览表'!$C:$AA,10,FALSE)</f>
        <v>0</v>
      </c>
      <c r="G103" s="10">
        <f>VLOOKUP(表1[[#This Row],[设备位号]],'[1]河南迪赛诺F4工艺包附表2-设备一览表'!$C:$AA,14,FALSE)</f>
        <v>0</v>
      </c>
      <c r="H103" s="10" t="str">
        <f>VLOOKUP(表1[[#This Row],[设备位号]],'[1]河南迪赛诺F4工艺包附表2-设备一览表'!$C:$AA,15,FALSE)</f>
        <v>F2,甲醇，水</v>
      </c>
      <c r="I103" s="10">
        <f>LEN(表1[[#This Row],[介质]])-LEN(SUBSTITUTE(表1[[#This Row],[介质]],"，",""))+1</f>
        <v>2</v>
      </c>
      <c r="J103" s="10">
        <f>表1[[#This Row],[介质数量]]*表1[[#This Row],[设备
数量]]</f>
        <v>2</v>
      </c>
      <c r="K103" s="10">
        <f>VLOOKUP(表1[[#This Row],[设备位号]],'[1]河南迪赛诺F4工艺包附表2-设备一览表'!$C:$AA,16,FALSE)</f>
        <v>10</v>
      </c>
      <c r="L103" s="10" t="str">
        <f>VLOOKUP(表1[[#This Row],[设备位号]],'[1]河南迪赛诺F4工艺包附表2-设备一览表'!$C:$AA,17,FALSE)</f>
        <v>常压</v>
      </c>
      <c r="M103" s="10">
        <f>VLOOKUP(表1[[#This Row],[设备位号]],'[1]河南迪赛诺F4工艺包附表2-设备一览表'!$C:$AA,18,FALSE)</f>
        <v>1</v>
      </c>
      <c r="N103" s="10">
        <f>VLOOKUP(表1[[#This Row],[设备位号]],'[1]河南迪赛诺F4工艺包附表2-设备一览表'!$C:$AA,19,FALSE)</f>
        <v>0</v>
      </c>
      <c r="O103" s="10">
        <f>VLOOKUP(表1[[#This Row],[设备位号]],'[1]河南迪赛诺F4工艺包附表2-设备一览表'!$C:$AA,20,FALSE)</f>
        <v>0</v>
      </c>
      <c r="P103" s="10">
        <f>表1[[#This Row],[本期
数量]]+表1[[#This Row],[备用
数量]]+表1[[#This Row],[预留
数量]]</f>
        <v>1</v>
      </c>
      <c r="Q103" s="10" t="str">
        <f>VLOOKUP(表1[[#This Row],[设备位号]],'[1]河南迪赛诺F4工艺包附表2-设备一览表'!$C:$AA,22,FALSE)</f>
        <v>PP</v>
      </c>
      <c r="R103" s="10" t="str">
        <f>VLOOKUP(表1[[#This Row],[设备位号]],'[1]河南迪赛诺F4工艺包附表2-设备一览表'!$C:$AD,28,FALSE)</f>
        <v>F4车间</v>
      </c>
    </row>
    <row r="104" spans="1:18" hidden="1" x14ac:dyDescent="0.2">
      <c r="A104" s="6" t="s">
        <v>105</v>
      </c>
      <c r="B104" s="11" t="s">
        <v>251</v>
      </c>
      <c r="C104" s="9" t="str">
        <f>VLOOKUP(表1[[#This Row],[设备位号]],'[1]河南迪赛诺F4工艺包附表2-设备一览表'!$C:$AA,2,FALSE)</f>
        <v>F2离心机母液打料泵</v>
      </c>
      <c r="D104" s="9" t="str">
        <f>VLOOKUP(表1[[#This Row],[设备位号]],'[1]河南迪赛诺F4工艺包附表2-设备一览表'!$C:$AA,3,FALSE)</f>
        <v>气动隔膜泵</v>
      </c>
      <c r="E104" s="9" t="str">
        <f>VLOOKUP(表1[[#This Row],[设备位号]],'[1]河南迪赛诺F4工艺包附表2-设备一览表'!$C:$AA,4,FALSE)</f>
        <v>Q=2.0m3/hr</v>
      </c>
      <c r="F104" s="9">
        <f>VLOOKUP(表1[[#This Row],[设备位号]],'[1]河南迪赛诺F4工艺包附表2-设备一览表'!$C:$AA,10,FALSE)</f>
        <v>0</v>
      </c>
      <c r="G104" s="10">
        <f>VLOOKUP(表1[[#This Row],[设备位号]],'[1]河南迪赛诺F4工艺包附表2-设备一览表'!$C:$AA,14,FALSE)</f>
        <v>0</v>
      </c>
      <c r="H104" s="10" t="str">
        <f>VLOOKUP(表1[[#This Row],[设备位号]],'[1]河南迪赛诺F4工艺包附表2-设备一览表'!$C:$AA,15,FALSE)</f>
        <v>F2,甲醇，水</v>
      </c>
      <c r="I104" s="10">
        <f>LEN(表1[[#This Row],[介质]])-LEN(SUBSTITUTE(表1[[#This Row],[介质]],"，",""))+1</f>
        <v>2</v>
      </c>
      <c r="J104" s="10">
        <f>表1[[#This Row],[介质数量]]*表1[[#This Row],[设备
数量]]</f>
        <v>2</v>
      </c>
      <c r="K104" s="10">
        <f>VLOOKUP(表1[[#This Row],[设备位号]],'[1]河南迪赛诺F4工艺包附表2-设备一览表'!$C:$AA,16,FALSE)</f>
        <v>10</v>
      </c>
      <c r="L104" s="10" t="str">
        <f>VLOOKUP(表1[[#This Row],[设备位号]],'[1]河南迪赛诺F4工艺包附表2-设备一览表'!$C:$AA,17,FALSE)</f>
        <v>常压</v>
      </c>
      <c r="M104" s="10">
        <f>VLOOKUP(表1[[#This Row],[设备位号]],'[1]河南迪赛诺F4工艺包附表2-设备一览表'!$C:$AA,18,FALSE)</f>
        <v>1</v>
      </c>
      <c r="N104" s="10">
        <f>VLOOKUP(表1[[#This Row],[设备位号]],'[1]河南迪赛诺F4工艺包附表2-设备一览表'!$C:$AA,19,FALSE)</f>
        <v>0</v>
      </c>
      <c r="O104" s="10">
        <f>VLOOKUP(表1[[#This Row],[设备位号]],'[1]河南迪赛诺F4工艺包附表2-设备一览表'!$C:$AA,20,FALSE)</f>
        <v>0</v>
      </c>
      <c r="P104" s="10">
        <f>表1[[#This Row],[本期
数量]]+表1[[#This Row],[备用
数量]]+表1[[#This Row],[预留
数量]]</f>
        <v>1</v>
      </c>
      <c r="Q104" s="10" t="str">
        <f>VLOOKUP(表1[[#This Row],[设备位号]],'[1]河南迪赛诺F4工艺包附表2-设备一览表'!$C:$AA,22,FALSE)</f>
        <v>PP</v>
      </c>
      <c r="R104" s="10" t="str">
        <f>VLOOKUP(表1[[#This Row],[设备位号]],'[1]河南迪赛诺F4工艺包附表2-设备一览表'!$C:$AD,28,FALSE)</f>
        <v>F4车间</v>
      </c>
    </row>
    <row r="105" spans="1:18" hidden="1" x14ac:dyDescent="0.2">
      <c r="A105" s="6" t="s">
        <v>106</v>
      </c>
      <c r="B105" s="11" t="s">
        <v>251</v>
      </c>
      <c r="C105" s="9" t="str">
        <f>VLOOKUP(表1[[#This Row],[设备位号]],'[1]河南迪赛诺F4工艺包附表2-设备一览表'!$C:$AA,2,FALSE)</f>
        <v>F2回收母液罐</v>
      </c>
      <c r="D105" s="9" t="str">
        <f>VLOOKUP(表1[[#This Row],[设备位号]],'[1]河南迪赛诺F4工艺包附表2-设备一览表'!$C:$AA,3,FALSE)</f>
        <v>立式盆底椭圆封头</v>
      </c>
      <c r="E105" s="9" t="str">
        <f>VLOOKUP(表1[[#This Row],[设备位号]],'[1]河南迪赛诺F4工艺包附表2-设备一览表'!$C:$AA,4,FALSE)</f>
        <v>V=5.0m3</v>
      </c>
      <c r="F105" s="9">
        <f>VLOOKUP(表1[[#This Row],[设备位号]],'[1]河南迪赛诺F4工艺包附表2-设备一览表'!$C:$AA,10,FALSE)</f>
        <v>0</v>
      </c>
      <c r="G105" s="10">
        <f>VLOOKUP(表1[[#This Row],[设备位号]],'[1]河南迪赛诺F4工艺包附表2-设备一览表'!$C:$AA,14,FALSE)</f>
        <v>0</v>
      </c>
      <c r="H105" s="10" t="str">
        <f>VLOOKUP(表1[[#This Row],[设备位号]],'[1]河南迪赛诺F4工艺包附表2-设备一览表'!$C:$AA,15,FALSE)</f>
        <v>F3,甲醇，水</v>
      </c>
      <c r="I105" s="10">
        <f>LEN(表1[[#This Row],[介质]])-LEN(SUBSTITUTE(表1[[#This Row],[介质]],"，",""))+1</f>
        <v>2</v>
      </c>
      <c r="J105" s="10">
        <f>表1[[#This Row],[介质数量]]*表1[[#This Row],[设备
数量]]</f>
        <v>2</v>
      </c>
      <c r="K105" s="10" t="str">
        <f>VLOOKUP(表1[[#This Row],[设备位号]],'[1]河南迪赛诺F4工艺包附表2-设备一览表'!$C:$AA,16,FALSE)</f>
        <v>20-30</v>
      </c>
      <c r="L105" s="10" t="str">
        <f>VLOOKUP(表1[[#This Row],[设备位号]],'[1]河南迪赛诺F4工艺包附表2-设备一览表'!$C:$AA,17,FALSE)</f>
        <v>常压</v>
      </c>
      <c r="M105" s="10">
        <f>VLOOKUP(表1[[#This Row],[设备位号]],'[1]河南迪赛诺F4工艺包附表2-设备一览表'!$C:$AA,18,FALSE)</f>
        <v>1</v>
      </c>
      <c r="N105" s="10">
        <f>VLOOKUP(表1[[#This Row],[设备位号]],'[1]河南迪赛诺F4工艺包附表2-设备一览表'!$C:$AA,19,FALSE)</f>
        <v>0</v>
      </c>
      <c r="O105" s="10">
        <f>VLOOKUP(表1[[#This Row],[设备位号]],'[1]河南迪赛诺F4工艺包附表2-设备一览表'!$C:$AA,20,FALSE)</f>
        <v>0</v>
      </c>
      <c r="P105" s="10">
        <f>表1[[#This Row],[本期
数量]]+表1[[#This Row],[备用
数量]]+表1[[#This Row],[预留
数量]]</f>
        <v>1</v>
      </c>
      <c r="Q105" s="10" t="str">
        <f>VLOOKUP(表1[[#This Row],[设备位号]],'[1]河南迪赛诺F4工艺包附表2-设备一览表'!$C:$AA,22,FALSE)</f>
        <v>S304</v>
      </c>
      <c r="R105" s="10" t="str">
        <f>VLOOKUP(表1[[#This Row],[设备位号]],'[1]河南迪赛诺F4工艺包附表2-设备一览表'!$C:$AD,28,FALSE)</f>
        <v>F4车间</v>
      </c>
    </row>
    <row r="106" spans="1:18" hidden="1" x14ac:dyDescent="0.2">
      <c r="A106" s="7" t="s">
        <v>107</v>
      </c>
      <c r="B106" s="12" t="s">
        <v>251</v>
      </c>
      <c r="C106" s="13" t="str">
        <f>VLOOKUP(表1[[#This Row],[设备位号]],'[1]河南迪赛诺F4工艺包附表2-设备一览表'!$C:$AA,2,FALSE)</f>
        <v>F2回收母液罐泵</v>
      </c>
      <c r="D106" s="13" t="str">
        <f>VLOOKUP(表1[[#This Row],[设备位号]],'[1]河南迪赛诺F4工艺包附表2-设备一览表'!$C:$AA,3,FALSE)</f>
        <v>化工泵</v>
      </c>
      <c r="E106" s="13" t="str">
        <f>VLOOKUP(表1[[#This Row],[设备位号]],'[1]河南迪赛诺F4工艺包附表2-设备一览表'!$C:$AA,4,FALSE)</f>
        <v>Q=4.0m3/hr（40-25-160，Q=6.3m3/h,H=32m，3kw）</v>
      </c>
      <c r="F106" s="13">
        <f>VLOOKUP(表1[[#This Row],[设备位号]],'[1]河南迪赛诺F4工艺包附表2-设备一览表'!$C:$AA,10,FALSE)</f>
        <v>3</v>
      </c>
      <c r="G106" s="14">
        <f>VLOOKUP(表1[[#This Row],[设备位号]],'[1]河南迪赛诺F4工艺包附表2-设备一览表'!$C:$AA,14,FALSE)</f>
        <v>0</v>
      </c>
      <c r="H106" s="10" t="str">
        <f>VLOOKUP(表1[[#This Row],[设备位号]],'[1]河南迪赛诺F4工艺包附表2-设备一览表'!$C:$AA,15,FALSE)</f>
        <v>F2，甲醇，水</v>
      </c>
      <c r="I106" s="10">
        <f>LEN(表1[[#This Row],[介质]])-LEN(SUBSTITUTE(表1[[#This Row],[介质]],"，",""))+1</f>
        <v>3</v>
      </c>
      <c r="J106" s="10">
        <f>表1[[#This Row],[介质数量]]*表1[[#This Row],[设备
数量]]</f>
        <v>3</v>
      </c>
      <c r="K106" s="10" t="str">
        <f>VLOOKUP(表1[[#This Row],[设备位号]],'[1]河南迪赛诺F4工艺包附表2-设备一览表'!$C:$AA,16,FALSE)</f>
        <v>20-30</v>
      </c>
      <c r="L106" s="10" t="str">
        <f>VLOOKUP(表1[[#This Row],[设备位号]],'[1]河南迪赛诺F4工艺包附表2-设备一览表'!$C:$AA,17,FALSE)</f>
        <v>常压</v>
      </c>
      <c r="M106" s="10">
        <f>VLOOKUP(表1[[#This Row],[设备位号]],'[1]河南迪赛诺F4工艺包附表2-设备一览表'!$C:$AA,18,FALSE)</f>
        <v>1</v>
      </c>
      <c r="N106" s="10">
        <f>VLOOKUP(表1[[#This Row],[设备位号]],'[1]河南迪赛诺F4工艺包附表2-设备一览表'!$C:$AA,19,FALSE)</f>
        <v>0</v>
      </c>
      <c r="O106" s="10">
        <f>VLOOKUP(表1[[#This Row],[设备位号]],'[1]河南迪赛诺F4工艺包附表2-设备一览表'!$C:$AA,20,FALSE)</f>
        <v>0</v>
      </c>
      <c r="P106" s="10">
        <f>表1[[#This Row],[本期
数量]]+表1[[#This Row],[备用
数量]]+表1[[#This Row],[预留
数量]]</f>
        <v>1</v>
      </c>
      <c r="Q106" s="10" t="str">
        <f>VLOOKUP(表1[[#This Row],[设备位号]],'[1]河南迪赛诺F4工艺包附表2-设备一览表'!$C:$AA,22,FALSE)</f>
        <v>S304</v>
      </c>
      <c r="R106" s="10" t="str">
        <f>VLOOKUP(表1[[#This Row],[设备位号]],'[1]河南迪赛诺F4工艺包附表2-设备一览表'!$C:$AD,28,FALSE)</f>
        <v>F4车间</v>
      </c>
    </row>
    <row r="107" spans="1:18" x14ac:dyDescent="0.2">
      <c r="A107" s="6" t="s">
        <v>108</v>
      </c>
      <c r="B107" s="11" t="s">
        <v>252</v>
      </c>
      <c r="C107" s="9" t="str">
        <f>VLOOKUP(表1[[#This Row],[设备位号]],'[1]河南迪赛诺F4工艺包附表2-设备一览表'!$C:$AA,2,FALSE)</f>
        <v>F2氢化反应釜</v>
      </c>
      <c r="D107" s="9" t="str">
        <f>VLOOKUP(表1[[#This Row],[设备位号]],'[1]河南迪赛诺F4工艺包附表2-设备一览表'!$C:$AA,3,FALSE)</f>
        <v>立式盆底椭圆封头</v>
      </c>
      <c r="E107" s="9" t="str">
        <f>VLOOKUP(表1[[#This Row],[设备位号]],'[1]河南迪赛诺F4工艺包附表2-设备一览表'!$C:$AA,4,FALSE)</f>
        <v>V=2.5m3，内盘管</v>
      </c>
      <c r="F107" s="9">
        <f>VLOOKUP(表1[[#This Row],[设备位号]],'[1]河南迪赛诺F4工艺包附表2-设备一览表'!$C:$AA,10,FALSE)</f>
        <v>7.5</v>
      </c>
      <c r="G107" s="10" t="str">
        <f>VLOOKUP(表1[[#This Row],[设备位号]],'[1]河南迪赛诺F4工艺包附表2-设备一览表'!$C:$AA,14,FALSE)</f>
        <v>有</v>
      </c>
      <c r="H107" s="10" t="str">
        <f>VLOOKUP(表1[[#This Row],[设备位号]],'[1]河南迪赛诺F4工艺包附表2-设备一览表'!$C:$AA,15,FALSE)</f>
        <v>F2，甲醇，H2</v>
      </c>
      <c r="I107" s="10">
        <f>LEN(表1[[#This Row],[介质]])-LEN(SUBSTITUTE(表1[[#This Row],[介质]],"，",""))+1</f>
        <v>3</v>
      </c>
      <c r="J107" s="10">
        <f>表1[[#This Row],[介质数量]]*表1[[#This Row],[设备
数量]]</f>
        <v>6</v>
      </c>
      <c r="K107" s="10" t="str">
        <f>VLOOKUP(表1[[#This Row],[设备位号]],'[1]河南迪赛诺F4工艺包附表2-设备一览表'!$C:$AA,16,FALSE)</f>
        <v>20-60</v>
      </c>
      <c r="L107" s="10" t="str">
        <f>VLOOKUP(表1[[#This Row],[设备位号]],'[1]河南迪赛诺F4工艺包附表2-设备一览表'!$C:$AA,17,FALSE)</f>
        <v>2.0Mpa(G)</v>
      </c>
      <c r="M107" s="10">
        <f>VLOOKUP(表1[[#This Row],[设备位号]],'[1]河南迪赛诺F4工艺包附表2-设备一览表'!$C:$AA,18,FALSE)</f>
        <v>2</v>
      </c>
      <c r="N107" s="10">
        <f>VLOOKUP(表1[[#This Row],[设备位号]],'[1]河南迪赛诺F4工艺包附表2-设备一览表'!$C:$AA,19,FALSE)</f>
        <v>0</v>
      </c>
      <c r="O107" s="10">
        <f>VLOOKUP(表1[[#This Row],[设备位号]],'[1]河南迪赛诺F4工艺包附表2-设备一览表'!$C:$AA,20,FALSE)</f>
        <v>0</v>
      </c>
      <c r="P107" s="10">
        <f>表1[[#This Row],[本期
数量]]+表1[[#This Row],[备用
数量]]+表1[[#This Row],[预留
数量]]</f>
        <v>2</v>
      </c>
      <c r="Q107" s="10" t="str">
        <f>VLOOKUP(表1[[#This Row],[设备位号]],'[1]河南迪赛诺F4工艺包附表2-设备一览表'!$C:$AA,22,FALSE)</f>
        <v>S304</v>
      </c>
      <c r="R107" s="10" t="str">
        <f>VLOOKUP(表1[[#This Row],[设备位号]],'[1]河南迪赛诺F4工艺包附表2-设备一览表'!$C:$AD,28,FALSE)</f>
        <v>F4氢化车间</v>
      </c>
    </row>
    <row r="108" spans="1:18" x14ac:dyDescent="0.2">
      <c r="A108" s="6" t="s">
        <v>109</v>
      </c>
      <c r="B108" s="11" t="s">
        <v>252</v>
      </c>
      <c r="C108" s="9" t="str">
        <f>VLOOKUP(表1[[#This Row],[设备位号]],'[1]河南迪赛诺F4工艺包附表2-设备一览表'!$C:$AA,2,FALSE)</f>
        <v>F2CAT配制反应釜</v>
      </c>
      <c r="D108" s="9" t="str">
        <f>VLOOKUP(表1[[#This Row],[设备位号]],'[1]河南迪赛诺F4工艺包附表2-设备一览表'!$C:$AA,3,FALSE)</f>
        <v>立式盆底椭圆封头</v>
      </c>
      <c r="E108" s="9" t="str">
        <f>VLOOKUP(表1[[#This Row],[设备位号]],'[1]河南迪赛诺F4工艺包附表2-设备一览表'!$C:$AA,4,FALSE)</f>
        <v>V=3.0m3</v>
      </c>
      <c r="F108" s="9">
        <f>VLOOKUP(表1[[#This Row],[设备位号]],'[1]河南迪赛诺F4工艺包附表2-设备一览表'!$C:$AA,10,FALSE)</f>
        <v>5.5</v>
      </c>
      <c r="G108" s="10">
        <f>VLOOKUP(表1[[#This Row],[设备位号]],'[1]河南迪赛诺F4工艺包附表2-设备一览表'!$C:$AA,14,FALSE)</f>
        <v>0</v>
      </c>
      <c r="H108" s="10" t="str">
        <f>VLOOKUP(表1[[#This Row],[设备位号]],'[1]河南迪赛诺F4工艺包附表2-设备一览表'!$C:$AA,15,FALSE)</f>
        <v>CAT,甲醇，F2</v>
      </c>
      <c r="I108" s="10">
        <f>LEN(表1[[#This Row],[介质]])-LEN(SUBSTITUTE(表1[[#This Row],[介质]],"，",""))+1</f>
        <v>2</v>
      </c>
      <c r="J108" s="10">
        <f>表1[[#This Row],[介质数量]]*表1[[#This Row],[设备
数量]]</f>
        <v>2</v>
      </c>
      <c r="K108" s="10" t="str">
        <f>VLOOKUP(表1[[#This Row],[设备位号]],'[1]河南迪赛诺F4工艺包附表2-设备一览表'!$C:$AA,16,FALSE)</f>
        <v>20-60</v>
      </c>
      <c r="L108" s="10">
        <f>VLOOKUP(表1[[#This Row],[设备位号]],'[1]河南迪赛诺F4工艺包附表2-设备一览表'!$C:$AA,17,FALSE)</f>
        <v>-0.1</v>
      </c>
      <c r="M108" s="10">
        <f>VLOOKUP(表1[[#This Row],[设备位号]],'[1]河南迪赛诺F4工艺包附表2-设备一览表'!$C:$AA,18,FALSE)</f>
        <v>1</v>
      </c>
      <c r="N108" s="10">
        <f>VLOOKUP(表1[[#This Row],[设备位号]],'[1]河南迪赛诺F4工艺包附表2-设备一览表'!$C:$AA,19,FALSE)</f>
        <v>0</v>
      </c>
      <c r="O108" s="10">
        <f>VLOOKUP(表1[[#This Row],[设备位号]],'[1]河南迪赛诺F4工艺包附表2-设备一览表'!$C:$AA,20,FALSE)</f>
        <v>0</v>
      </c>
      <c r="P108" s="10">
        <f>表1[[#This Row],[本期
数量]]+表1[[#This Row],[备用
数量]]+表1[[#This Row],[预留
数量]]</f>
        <v>1</v>
      </c>
      <c r="Q108" s="10" t="str">
        <f>VLOOKUP(表1[[#This Row],[设备位号]],'[1]河南迪赛诺F4工艺包附表2-设备一览表'!$C:$AA,22,FALSE)</f>
        <v>S304</v>
      </c>
      <c r="R108" s="10" t="str">
        <f>VLOOKUP(表1[[#This Row],[设备位号]],'[1]河南迪赛诺F4工艺包附表2-设备一览表'!$C:$AD,28,FALSE)</f>
        <v>F4氢化车间</v>
      </c>
    </row>
    <row r="109" spans="1:18" hidden="1" x14ac:dyDescent="0.2">
      <c r="A109" s="6" t="s">
        <v>110</v>
      </c>
      <c r="B109" s="11" t="s">
        <v>252</v>
      </c>
      <c r="C109" s="9" t="str">
        <f>VLOOKUP(表1[[#This Row],[设备位号]],'[1]河南迪赛诺F4工艺包附表2-设备一览表'!$C:$AA,2,FALSE)</f>
        <v>F2氢化液过滤器</v>
      </c>
      <c r="D109" s="9" t="str">
        <f>VLOOKUP(表1[[#This Row],[设备位号]],'[1]河南迪赛诺F4工艺包附表2-设备一览表'!$C:$AA,3,FALSE)</f>
        <v>压滤式过滤器</v>
      </c>
      <c r="E109" s="9" t="str">
        <f>VLOOKUP(表1[[#This Row],[设备位号]],'[1]河南迪赛诺F4工艺包附表2-设备一览表'!$C:$AA,4,FALSE)</f>
        <v>Ø600</v>
      </c>
      <c r="F109" s="9">
        <f>VLOOKUP(表1[[#This Row],[设备位号]],'[1]河南迪赛诺F4工艺包附表2-设备一览表'!$C:$AA,10,FALSE)</f>
        <v>0</v>
      </c>
      <c r="G109" s="10">
        <f>VLOOKUP(表1[[#This Row],[设备位号]],'[1]河南迪赛诺F4工艺包附表2-设备一览表'!$C:$AA,14,FALSE)</f>
        <v>0</v>
      </c>
      <c r="H109" s="10" t="str">
        <f>VLOOKUP(表1[[#This Row],[设备位号]],'[1]河南迪赛诺F4工艺包附表2-设备一览表'!$C:$AA,15,FALSE)</f>
        <v>CAT，甲醇，F4</v>
      </c>
      <c r="I109" s="10">
        <f>LEN(表1[[#This Row],[介质]])-LEN(SUBSTITUTE(表1[[#This Row],[介质]],"，",""))+1</f>
        <v>3</v>
      </c>
      <c r="J109" s="10">
        <f>表1[[#This Row],[介质数量]]*表1[[#This Row],[设备
数量]]</f>
        <v>3</v>
      </c>
      <c r="K109" s="10" t="str">
        <f>VLOOKUP(表1[[#This Row],[设备位号]],'[1]河南迪赛诺F4工艺包附表2-设备一览表'!$C:$AA,16,FALSE)</f>
        <v>20-40</v>
      </c>
      <c r="L109" s="10" t="str">
        <f>VLOOKUP(表1[[#This Row],[设备位号]],'[1]河南迪赛诺F4工艺包附表2-设备一览表'!$C:$AA,17,FALSE)</f>
        <v>0.6Mpa(G)</v>
      </c>
      <c r="M109" s="10">
        <f>VLOOKUP(表1[[#This Row],[设备位号]],'[1]河南迪赛诺F4工艺包附表2-设备一览表'!$C:$AA,18,FALSE)</f>
        <v>1</v>
      </c>
      <c r="N109" s="10">
        <f>VLOOKUP(表1[[#This Row],[设备位号]],'[1]河南迪赛诺F4工艺包附表2-设备一览表'!$C:$AA,19,FALSE)</f>
        <v>0</v>
      </c>
      <c r="O109" s="10">
        <f>VLOOKUP(表1[[#This Row],[设备位号]],'[1]河南迪赛诺F4工艺包附表2-设备一览表'!$C:$AA,20,FALSE)</f>
        <v>0</v>
      </c>
      <c r="P109" s="10">
        <f>表1[[#This Row],[本期
数量]]+表1[[#This Row],[备用
数量]]+表1[[#This Row],[预留
数量]]</f>
        <v>1</v>
      </c>
      <c r="Q109" s="10" t="str">
        <f>VLOOKUP(表1[[#This Row],[设备位号]],'[1]河南迪赛诺F4工艺包附表2-设备一览表'!$C:$AA,22,FALSE)</f>
        <v>S304</v>
      </c>
      <c r="R109" s="10" t="str">
        <f>VLOOKUP(表1[[#This Row],[设备位号]],'[1]河南迪赛诺F4工艺包附表2-设备一览表'!$C:$AD,28,FALSE)</f>
        <v>F5氢化车间</v>
      </c>
    </row>
    <row r="110" spans="1:18" hidden="1" x14ac:dyDescent="0.2">
      <c r="A110" s="6" t="s">
        <v>111</v>
      </c>
      <c r="B110" s="11" t="s">
        <v>252</v>
      </c>
      <c r="C110" s="9" t="str">
        <f>VLOOKUP(表1[[#This Row],[设备位号]],'[1]河南迪赛诺F4工艺包附表2-设备一览表'!$C:$AA,2,FALSE)</f>
        <v>F2氢化液精密过滤器</v>
      </c>
      <c r="D110" s="9" t="str">
        <f>VLOOKUP(表1[[#This Row],[设备位号]],'[1]河南迪赛诺F4工艺包附表2-设备一览表'!$C:$AA,3,FALSE)</f>
        <v>精密过滤器</v>
      </c>
      <c r="E110" s="9">
        <f>VLOOKUP(表1[[#This Row],[设备位号]],'[1]河南迪赛诺F4工艺包附表2-设备一览表'!$C:$AA,4,FALSE)</f>
        <v>0</v>
      </c>
      <c r="F110" s="9">
        <f>VLOOKUP(表1[[#This Row],[设备位号]],'[1]河南迪赛诺F4工艺包附表2-设备一览表'!$C:$AA,10,FALSE)</f>
        <v>0</v>
      </c>
      <c r="G110" s="10">
        <f>VLOOKUP(表1[[#This Row],[设备位号]],'[1]河南迪赛诺F4工艺包附表2-设备一览表'!$C:$AA,14,FALSE)</f>
        <v>0</v>
      </c>
      <c r="H110" s="10" t="str">
        <f>VLOOKUP(表1[[#This Row],[设备位号]],'[1]河南迪赛诺F4工艺包附表2-设备一览表'!$C:$AA,15,FALSE)</f>
        <v>CAT，甲醇，F4</v>
      </c>
      <c r="I110" s="10">
        <f>LEN(表1[[#This Row],[介质]])-LEN(SUBSTITUTE(表1[[#This Row],[介质]],"，",""))+1</f>
        <v>3</v>
      </c>
      <c r="J110" s="10">
        <f>表1[[#This Row],[介质数量]]*表1[[#This Row],[设备
数量]]</f>
        <v>3</v>
      </c>
      <c r="K110" s="10" t="str">
        <f>VLOOKUP(表1[[#This Row],[设备位号]],'[1]河南迪赛诺F4工艺包附表2-设备一览表'!$C:$AA,16,FALSE)</f>
        <v>20-40</v>
      </c>
      <c r="L110" s="10" t="str">
        <f>VLOOKUP(表1[[#This Row],[设备位号]],'[1]河南迪赛诺F4工艺包附表2-设备一览表'!$C:$AA,17,FALSE)</f>
        <v>0.6Mpa(G)</v>
      </c>
      <c r="M110" s="10">
        <f>VLOOKUP(表1[[#This Row],[设备位号]],'[1]河南迪赛诺F4工艺包附表2-设备一览表'!$C:$AA,18,FALSE)</f>
        <v>1</v>
      </c>
      <c r="N110" s="10">
        <f>VLOOKUP(表1[[#This Row],[设备位号]],'[1]河南迪赛诺F4工艺包附表2-设备一览表'!$C:$AA,19,FALSE)</f>
        <v>0</v>
      </c>
      <c r="O110" s="10">
        <f>VLOOKUP(表1[[#This Row],[设备位号]],'[1]河南迪赛诺F4工艺包附表2-设备一览表'!$C:$AA,20,FALSE)</f>
        <v>0</v>
      </c>
      <c r="P110" s="10">
        <f>表1[[#This Row],[本期
数量]]+表1[[#This Row],[备用
数量]]+表1[[#This Row],[预留
数量]]</f>
        <v>1</v>
      </c>
      <c r="Q110" s="10" t="str">
        <f>VLOOKUP(表1[[#This Row],[设备位号]],'[1]河南迪赛诺F4工艺包附表2-设备一览表'!$C:$AA,22,FALSE)</f>
        <v>S304</v>
      </c>
      <c r="R110" s="10" t="str">
        <f>VLOOKUP(表1[[#This Row],[设备位号]],'[1]河南迪赛诺F4工艺包附表2-设备一览表'!$C:$AD,28,FALSE)</f>
        <v>F6氢化车间</v>
      </c>
    </row>
    <row r="111" spans="1:18" hidden="1" x14ac:dyDescent="0.2">
      <c r="A111" s="6" t="s">
        <v>112</v>
      </c>
      <c r="B111" s="11" t="s">
        <v>252</v>
      </c>
      <c r="C111" s="9" t="str">
        <f>VLOOKUP(表1[[#This Row],[设备位号]],'[1]河南迪赛诺F4工艺包附表2-设备一览表'!$C:$AA,2,FALSE)</f>
        <v>F2氢化液中间罐</v>
      </c>
      <c r="D111" s="9" t="str">
        <f>VLOOKUP(表1[[#This Row],[设备位号]],'[1]河南迪赛诺F4工艺包附表2-设备一览表'!$C:$AA,3,FALSE)</f>
        <v>立式盆底椭圆封头</v>
      </c>
      <c r="E111" s="9" t="str">
        <f>VLOOKUP(表1[[#This Row],[设备位号]],'[1]河南迪赛诺F4工艺包附表2-设备一览表'!$C:$AA,4,FALSE)</f>
        <v>V=6.0m3</v>
      </c>
      <c r="F111" s="9">
        <f>VLOOKUP(表1[[#This Row],[设备位号]],'[1]河南迪赛诺F4工艺包附表2-设备一览表'!$C:$AA,10,FALSE)</f>
        <v>0</v>
      </c>
      <c r="G111" s="10">
        <f>VLOOKUP(表1[[#This Row],[设备位号]],'[1]河南迪赛诺F4工艺包附表2-设备一览表'!$C:$AA,14,FALSE)</f>
        <v>0</v>
      </c>
      <c r="H111" s="10" t="str">
        <f>VLOOKUP(表1[[#This Row],[设备位号]],'[1]河南迪赛诺F4工艺包附表2-设备一览表'!$C:$AA,15,FALSE)</f>
        <v>F4,甲醇</v>
      </c>
      <c r="I111" s="10">
        <f>LEN(表1[[#This Row],[介质]])-LEN(SUBSTITUTE(表1[[#This Row],[介质]],"，",""))+1</f>
        <v>1</v>
      </c>
      <c r="J111" s="10">
        <f>表1[[#This Row],[介质数量]]*表1[[#This Row],[设备
数量]]</f>
        <v>1</v>
      </c>
      <c r="K111" s="10" t="str">
        <f>VLOOKUP(表1[[#This Row],[设备位号]],'[1]河南迪赛诺F4工艺包附表2-设备一览表'!$C:$AA,16,FALSE)</f>
        <v>20-30</v>
      </c>
      <c r="L111" s="10" t="str">
        <f>VLOOKUP(表1[[#This Row],[设备位号]],'[1]河南迪赛诺F4工艺包附表2-设备一览表'!$C:$AA,17,FALSE)</f>
        <v>常压</v>
      </c>
      <c r="M111" s="10">
        <f>VLOOKUP(表1[[#This Row],[设备位号]],'[1]河南迪赛诺F4工艺包附表2-设备一览表'!$C:$AA,18,FALSE)</f>
        <v>1</v>
      </c>
      <c r="N111" s="10">
        <f>VLOOKUP(表1[[#This Row],[设备位号]],'[1]河南迪赛诺F4工艺包附表2-设备一览表'!$C:$AA,19,FALSE)</f>
        <v>0</v>
      </c>
      <c r="O111" s="10">
        <f>VLOOKUP(表1[[#This Row],[设备位号]],'[1]河南迪赛诺F4工艺包附表2-设备一览表'!$C:$AA,20,FALSE)</f>
        <v>0</v>
      </c>
      <c r="P111" s="10">
        <f>表1[[#This Row],[本期
数量]]+表1[[#This Row],[备用
数量]]+表1[[#This Row],[预留
数量]]</f>
        <v>1</v>
      </c>
      <c r="Q111" s="10" t="str">
        <f>VLOOKUP(表1[[#This Row],[设备位号]],'[1]河南迪赛诺F4工艺包附表2-设备一览表'!$C:$AA,22,FALSE)</f>
        <v>S304</v>
      </c>
      <c r="R111" s="10" t="str">
        <f>VLOOKUP(表1[[#This Row],[设备位号]],'[1]河南迪赛诺F4工艺包附表2-设备一览表'!$C:$AD,28,FALSE)</f>
        <v>F7氢化车间</v>
      </c>
    </row>
    <row r="112" spans="1:18" hidden="1" x14ac:dyDescent="0.2">
      <c r="A112" s="6" t="s">
        <v>113</v>
      </c>
      <c r="B112" s="11" t="s">
        <v>252</v>
      </c>
      <c r="C112" s="9" t="str">
        <f>VLOOKUP(表1[[#This Row],[设备位号]],'[1]河南迪赛诺F4工艺包附表2-设备一览表'!$C:$AA,2,FALSE)</f>
        <v>F2氢化液中间罐泵</v>
      </c>
      <c r="D112" s="9" t="str">
        <f>VLOOKUP(表1[[#This Row],[设备位号]],'[1]河南迪赛诺F4工艺包附表2-设备一览表'!$C:$AA,3,FALSE)</f>
        <v>磁力泵</v>
      </c>
      <c r="E112" s="9" t="str">
        <f>VLOOKUP(表1[[#This Row],[设备位号]],'[1]河南迪赛诺F4工艺包附表2-设备一览表'!$C:$AA,4,FALSE)</f>
        <v>Q=2.0m3/hr（32-20-160，Q=3.2m3/h，H=32m，2.2kw）</v>
      </c>
      <c r="F112" s="9">
        <f>VLOOKUP(表1[[#This Row],[设备位号]],'[1]河南迪赛诺F4工艺包附表2-设备一览表'!$C:$AA,10,FALSE)</f>
        <v>2.2000000000000002</v>
      </c>
      <c r="G112" s="10">
        <f>VLOOKUP(表1[[#This Row],[设备位号]],'[1]河南迪赛诺F4工艺包附表2-设备一览表'!$C:$AA,14,FALSE)</f>
        <v>0</v>
      </c>
      <c r="H112" s="10" t="str">
        <f>VLOOKUP(表1[[#This Row],[设备位号]],'[1]河南迪赛诺F4工艺包附表2-设备一览表'!$C:$AA,15,FALSE)</f>
        <v>F4,甲醇，水</v>
      </c>
      <c r="I112" s="10">
        <f>LEN(表1[[#This Row],[介质]])-LEN(SUBSTITUTE(表1[[#This Row],[介质]],"，",""))+1</f>
        <v>2</v>
      </c>
      <c r="J112" s="10">
        <f>表1[[#This Row],[介质数量]]*表1[[#This Row],[设备
数量]]</f>
        <v>2</v>
      </c>
      <c r="K112" s="10">
        <f>VLOOKUP(表1[[#This Row],[设备位号]],'[1]河南迪赛诺F4工艺包附表2-设备一览表'!$C:$AA,16,FALSE)</f>
        <v>10</v>
      </c>
      <c r="L112" s="10" t="str">
        <f>VLOOKUP(表1[[#This Row],[设备位号]],'[1]河南迪赛诺F4工艺包附表2-设备一览表'!$C:$AA,17,FALSE)</f>
        <v>常压</v>
      </c>
      <c r="M112" s="10">
        <f>VLOOKUP(表1[[#This Row],[设备位号]],'[1]河南迪赛诺F4工艺包附表2-设备一览表'!$C:$AA,18,FALSE)</f>
        <v>1</v>
      </c>
      <c r="N112" s="10">
        <f>VLOOKUP(表1[[#This Row],[设备位号]],'[1]河南迪赛诺F4工艺包附表2-设备一览表'!$C:$AA,19,FALSE)</f>
        <v>0</v>
      </c>
      <c r="O112" s="10">
        <f>VLOOKUP(表1[[#This Row],[设备位号]],'[1]河南迪赛诺F4工艺包附表2-设备一览表'!$C:$AA,20,FALSE)</f>
        <v>0</v>
      </c>
      <c r="P112" s="10">
        <f>表1[[#This Row],[本期
数量]]+表1[[#This Row],[备用
数量]]+表1[[#This Row],[预留
数量]]</f>
        <v>1</v>
      </c>
      <c r="Q112" s="10" t="str">
        <f>VLOOKUP(表1[[#This Row],[设备位号]],'[1]河南迪赛诺F4工艺包附表2-设备一览表'!$C:$AA,22,FALSE)</f>
        <v>S304</v>
      </c>
      <c r="R112" s="10" t="str">
        <f>VLOOKUP(表1[[#This Row],[设备位号]],'[1]河南迪赛诺F4工艺包附表2-设备一览表'!$C:$AD,28,FALSE)</f>
        <v>F8氢化车间</v>
      </c>
    </row>
    <row r="113" spans="1:18" x14ac:dyDescent="0.2">
      <c r="A113" s="6" t="s">
        <v>114</v>
      </c>
      <c r="B113" s="11" t="s">
        <v>252</v>
      </c>
      <c r="C113" s="9" t="str">
        <f>VLOOKUP(表1[[#This Row],[设备位号]],'[1]河南迪赛诺F4工艺包附表2-设备一览表'!$C:$AA,2,FALSE)</f>
        <v>F2氢化液缓冲反应釜</v>
      </c>
      <c r="D113" s="9" t="str">
        <f>VLOOKUP(表1[[#This Row],[设备位号]],'[1]河南迪赛诺F4工艺包附表2-设备一览表'!$C:$AA,3,FALSE)</f>
        <v>立式盆底椭圆封头</v>
      </c>
      <c r="E113" s="9" t="str">
        <f>VLOOKUP(表1[[#This Row],[设备位号]],'[1]河南迪赛诺F4工艺包附表2-设备一览表'!$C:$AA,4,FALSE)</f>
        <v>V=5.0m3</v>
      </c>
      <c r="F113" s="9">
        <f>VLOOKUP(表1[[#This Row],[设备位号]],'[1]河南迪赛诺F4工艺包附表2-设备一览表'!$C:$AA,10,FALSE)</f>
        <v>0</v>
      </c>
      <c r="G113" s="10">
        <f>VLOOKUP(表1[[#This Row],[设备位号]],'[1]河南迪赛诺F4工艺包附表2-设备一览表'!$C:$AA,14,FALSE)</f>
        <v>0</v>
      </c>
      <c r="H113" s="10" t="str">
        <f>VLOOKUP(表1[[#This Row],[设备位号]],'[1]河南迪赛诺F4工艺包附表2-设备一览表'!$C:$AA,15,FALSE)</f>
        <v>F4,甲醇，水，CAT</v>
      </c>
      <c r="I113" s="10">
        <f>LEN(表1[[#This Row],[介质]])-LEN(SUBSTITUTE(表1[[#This Row],[介质]],"，",""))+1</f>
        <v>3</v>
      </c>
      <c r="J113" s="10">
        <f>表1[[#This Row],[介质数量]]*表1[[#This Row],[设备
数量]]</f>
        <v>3</v>
      </c>
      <c r="K113" s="10" t="str">
        <f>VLOOKUP(表1[[#This Row],[设备位号]],'[1]河南迪赛诺F4工艺包附表2-设备一览表'!$C:$AA,16,FALSE)</f>
        <v>20-30</v>
      </c>
      <c r="L113" s="10" t="str">
        <f>VLOOKUP(表1[[#This Row],[设备位号]],'[1]河南迪赛诺F4工艺包附表2-设备一览表'!$C:$AA,17,FALSE)</f>
        <v>常压</v>
      </c>
      <c r="M113" s="10">
        <f>VLOOKUP(表1[[#This Row],[设备位号]],'[1]河南迪赛诺F4工艺包附表2-设备一览表'!$C:$AA,18,FALSE)</f>
        <v>1</v>
      </c>
      <c r="N113" s="10">
        <f>VLOOKUP(表1[[#This Row],[设备位号]],'[1]河南迪赛诺F4工艺包附表2-设备一览表'!$C:$AA,19,FALSE)</f>
        <v>0</v>
      </c>
      <c r="O113" s="10">
        <f>VLOOKUP(表1[[#This Row],[设备位号]],'[1]河南迪赛诺F4工艺包附表2-设备一览表'!$C:$AA,20,FALSE)</f>
        <v>0</v>
      </c>
      <c r="P113" s="10">
        <f>表1[[#This Row],[本期
数量]]+表1[[#This Row],[备用
数量]]+表1[[#This Row],[预留
数量]]</f>
        <v>1</v>
      </c>
      <c r="Q113" s="10" t="str">
        <f>VLOOKUP(表1[[#This Row],[设备位号]],'[1]河南迪赛诺F4工艺包附表2-设备一览表'!$C:$AA,22,FALSE)</f>
        <v>S304</v>
      </c>
      <c r="R113" s="10" t="str">
        <f>VLOOKUP(表1[[#This Row],[设备位号]],'[1]河南迪赛诺F4工艺包附表2-设备一览表'!$C:$AD,28,FALSE)</f>
        <v>F4氢化车间</v>
      </c>
    </row>
    <row r="114" spans="1:18" x14ac:dyDescent="0.2">
      <c r="A114" s="6" t="s">
        <v>115</v>
      </c>
      <c r="B114" s="11" t="s">
        <v>252</v>
      </c>
      <c r="C114" s="9" t="str">
        <f>VLOOKUP(表1[[#This Row],[设备位号]],'[1]河南迪赛诺F4工艺包附表2-设备一览表'!$C:$AA,2,FALSE)</f>
        <v>F4粗品结晶反应釜</v>
      </c>
      <c r="D114" s="9" t="str">
        <f>VLOOKUP(表1[[#This Row],[设备位号]],'[1]河南迪赛诺F4工艺包附表2-设备一览表'!$C:$AA,3,FALSE)</f>
        <v>立式盆底开式</v>
      </c>
      <c r="E114" s="9" t="str">
        <f>VLOOKUP(表1[[#This Row],[设备位号]],'[1]河南迪赛诺F4工艺包附表2-设备一览表'!$C:$AA,4,FALSE)</f>
        <v>V=8.0m3</v>
      </c>
      <c r="F114" s="9">
        <f>VLOOKUP(表1[[#This Row],[设备位号]],'[1]河南迪赛诺F4工艺包附表2-设备一览表'!$C:$AA,10,FALSE)</f>
        <v>11</v>
      </c>
      <c r="G114" s="10" t="str">
        <f>VLOOKUP(表1[[#This Row],[设备位号]],'[1]河南迪赛诺F4工艺包附表2-设备一览表'!$C:$AA,14,FALSE)</f>
        <v>有</v>
      </c>
      <c r="H114" s="10" t="str">
        <f>VLOOKUP(表1[[#This Row],[设备位号]],'[1]河南迪赛诺F4工艺包附表2-设备一览表'!$C:$AA,15,FALSE)</f>
        <v>F4,甲醇，水</v>
      </c>
      <c r="I114" s="10">
        <f>LEN(表1[[#This Row],[介质]])-LEN(SUBSTITUTE(表1[[#This Row],[介质]],"，",""))+1</f>
        <v>2</v>
      </c>
      <c r="J114" s="10">
        <f>表1[[#This Row],[介质数量]]*表1[[#This Row],[设备
数量]]</f>
        <v>4</v>
      </c>
      <c r="K114" s="10" t="str">
        <f>VLOOKUP(表1[[#This Row],[设备位号]],'[1]河南迪赛诺F4工艺包附表2-设备一览表'!$C:$AA,16,FALSE)</f>
        <v>0-30</v>
      </c>
      <c r="L114" s="10" t="str">
        <f>VLOOKUP(表1[[#This Row],[设备位号]],'[1]河南迪赛诺F4工艺包附表2-设备一览表'!$C:$AA,17,FALSE)</f>
        <v>常压</v>
      </c>
      <c r="M114" s="10">
        <f>VLOOKUP(表1[[#This Row],[设备位号]],'[1]河南迪赛诺F4工艺包附表2-设备一览表'!$C:$AA,18,FALSE)</f>
        <v>2</v>
      </c>
      <c r="N114" s="10">
        <f>VLOOKUP(表1[[#This Row],[设备位号]],'[1]河南迪赛诺F4工艺包附表2-设备一览表'!$C:$AA,19,FALSE)</f>
        <v>0</v>
      </c>
      <c r="O114" s="10">
        <f>VLOOKUP(表1[[#This Row],[设备位号]],'[1]河南迪赛诺F4工艺包附表2-设备一览表'!$C:$AA,20,FALSE)</f>
        <v>0</v>
      </c>
      <c r="P114" s="10">
        <f>表1[[#This Row],[本期
数量]]+表1[[#This Row],[备用
数量]]+表1[[#This Row],[预留
数量]]</f>
        <v>2</v>
      </c>
      <c r="Q114" s="10" t="str">
        <f>VLOOKUP(表1[[#This Row],[设备位号]],'[1]河南迪赛诺F4工艺包附表2-设备一览表'!$C:$AA,22,FALSE)</f>
        <v>搪玻璃</v>
      </c>
      <c r="R114" s="10" t="str">
        <f>VLOOKUP(表1[[#This Row],[设备位号]],'[1]河南迪赛诺F4工艺包附表2-设备一览表'!$C:$AD,28,FALSE)</f>
        <v>F4车间</v>
      </c>
    </row>
    <row r="115" spans="1:18" hidden="1" x14ac:dyDescent="0.2">
      <c r="A115" s="6" t="s">
        <v>116</v>
      </c>
      <c r="B115" s="11" t="s">
        <v>252</v>
      </c>
      <c r="C115" s="9" t="str">
        <f>VLOOKUP(表1[[#This Row],[设备位号]],'[1]河南迪赛诺F4工艺包附表2-设备一览表'!$C:$AA,2,FALSE)</f>
        <v>F4粗品离心机</v>
      </c>
      <c r="D115" s="9" t="str">
        <f>VLOOKUP(表1[[#This Row],[设备位号]],'[1]河南迪赛诺F4工艺包附表2-设备一览表'!$C:$AA,3,FALSE)</f>
        <v>下卸料离心机</v>
      </c>
      <c r="E115" s="9" t="str">
        <f>VLOOKUP(表1[[#This Row],[设备位号]],'[1]河南迪赛诺F4工艺包附表2-设备一览表'!$C:$AA,4,FALSE)</f>
        <v>Ø1600(PGZ1600,37kw,高度4.3m)</v>
      </c>
      <c r="F115" s="9">
        <f>VLOOKUP(表1[[#This Row],[设备位号]],'[1]河南迪赛诺F4工艺包附表2-设备一览表'!$C:$AA,10,FALSE)</f>
        <v>37</v>
      </c>
      <c r="G115" s="10">
        <f>VLOOKUP(表1[[#This Row],[设备位号]],'[1]河南迪赛诺F4工艺包附表2-设备一览表'!$C:$AA,14,FALSE)</f>
        <v>0</v>
      </c>
      <c r="H115" s="10" t="str">
        <f>VLOOKUP(表1[[#This Row],[设备位号]],'[1]河南迪赛诺F4工艺包附表2-设备一览表'!$C:$AA,15,FALSE)</f>
        <v>F4,甲醇，水</v>
      </c>
      <c r="I115" s="10">
        <f>LEN(表1[[#This Row],[介质]])-LEN(SUBSTITUTE(表1[[#This Row],[介质]],"，",""))+1</f>
        <v>2</v>
      </c>
      <c r="J115" s="10">
        <f>表1[[#This Row],[介质数量]]*表1[[#This Row],[设备
数量]]</f>
        <v>4</v>
      </c>
      <c r="K115" s="10">
        <f>VLOOKUP(表1[[#This Row],[设备位号]],'[1]河南迪赛诺F4工艺包附表2-设备一览表'!$C:$AA,16,FALSE)</f>
        <v>10</v>
      </c>
      <c r="L115" s="10" t="str">
        <f>VLOOKUP(表1[[#This Row],[设备位号]],'[1]河南迪赛诺F4工艺包附表2-设备一览表'!$C:$AA,17,FALSE)</f>
        <v>常压</v>
      </c>
      <c r="M115" s="10">
        <f>VLOOKUP(表1[[#This Row],[设备位号]],'[1]河南迪赛诺F4工艺包附表2-设备一览表'!$C:$AA,18,FALSE)</f>
        <v>2</v>
      </c>
      <c r="N115" s="10">
        <f>VLOOKUP(表1[[#This Row],[设备位号]],'[1]河南迪赛诺F4工艺包附表2-设备一览表'!$C:$AA,19,FALSE)</f>
        <v>0</v>
      </c>
      <c r="O115" s="10">
        <f>VLOOKUP(表1[[#This Row],[设备位号]],'[1]河南迪赛诺F4工艺包附表2-设备一览表'!$C:$AA,20,FALSE)</f>
        <v>0</v>
      </c>
      <c r="P115" s="10">
        <f>表1[[#This Row],[本期
数量]]+表1[[#This Row],[备用
数量]]+表1[[#This Row],[预留
数量]]</f>
        <v>2</v>
      </c>
      <c r="Q115" s="10" t="str">
        <f>VLOOKUP(表1[[#This Row],[设备位号]],'[1]河南迪赛诺F4工艺包附表2-设备一览表'!$C:$AA,22,FALSE)</f>
        <v>S304</v>
      </c>
      <c r="R115" s="10" t="str">
        <f>VLOOKUP(表1[[#This Row],[设备位号]],'[1]河南迪赛诺F4工艺包附表2-设备一览表'!$C:$AD,28,FALSE)</f>
        <v>F4车间</v>
      </c>
    </row>
    <row r="116" spans="1:18" hidden="1" x14ac:dyDescent="0.2">
      <c r="A116" s="6" t="s">
        <v>117</v>
      </c>
      <c r="B116" s="11" t="s">
        <v>252</v>
      </c>
      <c r="C116" s="9" t="str">
        <f>VLOOKUP(表1[[#This Row],[设备位号]],'[1]河南迪赛诺F4工艺包附表2-设备一览表'!$C:$AA,2,FALSE)</f>
        <v>F4粗品离心机母液缓冲罐</v>
      </c>
      <c r="D116" s="9" t="str">
        <f>VLOOKUP(表1[[#This Row],[设备位号]],'[1]河南迪赛诺F4工艺包附表2-设备一览表'!$C:$AA,3,FALSE)</f>
        <v>卧式</v>
      </c>
      <c r="E116" s="9" t="str">
        <f>VLOOKUP(表1[[#This Row],[设备位号]],'[1]河南迪赛诺F4工艺包附表2-设备一览表'!$C:$AA,4,FALSE)</f>
        <v>V=0.3m3</v>
      </c>
      <c r="F116" s="9">
        <f>VLOOKUP(表1[[#This Row],[设备位号]],'[1]河南迪赛诺F4工艺包附表2-设备一览表'!$C:$AA,10,FALSE)</f>
        <v>0</v>
      </c>
      <c r="G116" s="10">
        <f>VLOOKUP(表1[[#This Row],[设备位号]],'[1]河南迪赛诺F4工艺包附表2-设备一览表'!$C:$AA,14,FALSE)</f>
        <v>0</v>
      </c>
      <c r="H116" s="10" t="str">
        <f>VLOOKUP(表1[[#This Row],[设备位号]],'[1]河南迪赛诺F4工艺包附表2-设备一览表'!$C:$AA,15,FALSE)</f>
        <v>F4,甲醇，水</v>
      </c>
      <c r="I116" s="10">
        <f>LEN(表1[[#This Row],[介质]])-LEN(SUBSTITUTE(表1[[#This Row],[介质]],"，",""))+1</f>
        <v>2</v>
      </c>
      <c r="J116" s="10">
        <f>表1[[#This Row],[介质数量]]*表1[[#This Row],[设备
数量]]</f>
        <v>2</v>
      </c>
      <c r="K116" s="10">
        <f>VLOOKUP(表1[[#This Row],[设备位号]],'[1]河南迪赛诺F4工艺包附表2-设备一览表'!$C:$AA,16,FALSE)</f>
        <v>10</v>
      </c>
      <c r="L116" s="10" t="str">
        <f>VLOOKUP(表1[[#This Row],[设备位号]],'[1]河南迪赛诺F4工艺包附表2-设备一览表'!$C:$AA,17,FALSE)</f>
        <v>常压</v>
      </c>
      <c r="M116" s="10">
        <f>VLOOKUP(表1[[#This Row],[设备位号]],'[1]河南迪赛诺F4工艺包附表2-设备一览表'!$C:$AA,18,FALSE)</f>
        <v>1</v>
      </c>
      <c r="N116" s="10">
        <f>VLOOKUP(表1[[#This Row],[设备位号]],'[1]河南迪赛诺F4工艺包附表2-设备一览表'!$C:$AA,19,FALSE)</f>
        <v>0</v>
      </c>
      <c r="O116" s="10">
        <f>VLOOKUP(表1[[#This Row],[设备位号]],'[1]河南迪赛诺F4工艺包附表2-设备一览表'!$C:$AA,20,FALSE)</f>
        <v>0</v>
      </c>
      <c r="P116" s="10">
        <f>表1[[#This Row],[本期
数量]]+表1[[#This Row],[备用
数量]]+表1[[#This Row],[预留
数量]]</f>
        <v>1</v>
      </c>
      <c r="Q116" s="10" t="str">
        <f>VLOOKUP(表1[[#This Row],[设备位号]],'[1]河南迪赛诺F4工艺包附表2-设备一览表'!$C:$AA,22,FALSE)</f>
        <v>PP</v>
      </c>
      <c r="R116" s="10" t="str">
        <f>VLOOKUP(表1[[#This Row],[设备位号]],'[1]河南迪赛诺F4工艺包附表2-设备一览表'!$C:$AD,28,FALSE)</f>
        <v>F4车间</v>
      </c>
    </row>
    <row r="117" spans="1:18" hidden="1" x14ac:dyDescent="0.2">
      <c r="A117" s="6" t="s">
        <v>118</v>
      </c>
      <c r="B117" s="11" t="s">
        <v>252</v>
      </c>
      <c r="C117" s="9" t="str">
        <f>VLOOKUP(表1[[#This Row],[设备位号]],'[1]河南迪赛诺F4工艺包附表2-设备一览表'!$C:$AA,2,FALSE)</f>
        <v>F4粗品离心机母液打料泵</v>
      </c>
      <c r="D117" s="9" t="str">
        <f>VLOOKUP(表1[[#This Row],[设备位号]],'[1]河南迪赛诺F4工艺包附表2-设备一览表'!$C:$AA,3,FALSE)</f>
        <v>气动隔膜泵</v>
      </c>
      <c r="E117" s="9" t="str">
        <f>VLOOKUP(表1[[#This Row],[设备位号]],'[1]河南迪赛诺F4工艺包附表2-设备一览表'!$C:$AA,4,FALSE)</f>
        <v>Q=2.0m3/hr</v>
      </c>
      <c r="F117" s="9">
        <f>VLOOKUP(表1[[#This Row],[设备位号]],'[1]河南迪赛诺F4工艺包附表2-设备一览表'!$C:$AA,10,FALSE)</f>
        <v>0</v>
      </c>
      <c r="G117" s="10">
        <f>VLOOKUP(表1[[#This Row],[设备位号]],'[1]河南迪赛诺F4工艺包附表2-设备一览表'!$C:$AA,14,FALSE)</f>
        <v>0</v>
      </c>
      <c r="H117" s="10" t="str">
        <f>VLOOKUP(表1[[#This Row],[设备位号]],'[1]河南迪赛诺F4工艺包附表2-设备一览表'!$C:$AA,15,FALSE)</f>
        <v>F4,甲醇，水</v>
      </c>
      <c r="I117" s="10">
        <f>LEN(表1[[#This Row],[介质]])-LEN(SUBSTITUTE(表1[[#This Row],[介质]],"，",""))+1</f>
        <v>2</v>
      </c>
      <c r="J117" s="10">
        <f>表1[[#This Row],[介质数量]]*表1[[#This Row],[设备
数量]]</f>
        <v>2</v>
      </c>
      <c r="K117" s="10">
        <f>VLOOKUP(表1[[#This Row],[设备位号]],'[1]河南迪赛诺F4工艺包附表2-设备一览表'!$C:$AA,16,FALSE)</f>
        <v>10</v>
      </c>
      <c r="L117" s="10" t="str">
        <f>VLOOKUP(表1[[#This Row],[设备位号]],'[1]河南迪赛诺F4工艺包附表2-设备一览表'!$C:$AA,17,FALSE)</f>
        <v>常压</v>
      </c>
      <c r="M117" s="10">
        <f>VLOOKUP(表1[[#This Row],[设备位号]],'[1]河南迪赛诺F4工艺包附表2-设备一览表'!$C:$AA,18,FALSE)</f>
        <v>1</v>
      </c>
      <c r="N117" s="10">
        <f>VLOOKUP(表1[[#This Row],[设备位号]],'[1]河南迪赛诺F4工艺包附表2-设备一览表'!$C:$AA,19,FALSE)</f>
        <v>0</v>
      </c>
      <c r="O117" s="10">
        <f>VLOOKUP(表1[[#This Row],[设备位号]],'[1]河南迪赛诺F4工艺包附表2-设备一览表'!$C:$AA,20,FALSE)</f>
        <v>0</v>
      </c>
      <c r="P117" s="10">
        <f>表1[[#This Row],[本期
数量]]+表1[[#This Row],[备用
数量]]+表1[[#This Row],[预留
数量]]</f>
        <v>1</v>
      </c>
      <c r="Q117" s="10" t="str">
        <f>VLOOKUP(表1[[#This Row],[设备位号]],'[1]河南迪赛诺F4工艺包附表2-设备一览表'!$C:$AA,22,FALSE)</f>
        <v>PP</v>
      </c>
      <c r="R117" s="10" t="str">
        <f>VLOOKUP(表1[[#This Row],[设备位号]],'[1]河南迪赛诺F4工艺包附表2-设备一览表'!$C:$AD,28,FALSE)</f>
        <v>F4车间</v>
      </c>
    </row>
    <row r="118" spans="1:18" hidden="1" x14ac:dyDescent="0.2">
      <c r="A118" s="6" t="s">
        <v>119</v>
      </c>
      <c r="B118" s="11" t="s">
        <v>252</v>
      </c>
      <c r="C118" s="9" t="str">
        <f>VLOOKUP(表1[[#This Row],[设备位号]],'[1]河南迪赛诺F4工艺包附表2-设备一览表'!$C:$AA,2,FALSE)</f>
        <v>F4粗品母液罐</v>
      </c>
      <c r="D118" s="9" t="str">
        <f>VLOOKUP(表1[[#This Row],[设备位号]],'[1]河南迪赛诺F4工艺包附表2-设备一览表'!$C:$AA,3,FALSE)</f>
        <v>立式盆底椭圆封头</v>
      </c>
      <c r="E118" s="9" t="str">
        <f>VLOOKUP(表1[[#This Row],[设备位号]],'[1]河南迪赛诺F4工艺包附表2-设备一览表'!$C:$AA,4,FALSE)</f>
        <v>V=8.0m3</v>
      </c>
      <c r="F118" s="9">
        <f>VLOOKUP(表1[[#This Row],[设备位号]],'[1]河南迪赛诺F4工艺包附表2-设备一览表'!$C:$AA,10,FALSE)</f>
        <v>0</v>
      </c>
      <c r="G118" s="10">
        <f>VLOOKUP(表1[[#This Row],[设备位号]],'[1]河南迪赛诺F4工艺包附表2-设备一览表'!$C:$AA,14,FALSE)</f>
        <v>0</v>
      </c>
      <c r="H118" s="10" t="str">
        <f>VLOOKUP(表1[[#This Row],[设备位号]],'[1]河南迪赛诺F4工艺包附表2-设备一览表'!$C:$AA,15,FALSE)</f>
        <v>F4,甲醇，水</v>
      </c>
      <c r="I118" s="10">
        <f>LEN(表1[[#This Row],[介质]])-LEN(SUBSTITUTE(表1[[#This Row],[介质]],"，",""))+1</f>
        <v>2</v>
      </c>
      <c r="J118" s="10">
        <f>表1[[#This Row],[介质数量]]*表1[[#This Row],[设备
数量]]</f>
        <v>2</v>
      </c>
      <c r="K118" s="10" t="str">
        <f>VLOOKUP(表1[[#This Row],[设备位号]],'[1]河南迪赛诺F4工艺包附表2-设备一览表'!$C:$AA,16,FALSE)</f>
        <v>20-30</v>
      </c>
      <c r="L118" s="10" t="str">
        <f>VLOOKUP(表1[[#This Row],[设备位号]],'[1]河南迪赛诺F4工艺包附表2-设备一览表'!$C:$AA,17,FALSE)</f>
        <v>常压</v>
      </c>
      <c r="M118" s="10">
        <f>VLOOKUP(表1[[#This Row],[设备位号]],'[1]河南迪赛诺F4工艺包附表2-设备一览表'!$C:$AA,18,FALSE)</f>
        <v>1</v>
      </c>
      <c r="N118" s="10">
        <f>VLOOKUP(表1[[#This Row],[设备位号]],'[1]河南迪赛诺F4工艺包附表2-设备一览表'!$C:$AA,19,FALSE)</f>
        <v>0</v>
      </c>
      <c r="O118" s="10">
        <f>VLOOKUP(表1[[#This Row],[设备位号]],'[1]河南迪赛诺F4工艺包附表2-设备一览表'!$C:$AA,20,FALSE)</f>
        <v>0</v>
      </c>
      <c r="P118" s="10">
        <f>表1[[#This Row],[本期
数量]]+表1[[#This Row],[备用
数量]]+表1[[#This Row],[预留
数量]]</f>
        <v>1</v>
      </c>
      <c r="Q118" s="10" t="str">
        <f>VLOOKUP(表1[[#This Row],[设备位号]],'[1]河南迪赛诺F4工艺包附表2-设备一览表'!$C:$AA,22,FALSE)</f>
        <v>S304</v>
      </c>
      <c r="R118" s="10" t="str">
        <f>VLOOKUP(表1[[#This Row],[设备位号]],'[1]河南迪赛诺F4工艺包附表2-设备一览表'!$C:$AD,28,FALSE)</f>
        <v>F4车间</v>
      </c>
    </row>
    <row r="119" spans="1:18" hidden="1" x14ac:dyDescent="0.2">
      <c r="A119" s="6" t="s">
        <v>120</v>
      </c>
      <c r="B119" s="11" t="s">
        <v>252</v>
      </c>
      <c r="C119" s="9" t="str">
        <f>VLOOKUP(表1[[#This Row],[设备位号]],'[1]河南迪赛诺F4工艺包附表2-设备一览表'!$C:$AA,2,FALSE)</f>
        <v>F4粗品母液罐泵</v>
      </c>
      <c r="D119" s="9" t="str">
        <f>VLOOKUP(表1[[#This Row],[设备位号]],'[1]河南迪赛诺F4工艺包附表2-设备一览表'!$C:$AA,3,FALSE)</f>
        <v>化工泵</v>
      </c>
      <c r="E119" s="9" t="str">
        <f>VLOOKUP(表1[[#This Row],[设备位号]],'[1]河南迪赛诺F4工艺包附表2-设备一览表'!$C:$AA,4,FALSE)</f>
        <v>Q=4.0m3/hr（40-25-160，Q=6.3m3/h,H=32m，3kw）</v>
      </c>
      <c r="F119" s="9">
        <f>VLOOKUP(表1[[#This Row],[设备位号]],'[1]河南迪赛诺F4工艺包附表2-设备一览表'!$C:$AA,10,FALSE)</f>
        <v>3</v>
      </c>
      <c r="G119" s="10">
        <f>VLOOKUP(表1[[#This Row],[设备位号]],'[1]河南迪赛诺F4工艺包附表2-设备一览表'!$C:$AA,14,FALSE)</f>
        <v>0</v>
      </c>
      <c r="H119" s="10" t="str">
        <f>VLOOKUP(表1[[#This Row],[设备位号]],'[1]河南迪赛诺F4工艺包附表2-设备一览表'!$C:$AA,15,FALSE)</f>
        <v>F4，甲醇，水</v>
      </c>
      <c r="I119" s="10">
        <f>LEN(表1[[#This Row],[介质]])-LEN(SUBSTITUTE(表1[[#This Row],[介质]],"，",""))+1</f>
        <v>3</v>
      </c>
      <c r="J119" s="10">
        <f>表1[[#This Row],[介质数量]]*表1[[#This Row],[设备
数量]]</f>
        <v>3</v>
      </c>
      <c r="K119" s="10" t="str">
        <f>VLOOKUP(表1[[#This Row],[设备位号]],'[1]河南迪赛诺F4工艺包附表2-设备一览表'!$C:$AA,16,FALSE)</f>
        <v>20-30</v>
      </c>
      <c r="L119" s="10" t="str">
        <f>VLOOKUP(表1[[#This Row],[设备位号]],'[1]河南迪赛诺F4工艺包附表2-设备一览表'!$C:$AA,17,FALSE)</f>
        <v>常压</v>
      </c>
      <c r="M119" s="10">
        <f>VLOOKUP(表1[[#This Row],[设备位号]],'[1]河南迪赛诺F4工艺包附表2-设备一览表'!$C:$AA,18,FALSE)</f>
        <v>1</v>
      </c>
      <c r="N119" s="10">
        <f>VLOOKUP(表1[[#This Row],[设备位号]],'[1]河南迪赛诺F4工艺包附表2-设备一览表'!$C:$AA,19,FALSE)</f>
        <v>0</v>
      </c>
      <c r="O119" s="10">
        <f>VLOOKUP(表1[[#This Row],[设备位号]],'[1]河南迪赛诺F4工艺包附表2-设备一览表'!$C:$AA,20,FALSE)</f>
        <v>0</v>
      </c>
      <c r="P119" s="10">
        <f>表1[[#This Row],[本期
数量]]+表1[[#This Row],[备用
数量]]+表1[[#This Row],[预留
数量]]</f>
        <v>1</v>
      </c>
      <c r="Q119" s="10" t="str">
        <f>VLOOKUP(表1[[#This Row],[设备位号]],'[1]河南迪赛诺F4工艺包附表2-设备一览表'!$C:$AA,22,FALSE)</f>
        <v>S304</v>
      </c>
      <c r="R119" s="10" t="str">
        <f>VLOOKUP(表1[[#This Row],[设备位号]],'[1]河南迪赛诺F4工艺包附表2-设备一览表'!$C:$AD,28,FALSE)</f>
        <v>F4车间</v>
      </c>
    </row>
    <row r="120" spans="1:18" x14ac:dyDescent="0.2">
      <c r="A120" s="6" t="s">
        <v>121</v>
      </c>
      <c r="B120" s="8" t="s">
        <v>270</v>
      </c>
      <c r="C120" s="9" t="str">
        <f>VLOOKUP(表1[[#This Row],[设备位号]],'[1]河南迪赛诺F4工艺包附表2-设备一览表'!$C:$AA,2,FALSE)</f>
        <v>F4粗品溶解反应釜</v>
      </c>
      <c r="D120" s="9" t="str">
        <f>VLOOKUP(表1[[#This Row],[设备位号]],'[1]河南迪赛诺F4工艺包附表2-设备一览表'!$C:$AA,3,FALSE)</f>
        <v>立式盆底开式</v>
      </c>
      <c r="E120" s="9" t="str">
        <f>VLOOKUP(表1[[#This Row],[设备位号]],'[1]河南迪赛诺F4工艺包附表2-设备一览表'!$C:$AA,4,FALSE)</f>
        <v>V=5.0m3</v>
      </c>
      <c r="F120" s="9">
        <f>VLOOKUP(表1[[#This Row],[设备位号]],'[1]河南迪赛诺F4工艺包附表2-设备一览表'!$C:$AA,10,FALSE)</f>
        <v>7.5</v>
      </c>
      <c r="G120" s="10" t="str">
        <f>VLOOKUP(表1[[#This Row],[设备位号]],'[1]河南迪赛诺F4工艺包附表2-设备一览表'!$C:$AA,14,FALSE)</f>
        <v>有</v>
      </c>
      <c r="H120" s="10" t="str">
        <f>VLOOKUP(表1[[#This Row],[设备位号]],'[1]河南迪赛诺F4工艺包附表2-设备一览表'!$C:$AA,15,FALSE)</f>
        <v>F4,MTBE</v>
      </c>
      <c r="I120" s="10">
        <f>LEN(表1[[#This Row],[介质]])-LEN(SUBSTITUTE(表1[[#This Row],[介质]],"，",""))+1</f>
        <v>1</v>
      </c>
      <c r="J120" s="10">
        <f>表1[[#This Row],[介质数量]]*表1[[#This Row],[设备
数量]]</f>
        <v>1</v>
      </c>
      <c r="K120" s="10" t="str">
        <f>VLOOKUP(表1[[#This Row],[设备位号]],'[1]河南迪赛诺F4工艺包附表2-设备一览表'!$C:$AA,16,FALSE)</f>
        <v>0-30</v>
      </c>
      <c r="L120" s="10" t="str">
        <f>VLOOKUP(表1[[#This Row],[设备位号]],'[1]河南迪赛诺F4工艺包附表2-设备一览表'!$C:$AA,17,FALSE)</f>
        <v>常压</v>
      </c>
      <c r="M120" s="10">
        <f>VLOOKUP(表1[[#This Row],[设备位号]],'[1]河南迪赛诺F4工艺包附表2-设备一览表'!$C:$AA,18,FALSE)</f>
        <v>1</v>
      </c>
      <c r="N120" s="10">
        <f>VLOOKUP(表1[[#This Row],[设备位号]],'[1]河南迪赛诺F4工艺包附表2-设备一览表'!$C:$AA,19,FALSE)</f>
        <v>0</v>
      </c>
      <c r="O120" s="10">
        <f>VLOOKUP(表1[[#This Row],[设备位号]],'[1]河南迪赛诺F4工艺包附表2-设备一览表'!$C:$AA,20,FALSE)</f>
        <v>0</v>
      </c>
      <c r="P120" s="10">
        <f>表1[[#This Row],[本期
数量]]+表1[[#This Row],[备用
数量]]+表1[[#This Row],[预留
数量]]</f>
        <v>1</v>
      </c>
      <c r="Q120" s="10" t="str">
        <f>VLOOKUP(表1[[#This Row],[设备位号]],'[1]河南迪赛诺F4工艺包附表2-设备一览表'!$C:$AA,22,FALSE)</f>
        <v>搪玻璃</v>
      </c>
      <c r="R120" s="10" t="str">
        <f>VLOOKUP(表1[[#This Row],[设备位号]],'[1]河南迪赛诺F4工艺包附表2-设备一览表'!$C:$AD,28,FALSE)</f>
        <v>F4车间</v>
      </c>
    </row>
    <row r="121" spans="1:18" hidden="1" x14ac:dyDescent="0.2">
      <c r="A121" s="6" t="s">
        <v>122</v>
      </c>
      <c r="B121" s="8" t="s">
        <v>270</v>
      </c>
      <c r="C121" s="9" t="str">
        <f>VLOOKUP(表1[[#This Row],[设备位号]],'[1]河南迪赛诺F4工艺包附表2-设备一览表'!$C:$AA,2,FALSE)</f>
        <v>氯化钠废水罐</v>
      </c>
      <c r="D121" s="9" t="str">
        <f>VLOOKUP(表1[[#This Row],[设备位号]],'[1]河南迪赛诺F4工艺包附表2-设备一览表'!$C:$AA,3,FALSE)</f>
        <v>立式盆底椭圆封头</v>
      </c>
      <c r="E121" s="9" t="str">
        <f>VLOOKUP(表1[[#This Row],[设备位号]],'[1]河南迪赛诺F4工艺包附表2-设备一览表'!$C:$AA,4,FALSE)</f>
        <v>V=1.0m3</v>
      </c>
      <c r="F121" s="9">
        <f>VLOOKUP(表1[[#This Row],[设备位号]],'[1]河南迪赛诺F4工艺包附表2-设备一览表'!$C:$AA,10,FALSE)</f>
        <v>0</v>
      </c>
      <c r="G121" s="10">
        <f>VLOOKUP(表1[[#This Row],[设备位号]],'[1]河南迪赛诺F4工艺包附表2-设备一览表'!$C:$AA,14,FALSE)</f>
        <v>0</v>
      </c>
      <c r="H121" s="10" t="str">
        <f>VLOOKUP(表1[[#This Row],[设备位号]],'[1]河南迪赛诺F4工艺包附表2-设备一览表'!$C:$AA,15,FALSE)</f>
        <v>氯化钠溶液</v>
      </c>
      <c r="I121" s="10">
        <f>LEN(表1[[#This Row],[介质]])-LEN(SUBSTITUTE(表1[[#This Row],[介质]],"，",""))+1</f>
        <v>1</v>
      </c>
      <c r="J121" s="10">
        <f>表1[[#This Row],[介质数量]]*表1[[#This Row],[设备
数量]]</f>
        <v>1</v>
      </c>
      <c r="K121" s="10" t="str">
        <f>VLOOKUP(表1[[#This Row],[设备位号]],'[1]河南迪赛诺F4工艺包附表2-设备一览表'!$C:$AA,16,FALSE)</f>
        <v>20-60</v>
      </c>
      <c r="L121" s="10" t="str">
        <f>VLOOKUP(表1[[#This Row],[设备位号]],'[1]河南迪赛诺F4工艺包附表2-设备一览表'!$C:$AA,17,FALSE)</f>
        <v>常压</v>
      </c>
      <c r="M121" s="10">
        <f>VLOOKUP(表1[[#This Row],[设备位号]],'[1]河南迪赛诺F4工艺包附表2-设备一览表'!$C:$AA,18,FALSE)</f>
        <v>1</v>
      </c>
      <c r="N121" s="10">
        <f>VLOOKUP(表1[[#This Row],[设备位号]],'[1]河南迪赛诺F4工艺包附表2-设备一览表'!$C:$AA,19,FALSE)</f>
        <v>0</v>
      </c>
      <c r="O121" s="10">
        <f>VLOOKUP(表1[[#This Row],[设备位号]],'[1]河南迪赛诺F4工艺包附表2-设备一览表'!$C:$AA,20,FALSE)</f>
        <v>0</v>
      </c>
      <c r="P121" s="10">
        <f>表1[[#This Row],[本期
数量]]+表1[[#This Row],[备用
数量]]+表1[[#This Row],[预留
数量]]</f>
        <v>1</v>
      </c>
      <c r="Q121" s="10" t="str">
        <f>VLOOKUP(表1[[#This Row],[设备位号]],'[1]河南迪赛诺F4工艺包附表2-设备一览表'!$C:$AA,22,FALSE)</f>
        <v>搪玻璃</v>
      </c>
      <c r="R121" s="10" t="str">
        <f>VLOOKUP(表1[[#This Row],[设备位号]],'[1]河南迪赛诺F4工艺包附表2-设备一览表'!$C:$AD,28,FALSE)</f>
        <v>F4车间</v>
      </c>
    </row>
    <row r="122" spans="1:18" x14ac:dyDescent="0.2">
      <c r="A122" s="6" t="s">
        <v>123</v>
      </c>
      <c r="B122" s="8" t="s">
        <v>270</v>
      </c>
      <c r="C122" s="9" t="str">
        <f>VLOOKUP(表1[[#This Row],[设备位号]],'[1]河南迪赛诺F4工艺包附表2-设备一览表'!$C:$AA,2,FALSE)</f>
        <v>F4浓缩结晶反应釜</v>
      </c>
      <c r="D122" s="9" t="str">
        <f>VLOOKUP(表1[[#This Row],[设备位号]],'[1]河南迪赛诺F4工艺包附表2-设备一览表'!$C:$AA,3,FALSE)</f>
        <v>立式盆底椭圆封头</v>
      </c>
      <c r="E122" s="9" t="str">
        <f>VLOOKUP(表1[[#This Row],[设备位号]],'[1]河南迪赛诺F4工艺包附表2-设备一览表'!$C:$AA,4,FALSE)</f>
        <v>V=6.3m3</v>
      </c>
      <c r="F122" s="9">
        <f>VLOOKUP(表1[[#This Row],[设备位号]],'[1]河南迪赛诺F4工艺包附表2-设备一览表'!$C:$AA,10,FALSE)</f>
        <v>7.5</v>
      </c>
      <c r="G122" s="10" t="str">
        <f>VLOOKUP(表1[[#This Row],[设备位号]],'[1]河南迪赛诺F4工艺包附表2-设备一览表'!$C:$AA,14,FALSE)</f>
        <v>有</v>
      </c>
      <c r="H122" s="10" t="str">
        <f>VLOOKUP(表1[[#This Row],[设备位号]],'[1]河南迪赛诺F4工艺包附表2-设备一览表'!$C:$AA,15,FALSE)</f>
        <v>F4，MTBE，正庚烷</v>
      </c>
      <c r="I122" s="10">
        <f>LEN(表1[[#This Row],[介质]])-LEN(SUBSTITUTE(表1[[#This Row],[介质]],"，",""))+1</f>
        <v>3</v>
      </c>
      <c r="J122" s="10">
        <f>表1[[#This Row],[介质数量]]*表1[[#This Row],[设备
数量]]</f>
        <v>9</v>
      </c>
      <c r="K122" s="10" t="str">
        <f>VLOOKUP(表1[[#This Row],[设备位号]],'[1]河南迪赛诺F4工艺包附表2-设备一览表'!$C:$AA,16,FALSE)</f>
        <v>20-30</v>
      </c>
      <c r="L122" s="10">
        <f>VLOOKUP(表1[[#This Row],[设备位号]],'[1]河南迪赛诺F4工艺包附表2-设备一览表'!$C:$AA,17,FALSE)</f>
        <v>-0.1</v>
      </c>
      <c r="M122" s="10">
        <f>VLOOKUP(表1[[#This Row],[设备位号]],'[1]河南迪赛诺F4工艺包附表2-设备一览表'!$C:$AA,18,FALSE)</f>
        <v>3</v>
      </c>
      <c r="N122" s="10">
        <f>VLOOKUP(表1[[#This Row],[设备位号]],'[1]河南迪赛诺F4工艺包附表2-设备一览表'!$C:$AA,19,FALSE)</f>
        <v>0</v>
      </c>
      <c r="O122" s="10">
        <f>VLOOKUP(表1[[#This Row],[设备位号]],'[1]河南迪赛诺F4工艺包附表2-设备一览表'!$C:$AA,20,FALSE)</f>
        <v>0</v>
      </c>
      <c r="P122" s="10">
        <f>表1[[#This Row],[本期
数量]]+表1[[#This Row],[备用
数量]]+表1[[#This Row],[预留
数量]]</f>
        <v>3</v>
      </c>
      <c r="Q122" s="10" t="str">
        <f>VLOOKUP(表1[[#This Row],[设备位号]],'[1]河南迪赛诺F4工艺包附表2-设备一览表'!$C:$AA,22,FALSE)</f>
        <v>搪玻璃</v>
      </c>
      <c r="R122" s="10" t="str">
        <f>VLOOKUP(表1[[#This Row],[设备位号]],'[1]河南迪赛诺F4工艺包附表2-设备一览表'!$C:$AD,28,FALSE)</f>
        <v>F4车间</v>
      </c>
    </row>
    <row r="123" spans="1:18" hidden="1" x14ac:dyDescent="0.2">
      <c r="A123" s="6" t="s">
        <v>124</v>
      </c>
      <c r="B123" s="8" t="s">
        <v>270</v>
      </c>
      <c r="C123" s="9" t="str">
        <f>VLOOKUP(表1[[#This Row],[设备位号]],'[1]河南迪赛诺F4工艺包附表2-设备一览表'!$C:$AA,2,FALSE)</f>
        <v>F4浓缩结晶冷凝器</v>
      </c>
      <c r="D123" s="9" t="str">
        <f>VLOOKUP(表1[[#This Row],[设备位号]],'[1]河南迪赛诺F4工艺包附表2-设备一览表'!$C:$AA,3,FALSE)</f>
        <v>圆块孔石墨</v>
      </c>
      <c r="E123" s="9" t="str">
        <f>VLOOKUP(表1[[#This Row],[设备位号]],'[1]河南迪赛诺F4工艺包附表2-设备一览表'!$C:$AA,4,FALSE)</f>
        <v>S=15m2</v>
      </c>
      <c r="F123" s="9">
        <f>VLOOKUP(表1[[#This Row],[设备位号]],'[1]河南迪赛诺F4工艺包附表2-设备一览表'!$C:$AA,10,FALSE)</f>
        <v>0</v>
      </c>
      <c r="G123" s="10">
        <f>VLOOKUP(表1[[#This Row],[设备位号]],'[1]河南迪赛诺F4工艺包附表2-设备一览表'!$C:$AA,14,FALSE)</f>
        <v>0</v>
      </c>
      <c r="H123" s="10" t="str">
        <f>VLOOKUP(表1[[#This Row],[设备位号]],'[1]河南迪赛诺F4工艺包附表2-设备一览表'!$C:$AA,15,FALSE)</f>
        <v>MTBE</v>
      </c>
      <c r="I123" s="10">
        <f>LEN(表1[[#This Row],[介质]])-LEN(SUBSTITUTE(表1[[#This Row],[介质]],"，",""))+1</f>
        <v>1</v>
      </c>
      <c r="J123" s="10">
        <f>表1[[#This Row],[介质数量]]*表1[[#This Row],[设备
数量]]</f>
        <v>3</v>
      </c>
      <c r="K123" s="10">
        <f>VLOOKUP(表1[[#This Row],[设备位号]],'[1]河南迪赛诺F4工艺包附表2-设备一览表'!$C:$AA,16,FALSE)</f>
        <v>40</v>
      </c>
      <c r="L123" s="10">
        <f>VLOOKUP(表1[[#This Row],[设备位号]],'[1]河南迪赛诺F4工艺包附表2-设备一览表'!$C:$AA,17,FALSE)</f>
        <v>-0.1</v>
      </c>
      <c r="M123" s="10">
        <f>VLOOKUP(表1[[#This Row],[设备位号]],'[1]河南迪赛诺F4工艺包附表2-设备一览表'!$C:$AA,18,FALSE)</f>
        <v>3</v>
      </c>
      <c r="N123" s="10">
        <f>VLOOKUP(表1[[#This Row],[设备位号]],'[1]河南迪赛诺F4工艺包附表2-设备一览表'!$C:$AA,19,FALSE)</f>
        <v>0</v>
      </c>
      <c r="O123" s="10">
        <f>VLOOKUP(表1[[#This Row],[设备位号]],'[1]河南迪赛诺F4工艺包附表2-设备一览表'!$C:$AA,20,FALSE)</f>
        <v>0</v>
      </c>
      <c r="P123" s="10">
        <f>表1[[#This Row],[本期
数量]]+表1[[#This Row],[备用
数量]]+表1[[#This Row],[预留
数量]]</f>
        <v>3</v>
      </c>
      <c r="Q123" s="10" t="str">
        <f>VLOOKUP(表1[[#This Row],[设备位号]],'[1]河南迪赛诺F4工艺包附表2-设备一览表'!$C:$AA,22,FALSE)</f>
        <v>浸渍石墨</v>
      </c>
      <c r="R123" s="10" t="str">
        <f>VLOOKUP(表1[[#This Row],[设备位号]],'[1]河南迪赛诺F4工艺包附表2-设备一览表'!$C:$AD,28,FALSE)</f>
        <v>F4车间</v>
      </c>
    </row>
    <row r="124" spans="1:18" hidden="1" x14ac:dyDescent="0.2">
      <c r="A124" s="6" t="s">
        <v>125</v>
      </c>
      <c r="B124" s="8" t="s">
        <v>270</v>
      </c>
      <c r="C124" s="9" t="str">
        <f>VLOOKUP(表1[[#This Row],[设备位号]],'[1]河南迪赛诺F4工艺包附表2-设备一览表'!$C:$AA,2,FALSE)</f>
        <v>F4浓缩结晶捕集器</v>
      </c>
      <c r="D124" s="9" t="str">
        <f>VLOOKUP(表1[[#This Row],[设备位号]],'[1]河南迪赛诺F4工艺包附表2-设备一览表'!$C:$AA,3,FALSE)</f>
        <v>圆块孔石墨</v>
      </c>
      <c r="E124" s="9" t="str">
        <f>VLOOKUP(表1[[#This Row],[设备位号]],'[1]河南迪赛诺F4工艺包附表2-设备一览表'!$C:$AA,4,FALSE)</f>
        <v>S=15m2</v>
      </c>
      <c r="F124" s="9">
        <f>VLOOKUP(表1[[#This Row],[设备位号]],'[1]河南迪赛诺F4工艺包附表2-设备一览表'!$C:$AA,10,FALSE)</f>
        <v>0</v>
      </c>
      <c r="G124" s="10">
        <f>VLOOKUP(表1[[#This Row],[设备位号]],'[1]河南迪赛诺F4工艺包附表2-设备一览表'!$C:$AA,14,FALSE)</f>
        <v>0</v>
      </c>
      <c r="H124" s="10" t="str">
        <f>VLOOKUP(表1[[#This Row],[设备位号]],'[1]河南迪赛诺F4工艺包附表2-设备一览表'!$C:$AA,15,FALSE)</f>
        <v>MTBE</v>
      </c>
      <c r="I124" s="10">
        <f>LEN(表1[[#This Row],[介质]])-LEN(SUBSTITUTE(表1[[#This Row],[介质]],"，",""))+1</f>
        <v>1</v>
      </c>
      <c r="J124" s="10">
        <f>表1[[#This Row],[介质数量]]*表1[[#This Row],[设备
数量]]</f>
        <v>3</v>
      </c>
      <c r="K124" s="10">
        <f>VLOOKUP(表1[[#This Row],[设备位号]],'[1]河南迪赛诺F4工艺包附表2-设备一览表'!$C:$AA,16,FALSE)</f>
        <v>40</v>
      </c>
      <c r="L124" s="10">
        <f>VLOOKUP(表1[[#This Row],[设备位号]],'[1]河南迪赛诺F4工艺包附表2-设备一览表'!$C:$AA,17,FALSE)</f>
        <v>-0.1</v>
      </c>
      <c r="M124" s="10">
        <f>VLOOKUP(表1[[#This Row],[设备位号]],'[1]河南迪赛诺F4工艺包附表2-设备一览表'!$C:$AA,18,FALSE)</f>
        <v>3</v>
      </c>
      <c r="N124" s="10">
        <f>VLOOKUP(表1[[#This Row],[设备位号]],'[1]河南迪赛诺F4工艺包附表2-设备一览表'!$C:$AA,19,FALSE)</f>
        <v>0</v>
      </c>
      <c r="O124" s="10">
        <f>VLOOKUP(表1[[#This Row],[设备位号]],'[1]河南迪赛诺F4工艺包附表2-设备一览表'!$C:$AA,20,FALSE)</f>
        <v>0</v>
      </c>
      <c r="P124" s="10">
        <f>表1[[#This Row],[本期
数量]]+表1[[#This Row],[备用
数量]]+表1[[#This Row],[预留
数量]]</f>
        <v>3</v>
      </c>
      <c r="Q124" s="10" t="str">
        <f>VLOOKUP(表1[[#This Row],[设备位号]],'[1]河南迪赛诺F4工艺包附表2-设备一览表'!$C:$AA,22,FALSE)</f>
        <v>浸渍石墨</v>
      </c>
      <c r="R124" s="10" t="str">
        <f>VLOOKUP(表1[[#This Row],[设备位号]],'[1]河南迪赛诺F4工艺包附表2-设备一览表'!$C:$AD,28,FALSE)</f>
        <v>F4车间</v>
      </c>
    </row>
    <row r="125" spans="1:18" hidden="1" x14ac:dyDescent="0.2">
      <c r="A125" s="6" t="s">
        <v>126</v>
      </c>
      <c r="B125" s="8" t="s">
        <v>270</v>
      </c>
      <c r="C125" s="9" t="str">
        <f>VLOOKUP(表1[[#This Row],[设备位号]],'[1]河南迪赛诺F4工艺包附表2-设备一览表'!$C:$AA,2,FALSE)</f>
        <v>F4浓缩结晶接收罐</v>
      </c>
      <c r="D125" s="9" t="str">
        <f>VLOOKUP(表1[[#This Row],[设备位号]],'[1]河南迪赛诺F4工艺包附表2-设备一览表'!$C:$AA,3,FALSE)</f>
        <v>立式盆底开式</v>
      </c>
      <c r="E125" s="9" t="str">
        <f>VLOOKUP(表1[[#This Row],[设备位号]],'[1]河南迪赛诺F4工艺包附表2-设备一览表'!$C:$AA,4,FALSE)</f>
        <v>V=2.0m3</v>
      </c>
      <c r="F125" s="9">
        <f>VLOOKUP(表1[[#This Row],[设备位号]],'[1]河南迪赛诺F4工艺包附表2-设备一览表'!$C:$AA,10,FALSE)</f>
        <v>0</v>
      </c>
      <c r="G125" s="10">
        <f>VLOOKUP(表1[[#This Row],[设备位号]],'[1]河南迪赛诺F4工艺包附表2-设备一览表'!$C:$AA,14,FALSE)</f>
        <v>0</v>
      </c>
      <c r="H125" s="10" t="str">
        <f>VLOOKUP(表1[[#This Row],[设备位号]],'[1]河南迪赛诺F4工艺包附表2-设备一览表'!$C:$AA,15,FALSE)</f>
        <v>MTBE</v>
      </c>
      <c r="I125" s="10">
        <f>LEN(表1[[#This Row],[介质]])-LEN(SUBSTITUTE(表1[[#This Row],[介质]],"，",""))+1</f>
        <v>1</v>
      </c>
      <c r="J125" s="10">
        <f>表1[[#This Row],[介质数量]]*表1[[#This Row],[设备
数量]]</f>
        <v>3</v>
      </c>
      <c r="K125" s="10" t="str">
        <f>VLOOKUP(表1[[#This Row],[设备位号]],'[1]河南迪赛诺F4工艺包附表2-设备一览表'!$C:$AA,16,FALSE)</f>
        <v>0-30</v>
      </c>
      <c r="L125" s="10">
        <f>VLOOKUP(表1[[#This Row],[设备位号]],'[1]河南迪赛诺F4工艺包附表2-设备一览表'!$C:$AA,17,FALSE)</f>
        <v>-0.1</v>
      </c>
      <c r="M125" s="10">
        <f>VLOOKUP(表1[[#This Row],[设备位号]],'[1]河南迪赛诺F4工艺包附表2-设备一览表'!$C:$AA,18,FALSE)</f>
        <v>3</v>
      </c>
      <c r="N125" s="10">
        <f>VLOOKUP(表1[[#This Row],[设备位号]],'[1]河南迪赛诺F4工艺包附表2-设备一览表'!$C:$AA,19,FALSE)</f>
        <v>0</v>
      </c>
      <c r="O125" s="10">
        <f>VLOOKUP(表1[[#This Row],[设备位号]],'[1]河南迪赛诺F4工艺包附表2-设备一览表'!$C:$AA,20,FALSE)</f>
        <v>0</v>
      </c>
      <c r="P125" s="10">
        <f>表1[[#This Row],[本期
数量]]+表1[[#This Row],[备用
数量]]+表1[[#This Row],[预留
数量]]</f>
        <v>3</v>
      </c>
      <c r="Q125" s="10" t="str">
        <f>VLOOKUP(表1[[#This Row],[设备位号]],'[1]河南迪赛诺F4工艺包附表2-设备一览表'!$C:$AA,22,FALSE)</f>
        <v>搪玻璃</v>
      </c>
      <c r="R125" s="10" t="str">
        <f>VLOOKUP(表1[[#This Row],[设备位号]],'[1]河南迪赛诺F4工艺包附表2-设备一览表'!$C:$AD,28,FALSE)</f>
        <v>F4车间</v>
      </c>
    </row>
    <row r="126" spans="1:18" hidden="1" x14ac:dyDescent="0.2">
      <c r="A126" s="6" t="s">
        <v>127</v>
      </c>
      <c r="B126" s="8" t="s">
        <v>270</v>
      </c>
      <c r="C126" s="9" t="str">
        <f>VLOOKUP(表1[[#This Row],[设备位号]],'[1]河南迪赛诺F4工艺包附表2-设备一览表'!$C:$AA,2,FALSE)</f>
        <v>F4浓缩结晶真空缓冲罐</v>
      </c>
      <c r="D126" s="9" t="str">
        <f>VLOOKUP(表1[[#This Row],[设备位号]],'[1]河南迪赛诺F4工艺包附表2-设备一览表'!$C:$AA,3,FALSE)</f>
        <v>立式盆底</v>
      </c>
      <c r="E126" s="9" t="str">
        <f>VLOOKUP(表1[[#This Row],[设备位号]],'[1]河南迪赛诺F4工艺包附表2-设备一览表'!$C:$AA,4,FALSE)</f>
        <v>V=0.3m3</v>
      </c>
      <c r="F126" s="9">
        <f>VLOOKUP(表1[[#This Row],[设备位号]],'[1]河南迪赛诺F4工艺包附表2-设备一览表'!$C:$AA,10,FALSE)</f>
        <v>0</v>
      </c>
      <c r="G126" s="10">
        <f>VLOOKUP(表1[[#This Row],[设备位号]],'[1]河南迪赛诺F4工艺包附表2-设备一览表'!$C:$AA,14,FALSE)</f>
        <v>0</v>
      </c>
      <c r="H126" s="10" t="str">
        <f>VLOOKUP(表1[[#This Row],[设备位号]],'[1]河南迪赛诺F4工艺包附表2-设备一览表'!$C:$AA,15,FALSE)</f>
        <v>MTBE</v>
      </c>
      <c r="I126" s="10">
        <f>LEN(表1[[#This Row],[介质]])-LEN(SUBSTITUTE(表1[[#This Row],[介质]],"，",""))+1</f>
        <v>1</v>
      </c>
      <c r="J126" s="10">
        <f>表1[[#This Row],[介质数量]]*表1[[#This Row],[设备
数量]]</f>
        <v>3</v>
      </c>
      <c r="K126" s="10" t="str">
        <f>VLOOKUP(表1[[#This Row],[设备位号]],'[1]河南迪赛诺F4工艺包附表2-设备一览表'!$C:$AA,16,FALSE)</f>
        <v>20-30</v>
      </c>
      <c r="L126" s="10">
        <f>VLOOKUP(表1[[#This Row],[设备位号]],'[1]河南迪赛诺F4工艺包附表2-设备一览表'!$C:$AA,17,FALSE)</f>
        <v>-0.1</v>
      </c>
      <c r="M126" s="10">
        <f>VLOOKUP(表1[[#This Row],[设备位号]],'[1]河南迪赛诺F4工艺包附表2-设备一览表'!$C:$AA,18,FALSE)</f>
        <v>3</v>
      </c>
      <c r="N126" s="10">
        <f>VLOOKUP(表1[[#This Row],[设备位号]],'[1]河南迪赛诺F4工艺包附表2-设备一览表'!$C:$AA,19,FALSE)</f>
        <v>0</v>
      </c>
      <c r="O126" s="10">
        <f>VLOOKUP(表1[[#This Row],[设备位号]],'[1]河南迪赛诺F4工艺包附表2-设备一览表'!$C:$AA,20,FALSE)</f>
        <v>0</v>
      </c>
      <c r="P126" s="10">
        <f>表1[[#This Row],[本期
数量]]+表1[[#This Row],[备用
数量]]+表1[[#This Row],[预留
数量]]</f>
        <v>3</v>
      </c>
      <c r="Q126" s="10" t="str">
        <f>VLOOKUP(表1[[#This Row],[设备位号]],'[1]河南迪赛诺F4工艺包附表2-设备一览表'!$C:$AA,22,FALSE)</f>
        <v>碳钢</v>
      </c>
      <c r="R126" s="10" t="str">
        <f>VLOOKUP(表1[[#This Row],[设备位号]],'[1]河南迪赛诺F4工艺包附表2-设备一览表'!$C:$AD,28,FALSE)</f>
        <v>F4车间</v>
      </c>
    </row>
    <row r="127" spans="1:18" hidden="1" x14ac:dyDescent="0.2">
      <c r="A127" s="6" t="s">
        <v>128</v>
      </c>
      <c r="B127" s="8" t="s">
        <v>270</v>
      </c>
      <c r="C127" s="9" t="str">
        <f>VLOOKUP(表1[[#This Row],[设备位号]],'[1]河南迪赛诺F4工艺包附表2-设备一览表'!$C:$AA,2,FALSE)</f>
        <v>F4浓缩结晶真空泵</v>
      </c>
      <c r="D127" s="9" t="str">
        <f>VLOOKUP(表1[[#This Row],[设备位号]],'[1]河南迪赛诺F4工艺包附表2-设备一览表'!$C:$AA,3,FALSE)</f>
        <v>螺杆泵</v>
      </c>
      <c r="E127" s="9" t="str">
        <f>VLOOKUP(表1[[#This Row],[设备位号]],'[1]河南迪赛诺F4工艺包附表2-设备一览表'!$C:$AA,4,FALSE)</f>
        <v>Q=70L/S（LG75，7.5kw）</v>
      </c>
      <c r="F127" s="9">
        <f>VLOOKUP(表1[[#This Row],[设备位号]],'[1]河南迪赛诺F4工艺包附表2-设备一览表'!$C:$AA,10,FALSE)</f>
        <v>7.5</v>
      </c>
      <c r="G127" s="10">
        <f>VLOOKUP(表1[[#This Row],[设备位号]],'[1]河南迪赛诺F4工艺包附表2-设备一览表'!$C:$AA,14,FALSE)</f>
        <v>0</v>
      </c>
      <c r="H127" s="10" t="str">
        <f>VLOOKUP(表1[[#This Row],[设备位号]],'[1]河南迪赛诺F4工艺包附表2-设备一览表'!$C:$AA,15,FALSE)</f>
        <v>MTBE</v>
      </c>
      <c r="I127" s="10">
        <f>LEN(表1[[#This Row],[介质]])-LEN(SUBSTITUTE(表1[[#This Row],[介质]],"，",""))+1</f>
        <v>1</v>
      </c>
      <c r="J127" s="10">
        <f>表1[[#This Row],[介质数量]]*表1[[#This Row],[设备
数量]]</f>
        <v>3</v>
      </c>
      <c r="K127" s="10" t="str">
        <f>VLOOKUP(表1[[#This Row],[设备位号]],'[1]河南迪赛诺F4工艺包附表2-设备一览表'!$C:$AA,16,FALSE)</f>
        <v>20-30</v>
      </c>
      <c r="L127" s="10">
        <f>VLOOKUP(表1[[#This Row],[设备位号]],'[1]河南迪赛诺F4工艺包附表2-设备一览表'!$C:$AA,17,FALSE)</f>
        <v>0</v>
      </c>
      <c r="M127" s="10">
        <f>VLOOKUP(表1[[#This Row],[设备位号]],'[1]河南迪赛诺F4工艺包附表2-设备一览表'!$C:$AA,18,FALSE)</f>
        <v>3</v>
      </c>
      <c r="N127" s="10">
        <f>VLOOKUP(表1[[#This Row],[设备位号]],'[1]河南迪赛诺F4工艺包附表2-设备一览表'!$C:$AA,19,FALSE)</f>
        <v>0</v>
      </c>
      <c r="O127" s="10">
        <f>VLOOKUP(表1[[#This Row],[设备位号]],'[1]河南迪赛诺F4工艺包附表2-设备一览表'!$C:$AA,20,FALSE)</f>
        <v>0</v>
      </c>
      <c r="P127" s="10">
        <f>表1[[#This Row],[本期
数量]]+表1[[#This Row],[备用
数量]]+表1[[#This Row],[预留
数量]]</f>
        <v>3</v>
      </c>
      <c r="Q127" s="10">
        <f>VLOOKUP(表1[[#This Row],[设备位号]],'[1]河南迪赛诺F4工艺包附表2-设备一览表'!$C:$AA,22,FALSE)</f>
        <v>0</v>
      </c>
      <c r="R127" s="10" t="str">
        <f>VLOOKUP(表1[[#This Row],[设备位号]],'[1]河南迪赛诺F4工艺包附表2-设备一览表'!$C:$AD,28,FALSE)</f>
        <v>F4车间</v>
      </c>
    </row>
    <row r="128" spans="1:18" hidden="1" x14ac:dyDescent="0.2">
      <c r="A128" s="6" t="s">
        <v>129</v>
      </c>
      <c r="B128" s="8" t="s">
        <v>270</v>
      </c>
      <c r="C128" s="9" t="str">
        <f>VLOOKUP(表1[[#This Row],[设备位号]],'[1]河南迪赛诺F4工艺包附表2-设备一览表'!$C:$AA,2,FALSE)</f>
        <v>F4离心机</v>
      </c>
      <c r="D128" s="9" t="str">
        <f>VLOOKUP(表1[[#This Row],[设备位号]],'[1]河南迪赛诺F4工艺包附表2-设备一览表'!$C:$AA,3,FALSE)</f>
        <v>下卸料离心机</v>
      </c>
      <c r="E128" s="9" t="str">
        <f>VLOOKUP(表1[[#This Row],[设备位号]],'[1]河南迪赛诺F4工艺包附表2-设备一览表'!$C:$AA,4,FALSE)</f>
        <v>Ø1600(PGZ1600,37kw,高度4.3m)</v>
      </c>
      <c r="F128" s="9">
        <f>VLOOKUP(表1[[#This Row],[设备位号]],'[1]河南迪赛诺F4工艺包附表2-设备一览表'!$C:$AA,10,FALSE)</f>
        <v>37</v>
      </c>
      <c r="G128" s="10">
        <f>VLOOKUP(表1[[#This Row],[设备位号]],'[1]河南迪赛诺F4工艺包附表2-设备一览表'!$C:$AA,14,FALSE)</f>
        <v>0</v>
      </c>
      <c r="H128" s="10" t="str">
        <f>VLOOKUP(表1[[#This Row],[设备位号]],'[1]河南迪赛诺F4工艺包附表2-设备一览表'!$C:$AA,15,FALSE)</f>
        <v>F4，正庚烷</v>
      </c>
      <c r="I128" s="10">
        <f>LEN(表1[[#This Row],[介质]])-LEN(SUBSTITUTE(表1[[#This Row],[介质]],"，",""))+1</f>
        <v>2</v>
      </c>
      <c r="J128" s="10">
        <f>表1[[#This Row],[介质数量]]*表1[[#This Row],[设备
数量]]</f>
        <v>4</v>
      </c>
      <c r="K128" s="10">
        <f>VLOOKUP(表1[[#This Row],[设备位号]],'[1]河南迪赛诺F4工艺包附表2-设备一览表'!$C:$AA,16,FALSE)</f>
        <v>10</v>
      </c>
      <c r="L128" s="10" t="str">
        <f>VLOOKUP(表1[[#This Row],[设备位号]],'[1]河南迪赛诺F4工艺包附表2-设备一览表'!$C:$AA,17,FALSE)</f>
        <v>常压</v>
      </c>
      <c r="M128" s="10">
        <f>VLOOKUP(表1[[#This Row],[设备位号]],'[1]河南迪赛诺F4工艺包附表2-设备一览表'!$C:$AA,18,FALSE)</f>
        <v>2</v>
      </c>
      <c r="N128" s="10">
        <f>VLOOKUP(表1[[#This Row],[设备位号]],'[1]河南迪赛诺F4工艺包附表2-设备一览表'!$C:$AA,19,FALSE)</f>
        <v>0</v>
      </c>
      <c r="O128" s="10">
        <f>VLOOKUP(表1[[#This Row],[设备位号]],'[1]河南迪赛诺F4工艺包附表2-设备一览表'!$C:$AA,20,FALSE)</f>
        <v>0</v>
      </c>
      <c r="P128" s="10">
        <f>表1[[#This Row],[本期
数量]]+表1[[#This Row],[备用
数量]]+表1[[#This Row],[预留
数量]]</f>
        <v>2</v>
      </c>
      <c r="Q128" s="10" t="str">
        <f>VLOOKUP(表1[[#This Row],[设备位号]],'[1]河南迪赛诺F4工艺包附表2-设备一览表'!$C:$AA,22,FALSE)</f>
        <v>衬Halar</v>
      </c>
      <c r="R128" s="10" t="str">
        <f>VLOOKUP(表1[[#This Row],[设备位号]],'[1]河南迪赛诺F4工艺包附表2-设备一览表'!$C:$AD,28,FALSE)</f>
        <v>F4车间</v>
      </c>
    </row>
    <row r="129" spans="1:18" hidden="1" x14ac:dyDescent="0.2">
      <c r="A129" s="6" t="s">
        <v>130</v>
      </c>
      <c r="B129" s="8" t="s">
        <v>270</v>
      </c>
      <c r="C129" s="9" t="str">
        <f>VLOOKUP(表1[[#This Row],[设备位号]],'[1]河南迪赛诺F4工艺包附表2-设备一览表'!$C:$AA,2,FALSE)</f>
        <v>F4离心机母液缓冲罐</v>
      </c>
      <c r="D129" s="9" t="str">
        <f>VLOOKUP(表1[[#This Row],[设备位号]],'[1]河南迪赛诺F4工艺包附表2-设备一览表'!$C:$AA,3,FALSE)</f>
        <v>卧式</v>
      </c>
      <c r="E129" s="9" t="str">
        <f>VLOOKUP(表1[[#This Row],[设备位号]],'[1]河南迪赛诺F4工艺包附表2-设备一览表'!$C:$AA,4,FALSE)</f>
        <v>V=0.3m3</v>
      </c>
      <c r="F129" s="9">
        <f>VLOOKUP(表1[[#This Row],[设备位号]],'[1]河南迪赛诺F4工艺包附表2-设备一览表'!$C:$AA,10,FALSE)</f>
        <v>0</v>
      </c>
      <c r="G129" s="10">
        <f>VLOOKUP(表1[[#This Row],[设备位号]],'[1]河南迪赛诺F4工艺包附表2-设备一览表'!$C:$AA,14,FALSE)</f>
        <v>0</v>
      </c>
      <c r="H129" s="10" t="str">
        <f>VLOOKUP(表1[[#This Row],[设备位号]],'[1]河南迪赛诺F4工艺包附表2-设备一览表'!$C:$AA,15,FALSE)</f>
        <v>F4，正庚烷</v>
      </c>
      <c r="I129" s="10">
        <f>LEN(表1[[#This Row],[介质]])-LEN(SUBSTITUTE(表1[[#This Row],[介质]],"，",""))+1</f>
        <v>2</v>
      </c>
      <c r="J129" s="10">
        <f>表1[[#This Row],[介质数量]]*表1[[#This Row],[设备
数量]]</f>
        <v>2</v>
      </c>
      <c r="K129" s="10">
        <f>VLOOKUP(表1[[#This Row],[设备位号]],'[1]河南迪赛诺F4工艺包附表2-设备一览表'!$C:$AA,16,FALSE)</f>
        <v>10</v>
      </c>
      <c r="L129" s="10" t="str">
        <f>VLOOKUP(表1[[#This Row],[设备位号]],'[1]河南迪赛诺F4工艺包附表2-设备一览表'!$C:$AA,17,FALSE)</f>
        <v>常压</v>
      </c>
      <c r="M129" s="10">
        <f>VLOOKUP(表1[[#This Row],[设备位号]],'[1]河南迪赛诺F4工艺包附表2-设备一览表'!$C:$AA,18,FALSE)</f>
        <v>1</v>
      </c>
      <c r="N129" s="10">
        <f>VLOOKUP(表1[[#This Row],[设备位号]],'[1]河南迪赛诺F4工艺包附表2-设备一览表'!$C:$AA,19,FALSE)</f>
        <v>0</v>
      </c>
      <c r="O129" s="10">
        <f>VLOOKUP(表1[[#This Row],[设备位号]],'[1]河南迪赛诺F4工艺包附表2-设备一览表'!$C:$AA,20,FALSE)</f>
        <v>0</v>
      </c>
      <c r="P129" s="10">
        <f>表1[[#This Row],[本期
数量]]+表1[[#This Row],[备用
数量]]+表1[[#This Row],[预留
数量]]</f>
        <v>1</v>
      </c>
      <c r="Q129" s="10" t="str">
        <f>VLOOKUP(表1[[#This Row],[设备位号]],'[1]河南迪赛诺F4工艺包附表2-设备一览表'!$C:$AA,22,FALSE)</f>
        <v>PP</v>
      </c>
      <c r="R129" s="10" t="str">
        <f>VLOOKUP(表1[[#This Row],[设备位号]],'[1]河南迪赛诺F4工艺包附表2-设备一览表'!$C:$AD,28,FALSE)</f>
        <v>F4车间</v>
      </c>
    </row>
    <row r="130" spans="1:18" hidden="1" x14ac:dyDescent="0.2">
      <c r="A130" s="6" t="s">
        <v>131</v>
      </c>
      <c r="B130" s="8" t="s">
        <v>270</v>
      </c>
      <c r="C130" s="9" t="str">
        <f>VLOOKUP(表1[[#This Row],[设备位号]],'[1]河南迪赛诺F4工艺包附表2-设备一览表'!$C:$AA,2,FALSE)</f>
        <v>F4离心机母液打料泵</v>
      </c>
      <c r="D130" s="9" t="str">
        <f>VLOOKUP(表1[[#This Row],[设备位号]],'[1]河南迪赛诺F4工艺包附表2-设备一览表'!$C:$AA,3,FALSE)</f>
        <v>气动隔膜泵</v>
      </c>
      <c r="E130" s="9" t="str">
        <f>VLOOKUP(表1[[#This Row],[设备位号]],'[1]河南迪赛诺F4工艺包附表2-设备一览表'!$C:$AA,4,FALSE)</f>
        <v>Q=2.0m3/hr</v>
      </c>
      <c r="F130" s="9">
        <f>VLOOKUP(表1[[#This Row],[设备位号]],'[1]河南迪赛诺F4工艺包附表2-设备一览表'!$C:$AA,10,FALSE)</f>
        <v>0</v>
      </c>
      <c r="G130" s="10">
        <f>VLOOKUP(表1[[#This Row],[设备位号]],'[1]河南迪赛诺F4工艺包附表2-设备一览表'!$C:$AA,14,FALSE)</f>
        <v>0</v>
      </c>
      <c r="H130" s="10" t="str">
        <f>VLOOKUP(表1[[#This Row],[设备位号]],'[1]河南迪赛诺F4工艺包附表2-设备一览表'!$C:$AA,15,FALSE)</f>
        <v>F4，正庚烷</v>
      </c>
      <c r="I130" s="10">
        <f>LEN(表1[[#This Row],[介质]])-LEN(SUBSTITUTE(表1[[#This Row],[介质]],"，",""))+1</f>
        <v>2</v>
      </c>
      <c r="J130" s="10">
        <f>表1[[#This Row],[介质数量]]*表1[[#This Row],[设备
数量]]</f>
        <v>2</v>
      </c>
      <c r="K130" s="10">
        <f>VLOOKUP(表1[[#This Row],[设备位号]],'[1]河南迪赛诺F4工艺包附表2-设备一览表'!$C:$AA,16,FALSE)</f>
        <v>10</v>
      </c>
      <c r="L130" s="10" t="str">
        <f>VLOOKUP(表1[[#This Row],[设备位号]],'[1]河南迪赛诺F4工艺包附表2-设备一览表'!$C:$AA,17,FALSE)</f>
        <v>常压</v>
      </c>
      <c r="M130" s="10">
        <f>VLOOKUP(表1[[#This Row],[设备位号]],'[1]河南迪赛诺F4工艺包附表2-设备一览表'!$C:$AA,18,FALSE)</f>
        <v>1</v>
      </c>
      <c r="N130" s="10">
        <f>VLOOKUP(表1[[#This Row],[设备位号]],'[1]河南迪赛诺F4工艺包附表2-设备一览表'!$C:$AA,19,FALSE)</f>
        <v>0</v>
      </c>
      <c r="O130" s="10">
        <f>VLOOKUP(表1[[#This Row],[设备位号]],'[1]河南迪赛诺F4工艺包附表2-设备一览表'!$C:$AA,20,FALSE)</f>
        <v>0</v>
      </c>
      <c r="P130" s="10">
        <f>表1[[#This Row],[本期
数量]]+表1[[#This Row],[备用
数量]]+表1[[#This Row],[预留
数量]]</f>
        <v>1</v>
      </c>
      <c r="Q130" s="10" t="str">
        <f>VLOOKUP(表1[[#This Row],[设备位号]],'[1]河南迪赛诺F4工艺包附表2-设备一览表'!$C:$AA,22,FALSE)</f>
        <v>PP</v>
      </c>
      <c r="R130" s="10" t="str">
        <f>VLOOKUP(表1[[#This Row],[设备位号]],'[1]河南迪赛诺F4工艺包附表2-设备一览表'!$C:$AD,28,FALSE)</f>
        <v>F4车间</v>
      </c>
    </row>
    <row r="131" spans="1:18" hidden="1" x14ac:dyDescent="0.2">
      <c r="A131" s="6" t="s">
        <v>132</v>
      </c>
      <c r="B131" s="8" t="s">
        <v>270</v>
      </c>
      <c r="C131" s="9" t="str">
        <f>VLOOKUP(表1[[#This Row],[设备位号]],'[1]河南迪赛诺F4工艺包附表2-设备一览表'!$C:$AA,2,FALSE)</f>
        <v>F4结晶母液罐</v>
      </c>
      <c r="D131" s="9" t="str">
        <f>VLOOKUP(表1[[#This Row],[设备位号]],'[1]河南迪赛诺F4工艺包附表2-设备一览表'!$C:$AA,3,FALSE)</f>
        <v>立式盆底开式</v>
      </c>
      <c r="E131" s="9" t="str">
        <f>VLOOKUP(表1[[#This Row],[设备位号]],'[1]河南迪赛诺F4工艺包附表2-设备一览表'!$C:$AA,4,FALSE)</f>
        <v>V=5.0m3</v>
      </c>
      <c r="F131" s="9">
        <f>VLOOKUP(表1[[#This Row],[设备位号]],'[1]河南迪赛诺F4工艺包附表2-设备一览表'!$C:$AA,10,FALSE)</f>
        <v>0</v>
      </c>
      <c r="G131" s="10">
        <f>VLOOKUP(表1[[#This Row],[设备位号]],'[1]河南迪赛诺F4工艺包附表2-设备一览表'!$C:$AA,14,FALSE)</f>
        <v>0</v>
      </c>
      <c r="H131" s="10" t="str">
        <f>VLOOKUP(表1[[#This Row],[设备位号]],'[1]河南迪赛诺F4工艺包附表2-设备一览表'!$C:$AA,15,FALSE)</f>
        <v>F4，正庚烷</v>
      </c>
      <c r="I131" s="10">
        <f>LEN(表1[[#This Row],[介质]])-LEN(SUBSTITUTE(表1[[#This Row],[介质]],"，",""))+1</f>
        <v>2</v>
      </c>
      <c r="J131" s="10">
        <f>表1[[#This Row],[介质数量]]*表1[[#This Row],[设备
数量]]</f>
        <v>2</v>
      </c>
      <c r="K131" s="10" t="str">
        <f>VLOOKUP(表1[[#This Row],[设备位号]],'[1]河南迪赛诺F4工艺包附表2-设备一览表'!$C:$AA,16,FALSE)</f>
        <v>0-30</v>
      </c>
      <c r="L131" s="10" t="str">
        <f>VLOOKUP(表1[[#This Row],[设备位号]],'[1]河南迪赛诺F4工艺包附表2-设备一览表'!$C:$AA,17,FALSE)</f>
        <v>常压</v>
      </c>
      <c r="M131" s="10">
        <f>VLOOKUP(表1[[#This Row],[设备位号]],'[1]河南迪赛诺F4工艺包附表2-设备一览表'!$C:$AA,18,FALSE)</f>
        <v>1</v>
      </c>
      <c r="N131" s="10">
        <f>VLOOKUP(表1[[#This Row],[设备位号]],'[1]河南迪赛诺F4工艺包附表2-设备一览表'!$C:$AA,19,FALSE)</f>
        <v>0</v>
      </c>
      <c r="O131" s="10">
        <f>VLOOKUP(表1[[#This Row],[设备位号]],'[1]河南迪赛诺F4工艺包附表2-设备一览表'!$C:$AA,20,FALSE)</f>
        <v>0</v>
      </c>
      <c r="P131" s="10">
        <f>表1[[#This Row],[本期
数量]]+表1[[#This Row],[备用
数量]]+表1[[#This Row],[预留
数量]]</f>
        <v>1</v>
      </c>
      <c r="Q131" s="10" t="str">
        <f>VLOOKUP(表1[[#This Row],[设备位号]],'[1]河南迪赛诺F4工艺包附表2-设备一览表'!$C:$AA,22,FALSE)</f>
        <v>搪玻璃</v>
      </c>
      <c r="R131" s="10" t="str">
        <f>VLOOKUP(表1[[#This Row],[设备位号]],'[1]河南迪赛诺F4工艺包附表2-设备一览表'!$C:$AD,28,FALSE)</f>
        <v>F4车间</v>
      </c>
    </row>
    <row r="132" spans="1:18" hidden="1" x14ac:dyDescent="0.2">
      <c r="A132" s="6" t="s">
        <v>133</v>
      </c>
      <c r="B132" s="8" t="s">
        <v>270</v>
      </c>
      <c r="C132" s="9" t="str">
        <f>VLOOKUP(表1[[#This Row],[设备位号]],'[1]河南迪赛诺F4工艺包附表2-设备一览表'!$C:$AA,2,FALSE)</f>
        <v>F4结晶母液罐打料泵</v>
      </c>
      <c r="D132" s="9" t="str">
        <f>VLOOKUP(表1[[#This Row],[设备位号]],'[1]河南迪赛诺F4工艺包附表2-设备一览表'!$C:$AA,3,FALSE)</f>
        <v>化工泵</v>
      </c>
      <c r="E132" s="9" t="str">
        <f>VLOOKUP(表1[[#This Row],[设备位号]],'[1]河南迪赛诺F4工艺包附表2-设备一览表'!$C:$AA,4,FALSE)</f>
        <v>Q=4.0m3/hr（40-25-160，Q=6.3m3/h,H=32m，3kw）</v>
      </c>
      <c r="F132" s="9">
        <f>VLOOKUP(表1[[#This Row],[设备位号]],'[1]河南迪赛诺F4工艺包附表2-设备一览表'!$C:$AA,10,FALSE)</f>
        <v>3</v>
      </c>
      <c r="G132" s="10">
        <f>VLOOKUP(表1[[#This Row],[设备位号]],'[1]河南迪赛诺F4工艺包附表2-设备一览表'!$C:$AA,14,FALSE)</f>
        <v>0</v>
      </c>
      <c r="H132" s="10" t="str">
        <f>VLOOKUP(表1[[#This Row],[设备位号]],'[1]河南迪赛诺F4工艺包附表2-设备一览表'!$C:$AA,15,FALSE)</f>
        <v>F4，正庚烷</v>
      </c>
      <c r="I132" s="10">
        <f>LEN(表1[[#This Row],[介质]])-LEN(SUBSTITUTE(表1[[#This Row],[介质]],"，",""))+1</f>
        <v>2</v>
      </c>
      <c r="J132" s="10">
        <f>表1[[#This Row],[介质数量]]*表1[[#This Row],[设备
数量]]</f>
        <v>2</v>
      </c>
      <c r="K132" s="10" t="str">
        <f>VLOOKUP(表1[[#This Row],[设备位号]],'[1]河南迪赛诺F4工艺包附表2-设备一览表'!$C:$AA,16,FALSE)</f>
        <v>20-30</v>
      </c>
      <c r="L132" s="10" t="str">
        <f>VLOOKUP(表1[[#This Row],[设备位号]],'[1]河南迪赛诺F4工艺包附表2-设备一览表'!$C:$AA,17,FALSE)</f>
        <v>常压</v>
      </c>
      <c r="M132" s="10">
        <f>VLOOKUP(表1[[#This Row],[设备位号]],'[1]河南迪赛诺F4工艺包附表2-设备一览表'!$C:$AA,18,FALSE)</f>
        <v>1</v>
      </c>
      <c r="N132" s="10">
        <f>VLOOKUP(表1[[#This Row],[设备位号]],'[1]河南迪赛诺F4工艺包附表2-设备一览表'!$C:$AA,19,FALSE)</f>
        <v>0</v>
      </c>
      <c r="O132" s="10">
        <f>VLOOKUP(表1[[#This Row],[设备位号]],'[1]河南迪赛诺F4工艺包附表2-设备一览表'!$C:$AA,20,FALSE)</f>
        <v>0</v>
      </c>
      <c r="P132" s="10">
        <f>表1[[#This Row],[本期
数量]]+表1[[#This Row],[备用
数量]]+表1[[#This Row],[预留
数量]]</f>
        <v>1</v>
      </c>
      <c r="Q132" s="10" t="str">
        <f>VLOOKUP(表1[[#This Row],[设备位号]],'[1]河南迪赛诺F4工艺包附表2-设备一览表'!$C:$AA,22,FALSE)</f>
        <v>衬四氟</v>
      </c>
      <c r="R132" s="10" t="str">
        <f>VLOOKUP(表1[[#This Row],[设备位号]],'[1]河南迪赛诺F4工艺包附表2-设备一览表'!$C:$AD,28,FALSE)</f>
        <v>F4车间</v>
      </c>
    </row>
    <row r="133" spans="1:18" hidden="1" x14ac:dyDescent="0.2">
      <c r="A133" s="6" t="s">
        <v>134</v>
      </c>
      <c r="B133" s="8" t="s">
        <v>270</v>
      </c>
      <c r="C133" s="9" t="str">
        <f>VLOOKUP(表1[[#This Row],[设备位号]],'[1]河南迪赛诺F4工艺包附表2-设备一览表'!$C:$AA,2,FALSE)</f>
        <v>F4真空干燥机</v>
      </c>
      <c r="D133" s="9" t="str">
        <f>VLOOKUP(表1[[#This Row],[设备位号]],'[1]河南迪赛诺F4工艺包附表2-设备一览表'!$C:$AA,3,FALSE)</f>
        <v>真空双锥干燥机</v>
      </c>
      <c r="E133" s="9" t="str">
        <f>VLOOKUP(表1[[#This Row],[设备位号]],'[1]河南迪赛诺F4工艺包附表2-设备一览表'!$C:$AA,4,FALSE)</f>
        <v>V=5000L（15kw，尺寸1.9*4.1m）</v>
      </c>
      <c r="F133" s="9">
        <f>VLOOKUP(表1[[#This Row],[设备位号]],'[1]河南迪赛诺F4工艺包附表2-设备一览表'!$C:$AA,10,FALSE)</f>
        <v>15</v>
      </c>
      <c r="G133" s="10" t="str">
        <f>VLOOKUP(表1[[#This Row],[设备位号]],'[1]河南迪赛诺F4工艺包附表2-设备一览表'!$C:$AA,14,FALSE)</f>
        <v>有</v>
      </c>
      <c r="H133" s="10" t="str">
        <f>VLOOKUP(表1[[#This Row],[设备位号]],'[1]河南迪赛诺F4工艺包附表2-设备一览表'!$C:$AA,15,FALSE)</f>
        <v>F4，正庚烷</v>
      </c>
      <c r="I133" s="10">
        <f>LEN(表1[[#This Row],[介质]])-LEN(SUBSTITUTE(表1[[#This Row],[介质]],"，",""))+1</f>
        <v>2</v>
      </c>
      <c r="J133" s="10">
        <f>表1[[#This Row],[介质数量]]*表1[[#This Row],[设备
数量]]</f>
        <v>6</v>
      </c>
      <c r="K133" s="10" t="str">
        <f>VLOOKUP(表1[[#This Row],[设备位号]],'[1]河南迪赛诺F4工艺包附表2-设备一览表'!$C:$AA,16,FALSE)</f>
        <v>20-60</v>
      </c>
      <c r="L133" s="10">
        <f>VLOOKUP(表1[[#This Row],[设备位号]],'[1]河南迪赛诺F4工艺包附表2-设备一览表'!$C:$AA,17,FALSE)</f>
        <v>-0.1</v>
      </c>
      <c r="M133" s="10">
        <f>VLOOKUP(表1[[#This Row],[设备位号]],'[1]河南迪赛诺F4工艺包附表2-设备一览表'!$C:$AA,18,FALSE)</f>
        <v>2</v>
      </c>
      <c r="N133" s="10">
        <f>VLOOKUP(表1[[#This Row],[设备位号]],'[1]河南迪赛诺F4工艺包附表2-设备一览表'!$C:$AA,19,FALSE)</f>
        <v>0</v>
      </c>
      <c r="O133" s="10">
        <f>VLOOKUP(表1[[#This Row],[设备位号]],'[1]河南迪赛诺F4工艺包附表2-设备一览表'!$C:$AA,20,FALSE)</f>
        <v>1</v>
      </c>
      <c r="P133" s="10">
        <f>表1[[#This Row],[本期
数量]]+表1[[#This Row],[备用
数量]]+表1[[#This Row],[预留
数量]]</f>
        <v>3</v>
      </c>
      <c r="Q133" s="10" t="str">
        <f>VLOOKUP(表1[[#This Row],[设备位号]],'[1]河南迪赛诺F4工艺包附表2-设备一览表'!$C:$AA,22,FALSE)</f>
        <v>搪玻璃</v>
      </c>
      <c r="R133" s="10" t="str">
        <f>VLOOKUP(表1[[#This Row],[设备位号]],'[1]河南迪赛诺F4工艺包附表2-设备一览表'!$C:$AD,28,FALSE)</f>
        <v>F4车间</v>
      </c>
    </row>
    <row r="134" spans="1:18" hidden="1" x14ac:dyDescent="0.2">
      <c r="A134" s="6" t="s">
        <v>135</v>
      </c>
      <c r="B134" s="8" t="s">
        <v>270</v>
      </c>
      <c r="C134" s="9" t="str">
        <f>VLOOKUP(表1[[#This Row],[设备位号]],'[1]河南迪赛诺F4工艺包附表2-设备一览表'!$C:$AA,2,FALSE)</f>
        <v>F4真空干燥机冷凝器</v>
      </c>
      <c r="D134" s="9" t="str">
        <f>VLOOKUP(表1[[#This Row],[设备位号]],'[1]河南迪赛诺F4工艺包附表2-设备一览表'!$C:$AA,3,FALSE)</f>
        <v>圆块孔石墨</v>
      </c>
      <c r="E134" s="9" t="str">
        <f>VLOOKUP(表1[[#This Row],[设备位号]],'[1]河南迪赛诺F4工艺包附表2-设备一览表'!$C:$AA,4,FALSE)</f>
        <v>S=5m2</v>
      </c>
      <c r="F134" s="9">
        <f>VLOOKUP(表1[[#This Row],[设备位号]],'[1]河南迪赛诺F4工艺包附表2-设备一览表'!$C:$AA,10,FALSE)</f>
        <v>0</v>
      </c>
      <c r="G134" s="10">
        <f>VLOOKUP(表1[[#This Row],[设备位号]],'[1]河南迪赛诺F4工艺包附表2-设备一览表'!$C:$AA,14,FALSE)</f>
        <v>0</v>
      </c>
      <c r="H134" s="10" t="str">
        <f>VLOOKUP(表1[[#This Row],[设备位号]],'[1]河南迪赛诺F4工艺包附表2-设备一览表'!$C:$AA,15,FALSE)</f>
        <v>正庚烷</v>
      </c>
      <c r="I134" s="10">
        <f>LEN(表1[[#This Row],[介质]])-LEN(SUBSTITUTE(表1[[#This Row],[介质]],"，",""))+1</f>
        <v>1</v>
      </c>
      <c r="J134" s="10">
        <f>表1[[#This Row],[介质数量]]*表1[[#This Row],[设备
数量]]</f>
        <v>3</v>
      </c>
      <c r="K134" s="10">
        <f>VLOOKUP(表1[[#This Row],[设备位号]],'[1]河南迪赛诺F4工艺包附表2-设备一览表'!$C:$AA,16,FALSE)</f>
        <v>40</v>
      </c>
      <c r="L134" s="10">
        <f>VLOOKUP(表1[[#This Row],[设备位号]],'[1]河南迪赛诺F4工艺包附表2-设备一览表'!$C:$AA,17,FALSE)</f>
        <v>-0.1</v>
      </c>
      <c r="M134" s="10">
        <f>VLOOKUP(表1[[#This Row],[设备位号]],'[1]河南迪赛诺F4工艺包附表2-设备一览表'!$C:$AA,18,FALSE)</f>
        <v>2</v>
      </c>
      <c r="N134" s="10">
        <f>VLOOKUP(表1[[#This Row],[设备位号]],'[1]河南迪赛诺F4工艺包附表2-设备一览表'!$C:$AA,19,FALSE)</f>
        <v>0</v>
      </c>
      <c r="O134" s="10">
        <f>VLOOKUP(表1[[#This Row],[设备位号]],'[1]河南迪赛诺F4工艺包附表2-设备一览表'!$C:$AA,20,FALSE)</f>
        <v>1</v>
      </c>
      <c r="P134" s="10">
        <f>表1[[#This Row],[本期
数量]]+表1[[#This Row],[备用
数量]]+表1[[#This Row],[预留
数量]]</f>
        <v>3</v>
      </c>
      <c r="Q134" s="10" t="str">
        <f>VLOOKUP(表1[[#This Row],[设备位号]],'[1]河南迪赛诺F4工艺包附表2-设备一览表'!$C:$AA,22,FALSE)</f>
        <v>浸渍石墨</v>
      </c>
      <c r="R134" s="10" t="str">
        <f>VLOOKUP(表1[[#This Row],[设备位号]],'[1]河南迪赛诺F4工艺包附表2-设备一览表'!$C:$AD,28,FALSE)</f>
        <v>F4车间</v>
      </c>
    </row>
    <row r="135" spans="1:18" hidden="1" x14ac:dyDescent="0.2">
      <c r="A135" s="6" t="s">
        <v>136</v>
      </c>
      <c r="B135" s="8" t="s">
        <v>270</v>
      </c>
      <c r="C135" s="9" t="str">
        <f>VLOOKUP(表1[[#This Row],[设备位号]],'[1]河南迪赛诺F4工艺包附表2-设备一览表'!$C:$AA,2,FALSE)</f>
        <v>F4真空干燥机接收罐</v>
      </c>
      <c r="D135" s="9" t="str">
        <f>VLOOKUP(表1[[#This Row],[设备位号]],'[1]河南迪赛诺F4工艺包附表2-设备一览表'!$C:$AA,3,FALSE)</f>
        <v>立式盆底</v>
      </c>
      <c r="E135" s="9" t="str">
        <f>VLOOKUP(表1[[#This Row],[设备位号]],'[1]河南迪赛诺F4工艺包附表2-设备一览表'!$C:$AA,4,FALSE)</f>
        <v>V=0.5m3</v>
      </c>
      <c r="F135" s="9">
        <f>VLOOKUP(表1[[#This Row],[设备位号]],'[1]河南迪赛诺F4工艺包附表2-设备一览表'!$C:$AA,10,FALSE)</f>
        <v>0</v>
      </c>
      <c r="G135" s="10">
        <f>VLOOKUP(表1[[#This Row],[设备位号]],'[1]河南迪赛诺F4工艺包附表2-设备一览表'!$C:$AA,14,FALSE)</f>
        <v>0</v>
      </c>
      <c r="H135" s="10" t="str">
        <f>VLOOKUP(表1[[#This Row],[设备位号]],'[1]河南迪赛诺F4工艺包附表2-设备一览表'!$C:$AA,15,FALSE)</f>
        <v>正庚烷</v>
      </c>
      <c r="I135" s="10">
        <f>LEN(表1[[#This Row],[介质]])-LEN(SUBSTITUTE(表1[[#This Row],[介质]],"，",""))+1</f>
        <v>1</v>
      </c>
      <c r="J135" s="10">
        <f>表1[[#This Row],[介质数量]]*表1[[#This Row],[设备
数量]]</f>
        <v>3</v>
      </c>
      <c r="K135" s="10" t="str">
        <f>VLOOKUP(表1[[#This Row],[设备位号]],'[1]河南迪赛诺F4工艺包附表2-设备一览表'!$C:$AA,16,FALSE)</f>
        <v>20-30</v>
      </c>
      <c r="L135" s="10">
        <f>VLOOKUP(表1[[#This Row],[设备位号]],'[1]河南迪赛诺F4工艺包附表2-设备一览表'!$C:$AA,17,FALSE)</f>
        <v>-0.1</v>
      </c>
      <c r="M135" s="10">
        <f>VLOOKUP(表1[[#This Row],[设备位号]],'[1]河南迪赛诺F4工艺包附表2-设备一览表'!$C:$AA,18,FALSE)</f>
        <v>2</v>
      </c>
      <c r="N135" s="10">
        <f>VLOOKUP(表1[[#This Row],[设备位号]],'[1]河南迪赛诺F4工艺包附表2-设备一览表'!$C:$AA,19,FALSE)</f>
        <v>0</v>
      </c>
      <c r="O135" s="10">
        <f>VLOOKUP(表1[[#This Row],[设备位号]],'[1]河南迪赛诺F4工艺包附表2-设备一览表'!$C:$AA,20,FALSE)</f>
        <v>1</v>
      </c>
      <c r="P135" s="10">
        <f>表1[[#This Row],[本期
数量]]+表1[[#This Row],[备用
数量]]+表1[[#This Row],[预留
数量]]</f>
        <v>3</v>
      </c>
      <c r="Q135" s="10" t="str">
        <f>VLOOKUP(表1[[#This Row],[设备位号]],'[1]河南迪赛诺F4工艺包附表2-设备一览表'!$C:$AA,22,FALSE)</f>
        <v>搪玻璃</v>
      </c>
      <c r="R135" s="10" t="str">
        <f>VLOOKUP(表1[[#This Row],[设备位号]],'[1]河南迪赛诺F4工艺包附表2-设备一览表'!$C:$AD,28,FALSE)</f>
        <v>F4车间</v>
      </c>
    </row>
    <row r="136" spans="1:18" hidden="1" x14ac:dyDescent="0.2">
      <c r="A136" s="6" t="s">
        <v>137</v>
      </c>
      <c r="B136" s="8" t="s">
        <v>270</v>
      </c>
      <c r="C136" s="9" t="str">
        <f>VLOOKUP(表1[[#This Row],[设备位号]],'[1]河南迪赛诺F4工艺包附表2-设备一览表'!$C:$AA,2,FALSE)</f>
        <v>F4真空干燥机真空缓冲罐</v>
      </c>
      <c r="D136" s="9" t="str">
        <f>VLOOKUP(表1[[#This Row],[设备位号]],'[1]河南迪赛诺F4工艺包附表2-设备一览表'!$C:$AA,3,FALSE)</f>
        <v>立式盆底</v>
      </c>
      <c r="E136" s="9" t="str">
        <f>VLOOKUP(表1[[#This Row],[设备位号]],'[1]河南迪赛诺F4工艺包附表2-设备一览表'!$C:$AA,4,FALSE)</f>
        <v>V=0.3m3</v>
      </c>
      <c r="F136" s="9">
        <f>VLOOKUP(表1[[#This Row],[设备位号]],'[1]河南迪赛诺F4工艺包附表2-设备一览表'!$C:$AA,10,FALSE)</f>
        <v>0</v>
      </c>
      <c r="G136" s="10">
        <f>VLOOKUP(表1[[#This Row],[设备位号]],'[1]河南迪赛诺F4工艺包附表2-设备一览表'!$C:$AA,14,FALSE)</f>
        <v>0</v>
      </c>
      <c r="H136" s="10" t="str">
        <f>VLOOKUP(表1[[#This Row],[设备位号]],'[1]河南迪赛诺F4工艺包附表2-设备一览表'!$C:$AA,15,FALSE)</f>
        <v>正庚烷</v>
      </c>
      <c r="I136" s="10">
        <f>LEN(表1[[#This Row],[介质]])-LEN(SUBSTITUTE(表1[[#This Row],[介质]],"，",""))+1</f>
        <v>1</v>
      </c>
      <c r="J136" s="10">
        <f>表1[[#This Row],[介质数量]]*表1[[#This Row],[设备
数量]]</f>
        <v>3</v>
      </c>
      <c r="K136" s="10" t="str">
        <f>VLOOKUP(表1[[#This Row],[设备位号]],'[1]河南迪赛诺F4工艺包附表2-设备一览表'!$C:$AA,16,FALSE)</f>
        <v>20-30</v>
      </c>
      <c r="L136" s="10">
        <f>VLOOKUP(表1[[#This Row],[设备位号]],'[1]河南迪赛诺F4工艺包附表2-设备一览表'!$C:$AA,17,FALSE)</f>
        <v>-0.1</v>
      </c>
      <c r="M136" s="10">
        <f>VLOOKUP(表1[[#This Row],[设备位号]],'[1]河南迪赛诺F4工艺包附表2-设备一览表'!$C:$AA,18,FALSE)</f>
        <v>2</v>
      </c>
      <c r="N136" s="10">
        <f>VLOOKUP(表1[[#This Row],[设备位号]],'[1]河南迪赛诺F4工艺包附表2-设备一览表'!$C:$AA,19,FALSE)</f>
        <v>0</v>
      </c>
      <c r="O136" s="10">
        <f>VLOOKUP(表1[[#This Row],[设备位号]],'[1]河南迪赛诺F4工艺包附表2-设备一览表'!$C:$AA,20,FALSE)</f>
        <v>1</v>
      </c>
      <c r="P136" s="10">
        <f>表1[[#This Row],[本期
数量]]+表1[[#This Row],[备用
数量]]+表1[[#This Row],[预留
数量]]</f>
        <v>3</v>
      </c>
      <c r="Q136" s="10" t="str">
        <f>VLOOKUP(表1[[#This Row],[设备位号]],'[1]河南迪赛诺F4工艺包附表2-设备一览表'!$C:$AA,22,FALSE)</f>
        <v>PP</v>
      </c>
      <c r="R136" s="10" t="str">
        <f>VLOOKUP(表1[[#This Row],[设备位号]],'[1]河南迪赛诺F4工艺包附表2-设备一览表'!$C:$AD,28,FALSE)</f>
        <v>F4车间</v>
      </c>
    </row>
    <row r="137" spans="1:18" hidden="1" x14ac:dyDescent="0.2">
      <c r="A137" s="6" t="s">
        <v>138</v>
      </c>
      <c r="B137" s="8" t="s">
        <v>270</v>
      </c>
      <c r="C137" s="9" t="str">
        <f>VLOOKUP(表1[[#This Row],[设备位号]],'[1]河南迪赛诺F4工艺包附表2-设备一览表'!$C:$AA,2,FALSE)</f>
        <v>F4真空干燥真空泵</v>
      </c>
      <c r="D137" s="9" t="str">
        <f>VLOOKUP(表1[[#This Row],[设备位号]],'[1]河南迪赛诺F4工艺包附表2-设备一览表'!$C:$AA,3,FALSE)</f>
        <v>水喷射真空机组</v>
      </c>
      <c r="E137" s="9">
        <f>VLOOKUP(表1[[#This Row],[设备位号]],'[1]河南迪赛诺F4工艺包附表2-设备一览表'!$C:$AA,4,FALSE)</f>
        <v>0</v>
      </c>
      <c r="F137" s="9">
        <f>VLOOKUP(表1[[#This Row],[设备位号]],'[1]河南迪赛诺F4工艺包附表2-设备一览表'!$C:$AA,10,FALSE)</f>
        <v>0</v>
      </c>
      <c r="G137" s="10">
        <f>VLOOKUP(表1[[#This Row],[设备位号]],'[1]河南迪赛诺F4工艺包附表2-设备一览表'!$C:$AA,14,FALSE)</f>
        <v>0</v>
      </c>
      <c r="H137" s="10" t="str">
        <f>VLOOKUP(表1[[#This Row],[设备位号]],'[1]河南迪赛诺F4工艺包附表2-设备一览表'!$C:$AA,15,FALSE)</f>
        <v>正庚烷</v>
      </c>
      <c r="I137" s="10">
        <f>LEN(表1[[#This Row],[介质]])-LEN(SUBSTITUTE(表1[[#This Row],[介质]],"，",""))+1</f>
        <v>1</v>
      </c>
      <c r="J137" s="10">
        <f>表1[[#This Row],[介质数量]]*表1[[#This Row],[设备
数量]]</f>
        <v>3</v>
      </c>
      <c r="K137" s="10" t="str">
        <f>VLOOKUP(表1[[#This Row],[设备位号]],'[1]河南迪赛诺F4工艺包附表2-设备一览表'!$C:$AA,16,FALSE)</f>
        <v>20-30</v>
      </c>
      <c r="L137" s="10">
        <f>VLOOKUP(表1[[#This Row],[设备位号]],'[1]河南迪赛诺F4工艺包附表2-设备一览表'!$C:$AA,17,FALSE)</f>
        <v>-0.1</v>
      </c>
      <c r="M137" s="10">
        <f>VLOOKUP(表1[[#This Row],[设备位号]],'[1]河南迪赛诺F4工艺包附表2-设备一览表'!$C:$AA,18,FALSE)</f>
        <v>2</v>
      </c>
      <c r="N137" s="10">
        <f>VLOOKUP(表1[[#This Row],[设备位号]],'[1]河南迪赛诺F4工艺包附表2-设备一览表'!$C:$AA,19,FALSE)</f>
        <v>0</v>
      </c>
      <c r="O137" s="10">
        <f>VLOOKUP(表1[[#This Row],[设备位号]],'[1]河南迪赛诺F4工艺包附表2-设备一览表'!$C:$AA,20,FALSE)</f>
        <v>1</v>
      </c>
      <c r="P137" s="10">
        <f>表1[[#This Row],[本期
数量]]+表1[[#This Row],[备用
数量]]+表1[[#This Row],[预留
数量]]</f>
        <v>3</v>
      </c>
      <c r="Q137" s="10" t="str">
        <f>VLOOKUP(表1[[#This Row],[设备位号]],'[1]河南迪赛诺F4工艺包附表2-设备一览表'!$C:$AA,22,FALSE)</f>
        <v>防腐</v>
      </c>
      <c r="R137" s="10" t="str">
        <f>VLOOKUP(表1[[#This Row],[设备位号]],'[1]河南迪赛诺F4工艺包附表2-设备一览表'!$C:$AD,28,FALSE)</f>
        <v>F4车间</v>
      </c>
    </row>
    <row r="138" spans="1:18" x14ac:dyDescent="0.2">
      <c r="A138" s="6" t="s">
        <v>139</v>
      </c>
      <c r="B138" s="8" t="s">
        <v>254</v>
      </c>
      <c r="C138" s="9" t="str">
        <f>VLOOKUP(表1[[#This Row],[设备位号]],'[1]河南迪赛诺F4工艺包附表2-设备一览表'!$C:$AA,2,FALSE)</f>
        <v>碳酸钠溶液配制反应釜</v>
      </c>
      <c r="D138" s="9" t="str">
        <f>VLOOKUP(表1[[#This Row],[设备位号]],'[1]河南迪赛诺F4工艺包附表2-设备一览表'!$C:$AA,3,FALSE)</f>
        <v>立式盆底开式</v>
      </c>
      <c r="E138" s="9" t="str">
        <f>VLOOKUP(表1[[#This Row],[设备位号]],'[1]河南迪赛诺F4工艺包附表2-设备一览表'!$C:$AA,4,FALSE)</f>
        <v>V=5.0m3</v>
      </c>
      <c r="F138" s="9">
        <f>VLOOKUP(表1[[#This Row],[设备位号]],'[1]河南迪赛诺F4工艺包附表2-设备一览表'!$C:$AA,10,FALSE)</f>
        <v>5.5</v>
      </c>
      <c r="G138" s="10">
        <f>VLOOKUP(表1[[#This Row],[设备位号]],'[1]河南迪赛诺F4工艺包附表2-设备一览表'!$C:$AA,14,FALSE)</f>
        <v>0</v>
      </c>
      <c r="H138" s="10" t="str">
        <f>VLOOKUP(表1[[#This Row],[设备位号]],'[1]河南迪赛诺F4工艺包附表2-设备一览表'!$C:$AA,15,FALSE)</f>
        <v>碳酸钠溶液</v>
      </c>
      <c r="I138" s="10">
        <f>LEN(表1[[#This Row],[介质]])-LEN(SUBSTITUTE(表1[[#This Row],[介质]],"，",""))+1</f>
        <v>1</v>
      </c>
      <c r="J138" s="10">
        <f>表1[[#This Row],[介质数量]]*表1[[#This Row],[设备
数量]]</f>
        <v>1</v>
      </c>
      <c r="K138" s="10" t="str">
        <f>VLOOKUP(表1[[#This Row],[设备位号]],'[1]河南迪赛诺F4工艺包附表2-设备一览表'!$C:$AA,16,FALSE)</f>
        <v>0-30</v>
      </c>
      <c r="L138" s="10" t="str">
        <f>VLOOKUP(表1[[#This Row],[设备位号]],'[1]河南迪赛诺F4工艺包附表2-设备一览表'!$C:$AA,17,FALSE)</f>
        <v>常压</v>
      </c>
      <c r="M138" s="10">
        <f>VLOOKUP(表1[[#This Row],[设备位号]],'[1]河南迪赛诺F4工艺包附表2-设备一览表'!$C:$AA,18,FALSE)</f>
        <v>1</v>
      </c>
      <c r="N138" s="10">
        <f>VLOOKUP(表1[[#This Row],[设备位号]],'[1]河南迪赛诺F4工艺包附表2-设备一览表'!$C:$AA,19,FALSE)</f>
        <v>0</v>
      </c>
      <c r="O138" s="10">
        <f>VLOOKUP(表1[[#This Row],[设备位号]],'[1]河南迪赛诺F4工艺包附表2-设备一览表'!$C:$AA,20,FALSE)</f>
        <v>0</v>
      </c>
      <c r="P138" s="10">
        <f>表1[[#This Row],[本期
数量]]+表1[[#This Row],[备用
数量]]+表1[[#This Row],[预留
数量]]</f>
        <v>1</v>
      </c>
      <c r="Q138" s="10" t="str">
        <f>VLOOKUP(表1[[#This Row],[设备位号]],'[1]河南迪赛诺F4工艺包附表2-设备一览表'!$C:$AA,22,FALSE)</f>
        <v>搪玻璃</v>
      </c>
      <c r="R138" s="10" t="str">
        <f>VLOOKUP(表1[[#This Row],[设备位号]],'[1]河南迪赛诺F4工艺包附表2-设备一览表'!$C:$AD,28,FALSE)</f>
        <v>F4车间</v>
      </c>
    </row>
    <row r="139" spans="1:18" x14ac:dyDescent="0.2">
      <c r="A139" s="6" t="s">
        <v>140</v>
      </c>
      <c r="B139" s="8" t="s">
        <v>254</v>
      </c>
      <c r="C139" s="9" t="str">
        <f>VLOOKUP(表1[[#This Row],[设备位号]],'[1]河南迪赛诺F4工艺包附表2-设备一览表'!$C:$AA,2,FALSE)</f>
        <v>氯化钠溶液配制反应釜</v>
      </c>
      <c r="D139" s="9" t="str">
        <f>VLOOKUP(表1[[#This Row],[设备位号]],'[1]河南迪赛诺F4工艺包附表2-设备一览表'!$C:$AA,3,FALSE)</f>
        <v>立式盆底开式</v>
      </c>
      <c r="E139" s="9" t="str">
        <f>VLOOKUP(表1[[#This Row],[设备位号]],'[1]河南迪赛诺F4工艺包附表2-设备一览表'!$C:$AA,4,FALSE)</f>
        <v>V=5.0m3</v>
      </c>
      <c r="F139" s="9">
        <f>VLOOKUP(表1[[#This Row],[设备位号]],'[1]河南迪赛诺F4工艺包附表2-设备一览表'!$C:$AA,10,FALSE)</f>
        <v>5.5</v>
      </c>
      <c r="G139" s="10">
        <f>VLOOKUP(表1[[#This Row],[设备位号]],'[1]河南迪赛诺F4工艺包附表2-设备一览表'!$C:$AA,14,FALSE)</f>
        <v>0</v>
      </c>
      <c r="H139" s="10" t="str">
        <f>VLOOKUP(表1[[#This Row],[设备位号]],'[1]河南迪赛诺F4工艺包附表2-设备一览表'!$C:$AA,15,FALSE)</f>
        <v>氯化钠溶液</v>
      </c>
      <c r="I139" s="10">
        <f>LEN(表1[[#This Row],[介质]])-LEN(SUBSTITUTE(表1[[#This Row],[介质]],"，",""))+1</f>
        <v>1</v>
      </c>
      <c r="J139" s="10">
        <f>表1[[#This Row],[介质数量]]*表1[[#This Row],[设备
数量]]</f>
        <v>1</v>
      </c>
      <c r="K139" s="10" t="str">
        <f>VLOOKUP(表1[[#This Row],[设备位号]],'[1]河南迪赛诺F4工艺包附表2-设备一览表'!$C:$AA,16,FALSE)</f>
        <v>0-30</v>
      </c>
      <c r="L139" s="10" t="str">
        <f>VLOOKUP(表1[[#This Row],[设备位号]],'[1]河南迪赛诺F4工艺包附表2-设备一览表'!$C:$AA,17,FALSE)</f>
        <v>常压</v>
      </c>
      <c r="M139" s="10">
        <f>VLOOKUP(表1[[#This Row],[设备位号]],'[1]河南迪赛诺F4工艺包附表2-设备一览表'!$C:$AA,18,FALSE)</f>
        <v>1</v>
      </c>
      <c r="N139" s="10">
        <f>VLOOKUP(表1[[#This Row],[设备位号]],'[1]河南迪赛诺F4工艺包附表2-设备一览表'!$C:$AA,19,FALSE)</f>
        <v>0</v>
      </c>
      <c r="O139" s="10">
        <f>VLOOKUP(表1[[#This Row],[设备位号]],'[1]河南迪赛诺F4工艺包附表2-设备一览表'!$C:$AA,20,FALSE)</f>
        <v>0</v>
      </c>
      <c r="P139" s="10">
        <f>表1[[#This Row],[本期
数量]]+表1[[#This Row],[备用
数量]]+表1[[#This Row],[预留
数量]]</f>
        <v>1</v>
      </c>
      <c r="Q139" s="10" t="str">
        <f>VLOOKUP(表1[[#This Row],[设备位号]],'[1]河南迪赛诺F4工艺包附表2-设备一览表'!$C:$AA,22,FALSE)</f>
        <v>搪玻璃</v>
      </c>
      <c r="R139" s="10" t="str">
        <f>VLOOKUP(表1[[#This Row],[设备位号]],'[1]河南迪赛诺F4工艺包附表2-设备一览表'!$C:$AD,28,FALSE)</f>
        <v>F4车间</v>
      </c>
    </row>
    <row r="140" spans="1:18" hidden="1" x14ac:dyDescent="0.2">
      <c r="A140" s="6" t="s">
        <v>141</v>
      </c>
      <c r="B140" s="8" t="s">
        <v>254</v>
      </c>
      <c r="C140" s="9" t="str">
        <f>VLOOKUP(表1[[#This Row],[设备位号]],'[1]河南迪赛诺F4工艺包附表2-设备一览表'!$C:$AA,2,FALSE)</f>
        <v>THF中间罐</v>
      </c>
      <c r="D140" s="9" t="str">
        <f>VLOOKUP(表1[[#This Row],[设备位号]],'[1]河南迪赛诺F4工艺包附表2-设备一览表'!$C:$AA,3,FALSE)</f>
        <v>立式平底椭圆顶</v>
      </c>
      <c r="E140" s="9" t="str">
        <f>VLOOKUP(表1[[#This Row],[设备位号]],'[1]河南迪赛诺F4工艺包附表2-设备一览表'!$C:$AA,4,FALSE)</f>
        <v>V=8.0m3</v>
      </c>
      <c r="F140" s="9">
        <f>VLOOKUP(表1[[#This Row],[设备位号]],'[1]河南迪赛诺F4工艺包附表2-设备一览表'!$C:$AA,10,FALSE)</f>
        <v>0</v>
      </c>
      <c r="G140" s="10">
        <f>VLOOKUP(表1[[#This Row],[设备位号]],'[1]河南迪赛诺F4工艺包附表2-设备一览表'!$C:$AA,14,FALSE)</f>
        <v>0</v>
      </c>
      <c r="H140" s="10" t="str">
        <f>VLOOKUP(表1[[#This Row],[设备位号]],'[1]河南迪赛诺F4工艺包附表2-设备一览表'!$C:$AA,15,FALSE)</f>
        <v>THF</v>
      </c>
      <c r="I140" s="10">
        <f>LEN(表1[[#This Row],[介质]])-LEN(SUBSTITUTE(表1[[#This Row],[介质]],"，",""))+1</f>
        <v>1</v>
      </c>
      <c r="J140" s="10">
        <f>表1[[#This Row],[介质数量]]*表1[[#This Row],[设备
数量]]</f>
        <v>1</v>
      </c>
      <c r="K140" s="10" t="str">
        <f>VLOOKUP(表1[[#This Row],[设备位号]],'[1]河南迪赛诺F4工艺包附表2-设备一览表'!$C:$AA,16,FALSE)</f>
        <v>0-30</v>
      </c>
      <c r="L140" s="10" t="str">
        <f>VLOOKUP(表1[[#This Row],[设备位号]],'[1]河南迪赛诺F4工艺包附表2-设备一览表'!$C:$AA,17,FALSE)</f>
        <v>常压</v>
      </c>
      <c r="M140" s="10">
        <f>VLOOKUP(表1[[#This Row],[设备位号]],'[1]河南迪赛诺F4工艺包附表2-设备一览表'!$C:$AA,18,FALSE)</f>
        <v>1</v>
      </c>
      <c r="N140" s="10">
        <f>VLOOKUP(表1[[#This Row],[设备位号]],'[1]河南迪赛诺F4工艺包附表2-设备一览表'!$C:$AA,19,FALSE)</f>
        <v>0</v>
      </c>
      <c r="O140" s="10">
        <f>VLOOKUP(表1[[#This Row],[设备位号]],'[1]河南迪赛诺F4工艺包附表2-设备一览表'!$C:$AA,20,FALSE)</f>
        <v>0</v>
      </c>
      <c r="P140" s="10">
        <f>表1[[#This Row],[本期
数量]]+表1[[#This Row],[备用
数量]]+表1[[#This Row],[预留
数量]]</f>
        <v>1</v>
      </c>
      <c r="Q140" s="10" t="str">
        <f>VLOOKUP(表1[[#This Row],[设备位号]],'[1]河南迪赛诺F4工艺包附表2-设备一览表'!$C:$AA,22,FALSE)</f>
        <v>S304</v>
      </c>
      <c r="R140" s="10" t="str">
        <f>VLOOKUP(表1[[#This Row],[设备位号]],'[1]河南迪赛诺F4工艺包附表2-设备一览表'!$C:$AD,28,FALSE)</f>
        <v>F4车间</v>
      </c>
    </row>
    <row r="141" spans="1:18" hidden="1" x14ac:dyDescent="0.2">
      <c r="A141" s="6" t="s">
        <v>142</v>
      </c>
      <c r="B141" s="8" t="s">
        <v>254</v>
      </c>
      <c r="C141" s="9" t="str">
        <f>VLOOKUP(表1[[#This Row],[设备位号]],'[1]河南迪赛诺F4工艺包附表2-设备一览表'!$C:$AA,2,FALSE)</f>
        <v>THF中间罐捕集器</v>
      </c>
      <c r="D141" s="9" t="str">
        <f>VLOOKUP(表1[[#This Row],[设备位号]],'[1]河南迪赛诺F4工艺包附表2-设备一览表'!$C:$AA,3,FALSE)</f>
        <v>缠绕管冷凝器</v>
      </c>
      <c r="E141" s="9" t="str">
        <f>VLOOKUP(表1[[#This Row],[设备位号]],'[1]河南迪赛诺F4工艺包附表2-设备一览表'!$C:$AA,4,FALSE)</f>
        <v>S=2m2</v>
      </c>
      <c r="F141" s="9">
        <f>VLOOKUP(表1[[#This Row],[设备位号]],'[1]河南迪赛诺F4工艺包附表2-设备一览表'!$C:$AA,10,FALSE)</f>
        <v>0</v>
      </c>
      <c r="G141" s="10">
        <f>VLOOKUP(表1[[#This Row],[设备位号]],'[1]河南迪赛诺F4工艺包附表2-设备一览表'!$C:$AA,14,FALSE)</f>
        <v>0</v>
      </c>
      <c r="H141" s="10" t="str">
        <f>VLOOKUP(表1[[#This Row],[设备位号]],'[1]河南迪赛诺F4工艺包附表2-设备一览表'!$C:$AA,15,FALSE)</f>
        <v>THF</v>
      </c>
      <c r="I141" s="10">
        <f>LEN(表1[[#This Row],[介质]])-LEN(SUBSTITUTE(表1[[#This Row],[介质]],"，",""))+1</f>
        <v>1</v>
      </c>
      <c r="J141" s="10">
        <f>表1[[#This Row],[介质数量]]*表1[[#This Row],[设备
数量]]</f>
        <v>1</v>
      </c>
      <c r="K141" s="10" t="str">
        <f>VLOOKUP(表1[[#This Row],[设备位号]],'[1]河南迪赛诺F4工艺包附表2-设备一览表'!$C:$AA,16,FALSE)</f>
        <v>0-30</v>
      </c>
      <c r="L141" s="10" t="str">
        <f>VLOOKUP(表1[[#This Row],[设备位号]],'[1]河南迪赛诺F4工艺包附表2-设备一览表'!$C:$AA,17,FALSE)</f>
        <v>常压</v>
      </c>
      <c r="M141" s="10">
        <f>VLOOKUP(表1[[#This Row],[设备位号]],'[1]河南迪赛诺F4工艺包附表2-设备一览表'!$C:$AA,18,FALSE)</f>
        <v>1</v>
      </c>
      <c r="N141" s="10">
        <f>VLOOKUP(表1[[#This Row],[设备位号]],'[1]河南迪赛诺F4工艺包附表2-设备一览表'!$C:$AA,19,FALSE)</f>
        <v>0</v>
      </c>
      <c r="O141" s="10">
        <f>VLOOKUP(表1[[#This Row],[设备位号]],'[1]河南迪赛诺F4工艺包附表2-设备一览表'!$C:$AA,20,FALSE)</f>
        <v>0</v>
      </c>
      <c r="P141" s="10">
        <f>表1[[#This Row],[本期
数量]]+表1[[#This Row],[备用
数量]]+表1[[#This Row],[预留
数量]]</f>
        <v>1</v>
      </c>
      <c r="Q141" s="10" t="str">
        <f>VLOOKUP(表1[[#This Row],[设备位号]],'[1]河南迪赛诺F4工艺包附表2-设备一览表'!$C:$AA,22,FALSE)</f>
        <v>S304</v>
      </c>
      <c r="R141" s="10" t="str">
        <f>VLOOKUP(表1[[#This Row],[设备位号]],'[1]河南迪赛诺F4工艺包附表2-设备一览表'!$C:$AD,28,FALSE)</f>
        <v>F4车间</v>
      </c>
    </row>
    <row r="142" spans="1:18" hidden="1" x14ac:dyDescent="0.2">
      <c r="A142" s="6" t="s">
        <v>143</v>
      </c>
      <c r="B142" s="8" t="s">
        <v>254</v>
      </c>
      <c r="C142" s="9" t="str">
        <f>VLOOKUP(表1[[#This Row],[设备位号]],'[1]河南迪赛诺F4工艺包附表2-设备一览表'!$C:$AA,2,FALSE)</f>
        <v>THF中间罐打料泵</v>
      </c>
      <c r="D142" s="9" t="str">
        <f>VLOOKUP(表1[[#This Row],[设备位号]],'[1]河南迪赛诺F4工艺包附表2-设备一览表'!$C:$AA,3,FALSE)</f>
        <v>磁力泵</v>
      </c>
      <c r="E142" s="9" t="str">
        <f>VLOOKUP(表1[[#This Row],[设备位号]],'[1]河南迪赛诺F4工艺包附表2-设备一览表'!$C:$AA,4,FALSE)</f>
        <v>Q=6m3/hr（40-25-160，Q=6.3m3/h,H=32m，3kw）</v>
      </c>
      <c r="F142" s="9">
        <f>VLOOKUP(表1[[#This Row],[设备位号]],'[1]河南迪赛诺F4工艺包附表2-设备一览表'!$C:$AA,10,FALSE)</f>
        <v>3</v>
      </c>
      <c r="G142" s="10">
        <f>VLOOKUP(表1[[#This Row],[设备位号]],'[1]河南迪赛诺F4工艺包附表2-设备一览表'!$C:$AA,14,FALSE)</f>
        <v>0</v>
      </c>
      <c r="H142" s="10" t="str">
        <f>VLOOKUP(表1[[#This Row],[设备位号]],'[1]河南迪赛诺F4工艺包附表2-设备一览表'!$C:$AA,15,FALSE)</f>
        <v>THF</v>
      </c>
      <c r="I142" s="10">
        <f>LEN(表1[[#This Row],[介质]])-LEN(SUBSTITUTE(表1[[#This Row],[介质]],"，",""))+1</f>
        <v>1</v>
      </c>
      <c r="J142" s="10">
        <f>表1[[#This Row],[介质数量]]*表1[[#This Row],[设备
数量]]</f>
        <v>1</v>
      </c>
      <c r="K142" s="10" t="str">
        <f>VLOOKUP(表1[[#This Row],[设备位号]],'[1]河南迪赛诺F4工艺包附表2-设备一览表'!$C:$AA,16,FALSE)</f>
        <v>20-30</v>
      </c>
      <c r="L142" s="10" t="str">
        <f>VLOOKUP(表1[[#This Row],[设备位号]],'[1]河南迪赛诺F4工艺包附表2-设备一览表'!$C:$AA,17,FALSE)</f>
        <v>常压</v>
      </c>
      <c r="M142" s="10">
        <f>VLOOKUP(表1[[#This Row],[设备位号]],'[1]河南迪赛诺F4工艺包附表2-设备一览表'!$C:$AA,18,FALSE)</f>
        <v>1</v>
      </c>
      <c r="N142" s="10">
        <f>VLOOKUP(表1[[#This Row],[设备位号]],'[1]河南迪赛诺F4工艺包附表2-设备一览表'!$C:$AA,19,FALSE)</f>
        <v>0</v>
      </c>
      <c r="O142" s="10">
        <f>VLOOKUP(表1[[#This Row],[设备位号]],'[1]河南迪赛诺F4工艺包附表2-设备一览表'!$C:$AA,20,FALSE)</f>
        <v>0</v>
      </c>
      <c r="P142" s="10">
        <f>表1[[#This Row],[本期
数量]]+表1[[#This Row],[备用
数量]]+表1[[#This Row],[预留
数量]]</f>
        <v>1</v>
      </c>
      <c r="Q142" s="10" t="str">
        <f>VLOOKUP(表1[[#This Row],[设备位号]],'[1]河南迪赛诺F4工艺包附表2-设备一览表'!$C:$AA,22,FALSE)</f>
        <v>S304</v>
      </c>
      <c r="R142" s="10" t="str">
        <f>VLOOKUP(表1[[#This Row],[设备位号]],'[1]河南迪赛诺F4工艺包附表2-设备一览表'!$C:$AD,28,FALSE)</f>
        <v>F4车间</v>
      </c>
    </row>
    <row r="143" spans="1:18" hidden="1" x14ac:dyDescent="0.2">
      <c r="A143" s="6" t="s">
        <v>144</v>
      </c>
      <c r="B143" s="8" t="s">
        <v>254</v>
      </c>
      <c r="C143" s="9" t="str">
        <f>VLOOKUP(表1[[#This Row],[设备位号]],'[1]河南迪赛诺F4工艺包附表2-设备一览表'!$C:$AA,2,FALSE)</f>
        <v>盐酸中间罐</v>
      </c>
      <c r="D143" s="9" t="str">
        <f>VLOOKUP(表1[[#This Row],[设备位号]],'[1]河南迪赛诺F4工艺包附表2-设备一览表'!$C:$AA,3,FALSE)</f>
        <v>立式平底椭圆封头</v>
      </c>
      <c r="E143" s="9" t="str">
        <f>VLOOKUP(表1[[#This Row],[设备位号]],'[1]河南迪赛诺F4工艺包附表2-设备一览表'!$C:$AA,4,FALSE)</f>
        <v>V=6m3</v>
      </c>
      <c r="F143" s="9">
        <f>VLOOKUP(表1[[#This Row],[设备位号]],'[1]河南迪赛诺F4工艺包附表2-设备一览表'!$C:$AA,10,FALSE)</f>
        <v>0</v>
      </c>
      <c r="G143" s="10">
        <f>VLOOKUP(表1[[#This Row],[设备位号]],'[1]河南迪赛诺F4工艺包附表2-设备一览表'!$C:$AA,14,FALSE)</f>
        <v>0</v>
      </c>
      <c r="H143" s="10" t="str">
        <f>VLOOKUP(表1[[#This Row],[设备位号]],'[1]河南迪赛诺F4工艺包附表2-设备一览表'!$C:$AA,15,FALSE)</f>
        <v>盐酸</v>
      </c>
      <c r="I143" s="10">
        <f>LEN(表1[[#This Row],[介质]])-LEN(SUBSTITUTE(表1[[#This Row],[介质]],"，",""))+1</f>
        <v>1</v>
      </c>
      <c r="J143" s="10">
        <f>表1[[#This Row],[介质数量]]*表1[[#This Row],[设备
数量]]</f>
        <v>1</v>
      </c>
      <c r="K143" s="10" t="str">
        <f>VLOOKUP(表1[[#This Row],[设备位号]],'[1]河南迪赛诺F4工艺包附表2-设备一览表'!$C:$AA,16,FALSE)</f>
        <v>20-30</v>
      </c>
      <c r="L143" s="10" t="str">
        <f>VLOOKUP(表1[[#This Row],[设备位号]],'[1]河南迪赛诺F4工艺包附表2-设备一览表'!$C:$AA,17,FALSE)</f>
        <v>常压</v>
      </c>
      <c r="M143" s="10">
        <f>VLOOKUP(表1[[#This Row],[设备位号]],'[1]河南迪赛诺F4工艺包附表2-设备一览表'!$C:$AA,18,FALSE)</f>
        <v>1</v>
      </c>
      <c r="N143" s="10">
        <f>VLOOKUP(表1[[#This Row],[设备位号]],'[1]河南迪赛诺F4工艺包附表2-设备一览表'!$C:$AA,19,FALSE)</f>
        <v>0</v>
      </c>
      <c r="O143" s="10">
        <f>VLOOKUP(表1[[#This Row],[设备位号]],'[1]河南迪赛诺F4工艺包附表2-设备一览表'!$C:$AA,20,FALSE)</f>
        <v>0</v>
      </c>
      <c r="P143" s="10">
        <f>表1[[#This Row],[本期
数量]]+表1[[#This Row],[备用
数量]]+表1[[#This Row],[预留
数量]]</f>
        <v>1</v>
      </c>
      <c r="Q143" s="10" t="str">
        <f>VLOOKUP(表1[[#This Row],[设备位号]],'[1]河南迪赛诺F4工艺包附表2-设备一览表'!$C:$AA,22,FALSE)</f>
        <v>防腐</v>
      </c>
      <c r="R143" s="10" t="str">
        <f>VLOOKUP(表1[[#This Row],[设备位号]],'[1]河南迪赛诺F4工艺包附表2-设备一览表'!$C:$AD,28,FALSE)</f>
        <v>F4车间</v>
      </c>
    </row>
    <row r="144" spans="1:18" hidden="1" x14ac:dyDescent="0.2">
      <c r="A144" s="6" t="s">
        <v>145</v>
      </c>
      <c r="B144" s="8" t="s">
        <v>254</v>
      </c>
      <c r="C144" s="9" t="str">
        <f>VLOOKUP(表1[[#This Row],[设备位号]],'[1]河南迪赛诺F4工艺包附表2-设备一览表'!$C:$AA,2,FALSE)</f>
        <v>盐酸中间罐打料泵</v>
      </c>
      <c r="D144" s="9" t="str">
        <f>VLOOKUP(表1[[#This Row],[设备位号]],'[1]河南迪赛诺F4工艺包附表2-设备一览表'!$C:$AA,3,FALSE)</f>
        <v>磁力泵</v>
      </c>
      <c r="E144" s="9" t="str">
        <f>VLOOKUP(表1[[#This Row],[设备位号]],'[1]河南迪赛诺F4工艺包附表2-设备一览表'!$C:$AA,4,FALSE)</f>
        <v>Q=4.0m3/hr（40-25-160，Q=6.3m3/h,H=32m，3kw）</v>
      </c>
      <c r="F144" s="9">
        <f>VLOOKUP(表1[[#This Row],[设备位号]],'[1]河南迪赛诺F4工艺包附表2-设备一览表'!$C:$AA,10,FALSE)</f>
        <v>3</v>
      </c>
      <c r="G144" s="10">
        <f>VLOOKUP(表1[[#This Row],[设备位号]],'[1]河南迪赛诺F4工艺包附表2-设备一览表'!$C:$AA,14,FALSE)</f>
        <v>0</v>
      </c>
      <c r="H144" s="10" t="str">
        <f>VLOOKUP(表1[[#This Row],[设备位号]],'[1]河南迪赛诺F4工艺包附表2-设备一览表'!$C:$AA,15,FALSE)</f>
        <v>盐酸</v>
      </c>
      <c r="I144" s="10">
        <f>LEN(表1[[#This Row],[介质]])-LEN(SUBSTITUTE(表1[[#This Row],[介质]],"，",""))+1</f>
        <v>1</v>
      </c>
      <c r="J144" s="10">
        <f>表1[[#This Row],[介质数量]]*表1[[#This Row],[设备
数量]]</f>
        <v>1</v>
      </c>
      <c r="K144" s="10" t="str">
        <f>VLOOKUP(表1[[#This Row],[设备位号]],'[1]河南迪赛诺F4工艺包附表2-设备一览表'!$C:$AA,16,FALSE)</f>
        <v>20-30</v>
      </c>
      <c r="L144" s="10" t="str">
        <f>VLOOKUP(表1[[#This Row],[设备位号]],'[1]河南迪赛诺F4工艺包附表2-设备一览表'!$C:$AA,17,FALSE)</f>
        <v>常压</v>
      </c>
      <c r="M144" s="10">
        <f>VLOOKUP(表1[[#This Row],[设备位号]],'[1]河南迪赛诺F4工艺包附表2-设备一览表'!$C:$AA,18,FALSE)</f>
        <v>1</v>
      </c>
      <c r="N144" s="10">
        <f>VLOOKUP(表1[[#This Row],[设备位号]],'[1]河南迪赛诺F4工艺包附表2-设备一览表'!$C:$AA,19,FALSE)</f>
        <v>0</v>
      </c>
      <c r="O144" s="10">
        <f>VLOOKUP(表1[[#This Row],[设备位号]],'[1]河南迪赛诺F4工艺包附表2-设备一览表'!$C:$AA,20,FALSE)</f>
        <v>0</v>
      </c>
      <c r="P144" s="10">
        <f>表1[[#This Row],[本期
数量]]+表1[[#This Row],[备用
数量]]+表1[[#This Row],[预留
数量]]</f>
        <v>1</v>
      </c>
      <c r="Q144" s="10" t="str">
        <f>VLOOKUP(表1[[#This Row],[设备位号]],'[1]河南迪赛诺F4工艺包附表2-设备一览表'!$C:$AA,22,FALSE)</f>
        <v>衬四氟</v>
      </c>
      <c r="R144" s="10" t="str">
        <f>VLOOKUP(表1[[#This Row],[设备位号]],'[1]河南迪赛诺F4工艺包附表2-设备一览表'!$C:$AD,28,FALSE)</f>
        <v>F4车间</v>
      </c>
    </row>
    <row r="145" spans="1:18" hidden="1" x14ac:dyDescent="0.2">
      <c r="A145" s="6" t="s">
        <v>146</v>
      </c>
      <c r="B145" s="8" t="s">
        <v>254</v>
      </c>
      <c r="C145" s="9" t="str">
        <f>VLOOKUP(表1[[#This Row],[设备位号]],'[1]河南迪赛诺F4工艺包附表2-设备一览表'!$C:$AA,2,FALSE)</f>
        <v>硫酸中间罐</v>
      </c>
      <c r="D145" s="9" t="str">
        <f>VLOOKUP(表1[[#This Row],[设备位号]],'[1]河南迪赛诺F4工艺包附表2-设备一览表'!$C:$AA,3,FALSE)</f>
        <v>立式盆底椭圆封头</v>
      </c>
      <c r="E145" s="9" t="str">
        <f>VLOOKUP(表1[[#This Row],[设备位号]],'[1]河南迪赛诺F4工艺包附表2-设备一览表'!$C:$AA,4,FALSE)</f>
        <v>V=3m3</v>
      </c>
      <c r="F145" s="9">
        <f>VLOOKUP(表1[[#This Row],[设备位号]],'[1]河南迪赛诺F4工艺包附表2-设备一览表'!$C:$AA,10,FALSE)</f>
        <v>0</v>
      </c>
      <c r="G145" s="10">
        <f>VLOOKUP(表1[[#This Row],[设备位号]],'[1]河南迪赛诺F4工艺包附表2-设备一览表'!$C:$AA,14,FALSE)</f>
        <v>0</v>
      </c>
      <c r="H145" s="10" t="str">
        <f>VLOOKUP(表1[[#This Row],[设备位号]],'[1]河南迪赛诺F4工艺包附表2-设备一览表'!$C:$AA,15,FALSE)</f>
        <v>硫酸</v>
      </c>
      <c r="I145" s="10">
        <f>LEN(表1[[#This Row],[介质]])-LEN(SUBSTITUTE(表1[[#This Row],[介质]],"，",""))+1</f>
        <v>1</v>
      </c>
      <c r="J145" s="10">
        <f>表1[[#This Row],[介质数量]]*表1[[#This Row],[设备
数量]]</f>
        <v>1</v>
      </c>
      <c r="K145" s="10" t="str">
        <f>VLOOKUP(表1[[#This Row],[设备位号]],'[1]河南迪赛诺F4工艺包附表2-设备一览表'!$C:$AA,16,FALSE)</f>
        <v>20-30</v>
      </c>
      <c r="L145" s="10" t="str">
        <f>VLOOKUP(表1[[#This Row],[设备位号]],'[1]河南迪赛诺F4工艺包附表2-设备一览表'!$C:$AA,17,FALSE)</f>
        <v>常压</v>
      </c>
      <c r="M145" s="10">
        <f>VLOOKUP(表1[[#This Row],[设备位号]],'[1]河南迪赛诺F4工艺包附表2-设备一览表'!$C:$AA,18,FALSE)</f>
        <v>1</v>
      </c>
      <c r="N145" s="10">
        <f>VLOOKUP(表1[[#This Row],[设备位号]],'[1]河南迪赛诺F4工艺包附表2-设备一览表'!$C:$AA,19,FALSE)</f>
        <v>0</v>
      </c>
      <c r="O145" s="10">
        <f>VLOOKUP(表1[[#This Row],[设备位号]],'[1]河南迪赛诺F4工艺包附表2-设备一览表'!$C:$AA,20,FALSE)</f>
        <v>0</v>
      </c>
      <c r="P145" s="10">
        <f>表1[[#This Row],[本期
数量]]+表1[[#This Row],[备用
数量]]+表1[[#This Row],[预留
数量]]</f>
        <v>1</v>
      </c>
      <c r="Q145" s="10" t="str">
        <f>VLOOKUP(表1[[#This Row],[设备位号]],'[1]河南迪赛诺F4工艺包附表2-设备一览表'!$C:$AA,22,FALSE)</f>
        <v>碳钢</v>
      </c>
      <c r="R145" s="10" t="str">
        <f>VLOOKUP(表1[[#This Row],[设备位号]],'[1]河南迪赛诺F4工艺包附表2-设备一览表'!$C:$AD,28,FALSE)</f>
        <v>F4车间</v>
      </c>
    </row>
    <row r="146" spans="1:18" hidden="1" x14ac:dyDescent="0.2">
      <c r="A146" s="6" t="s">
        <v>147</v>
      </c>
      <c r="B146" s="8" t="s">
        <v>254</v>
      </c>
      <c r="C146" s="9" t="str">
        <f>VLOOKUP(表1[[#This Row],[设备位号]],'[1]河南迪赛诺F4工艺包附表2-设备一览表'!$C:$AA,2,FALSE)</f>
        <v>硫酸中间罐打料泵</v>
      </c>
      <c r="D146" s="9" t="str">
        <f>VLOOKUP(表1[[#This Row],[设备位号]],'[1]河南迪赛诺F4工艺包附表2-设备一览表'!$C:$AA,3,FALSE)</f>
        <v>磁力泵</v>
      </c>
      <c r="E146" s="9" t="str">
        <f>VLOOKUP(表1[[#This Row],[设备位号]],'[1]河南迪赛诺F4工艺包附表2-设备一览表'!$C:$AA,4,FALSE)</f>
        <v>Q=4.0m3/hr（40-25-160，Q=6.3m3/h,H=32m，3kw）</v>
      </c>
      <c r="F146" s="9">
        <f>VLOOKUP(表1[[#This Row],[设备位号]],'[1]河南迪赛诺F4工艺包附表2-设备一览表'!$C:$AA,10,FALSE)</f>
        <v>3</v>
      </c>
      <c r="G146" s="10">
        <f>VLOOKUP(表1[[#This Row],[设备位号]],'[1]河南迪赛诺F4工艺包附表2-设备一览表'!$C:$AA,14,FALSE)</f>
        <v>0</v>
      </c>
      <c r="H146" s="10" t="str">
        <f>VLOOKUP(表1[[#This Row],[设备位号]],'[1]河南迪赛诺F4工艺包附表2-设备一览表'!$C:$AA,15,FALSE)</f>
        <v>硫酸</v>
      </c>
      <c r="I146" s="10">
        <f>LEN(表1[[#This Row],[介质]])-LEN(SUBSTITUTE(表1[[#This Row],[介质]],"，",""))+1</f>
        <v>1</v>
      </c>
      <c r="J146" s="10">
        <f>表1[[#This Row],[介质数量]]*表1[[#This Row],[设备
数量]]</f>
        <v>1</v>
      </c>
      <c r="K146" s="10" t="str">
        <f>VLOOKUP(表1[[#This Row],[设备位号]],'[1]河南迪赛诺F4工艺包附表2-设备一览表'!$C:$AA,16,FALSE)</f>
        <v>20-30</v>
      </c>
      <c r="L146" s="10" t="str">
        <f>VLOOKUP(表1[[#This Row],[设备位号]],'[1]河南迪赛诺F4工艺包附表2-设备一览表'!$C:$AA,17,FALSE)</f>
        <v>常压</v>
      </c>
      <c r="M146" s="10">
        <f>VLOOKUP(表1[[#This Row],[设备位号]],'[1]河南迪赛诺F4工艺包附表2-设备一览表'!$C:$AA,18,FALSE)</f>
        <v>1</v>
      </c>
      <c r="N146" s="10">
        <f>VLOOKUP(表1[[#This Row],[设备位号]],'[1]河南迪赛诺F4工艺包附表2-设备一览表'!$C:$AA,19,FALSE)</f>
        <v>0</v>
      </c>
      <c r="O146" s="10">
        <f>VLOOKUP(表1[[#This Row],[设备位号]],'[1]河南迪赛诺F4工艺包附表2-设备一览表'!$C:$AA,20,FALSE)</f>
        <v>0</v>
      </c>
      <c r="P146" s="10">
        <f>表1[[#This Row],[本期
数量]]+表1[[#This Row],[备用
数量]]+表1[[#This Row],[预留
数量]]</f>
        <v>1</v>
      </c>
      <c r="Q146" s="10" t="str">
        <f>VLOOKUP(表1[[#This Row],[设备位号]],'[1]河南迪赛诺F4工艺包附表2-设备一览表'!$C:$AA,22,FALSE)</f>
        <v>衬四氟</v>
      </c>
      <c r="R146" s="10" t="str">
        <f>VLOOKUP(表1[[#This Row],[设备位号]],'[1]河南迪赛诺F4工艺包附表2-设备一览表'!$C:$AD,28,FALSE)</f>
        <v>F4车间</v>
      </c>
    </row>
    <row r="147" spans="1:18" hidden="1" x14ac:dyDescent="0.2">
      <c r="A147" s="6" t="s">
        <v>148</v>
      </c>
      <c r="B147" s="8" t="s">
        <v>254</v>
      </c>
      <c r="C147" s="9" t="str">
        <f>VLOOKUP(表1[[#This Row],[设备位号]],'[1]河南迪赛诺F4工艺包附表2-设备一览表'!$C:$AA,2,FALSE)</f>
        <v>二氯甲烷中间罐</v>
      </c>
      <c r="D147" s="9" t="str">
        <f>VLOOKUP(表1[[#This Row],[设备位号]],'[1]河南迪赛诺F4工艺包附表2-设备一览表'!$C:$AA,3,FALSE)</f>
        <v>立式平底椭圆顶</v>
      </c>
      <c r="E147" s="9" t="str">
        <f>VLOOKUP(表1[[#This Row],[设备位号]],'[1]河南迪赛诺F4工艺包附表2-设备一览表'!$C:$AA,4,FALSE)</f>
        <v>V=8.0m3</v>
      </c>
      <c r="F147" s="9">
        <f>VLOOKUP(表1[[#This Row],[设备位号]],'[1]河南迪赛诺F4工艺包附表2-设备一览表'!$C:$AA,10,FALSE)</f>
        <v>0</v>
      </c>
      <c r="G147" s="10">
        <f>VLOOKUP(表1[[#This Row],[设备位号]],'[1]河南迪赛诺F4工艺包附表2-设备一览表'!$C:$AA,14,FALSE)</f>
        <v>0</v>
      </c>
      <c r="H147" s="10" t="str">
        <f>VLOOKUP(表1[[#This Row],[设备位号]],'[1]河南迪赛诺F4工艺包附表2-设备一览表'!$C:$AA,15,FALSE)</f>
        <v>二氯甲烷</v>
      </c>
      <c r="I147" s="10">
        <f>LEN(表1[[#This Row],[介质]])-LEN(SUBSTITUTE(表1[[#This Row],[介质]],"，",""))+1</f>
        <v>1</v>
      </c>
      <c r="J147" s="10">
        <f>表1[[#This Row],[介质数量]]*表1[[#This Row],[设备
数量]]</f>
        <v>1</v>
      </c>
      <c r="K147" s="10" t="str">
        <f>VLOOKUP(表1[[#This Row],[设备位号]],'[1]河南迪赛诺F4工艺包附表2-设备一览表'!$C:$AA,16,FALSE)</f>
        <v>0-30</v>
      </c>
      <c r="L147" s="10" t="str">
        <f>VLOOKUP(表1[[#This Row],[设备位号]],'[1]河南迪赛诺F4工艺包附表2-设备一览表'!$C:$AA,17,FALSE)</f>
        <v>常压</v>
      </c>
      <c r="M147" s="10">
        <f>VLOOKUP(表1[[#This Row],[设备位号]],'[1]河南迪赛诺F4工艺包附表2-设备一览表'!$C:$AA,18,FALSE)</f>
        <v>1</v>
      </c>
      <c r="N147" s="10">
        <f>VLOOKUP(表1[[#This Row],[设备位号]],'[1]河南迪赛诺F4工艺包附表2-设备一览表'!$C:$AA,19,FALSE)</f>
        <v>0</v>
      </c>
      <c r="O147" s="10">
        <f>VLOOKUP(表1[[#This Row],[设备位号]],'[1]河南迪赛诺F4工艺包附表2-设备一览表'!$C:$AA,20,FALSE)</f>
        <v>0</v>
      </c>
      <c r="P147" s="10">
        <f>表1[[#This Row],[本期
数量]]+表1[[#This Row],[备用
数量]]+表1[[#This Row],[预留
数量]]</f>
        <v>1</v>
      </c>
      <c r="Q147" s="10" t="str">
        <f>VLOOKUP(表1[[#This Row],[设备位号]],'[1]河南迪赛诺F4工艺包附表2-设备一览表'!$C:$AA,22,FALSE)</f>
        <v>S304</v>
      </c>
      <c r="R147" s="10" t="str">
        <f>VLOOKUP(表1[[#This Row],[设备位号]],'[1]河南迪赛诺F4工艺包附表2-设备一览表'!$C:$AD,28,FALSE)</f>
        <v>F4车间</v>
      </c>
    </row>
    <row r="148" spans="1:18" hidden="1" x14ac:dyDescent="0.2">
      <c r="A148" s="6" t="s">
        <v>149</v>
      </c>
      <c r="B148" s="8" t="s">
        <v>254</v>
      </c>
      <c r="C148" s="9" t="str">
        <f>VLOOKUP(表1[[#This Row],[设备位号]],'[1]河南迪赛诺F4工艺包附表2-设备一览表'!$C:$AA,2,FALSE)</f>
        <v>二氯甲烷中间罐捕集器</v>
      </c>
      <c r="D148" s="9" t="str">
        <f>VLOOKUP(表1[[#This Row],[设备位号]],'[1]河南迪赛诺F4工艺包附表2-设备一览表'!$C:$AA,3,FALSE)</f>
        <v>缠绕管冷凝器</v>
      </c>
      <c r="E148" s="9" t="str">
        <f>VLOOKUP(表1[[#This Row],[设备位号]],'[1]河南迪赛诺F4工艺包附表2-设备一览表'!$C:$AA,4,FALSE)</f>
        <v>S=2m2</v>
      </c>
      <c r="F148" s="9">
        <f>VLOOKUP(表1[[#This Row],[设备位号]],'[1]河南迪赛诺F4工艺包附表2-设备一览表'!$C:$AA,10,FALSE)</f>
        <v>0</v>
      </c>
      <c r="G148" s="10">
        <f>VLOOKUP(表1[[#This Row],[设备位号]],'[1]河南迪赛诺F4工艺包附表2-设备一览表'!$C:$AA,14,FALSE)</f>
        <v>0</v>
      </c>
      <c r="H148" s="10" t="str">
        <f>VLOOKUP(表1[[#This Row],[设备位号]],'[1]河南迪赛诺F4工艺包附表2-设备一览表'!$C:$AA,15,FALSE)</f>
        <v>二氯甲烷</v>
      </c>
      <c r="I148" s="10">
        <f>LEN(表1[[#This Row],[介质]])-LEN(SUBSTITUTE(表1[[#This Row],[介质]],"，",""))+1</f>
        <v>1</v>
      </c>
      <c r="J148" s="10">
        <f>表1[[#This Row],[介质数量]]*表1[[#This Row],[设备
数量]]</f>
        <v>1</v>
      </c>
      <c r="K148" s="10" t="str">
        <f>VLOOKUP(表1[[#This Row],[设备位号]],'[1]河南迪赛诺F4工艺包附表2-设备一览表'!$C:$AA,16,FALSE)</f>
        <v>0-30</v>
      </c>
      <c r="L148" s="10" t="str">
        <f>VLOOKUP(表1[[#This Row],[设备位号]],'[1]河南迪赛诺F4工艺包附表2-设备一览表'!$C:$AA,17,FALSE)</f>
        <v>常压</v>
      </c>
      <c r="M148" s="10">
        <f>VLOOKUP(表1[[#This Row],[设备位号]],'[1]河南迪赛诺F4工艺包附表2-设备一览表'!$C:$AA,18,FALSE)</f>
        <v>1</v>
      </c>
      <c r="N148" s="10">
        <f>VLOOKUP(表1[[#This Row],[设备位号]],'[1]河南迪赛诺F4工艺包附表2-设备一览表'!$C:$AA,19,FALSE)</f>
        <v>0</v>
      </c>
      <c r="O148" s="10">
        <f>VLOOKUP(表1[[#This Row],[设备位号]],'[1]河南迪赛诺F4工艺包附表2-设备一览表'!$C:$AA,20,FALSE)</f>
        <v>0</v>
      </c>
      <c r="P148" s="10">
        <f>表1[[#This Row],[本期
数量]]+表1[[#This Row],[备用
数量]]+表1[[#This Row],[预留
数量]]</f>
        <v>1</v>
      </c>
      <c r="Q148" s="10" t="str">
        <f>VLOOKUP(表1[[#This Row],[设备位号]],'[1]河南迪赛诺F4工艺包附表2-设备一览表'!$C:$AA,22,FALSE)</f>
        <v>S304</v>
      </c>
      <c r="R148" s="10" t="str">
        <f>VLOOKUP(表1[[#This Row],[设备位号]],'[1]河南迪赛诺F4工艺包附表2-设备一览表'!$C:$AD,28,FALSE)</f>
        <v>F4车间</v>
      </c>
    </row>
    <row r="149" spans="1:18" hidden="1" x14ac:dyDescent="0.2">
      <c r="A149" s="6" t="s">
        <v>150</v>
      </c>
      <c r="B149" s="8" t="s">
        <v>254</v>
      </c>
      <c r="C149" s="9" t="str">
        <f>VLOOKUP(表1[[#This Row],[设备位号]],'[1]河南迪赛诺F4工艺包附表2-设备一览表'!$C:$AA,2,FALSE)</f>
        <v>二氯甲烷中间罐打料泵</v>
      </c>
      <c r="D149" s="9" t="str">
        <f>VLOOKUP(表1[[#This Row],[设备位号]],'[1]河南迪赛诺F4工艺包附表2-设备一览表'!$C:$AA,3,FALSE)</f>
        <v>磁力泵</v>
      </c>
      <c r="E149" s="9" t="str">
        <f>VLOOKUP(表1[[#This Row],[设备位号]],'[1]河南迪赛诺F4工艺包附表2-设备一览表'!$C:$AA,4,FALSE)</f>
        <v>Q=6m3/hr（40-25-160，Q=6.3m3/h,H=32m，3kw）</v>
      </c>
      <c r="F149" s="9">
        <f>VLOOKUP(表1[[#This Row],[设备位号]],'[1]河南迪赛诺F4工艺包附表2-设备一览表'!$C:$AA,10,FALSE)</f>
        <v>3</v>
      </c>
      <c r="G149" s="10">
        <f>VLOOKUP(表1[[#This Row],[设备位号]],'[1]河南迪赛诺F4工艺包附表2-设备一览表'!$C:$AA,14,FALSE)</f>
        <v>0</v>
      </c>
      <c r="H149" s="10" t="str">
        <f>VLOOKUP(表1[[#This Row],[设备位号]],'[1]河南迪赛诺F4工艺包附表2-设备一览表'!$C:$AA,15,FALSE)</f>
        <v>二氯甲烷</v>
      </c>
      <c r="I149" s="10">
        <f>LEN(表1[[#This Row],[介质]])-LEN(SUBSTITUTE(表1[[#This Row],[介质]],"，",""))+1</f>
        <v>1</v>
      </c>
      <c r="J149" s="10">
        <f>表1[[#This Row],[介质数量]]*表1[[#This Row],[设备
数量]]</f>
        <v>1</v>
      </c>
      <c r="K149" s="10" t="str">
        <f>VLOOKUP(表1[[#This Row],[设备位号]],'[1]河南迪赛诺F4工艺包附表2-设备一览表'!$C:$AA,16,FALSE)</f>
        <v>20-30</v>
      </c>
      <c r="L149" s="10" t="str">
        <f>VLOOKUP(表1[[#This Row],[设备位号]],'[1]河南迪赛诺F4工艺包附表2-设备一览表'!$C:$AA,17,FALSE)</f>
        <v>常压</v>
      </c>
      <c r="M149" s="10">
        <f>VLOOKUP(表1[[#This Row],[设备位号]],'[1]河南迪赛诺F4工艺包附表2-设备一览表'!$C:$AA,18,FALSE)</f>
        <v>1</v>
      </c>
      <c r="N149" s="10">
        <f>VLOOKUP(表1[[#This Row],[设备位号]],'[1]河南迪赛诺F4工艺包附表2-设备一览表'!$C:$AA,19,FALSE)</f>
        <v>0</v>
      </c>
      <c r="O149" s="10">
        <f>VLOOKUP(表1[[#This Row],[设备位号]],'[1]河南迪赛诺F4工艺包附表2-设备一览表'!$C:$AA,20,FALSE)</f>
        <v>0</v>
      </c>
      <c r="P149" s="10">
        <f>表1[[#This Row],[本期
数量]]+表1[[#This Row],[备用
数量]]+表1[[#This Row],[预留
数量]]</f>
        <v>1</v>
      </c>
      <c r="Q149" s="10" t="str">
        <f>VLOOKUP(表1[[#This Row],[设备位号]],'[1]河南迪赛诺F4工艺包附表2-设备一览表'!$C:$AA,22,FALSE)</f>
        <v>S304</v>
      </c>
      <c r="R149" s="10" t="str">
        <f>VLOOKUP(表1[[#This Row],[设备位号]],'[1]河南迪赛诺F4工艺包附表2-设备一览表'!$C:$AD,28,FALSE)</f>
        <v>F4车间</v>
      </c>
    </row>
    <row r="150" spans="1:18" x14ac:dyDescent="0.2">
      <c r="A150" s="6" t="s">
        <v>151</v>
      </c>
      <c r="B150" s="8" t="s">
        <v>254</v>
      </c>
      <c r="C150" s="9" t="str">
        <f>VLOOKUP(表1[[#This Row],[设备位号]],'[1]河南迪赛诺F4工艺包附表2-设备一览表'!$C:$AA,2,FALSE)</f>
        <v>回收二氯甲烷分层洗涤反应釜</v>
      </c>
      <c r="D150" s="9" t="str">
        <f>VLOOKUP(表1[[#This Row],[设备位号]],'[1]河南迪赛诺F4工艺包附表2-设备一览表'!$C:$AA,3,FALSE)</f>
        <v>立式盆底开式</v>
      </c>
      <c r="E150" s="9" t="str">
        <f>VLOOKUP(表1[[#This Row],[设备位号]],'[1]河南迪赛诺F4工艺包附表2-设备一览表'!$C:$AA,4,FALSE)</f>
        <v>V=6.3m3</v>
      </c>
      <c r="F150" s="9">
        <f>VLOOKUP(表1[[#This Row],[设备位号]],'[1]河南迪赛诺F4工艺包附表2-设备一览表'!$C:$AA,10,FALSE)</f>
        <v>7.5</v>
      </c>
      <c r="G150" s="10" t="str">
        <f>VLOOKUP(表1[[#This Row],[设备位号]],'[1]河南迪赛诺F4工艺包附表2-设备一览表'!$C:$AA,14,FALSE)</f>
        <v>有</v>
      </c>
      <c r="H150" s="10" t="str">
        <f>VLOOKUP(表1[[#This Row],[设备位号]],'[1]河南迪赛诺F4工艺包附表2-设备一览表'!$C:$AA,15,FALSE)</f>
        <v>二氯甲烷</v>
      </c>
      <c r="I150" s="10">
        <f>LEN(表1[[#This Row],[介质]])-LEN(SUBSTITUTE(表1[[#This Row],[介质]],"，",""))+1</f>
        <v>1</v>
      </c>
      <c r="J150" s="10">
        <f>表1[[#This Row],[介质数量]]*表1[[#This Row],[设备
数量]]</f>
        <v>1</v>
      </c>
      <c r="K150" s="10" t="str">
        <f>VLOOKUP(表1[[#This Row],[设备位号]],'[1]河南迪赛诺F4工艺包附表2-设备一览表'!$C:$AA,16,FALSE)</f>
        <v>0-30</v>
      </c>
      <c r="L150" s="10" t="str">
        <f>VLOOKUP(表1[[#This Row],[设备位号]],'[1]河南迪赛诺F4工艺包附表2-设备一览表'!$C:$AA,17,FALSE)</f>
        <v>常压</v>
      </c>
      <c r="M150" s="10">
        <f>VLOOKUP(表1[[#This Row],[设备位号]],'[1]河南迪赛诺F4工艺包附表2-设备一览表'!$C:$AA,18,FALSE)</f>
        <v>1</v>
      </c>
      <c r="N150" s="10">
        <f>VLOOKUP(表1[[#This Row],[设备位号]],'[1]河南迪赛诺F4工艺包附表2-设备一览表'!$C:$AA,19,FALSE)</f>
        <v>0</v>
      </c>
      <c r="O150" s="10">
        <f>VLOOKUP(表1[[#This Row],[设备位号]],'[1]河南迪赛诺F4工艺包附表2-设备一览表'!$C:$AA,20,FALSE)</f>
        <v>0</v>
      </c>
      <c r="P150" s="10">
        <f>表1[[#This Row],[本期
数量]]+表1[[#This Row],[备用
数量]]+表1[[#This Row],[预留
数量]]</f>
        <v>1</v>
      </c>
      <c r="Q150" s="10" t="str">
        <f>VLOOKUP(表1[[#This Row],[设备位号]],'[1]河南迪赛诺F4工艺包附表2-设备一览表'!$C:$AA,22,FALSE)</f>
        <v>搪玻璃</v>
      </c>
      <c r="R150" s="10" t="str">
        <f>VLOOKUP(表1[[#This Row],[设备位号]],'[1]河南迪赛诺F4工艺包附表2-设备一览表'!$C:$AD,28,FALSE)</f>
        <v>F4车间</v>
      </c>
    </row>
    <row r="151" spans="1:18" hidden="1" x14ac:dyDescent="0.2">
      <c r="A151" s="6" t="s">
        <v>152</v>
      </c>
      <c r="B151" s="8" t="s">
        <v>254</v>
      </c>
      <c r="C151" s="9" t="str">
        <f>VLOOKUP(表1[[#This Row],[设备位号]],'[1]河南迪赛诺F4工艺包附表2-设备一览表'!$C:$AA,2,FALSE)</f>
        <v>回收二氯甲烷分层油相罐</v>
      </c>
      <c r="D151" s="9" t="str">
        <f>VLOOKUP(表1[[#This Row],[设备位号]],'[1]河南迪赛诺F4工艺包附表2-设备一览表'!$C:$AA,3,FALSE)</f>
        <v>立式盆底椭圆封头</v>
      </c>
      <c r="E151" s="9" t="str">
        <f>VLOOKUP(表1[[#This Row],[设备位号]],'[1]河南迪赛诺F4工艺包附表2-设备一览表'!$C:$AA,4,FALSE)</f>
        <v>V=5m3</v>
      </c>
      <c r="F151" s="9">
        <f>VLOOKUP(表1[[#This Row],[设备位号]],'[1]河南迪赛诺F4工艺包附表2-设备一览表'!$C:$AA,10,FALSE)</f>
        <v>0</v>
      </c>
      <c r="G151" s="10">
        <f>VLOOKUP(表1[[#This Row],[设备位号]],'[1]河南迪赛诺F4工艺包附表2-设备一览表'!$C:$AA,14,FALSE)</f>
        <v>0</v>
      </c>
      <c r="H151" s="10" t="str">
        <f>VLOOKUP(表1[[#This Row],[设备位号]],'[1]河南迪赛诺F4工艺包附表2-设备一览表'!$C:$AA,15,FALSE)</f>
        <v>二氯甲烷</v>
      </c>
      <c r="I151" s="10">
        <f>LEN(表1[[#This Row],[介质]])-LEN(SUBSTITUTE(表1[[#This Row],[介质]],"，",""))+1</f>
        <v>1</v>
      </c>
      <c r="J151" s="10">
        <f>表1[[#This Row],[介质数量]]*表1[[#This Row],[设备
数量]]</f>
        <v>1</v>
      </c>
      <c r="K151" s="10" t="str">
        <f>VLOOKUP(表1[[#This Row],[设备位号]],'[1]河南迪赛诺F4工艺包附表2-设备一览表'!$C:$AA,16,FALSE)</f>
        <v>20-30</v>
      </c>
      <c r="L151" s="10" t="str">
        <f>VLOOKUP(表1[[#This Row],[设备位号]],'[1]河南迪赛诺F4工艺包附表2-设备一览表'!$C:$AA,17,FALSE)</f>
        <v>常压</v>
      </c>
      <c r="M151" s="10">
        <f>VLOOKUP(表1[[#This Row],[设备位号]],'[1]河南迪赛诺F4工艺包附表2-设备一览表'!$C:$AA,18,FALSE)</f>
        <v>1</v>
      </c>
      <c r="N151" s="10">
        <f>VLOOKUP(表1[[#This Row],[设备位号]],'[1]河南迪赛诺F4工艺包附表2-设备一览表'!$C:$AA,19,FALSE)</f>
        <v>0</v>
      </c>
      <c r="O151" s="10">
        <f>VLOOKUP(表1[[#This Row],[设备位号]],'[1]河南迪赛诺F4工艺包附表2-设备一览表'!$C:$AA,20,FALSE)</f>
        <v>0</v>
      </c>
      <c r="P151" s="10">
        <f>表1[[#This Row],[本期
数量]]+表1[[#This Row],[备用
数量]]+表1[[#This Row],[预留
数量]]</f>
        <v>1</v>
      </c>
      <c r="Q151" s="10" t="str">
        <f>VLOOKUP(表1[[#This Row],[设备位号]],'[1]河南迪赛诺F4工艺包附表2-设备一览表'!$C:$AA,22,FALSE)</f>
        <v>搪玻璃</v>
      </c>
      <c r="R151" s="10" t="str">
        <f>VLOOKUP(表1[[#This Row],[设备位号]],'[1]河南迪赛诺F4工艺包附表2-设备一览表'!$C:$AD,28,FALSE)</f>
        <v>F4车间</v>
      </c>
    </row>
    <row r="152" spans="1:18" hidden="1" x14ac:dyDescent="0.2">
      <c r="A152" s="6" t="s">
        <v>153</v>
      </c>
      <c r="B152" s="8" t="s">
        <v>254</v>
      </c>
      <c r="C152" s="9" t="str">
        <f>VLOOKUP(表1[[#This Row],[设备位号]],'[1]河南迪赛诺F4工艺包附表2-设备一览表'!$C:$AA,2,FALSE)</f>
        <v>回收二氯甲烷分层油相罐泵</v>
      </c>
      <c r="D152" s="9" t="str">
        <f>VLOOKUP(表1[[#This Row],[设备位号]],'[1]河南迪赛诺F4工艺包附表2-设备一览表'!$C:$AA,3,FALSE)</f>
        <v>磁力泵</v>
      </c>
      <c r="E152" s="9" t="str">
        <f>VLOOKUP(表1[[#This Row],[设备位号]],'[1]河南迪赛诺F4工艺包附表2-设备一览表'!$C:$AA,4,FALSE)</f>
        <v>Q=6m3/hr（40-25-160，Q=6.3m3/h,H=32m，3kw）</v>
      </c>
      <c r="F152" s="9">
        <f>VLOOKUP(表1[[#This Row],[设备位号]],'[1]河南迪赛诺F4工艺包附表2-设备一览表'!$C:$AA,10,FALSE)</f>
        <v>3</v>
      </c>
      <c r="G152" s="10">
        <f>VLOOKUP(表1[[#This Row],[设备位号]],'[1]河南迪赛诺F4工艺包附表2-设备一览表'!$C:$AA,14,FALSE)</f>
        <v>0</v>
      </c>
      <c r="H152" s="10" t="str">
        <f>VLOOKUP(表1[[#This Row],[设备位号]],'[1]河南迪赛诺F4工艺包附表2-设备一览表'!$C:$AA,15,FALSE)</f>
        <v>二氯甲烷</v>
      </c>
      <c r="I152" s="10">
        <f>LEN(表1[[#This Row],[介质]])-LEN(SUBSTITUTE(表1[[#This Row],[介质]],"，",""))+1</f>
        <v>1</v>
      </c>
      <c r="J152" s="10">
        <f>表1[[#This Row],[介质数量]]*表1[[#This Row],[设备
数量]]</f>
        <v>1</v>
      </c>
      <c r="K152" s="10" t="str">
        <f>VLOOKUP(表1[[#This Row],[设备位号]],'[1]河南迪赛诺F4工艺包附表2-设备一览表'!$C:$AA,16,FALSE)</f>
        <v>20-30</v>
      </c>
      <c r="L152" s="10" t="str">
        <f>VLOOKUP(表1[[#This Row],[设备位号]],'[1]河南迪赛诺F4工艺包附表2-设备一览表'!$C:$AA,17,FALSE)</f>
        <v>常压</v>
      </c>
      <c r="M152" s="10">
        <f>VLOOKUP(表1[[#This Row],[设备位号]],'[1]河南迪赛诺F4工艺包附表2-设备一览表'!$C:$AA,18,FALSE)</f>
        <v>1</v>
      </c>
      <c r="N152" s="10">
        <f>VLOOKUP(表1[[#This Row],[设备位号]],'[1]河南迪赛诺F4工艺包附表2-设备一览表'!$C:$AA,19,FALSE)</f>
        <v>0</v>
      </c>
      <c r="O152" s="10">
        <f>VLOOKUP(表1[[#This Row],[设备位号]],'[1]河南迪赛诺F4工艺包附表2-设备一览表'!$C:$AA,20,FALSE)</f>
        <v>0</v>
      </c>
      <c r="P152" s="10">
        <f>表1[[#This Row],[本期
数量]]+表1[[#This Row],[备用
数量]]+表1[[#This Row],[预留
数量]]</f>
        <v>1</v>
      </c>
      <c r="Q152" s="10" t="str">
        <f>VLOOKUP(表1[[#This Row],[设备位号]],'[1]河南迪赛诺F4工艺包附表2-设备一览表'!$C:$AA,22,FALSE)</f>
        <v>衬四氟</v>
      </c>
      <c r="R152" s="10" t="str">
        <f>VLOOKUP(表1[[#This Row],[设备位号]],'[1]河南迪赛诺F4工艺包附表2-设备一览表'!$C:$AD,28,FALSE)</f>
        <v>F4车间</v>
      </c>
    </row>
    <row r="153" spans="1:18" hidden="1" x14ac:dyDescent="0.2">
      <c r="A153" s="6" t="s">
        <v>154</v>
      </c>
      <c r="B153" s="8" t="s">
        <v>254</v>
      </c>
      <c r="C153" s="9" t="str">
        <f>VLOOKUP(表1[[#This Row],[设备位号]],'[1]河南迪赛诺F4工艺包附表2-设备一览表'!$C:$AA,2,FALSE)</f>
        <v>甲醇中间罐</v>
      </c>
      <c r="D153" s="9" t="str">
        <f>VLOOKUP(表1[[#This Row],[设备位号]],'[1]河南迪赛诺F4工艺包附表2-设备一览表'!$C:$AA,3,FALSE)</f>
        <v>立式平底椭圆顶</v>
      </c>
      <c r="E153" s="9" t="str">
        <f>VLOOKUP(表1[[#This Row],[设备位号]],'[1]河南迪赛诺F4工艺包附表2-设备一览表'!$C:$AA,4,FALSE)</f>
        <v>V=8.0m3</v>
      </c>
      <c r="F153" s="9">
        <f>VLOOKUP(表1[[#This Row],[设备位号]],'[1]河南迪赛诺F4工艺包附表2-设备一览表'!$C:$AA,10,FALSE)</f>
        <v>0</v>
      </c>
      <c r="G153" s="10">
        <f>VLOOKUP(表1[[#This Row],[设备位号]],'[1]河南迪赛诺F4工艺包附表2-设备一览表'!$C:$AA,14,FALSE)</f>
        <v>0</v>
      </c>
      <c r="H153" s="10" t="str">
        <f>VLOOKUP(表1[[#This Row],[设备位号]],'[1]河南迪赛诺F4工艺包附表2-设备一览表'!$C:$AA,15,FALSE)</f>
        <v>甲醇</v>
      </c>
      <c r="I153" s="10">
        <f>LEN(表1[[#This Row],[介质]])-LEN(SUBSTITUTE(表1[[#This Row],[介质]],"，",""))+1</f>
        <v>1</v>
      </c>
      <c r="J153" s="10">
        <f>表1[[#This Row],[介质数量]]*表1[[#This Row],[设备
数量]]</f>
        <v>1</v>
      </c>
      <c r="K153" s="10" t="str">
        <f>VLOOKUP(表1[[#This Row],[设备位号]],'[1]河南迪赛诺F4工艺包附表2-设备一览表'!$C:$AA,16,FALSE)</f>
        <v>20-30</v>
      </c>
      <c r="L153" s="10" t="str">
        <f>VLOOKUP(表1[[#This Row],[设备位号]],'[1]河南迪赛诺F4工艺包附表2-设备一览表'!$C:$AA,17,FALSE)</f>
        <v>常压</v>
      </c>
      <c r="M153" s="10">
        <f>VLOOKUP(表1[[#This Row],[设备位号]],'[1]河南迪赛诺F4工艺包附表2-设备一览表'!$C:$AA,18,FALSE)</f>
        <v>1</v>
      </c>
      <c r="N153" s="10">
        <f>VLOOKUP(表1[[#This Row],[设备位号]],'[1]河南迪赛诺F4工艺包附表2-设备一览表'!$C:$AA,19,FALSE)</f>
        <v>0</v>
      </c>
      <c r="O153" s="10">
        <f>VLOOKUP(表1[[#This Row],[设备位号]],'[1]河南迪赛诺F4工艺包附表2-设备一览表'!$C:$AA,20,FALSE)</f>
        <v>0</v>
      </c>
      <c r="P153" s="10">
        <f>表1[[#This Row],[本期
数量]]+表1[[#This Row],[备用
数量]]+表1[[#This Row],[预留
数量]]</f>
        <v>1</v>
      </c>
      <c r="Q153" s="10" t="str">
        <f>VLOOKUP(表1[[#This Row],[设备位号]],'[1]河南迪赛诺F4工艺包附表2-设备一览表'!$C:$AA,22,FALSE)</f>
        <v>S304</v>
      </c>
      <c r="R153" s="10" t="str">
        <f>VLOOKUP(表1[[#This Row],[设备位号]],'[1]河南迪赛诺F4工艺包附表2-设备一览表'!$C:$AD,28,FALSE)</f>
        <v>F4车间</v>
      </c>
    </row>
    <row r="154" spans="1:18" hidden="1" x14ac:dyDescent="0.2">
      <c r="A154" s="6" t="s">
        <v>155</v>
      </c>
      <c r="B154" s="8" t="s">
        <v>254</v>
      </c>
      <c r="C154" s="9" t="str">
        <f>VLOOKUP(表1[[#This Row],[设备位号]],'[1]河南迪赛诺F4工艺包附表2-设备一览表'!$C:$AA,2,FALSE)</f>
        <v>甲醇中间罐捕集器</v>
      </c>
      <c r="D154" s="9" t="str">
        <f>VLOOKUP(表1[[#This Row],[设备位号]],'[1]河南迪赛诺F4工艺包附表2-设备一览表'!$C:$AA,3,FALSE)</f>
        <v>缠绕管冷凝器</v>
      </c>
      <c r="E154" s="9" t="str">
        <f>VLOOKUP(表1[[#This Row],[设备位号]],'[1]河南迪赛诺F4工艺包附表2-设备一览表'!$C:$AA,4,FALSE)</f>
        <v>S=2m2</v>
      </c>
      <c r="F154" s="9">
        <f>VLOOKUP(表1[[#This Row],[设备位号]],'[1]河南迪赛诺F4工艺包附表2-设备一览表'!$C:$AA,10,FALSE)</f>
        <v>0</v>
      </c>
      <c r="G154" s="10">
        <f>VLOOKUP(表1[[#This Row],[设备位号]],'[1]河南迪赛诺F4工艺包附表2-设备一览表'!$C:$AA,14,FALSE)</f>
        <v>0</v>
      </c>
      <c r="H154" s="10" t="str">
        <f>VLOOKUP(表1[[#This Row],[设备位号]],'[1]河南迪赛诺F4工艺包附表2-设备一览表'!$C:$AA,15,FALSE)</f>
        <v>甲醇</v>
      </c>
      <c r="I154" s="10">
        <f>LEN(表1[[#This Row],[介质]])-LEN(SUBSTITUTE(表1[[#This Row],[介质]],"，",""))+1</f>
        <v>1</v>
      </c>
      <c r="J154" s="10">
        <f>表1[[#This Row],[介质数量]]*表1[[#This Row],[设备
数量]]</f>
        <v>1</v>
      </c>
      <c r="K154" s="10" t="str">
        <f>VLOOKUP(表1[[#This Row],[设备位号]],'[1]河南迪赛诺F4工艺包附表2-设备一览表'!$C:$AA,16,FALSE)</f>
        <v>20-30</v>
      </c>
      <c r="L154" s="10" t="str">
        <f>VLOOKUP(表1[[#This Row],[设备位号]],'[1]河南迪赛诺F4工艺包附表2-设备一览表'!$C:$AA,17,FALSE)</f>
        <v>常压</v>
      </c>
      <c r="M154" s="10">
        <f>VLOOKUP(表1[[#This Row],[设备位号]],'[1]河南迪赛诺F4工艺包附表2-设备一览表'!$C:$AA,18,FALSE)</f>
        <v>1</v>
      </c>
      <c r="N154" s="10">
        <f>VLOOKUP(表1[[#This Row],[设备位号]],'[1]河南迪赛诺F4工艺包附表2-设备一览表'!$C:$AA,19,FALSE)</f>
        <v>0</v>
      </c>
      <c r="O154" s="10">
        <f>VLOOKUP(表1[[#This Row],[设备位号]],'[1]河南迪赛诺F4工艺包附表2-设备一览表'!$C:$AA,20,FALSE)</f>
        <v>0</v>
      </c>
      <c r="P154" s="10">
        <f>表1[[#This Row],[本期
数量]]+表1[[#This Row],[备用
数量]]+表1[[#This Row],[预留
数量]]</f>
        <v>1</v>
      </c>
      <c r="Q154" s="10" t="str">
        <f>VLOOKUP(表1[[#This Row],[设备位号]],'[1]河南迪赛诺F4工艺包附表2-设备一览表'!$C:$AA,22,FALSE)</f>
        <v>S304</v>
      </c>
      <c r="R154" s="10" t="str">
        <f>VLOOKUP(表1[[#This Row],[设备位号]],'[1]河南迪赛诺F4工艺包附表2-设备一览表'!$C:$AD,28,FALSE)</f>
        <v>F4车间</v>
      </c>
    </row>
    <row r="155" spans="1:18" hidden="1" x14ac:dyDescent="0.2">
      <c r="A155" s="6" t="s">
        <v>156</v>
      </c>
      <c r="B155" s="8" t="s">
        <v>254</v>
      </c>
      <c r="C155" s="9" t="str">
        <f>VLOOKUP(表1[[#This Row],[设备位号]],'[1]河南迪赛诺F4工艺包附表2-设备一览表'!$C:$AA,2,FALSE)</f>
        <v>甲醇中间罐打料泵</v>
      </c>
      <c r="D155" s="9" t="str">
        <f>VLOOKUP(表1[[#This Row],[设备位号]],'[1]河南迪赛诺F4工艺包附表2-设备一览表'!$C:$AA,3,FALSE)</f>
        <v>磁力泵</v>
      </c>
      <c r="E155" s="9" t="str">
        <f>VLOOKUP(表1[[#This Row],[设备位号]],'[1]河南迪赛诺F4工艺包附表2-设备一览表'!$C:$AA,4,FALSE)</f>
        <v>Q=6m3/hr（40-25-160，Q=6.3m3/h,H=32m，3kw）</v>
      </c>
      <c r="F155" s="9">
        <f>VLOOKUP(表1[[#This Row],[设备位号]],'[1]河南迪赛诺F4工艺包附表2-设备一览表'!$C:$AA,10,FALSE)</f>
        <v>3</v>
      </c>
      <c r="G155" s="10">
        <f>VLOOKUP(表1[[#This Row],[设备位号]],'[1]河南迪赛诺F4工艺包附表2-设备一览表'!$C:$AA,14,FALSE)</f>
        <v>0</v>
      </c>
      <c r="H155" s="10" t="str">
        <f>VLOOKUP(表1[[#This Row],[设备位号]],'[1]河南迪赛诺F4工艺包附表2-设备一览表'!$C:$AA,15,FALSE)</f>
        <v>甲醇</v>
      </c>
      <c r="I155" s="10">
        <f>LEN(表1[[#This Row],[介质]])-LEN(SUBSTITUTE(表1[[#This Row],[介质]],"，",""))+1</f>
        <v>1</v>
      </c>
      <c r="J155" s="10">
        <f>表1[[#This Row],[介质数量]]*表1[[#This Row],[设备
数量]]</f>
        <v>1</v>
      </c>
      <c r="K155" s="10" t="str">
        <f>VLOOKUP(表1[[#This Row],[设备位号]],'[1]河南迪赛诺F4工艺包附表2-设备一览表'!$C:$AA,16,FALSE)</f>
        <v>20-30</v>
      </c>
      <c r="L155" s="10" t="str">
        <f>VLOOKUP(表1[[#This Row],[设备位号]],'[1]河南迪赛诺F4工艺包附表2-设备一览表'!$C:$AA,17,FALSE)</f>
        <v>常压</v>
      </c>
      <c r="M155" s="10">
        <f>VLOOKUP(表1[[#This Row],[设备位号]],'[1]河南迪赛诺F4工艺包附表2-设备一览表'!$C:$AA,18,FALSE)</f>
        <v>1</v>
      </c>
      <c r="N155" s="10">
        <f>VLOOKUP(表1[[#This Row],[设备位号]],'[1]河南迪赛诺F4工艺包附表2-设备一览表'!$C:$AA,19,FALSE)</f>
        <v>0</v>
      </c>
      <c r="O155" s="10">
        <f>VLOOKUP(表1[[#This Row],[设备位号]],'[1]河南迪赛诺F4工艺包附表2-设备一览表'!$C:$AA,20,FALSE)</f>
        <v>0</v>
      </c>
      <c r="P155" s="10">
        <f>表1[[#This Row],[本期
数量]]+表1[[#This Row],[备用
数量]]+表1[[#This Row],[预留
数量]]</f>
        <v>1</v>
      </c>
      <c r="Q155" s="10" t="str">
        <f>VLOOKUP(表1[[#This Row],[设备位号]],'[1]河南迪赛诺F4工艺包附表2-设备一览表'!$C:$AA,22,FALSE)</f>
        <v>S304</v>
      </c>
      <c r="R155" s="10" t="str">
        <f>VLOOKUP(表1[[#This Row],[设备位号]],'[1]河南迪赛诺F4工艺包附表2-设备一览表'!$C:$AD,28,FALSE)</f>
        <v>F4车间</v>
      </c>
    </row>
    <row r="156" spans="1:18" hidden="1" x14ac:dyDescent="0.2">
      <c r="A156" s="6" t="s">
        <v>157</v>
      </c>
      <c r="B156" s="8" t="s">
        <v>254</v>
      </c>
      <c r="C156" s="9" t="str">
        <f>VLOOKUP(表1[[#This Row],[设备位号]],'[1]河南迪赛诺F4工艺包附表2-设备一览表'!$C:$AA,2,FALSE)</f>
        <v>正庚烷中间罐</v>
      </c>
      <c r="D156" s="9" t="str">
        <f>VLOOKUP(表1[[#This Row],[设备位号]],'[1]河南迪赛诺F4工艺包附表2-设备一览表'!$C:$AA,3,FALSE)</f>
        <v>立式平底椭圆顶</v>
      </c>
      <c r="E156" s="9" t="str">
        <f>VLOOKUP(表1[[#This Row],[设备位号]],'[1]河南迪赛诺F4工艺包附表2-设备一览表'!$C:$AA,4,FALSE)</f>
        <v>V=8.0m3</v>
      </c>
      <c r="F156" s="9">
        <f>VLOOKUP(表1[[#This Row],[设备位号]],'[1]河南迪赛诺F4工艺包附表2-设备一览表'!$C:$AA,10,FALSE)</f>
        <v>0</v>
      </c>
      <c r="G156" s="10">
        <f>VLOOKUP(表1[[#This Row],[设备位号]],'[1]河南迪赛诺F4工艺包附表2-设备一览表'!$C:$AA,14,FALSE)</f>
        <v>0</v>
      </c>
      <c r="H156" s="10" t="str">
        <f>VLOOKUP(表1[[#This Row],[设备位号]],'[1]河南迪赛诺F4工艺包附表2-设备一览表'!$C:$AA,15,FALSE)</f>
        <v>正庚烷</v>
      </c>
      <c r="I156" s="10">
        <f>LEN(表1[[#This Row],[介质]])-LEN(SUBSTITUTE(表1[[#This Row],[介质]],"，",""))+1</f>
        <v>1</v>
      </c>
      <c r="J156" s="10">
        <f>表1[[#This Row],[介质数量]]*表1[[#This Row],[设备
数量]]</f>
        <v>1</v>
      </c>
      <c r="K156" s="10" t="str">
        <f>VLOOKUP(表1[[#This Row],[设备位号]],'[1]河南迪赛诺F4工艺包附表2-设备一览表'!$C:$AA,16,FALSE)</f>
        <v>20-30</v>
      </c>
      <c r="L156" s="10" t="str">
        <f>VLOOKUP(表1[[#This Row],[设备位号]],'[1]河南迪赛诺F4工艺包附表2-设备一览表'!$C:$AA,17,FALSE)</f>
        <v>常压</v>
      </c>
      <c r="M156" s="10">
        <f>VLOOKUP(表1[[#This Row],[设备位号]],'[1]河南迪赛诺F4工艺包附表2-设备一览表'!$C:$AA,18,FALSE)</f>
        <v>1</v>
      </c>
      <c r="N156" s="10">
        <f>VLOOKUP(表1[[#This Row],[设备位号]],'[1]河南迪赛诺F4工艺包附表2-设备一览表'!$C:$AA,19,FALSE)</f>
        <v>0</v>
      </c>
      <c r="O156" s="10">
        <f>VLOOKUP(表1[[#This Row],[设备位号]],'[1]河南迪赛诺F4工艺包附表2-设备一览表'!$C:$AA,20,FALSE)</f>
        <v>0</v>
      </c>
      <c r="P156" s="10">
        <f>表1[[#This Row],[本期
数量]]+表1[[#This Row],[备用
数量]]+表1[[#This Row],[预留
数量]]</f>
        <v>1</v>
      </c>
      <c r="Q156" s="10" t="str">
        <f>VLOOKUP(表1[[#This Row],[设备位号]],'[1]河南迪赛诺F4工艺包附表2-设备一览表'!$C:$AA,22,FALSE)</f>
        <v>S304</v>
      </c>
      <c r="R156" s="10" t="str">
        <f>VLOOKUP(表1[[#This Row],[设备位号]],'[1]河南迪赛诺F4工艺包附表2-设备一览表'!$C:$AD,28,FALSE)</f>
        <v>F4车间</v>
      </c>
    </row>
    <row r="157" spans="1:18" hidden="1" x14ac:dyDescent="0.2">
      <c r="A157" s="6" t="s">
        <v>158</v>
      </c>
      <c r="B157" s="8" t="s">
        <v>254</v>
      </c>
      <c r="C157" s="9" t="str">
        <f>VLOOKUP(表1[[#This Row],[设备位号]],'[1]河南迪赛诺F4工艺包附表2-设备一览表'!$C:$AA,2,FALSE)</f>
        <v>正庚烷中间罐打料泵</v>
      </c>
      <c r="D157" s="9" t="str">
        <f>VLOOKUP(表1[[#This Row],[设备位号]],'[1]河南迪赛诺F4工艺包附表2-设备一览表'!$C:$AA,3,FALSE)</f>
        <v>磁力泵</v>
      </c>
      <c r="E157" s="9" t="str">
        <f>VLOOKUP(表1[[#This Row],[设备位号]],'[1]河南迪赛诺F4工艺包附表2-设备一览表'!$C:$AA,4,FALSE)</f>
        <v>Q=6m3/hr（40-25-160，Q=6.3m3/h,H=32m，3kw）</v>
      </c>
      <c r="F157" s="9">
        <f>VLOOKUP(表1[[#This Row],[设备位号]],'[1]河南迪赛诺F4工艺包附表2-设备一览表'!$C:$AA,10,FALSE)</f>
        <v>3</v>
      </c>
      <c r="G157" s="10">
        <f>VLOOKUP(表1[[#This Row],[设备位号]],'[1]河南迪赛诺F4工艺包附表2-设备一览表'!$C:$AA,14,FALSE)</f>
        <v>0</v>
      </c>
      <c r="H157" s="10" t="str">
        <f>VLOOKUP(表1[[#This Row],[设备位号]],'[1]河南迪赛诺F4工艺包附表2-设备一览表'!$C:$AA,15,FALSE)</f>
        <v>正庚烷</v>
      </c>
      <c r="I157" s="10">
        <f>LEN(表1[[#This Row],[介质]])-LEN(SUBSTITUTE(表1[[#This Row],[介质]],"，",""))+1</f>
        <v>1</v>
      </c>
      <c r="J157" s="10">
        <f>表1[[#This Row],[介质数量]]*表1[[#This Row],[设备
数量]]</f>
        <v>1</v>
      </c>
      <c r="K157" s="10" t="str">
        <f>VLOOKUP(表1[[#This Row],[设备位号]],'[1]河南迪赛诺F4工艺包附表2-设备一览表'!$C:$AA,16,FALSE)</f>
        <v>20-30</v>
      </c>
      <c r="L157" s="10" t="str">
        <f>VLOOKUP(表1[[#This Row],[设备位号]],'[1]河南迪赛诺F4工艺包附表2-设备一览表'!$C:$AA,17,FALSE)</f>
        <v>常压</v>
      </c>
      <c r="M157" s="10">
        <f>VLOOKUP(表1[[#This Row],[设备位号]],'[1]河南迪赛诺F4工艺包附表2-设备一览表'!$C:$AA,18,FALSE)</f>
        <v>1</v>
      </c>
      <c r="N157" s="10">
        <f>VLOOKUP(表1[[#This Row],[设备位号]],'[1]河南迪赛诺F4工艺包附表2-设备一览表'!$C:$AA,19,FALSE)</f>
        <v>0</v>
      </c>
      <c r="O157" s="10">
        <f>VLOOKUP(表1[[#This Row],[设备位号]],'[1]河南迪赛诺F4工艺包附表2-设备一览表'!$C:$AA,20,FALSE)</f>
        <v>0</v>
      </c>
      <c r="P157" s="10">
        <f>表1[[#This Row],[本期
数量]]+表1[[#This Row],[备用
数量]]+表1[[#This Row],[预留
数量]]</f>
        <v>1</v>
      </c>
      <c r="Q157" s="10" t="str">
        <f>VLOOKUP(表1[[#This Row],[设备位号]],'[1]河南迪赛诺F4工艺包附表2-设备一览表'!$C:$AA,22,FALSE)</f>
        <v>S304</v>
      </c>
      <c r="R157" s="10" t="str">
        <f>VLOOKUP(表1[[#This Row],[设备位号]],'[1]河南迪赛诺F4工艺包附表2-设备一览表'!$C:$AD,28,FALSE)</f>
        <v>F4车间</v>
      </c>
    </row>
    <row r="158" spans="1:18" hidden="1" x14ac:dyDescent="0.2">
      <c r="A158" s="6" t="s">
        <v>159</v>
      </c>
      <c r="B158" s="8" t="s">
        <v>254</v>
      </c>
      <c r="C158" s="9" t="str">
        <f>VLOOKUP(表1[[#This Row],[设备位号]],'[1]河南迪赛诺F4工艺包附表2-设备一览表'!$C:$AA,2,FALSE)</f>
        <v>F2回收正庚烷罐</v>
      </c>
      <c r="D158" s="9" t="str">
        <f>VLOOKUP(表1[[#This Row],[设备位号]],'[1]河南迪赛诺F4工艺包附表2-设备一览表'!$C:$AA,3,FALSE)</f>
        <v>立式盆底椭圆顶</v>
      </c>
      <c r="E158" s="9" t="str">
        <f>VLOOKUP(表1[[#This Row],[设备位号]],'[1]河南迪赛诺F4工艺包附表2-设备一览表'!$C:$AA,4,FALSE)</f>
        <v>V=3.0m3</v>
      </c>
      <c r="F158" s="9">
        <f>VLOOKUP(表1[[#This Row],[设备位号]],'[1]河南迪赛诺F4工艺包附表2-设备一览表'!$C:$AA,10,FALSE)</f>
        <v>0</v>
      </c>
      <c r="G158" s="10">
        <f>VLOOKUP(表1[[#This Row],[设备位号]],'[1]河南迪赛诺F4工艺包附表2-设备一览表'!$C:$AA,14,FALSE)</f>
        <v>0</v>
      </c>
      <c r="H158" s="10" t="str">
        <f>VLOOKUP(表1[[#This Row],[设备位号]],'[1]河南迪赛诺F4工艺包附表2-设备一览表'!$C:$AA,15,FALSE)</f>
        <v>正庚烷</v>
      </c>
      <c r="I158" s="10">
        <f>LEN(表1[[#This Row],[介质]])-LEN(SUBSTITUTE(表1[[#This Row],[介质]],"，",""))+1</f>
        <v>1</v>
      </c>
      <c r="J158" s="10">
        <f>表1[[#This Row],[介质数量]]*表1[[#This Row],[设备
数量]]</f>
        <v>1</v>
      </c>
      <c r="K158" s="10" t="str">
        <f>VLOOKUP(表1[[#This Row],[设备位号]],'[1]河南迪赛诺F4工艺包附表2-设备一览表'!$C:$AA,16,FALSE)</f>
        <v>20-30</v>
      </c>
      <c r="L158" s="10" t="str">
        <f>VLOOKUP(表1[[#This Row],[设备位号]],'[1]河南迪赛诺F4工艺包附表2-设备一览表'!$C:$AA,17,FALSE)</f>
        <v>常压</v>
      </c>
      <c r="M158" s="10">
        <f>VLOOKUP(表1[[#This Row],[设备位号]],'[1]河南迪赛诺F4工艺包附表2-设备一览表'!$C:$AA,18,FALSE)</f>
        <v>1</v>
      </c>
      <c r="N158" s="10">
        <f>VLOOKUP(表1[[#This Row],[设备位号]],'[1]河南迪赛诺F4工艺包附表2-设备一览表'!$C:$AA,19,FALSE)</f>
        <v>0</v>
      </c>
      <c r="O158" s="10">
        <f>VLOOKUP(表1[[#This Row],[设备位号]],'[1]河南迪赛诺F4工艺包附表2-设备一览表'!$C:$AA,20,FALSE)</f>
        <v>0</v>
      </c>
      <c r="P158" s="10">
        <f>表1[[#This Row],[本期
数量]]+表1[[#This Row],[备用
数量]]+表1[[#This Row],[预留
数量]]</f>
        <v>1</v>
      </c>
      <c r="Q158" s="10" t="str">
        <f>VLOOKUP(表1[[#This Row],[设备位号]],'[1]河南迪赛诺F4工艺包附表2-设备一览表'!$C:$AA,22,FALSE)</f>
        <v>S304</v>
      </c>
      <c r="R158" s="10" t="str">
        <f>VLOOKUP(表1[[#This Row],[设备位号]],'[1]河南迪赛诺F4工艺包附表2-设备一览表'!$C:$AD,28,FALSE)</f>
        <v>F4车间</v>
      </c>
    </row>
    <row r="159" spans="1:18" hidden="1" x14ac:dyDescent="0.2">
      <c r="A159" s="6" t="s">
        <v>160</v>
      </c>
      <c r="B159" s="8" t="s">
        <v>254</v>
      </c>
      <c r="C159" s="9" t="str">
        <f>VLOOKUP(表1[[#This Row],[设备位号]],'[1]河南迪赛诺F4工艺包附表2-设备一览表'!$C:$AA,2,FALSE)</f>
        <v>F2回收正庚烷罐泵</v>
      </c>
      <c r="D159" s="9" t="str">
        <f>VLOOKUP(表1[[#This Row],[设备位号]],'[1]河南迪赛诺F4工艺包附表2-设备一览表'!$C:$AA,3,FALSE)</f>
        <v>磁力泵</v>
      </c>
      <c r="E159" s="9" t="str">
        <f>VLOOKUP(表1[[#This Row],[设备位号]],'[1]河南迪赛诺F4工艺包附表2-设备一览表'!$C:$AA,4,FALSE)</f>
        <v>Q=2m3（32-20-160，Q=3.2m3/h，H=32m，2.2kw）</v>
      </c>
      <c r="F159" s="9">
        <f>VLOOKUP(表1[[#This Row],[设备位号]],'[1]河南迪赛诺F4工艺包附表2-设备一览表'!$C:$AA,10,FALSE)</f>
        <v>2.2000000000000002</v>
      </c>
      <c r="G159" s="10">
        <f>VLOOKUP(表1[[#This Row],[设备位号]],'[1]河南迪赛诺F4工艺包附表2-设备一览表'!$C:$AA,14,FALSE)</f>
        <v>0</v>
      </c>
      <c r="H159" s="10" t="str">
        <f>VLOOKUP(表1[[#This Row],[设备位号]],'[1]河南迪赛诺F4工艺包附表2-设备一览表'!$C:$AA,15,FALSE)</f>
        <v>正庚烷</v>
      </c>
      <c r="I159" s="10">
        <f>LEN(表1[[#This Row],[介质]])-LEN(SUBSTITUTE(表1[[#This Row],[介质]],"，",""))+1</f>
        <v>1</v>
      </c>
      <c r="J159" s="10">
        <f>表1[[#This Row],[介质数量]]*表1[[#This Row],[设备
数量]]</f>
        <v>1</v>
      </c>
      <c r="K159" s="10" t="str">
        <f>VLOOKUP(表1[[#This Row],[设备位号]],'[1]河南迪赛诺F4工艺包附表2-设备一览表'!$C:$AA,16,FALSE)</f>
        <v>20-30</v>
      </c>
      <c r="L159" s="10" t="str">
        <f>VLOOKUP(表1[[#This Row],[设备位号]],'[1]河南迪赛诺F4工艺包附表2-设备一览表'!$C:$AA,17,FALSE)</f>
        <v>常压</v>
      </c>
      <c r="M159" s="10">
        <f>VLOOKUP(表1[[#This Row],[设备位号]],'[1]河南迪赛诺F4工艺包附表2-设备一览表'!$C:$AA,18,FALSE)</f>
        <v>1</v>
      </c>
      <c r="N159" s="10">
        <f>VLOOKUP(表1[[#This Row],[设备位号]],'[1]河南迪赛诺F4工艺包附表2-设备一览表'!$C:$AA,19,FALSE)</f>
        <v>0</v>
      </c>
      <c r="O159" s="10">
        <f>VLOOKUP(表1[[#This Row],[设备位号]],'[1]河南迪赛诺F4工艺包附表2-设备一览表'!$C:$AA,20,FALSE)</f>
        <v>0</v>
      </c>
      <c r="P159" s="10">
        <f>表1[[#This Row],[本期
数量]]+表1[[#This Row],[备用
数量]]+表1[[#This Row],[预留
数量]]</f>
        <v>1</v>
      </c>
      <c r="Q159" s="10" t="str">
        <f>VLOOKUP(表1[[#This Row],[设备位号]],'[1]河南迪赛诺F4工艺包附表2-设备一览表'!$C:$AA,22,FALSE)</f>
        <v>S304</v>
      </c>
      <c r="R159" s="10" t="str">
        <f>VLOOKUP(表1[[#This Row],[设备位号]],'[1]河南迪赛诺F4工艺包附表2-设备一览表'!$C:$AD,28,FALSE)</f>
        <v>F4车间</v>
      </c>
    </row>
    <row r="160" spans="1:18" hidden="1" x14ac:dyDescent="0.2">
      <c r="A160" s="6" t="s">
        <v>161</v>
      </c>
      <c r="B160" s="8" t="s">
        <v>254</v>
      </c>
      <c r="C160" s="9" t="str">
        <f>VLOOKUP(表1[[#This Row],[设备位号]],'[1]河南迪赛诺F4工艺包附表2-设备一览表'!$C:$AA,2,FALSE)</f>
        <v>MTBE中间罐</v>
      </c>
      <c r="D160" s="9" t="str">
        <f>VLOOKUP(表1[[#This Row],[设备位号]],'[1]河南迪赛诺F4工艺包附表2-设备一览表'!$C:$AA,3,FALSE)</f>
        <v>立式平底椭圆顶</v>
      </c>
      <c r="E160" s="9" t="str">
        <f>VLOOKUP(表1[[#This Row],[设备位号]],'[1]河南迪赛诺F4工艺包附表2-设备一览表'!$C:$AA,4,FALSE)</f>
        <v>V=8.0m3</v>
      </c>
      <c r="F160" s="9">
        <f>VLOOKUP(表1[[#This Row],[设备位号]],'[1]河南迪赛诺F4工艺包附表2-设备一览表'!$C:$AA,10,FALSE)</f>
        <v>0</v>
      </c>
      <c r="G160" s="10">
        <f>VLOOKUP(表1[[#This Row],[设备位号]],'[1]河南迪赛诺F4工艺包附表2-设备一览表'!$C:$AA,14,FALSE)</f>
        <v>0</v>
      </c>
      <c r="H160" s="10" t="str">
        <f>VLOOKUP(表1[[#This Row],[设备位号]],'[1]河南迪赛诺F4工艺包附表2-设备一览表'!$C:$AA,15,FALSE)</f>
        <v>MTBE</v>
      </c>
      <c r="I160" s="10">
        <f>LEN(表1[[#This Row],[介质]])-LEN(SUBSTITUTE(表1[[#This Row],[介质]],"，",""))+1</f>
        <v>1</v>
      </c>
      <c r="J160" s="10">
        <f>表1[[#This Row],[介质数量]]*表1[[#This Row],[设备
数量]]</f>
        <v>1</v>
      </c>
      <c r="K160" s="10" t="str">
        <f>VLOOKUP(表1[[#This Row],[设备位号]],'[1]河南迪赛诺F4工艺包附表2-设备一览表'!$C:$AA,16,FALSE)</f>
        <v>20-30</v>
      </c>
      <c r="L160" s="10" t="str">
        <f>VLOOKUP(表1[[#This Row],[设备位号]],'[1]河南迪赛诺F4工艺包附表2-设备一览表'!$C:$AA,17,FALSE)</f>
        <v>常压</v>
      </c>
      <c r="M160" s="10">
        <f>VLOOKUP(表1[[#This Row],[设备位号]],'[1]河南迪赛诺F4工艺包附表2-设备一览表'!$C:$AA,18,FALSE)</f>
        <v>1</v>
      </c>
      <c r="N160" s="10">
        <f>VLOOKUP(表1[[#This Row],[设备位号]],'[1]河南迪赛诺F4工艺包附表2-设备一览表'!$C:$AA,19,FALSE)</f>
        <v>0</v>
      </c>
      <c r="O160" s="10">
        <f>VLOOKUP(表1[[#This Row],[设备位号]],'[1]河南迪赛诺F4工艺包附表2-设备一览表'!$C:$AA,20,FALSE)</f>
        <v>0</v>
      </c>
      <c r="P160" s="10">
        <f>表1[[#This Row],[本期
数量]]+表1[[#This Row],[备用
数量]]+表1[[#This Row],[预留
数量]]</f>
        <v>1</v>
      </c>
      <c r="Q160" s="10" t="str">
        <f>VLOOKUP(表1[[#This Row],[设备位号]],'[1]河南迪赛诺F4工艺包附表2-设备一览表'!$C:$AA,22,FALSE)</f>
        <v>S304</v>
      </c>
      <c r="R160" s="10" t="str">
        <f>VLOOKUP(表1[[#This Row],[设备位号]],'[1]河南迪赛诺F4工艺包附表2-设备一览表'!$C:$AD,28,FALSE)</f>
        <v>F4车间</v>
      </c>
    </row>
    <row r="161" spans="1:18" hidden="1" x14ac:dyDescent="0.2">
      <c r="A161" s="6" t="s">
        <v>162</v>
      </c>
      <c r="B161" s="8" t="s">
        <v>254</v>
      </c>
      <c r="C161" s="9" t="str">
        <f>VLOOKUP(表1[[#This Row],[设备位号]],'[1]河南迪赛诺F4工艺包附表2-设备一览表'!$C:$AA,2,FALSE)</f>
        <v>MTBE中间罐捕集器</v>
      </c>
      <c r="D161" s="9" t="str">
        <f>VLOOKUP(表1[[#This Row],[设备位号]],'[1]河南迪赛诺F4工艺包附表2-设备一览表'!$C:$AA,3,FALSE)</f>
        <v>缠绕管冷凝器</v>
      </c>
      <c r="E161" s="9" t="str">
        <f>VLOOKUP(表1[[#This Row],[设备位号]],'[1]河南迪赛诺F4工艺包附表2-设备一览表'!$C:$AA,4,FALSE)</f>
        <v>S=2m2</v>
      </c>
      <c r="F161" s="9">
        <f>VLOOKUP(表1[[#This Row],[设备位号]],'[1]河南迪赛诺F4工艺包附表2-设备一览表'!$C:$AA,10,FALSE)</f>
        <v>0</v>
      </c>
      <c r="G161" s="10">
        <f>VLOOKUP(表1[[#This Row],[设备位号]],'[1]河南迪赛诺F4工艺包附表2-设备一览表'!$C:$AA,14,FALSE)</f>
        <v>0</v>
      </c>
      <c r="H161" s="10" t="str">
        <f>VLOOKUP(表1[[#This Row],[设备位号]],'[1]河南迪赛诺F4工艺包附表2-设备一览表'!$C:$AA,15,FALSE)</f>
        <v>MTBE</v>
      </c>
      <c r="I161" s="10">
        <f>LEN(表1[[#This Row],[介质]])-LEN(SUBSTITUTE(表1[[#This Row],[介质]],"，",""))+1</f>
        <v>1</v>
      </c>
      <c r="J161" s="10">
        <f>表1[[#This Row],[介质数量]]*表1[[#This Row],[设备
数量]]</f>
        <v>1</v>
      </c>
      <c r="K161" s="10" t="str">
        <f>VLOOKUP(表1[[#This Row],[设备位号]],'[1]河南迪赛诺F4工艺包附表2-设备一览表'!$C:$AA,16,FALSE)</f>
        <v>20-30</v>
      </c>
      <c r="L161" s="10" t="str">
        <f>VLOOKUP(表1[[#This Row],[设备位号]],'[1]河南迪赛诺F4工艺包附表2-设备一览表'!$C:$AA,17,FALSE)</f>
        <v>常压</v>
      </c>
      <c r="M161" s="10">
        <f>VLOOKUP(表1[[#This Row],[设备位号]],'[1]河南迪赛诺F4工艺包附表2-设备一览表'!$C:$AA,18,FALSE)</f>
        <v>1</v>
      </c>
      <c r="N161" s="10">
        <f>VLOOKUP(表1[[#This Row],[设备位号]],'[1]河南迪赛诺F4工艺包附表2-设备一览表'!$C:$AA,19,FALSE)</f>
        <v>0</v>
      </c>
      <c r="O161" s="10">
        <f>VLOOKUP(表1[[#This Row],[设备位号]],'[1]河南迪赛诺F4工艺包附表2-设备一览表'!$C:$AA,20,FALSE)</f>
        <v>0</v>
      </c>
      <c r="P161" s="10">
        <f>表1[[#This Row],[本期
数量]]+表1[[#This Row],[备用
数量]]+表1[[#This Row],[预留
数量]]</f>
        <v>1</v>
      </c>
      <c r="Q161" s="10" t="str">
        <f>VLOOKUP(表1[[#This Row],[设备位号]],'[1]河南迪赛诺F4工艺包附表2-设备一览表'!$C:$AA,22,FALSE)</f>
        <v>S304</v>
      </c>
      <c r="R161" s="10" t="str">
        <f>VLOOKUP(表1[[#This Row],[设备位号]],'[1]河南迪赛诺F4工艺包附表2-设备一览表'!$C:$AD,28,FALSE)</f>
        <v>F4车间</v>
      </c>
    </row>
    <row r="162" spans="1:18" hidden="1" x14ac:dyDescent="0.2">
      <c r="A162" s="6" t="s">
        <v>163</v>
      </c>
      <c r="B162" s="8" t="s">
        <v>254</v>
      </c>
      <c r="C162" s="9" t="str">
        <f>VLOOKUP(表1[[#This Row],[设备位号]],'[1]河南迪赛诺F4工艺包附表2-设备一览表'!$C:$AA,2,FALSE)</f>
        <v>F2回收正庚烷罐泵</v>
      </c>
      <c r="D162" s="9" t="str">
        <f>VLOOKUP(表1[[#This Row],[设备位号]],'[1]河南迪赛诺F4工艺包附表2-设备一览表'!$C:$AA,3,FALSE)</f>
        <v>磁力泵</v>
      </c>
      <c r="E162" s="9" t="str">
        <f>VLOOKUP(表1[[#This Row],[设备位号]],'[1]河南迪赛诺F4工艺包附表2-设备一览表'!$C:$AA,4,FALSE)</f>
        <v>Q=6m3/hr（40-25-160，Q=6.3m3/h,H=32m，3kw）</v>
      </c>
      <c r="F162" s="9">
        <f>VLOOKUP(表1[[#This Row],[设备位号]],'[1]河南迪赛诺F4工艺包附表2-设备一览表'!$C:$AA,10,FALSE)</f>
        <v>3</v>
      </c>
      <c r="G162" s="10">
        <f>VLOOKUP(表1[[#This Row],[设备位号]],'[1]河南迪赛诺F4工艺包附表2-设备一览表'!$C:$AA,14,FALSE)</f>
        <v>0</v>
      </c>
      <c r="H162" s="10" t="str">
        <f>VLOOKUP(表1[[#This Row],[设备位号]],'[1]河南迪赛诺F4工艺包附表2-设备一览表'!$C:$AA,15,FALSE)</f>
        <v>MTBE</v>
      </c>
      <c r="I162" s="10">
        <f>LEN(表1[[#This Row],[介质]])-LEN(SUBSTITUTE(表1[[#This Row],[介质]],"，",""))+1</f>
        <v>1</v>
      </c>
      <c r="J162" s="10">
        <f>表1[[#This Row],[介质数量]]*表1[[#This Row],[设备
数量]]</f>
        <v>1</v>
      </c>
      <c r="K162" s="10" t="str">
        <f>VLOOKUP(表1[[#This Row],[设备位号]],'[1]河南迪赛诺F4工艺包附表2-设备一览表'!$C:$AA,16,FALSE)</f>
        <v>20-30</v>
      </c>
      <c r="L162" s="10" t="str">
        <f>VLOOKUP(表1[[#This Row],[设备位号]],'[1]河南迪赛诺F4工艺包附表2-设备一览表'!$C:$AA,17,FALSE)</f>
        <v>常压</v>
      </c>
      <c r="M162" s="10">
        <f>VLOOKUP(表1[[#This Row],[设备位号]],'[1]河南迪赛诺F4工艺包附表2-设备一览表'!$C:$AA,18,FALSE)</f>
        <v>1</v>
      </c>
      <c r="N162" s="10">
        <f>VLOOKUP(表1[[#This Row],[设备位号]],'[1]河南迪赛诺F4工艺包附表2-设备一览表'!$C:$AA,19,FALSE)</f>
        <v>0</v>
      </c>
      <c r="O162" s="10">
        <f>VLOOKUP(表1[[#This Row],[设备位号]],'[1]河南迪赛诺F4工艺包附表2-设备一览表'!$C:$AA,20,FALSE)</f>
        <v>0</v>
      </c>
      <c r="P162" s="10">
        <f>表1[[#This Row],[本期
数量]]+表1[[#This Row],[备用
数量]]+表1[[#This Row],[预留
数量]]</f>
        <v>1</v>
      </c>
      <c r="Q162" s="10" t="str">
        <f>VLOOKUP(表1[[#This Row],[设备位号]],'[1]河南迪赛诺F4工艺包附表2-设备一览表'!$C:$AA,22,FALSE)</f>
        <v>S304</v>
      </c>
      <c r="R162" s="10" t="str">
        <f>VLOOKUP(表1[[#This Row],[设备位号]],'[1]河南迪赛诺F4工艺包附表2-设备一览表'!$C:$AD,28,FALSE)</f>
        <v>F4车间</v>
      </c>
    </row>
    <row r="163" spans="1:18" x14ac:dyDescent="0.2">
      <c r="A163" s="6" t="s">
        <v>164</v>
      </c>
      <c r="B163" s="8" t="s">
        <v>254</v>
      </c>
      <c r="C163" s="9" t="str">
        <f>VLOOKUP(表1[[#This Row],[设备位号]],'[1]河南迪赛诺F4工艺包附表2-设备一览表'!$C:$AA,2,FALSE)</f>
        <v>F4母液回收反应釜</v>
      </c>
      <c r="D163" s="9" t="str">
        <f>VLOOKUP(表1[[#This Row],[设备位号]],'[1]河南迪赛诺F4工艺包附表2-设备一览表'!$C:$AA,3,FALSE)</f>
        <v>立式盆底开式</v>
      </c>
      <c r="E163" s="9" t="str">
        <f>VLOOKUP(表1[[#This Row],[设备位号]],'[1]河南迪赛诺F4工艺包附表2-设备一览表'!$C:$AA,4,FALSE)</f>
        <v>V=6.3m3</v>
      </c>
      <c r="F163" s="9">
        <f>VLOOKUP(表1[[#This Row],[设备位号]],'[1]河南迪赛诺F4工艺包附表2-设备一览表'!$C:$AA,10,FALSE)</f>
        <v>7.5</v>
      </c>
      <c r="G163" s="10" t="str">
        <f>VLOOKUP(表1[[#This Row],[设备位号]],'[1]河南迪赛诺F4工艺包附表2-设备一览表'!$C:$AA,14,FALSE)</f>
        <v>有</v>
      </c>
      <c r="H163" s="10" t="str">
        <f>VLOOKUP(表1[[#This Row],[设备位号]],'[1]河南迪赛诺F4工艺包附表2-设备一览表'!$C:$AA,15,FALSE)</f>
        <v>正庚烷/醋酸异丙酯</v>
      </c>
      <c r="I163" s="10">
        <f>LEN(表1[[#This Row],[介质]])-LEN(SUBSTITUTE(表1[[#This Row],[介质]],"，",""))+1</f>
        <v>1</v>
      </c>
      <c r="J163" s="10">
        <f>表1[[#This Row],[介质数量]]*表1[[#This Row],[设备
数量]]</f>
        <v>1</v>
      </c>
      <c r="K163" s="10" t="str">
        <f>VLOOKUP(表1[[#This Row],[设备位号]],'[1]河南迪赛诺F4工艺包附表2-设备一览表'!$C:$AA,16,FALSE)</f>
        <v>0-30</v>
      </c>
      <c r="L163" s="10" t="str">
        <f>VLOOKUP(表1[[#This Row],[设备位号]],'[1]河南迪赛诺F4工艺包附表2-设备一览表'!$C:$AA,17,FALSE)</f>
        <v>常压</v>
      </c>
      <c r="M163" s="10">
        <f>VLOOKUP(表1[[#This Row],[设备位号]],'[1]河南迪赛诺F4工艺包附表2-设备一览表'!$C:$AA,18,FALSE)</f>
        <v>1</v>
      </c>
      <c r="N163" s="10">
        <f>VLOOKUP(表1[[#This Row],[设备位号]],'[1]河南迪赛诺F4工艺包附表2-设备一览表'!$C:$AA,19,FALSE)</f>
        <v>0</v>
      </c>
      <c r="O163" s="10">
        <f>VLOOKUP(表1[[#This Row],[设备位号]],'[1]河南迪赛诺F4工艺包附表2-设备一览表'!$C:$AA,20,FALSE)</f>
        <v>0</v>
      </c>
      <c r="P163" s="10">
        <f>表1[[#This Row],[本期
数量]]+表1[[#This Row],[备用
数量]]+表1[[#This Row],[预留
数量]]</f>
        <v>1</v>
      </c>
      <c r="Q163" s="10" t="str">
        <f>VLOOKUP(表1[[#This Row],[设备位号]],'[1]河南迪赛诺F4工艺包附表2-设备一览表'!$C:$AA,22,FALSE)</f>
        <v>搪玻璃</v>
      </c>
      <c r="R163" s="10" t="str">
        <f>VLOOKUP(表1[[#This Row],[设备位号]],'[1]河南迪赛诺F4工艺包附表2-设备一览表'!$C:$AD,28,FALSE)</f>
        <v>F4车间</v>
      </c>
    </row>
    <row r="164" spans="1:18" hidden="1" x14ac:dyDescent="0.2">
      <c r="A164" s="6" t="s">
        <v>165</v>
      </c>
      <c r="B164" s="8" t="s">
        <v>254</v>
      </c>
      <c r="C164" s="9" t="str">
        <f>VLOOKUP(表1[[#This Row],[设备位号]],'[1]河南迪赛诺F4工艺包附表2-设备一览表'!$C:$AA,2,FALSE)</f>
        <v>F4母液回收反应釜冷凝器</v>
      </c>
      <c r="D164" s="9" t="str">
        <f>VLOOKUP(表1[[#This Row],[设备位号]],'[1]河南迪赛诺F4工艺包附表2-设备一览表'!$C:$AA,3,FALSE)</f>
        <v>圆块孔石墨</v>
      </c>
      <c r="E164" s="9" t="str">
        <f>VLOOKUP(表1[[#This Row],[设备位号]],'[1]河南迪赛诺F4工艺包附表2-设备一览表'!$C:$AA,4,FALSE)</f>
        <v>S=15m2</v>
      </c>
      <c r="F164" s="9">
        <f>VLOOKUP(表1[[#This Row],[设备位号]],'[1]河南迪赛诺F4工艺包附表2-设备一览表'!$C:$AA,10,FALSE)</f>
        <v>0</v>
      </c>
      <c r="G164" s="10">
        <f>VLOOKUP(表1[[#This Row],[设备位号]],'[1]河南迪赛诺F4工艺包附表2-设备一览表'!$C:$AA,14,FALSE)</f>
        <v>0</v>
      </c>
      <c r="H164" s="10" t="str">
        <f>VLOOKUP(表1[[#This Row],[设备位号]],'[1]河南迪赛诺F4工艺包附表2-设备一览表'!$C:$AA,15,FALSE)</f>
        <v>正庚烷/醋酸异丙酯</v>
      </c>
      <c r="I164" s="10">
        <f>LEN(表1[[#This Row],[介质]])-LEN(SUBSTITUTE(表1[[#This Row],[介质]],"，",""))+1</f>
        <v>1</v>
      </c>
      <c r="J164" s="10">
        <f>表1[[#This Row],[介质数量]]*表1[[#This Row],[设备
数量]]</f>
        <v>1</v>
      </c>
      <c r="K164" s="10">
        <f>VLOOKUP(表1[[#This Row],[设备位号]],'[1]河南迪赛诺F4工艺包附表2-设备一览表'!$C:$AA,16,FALSE)</f>
        <v>40</v>
      </c>
      <c r="L164" s="10">
        <f>VLOOKUP(表1[[#This Row],[设备位号]],'[1]河南迪赛诺F4工艺包附表2-设备一览表'!$C:$AA,17,FALSE)</f>
        <v>-0.1</v>
      </c>
      <c r="M164" s="10">
        <f>VLOOKUP(表1[[#This Row],[设备位号]],'[1]河南迪赛诺F4工艺包附表2-设备一览表'!$C:$AA,18,FALSE)</f>
        <v>1</v>
      </c>
      <c r="N164" s="10">
        <f>VLOOKUP(表1[[#This Row],[设备位号]],'[1]河南迪赛诺F4工艺包附表2-设备一览表'!$C:$AA,19,FALSE)</f>
        <v>0</v>
      </c>
      <c r="O164" s="10">
        <f>VLOOKUP(表1[[#This Row],[设备位号]],'[1]河南迪赛诺F4工艺包附表2-设备一览表'!$C:$AA,20,FALSE)</f>
        <v>0</v>
      </c>
      <c r="P164" s="10">
        <f>表1[[#This Row],[本期
数量]]+表1[[#This Row],[备用
数量]]+表1[[#This Row],[预留
数量]]</f>
        <v>1</v>
      </c>
      <c r="Q164" s="10" t="str">
        <f>VLOOKUP(表1[[#This Row],[设备位号]],'[1]河南迪赛诺F4工艺包附表2-设备一览表'!$C:$AA,22,FALSE)</f>
        <v>浸渍石墨</v>
      </c>
      <c r="R164" s="10" t="str">
        <f>VLOOKUP(表1[[#This Row],[设备位号]],'[1]河南迪赛诺F4工艺包附表2-设备一览表'!$C:$AD,28,FALSE)</f>
        <v>F4车间</v>
      </c>
    </row>
    <row r="165" spans="1:18" hidden="1" x14ac:dyDescent="0.2">
      <c r="A165" s="6" t="s">
        <v>166</v>
      </c>
      <c r="B165" s="8" t="s">
        <v>254</v>
      </c>
      <c r="C165" s="9" t="str">
        <f>VLOOKUP(表1[[#This Row],[设备位号]],'[1]河南迪赛诺F4工艺包附表2-设备一览表'!$C:$AA,2,FALSE)</f>
        <v>F4母液回收反应釜捕集器</v>
      </c>
      <c r="D165" s="9" t="str">
        <f>VLOOKUP(表1[[#This Row],[设备位号]],'[1]河南迪赛诺F4工艺包附表2-设备一览表'!$C:$AA,3,FALSE)</f>
        <v>圆块孔石墨</v>
      </c>
      <c r="E165" s="9" t="str">
        <f>VLOOKUP(表1[[#This Row],[设备位号]],'[1]河南迪赛诺F4工艺包附表2-设备一览表'!$C:$AA,4,FALSE)</f>
        <v>S=15m2</v>
      </c>
      <c r="F165" s="9">
        <f>VLOOKUP(表1[[#This Row],[设备位号]],'[1]河南迪赛诺F4工艺包附表2-设备一览表'!$C:$AA,10,FALSE)</f>
        <v>0</v>
      </c>
      <c r="G165" s="10">
        <f>VLOOKUP(表1[[#This Row],[设备位号]],'[1]河南迪赛诺F4工艺包附表2-设备一览表'!$C:$AA,14,FALSE)</f>
        <v>0</v>
      </c>
      <c r="H165" s="10" t="str">
        <f>VLOOKUP(表1[[#This Row],[设备位号]],'[1]河南迪赛诺F4工艺包附表2-设备一览表'!$C:$AA,15,FALSE)</f>
        <v>正庚烷/醋酸异丙酯</v>
      </c>
      <c r="I165" s="10">
        <f>LEN(表1[[#This Row],[介质]])-LEN(SUBSTITUTE(表1[[#This Row],[介质]],"，",""))+1</f>
        <v>1</v>
      </c>
      <c r="J165" s="10">
        <f>表1[[#This Row],[介质数量]]*表1[[#This Row],[设备
数量]]</f>
        <v>1</v>
      </c>
      <c r="K165" s="10">
        <f>VLOOKUP(表1[[#This Row],[设备位号]],'[1]河南迪赛诺F4工艺包附表2-设备一览表'!$C:$AA,16,FALSE)</f>
        <v>10</v>
      </c>
      <c r="L165" s="10">
        <f>VLOOKUP(表1[[#This Row],[设备位号]],'[1]河南迪赛诺F4工艺包附表2-设备一览表'!$C:$AA,17,FALSE)</f>
        <v>-0.1</v>
      </c>
      <c r="M165" s="10">
        <f>VLOOKUP(表1[[#This Row],[设备位号]],'[1]河南迪赛诺F4工艺包附表2-设备一览表'!$C:$AA,18,FALSE)</f>
        <v>1</v>
      </c>
      <c r="N165" s="10">
        <f>VLOOKUP(表1[[#This Row],[设备位号]],'[1]河南迪赛诺F4工艺包附表2-设备一览表'!$C:$AA,19,FALSE)</f>
        <v>0</v>
      </c>
      <c r="O165" s="10">
        <f>VLOOKUP(表1[[#This Row],[设备位号]],'[1]河南迪赛诺F4工艺包附表2-设备一览表'!$C:$AA,20,FALSE)</f>
        <v>0</v>
      </c>
      <c r="P165" s="10">
        <f>表1[[#This Row],[本期
数量]]+表1[[#This Row],[备用
数量]]+表1[[#This Row],[预留
数量]]</f>
        <v>1</v>
      </c>
      <c r="Q165" s="10" t="str">
        <f>VLOOKUP(表1[[#This Row],[设备位号]],'[1]河南迪赛诺F4工艺包附表2-设备一览表'!$C:$AA,22,FALSE)</f>
        <v>浸渍石墨</v>
      </c>
      <c r="R165" s="10" t="str">
        <f>VLOOKUP(表1[[#This Row],[设备位号]],'[1]河南迪赛诺F4工艺包附表2-设备一览表'!$C:$AD,28,FALSE)</f>
        <v>F4车间</v>
      </c>
    </row>
    <row r="166" spans="1:18" hidden="1" x14ac:dyDescent="0.2">
      <c r="A166" s="6" t="s">
        <v>167</v>
      </c>
      <c r="B166" s="8" t="s">
        <v>254</v>
      </c>
      <c r="C166" s="9" t="str">
        <f>VLOOKUP(表1[[#This Row],[设备位号]],'[1]河南迪赛诺F4工艺包附表2-设备一览表'!$C:$AA,2,FALSE)</f>
        <v>F4母液回收真空缓冲罐</v>
      </c>
      <c r="D166" s="9" t="str">
        <f>VLOOKUP(表1[[#This Row],[设备位号]],'[1]河南迪赛诺F4工艺包附表2-设备一览表'!$C:$AA,3,FALSE)</f>
        <v>立式盆底</v>
      </c>
      <c r="E166" s="9" t="str">
        <f>VLOOKUP(表1[[#This Row],[设备位号]],'[1]河南迪赛诺F4工艺包附表2-设备一览表'!$C:$AA,4,FALSE)</f>
        <v>V=0.3m3</v>
      </c>
      <c r="F166" s="9">
        <f>VLOOKUP(表1[[#This Row],[设备位号]],'[1]河南迪赛诺F4工艺包附表2-设备一览表'!$C:$AA,10,FALSE)</f>
        <v>0</v>
      </c>
      <c r="G166" s="10">
        <f>VLOOKUP(表1[[#This Row],[设备位号]],'[1]河南迪赛诺F4工艺包附表2-设备一览表'!$C:$AA,14,FALSE)</f>
        <v>0</v>
      </c>
      <c r="H166" s="10" t="str">
        <f>VLOOKUP(表1[[#This Row],[设备位号]],'[1]河南迪赛诺F4工艺包附表2-设备一览表'!$C:$AA,15,FALSE)</f>
        <v>正庚烷/醋酸异丙酯</v>
      </c>
      <c r="I166" s="10">
        <f>LEN(表1[[#This Row],[介质]])-LEN(SUBSTITUTE(表1[[#This Row],[介质]],"，",""))+1</f>
        <v>1</v>
      </c>
      <c r="J166" s="10">
        <f>表1[[#This Row],[介质数量]]*表1[[#This Row],[设备
数量]]</f>
        <v>1</v>
      </c>
      <c r="K166" s="10" t="str">
        <f>VLOOKUP(表1[[#This Row],[设备位号]],'[1]河南迪赛诺F4工艺包附表2-设备一览表'!$C:$AA,16,FALSE)</f>
        <v>20-30</v>
      </c>
      <c r="L166" s="10">
        <f>VLOOKUP(表1[[#This Row],[设备位号]],'[1]河南迪赛诺F4工艺包附表2-设备一览表'!$C:$AA,17,FALSE)</f>
        <v>-0.1</v>
      </c>
      <c r="M166" s="10">
        <f>VLOOKUP(表1[[#This Row],[设备位号]],'[1]河南迪赛诺F4工艺包附表2-设备一览表'!$C:$AA,18,FALSE)</f>
        <v>1</v>
      </c>
      <c r="N166" s="10">
        <f>VLOOKUP(表1[[#This Row],[设备位号]],'[1]河南迪赛诺F4工艺包附表2-设备一览表'!$C:$AA,19,FALSE)</f>
        <v>0</v>
      </c>
      <c r="O166" s="10">
        <f>VLOOKUP(表1[[#This Row],[设备位号]],'[1]河南迪赛诺F4工艺包附表2-设备一览表'!$C:$AA,20,FALSE)</f>
        <v>0</v>
      </c>
      <c r="P166" s="10">
        <f>表1[[#This Row],[本期
数量]]+表1[[#This Row],[备用
数量]]+表1[[#This Row],[预留
数量]]</f>
        <v>1</v>
      </c>
      <c r="Q166" s="10" t="str">
        <f>VLOOKUP(表1[[#This Row],[设备位号]],'[1]河南迪赛诺F4工艺包附表2-设备一览表'!$C:$AA,22,FALSE)</f>
        <v>PP</v>
      </c>
      <c r="R166" s="10" t="str">
        <f>VLOOKUP(表1[[#This Row],[设备位号]],'[1]河南迪赛诺F4工艺包附表2-设备一览表'!$C:$AD,28,FALSE)</f>
        <v>F4车间</v>
      </c>
    </row>
    <row r="167" spans="1:18" hidden="1" x14ac:dyDescent="0.2">
      <c r="A167" s="6" t="s">
        <v>168</v>
      </c>
      <c r="B167" s="8" t="s">
        <v>254</v>
      </c>
      <c r="C167" s="9" t="str">
        <f>VLOOKUP(表1[[#This Row],[设备位号]],'[1]河南迪赛诺F4工艺包附表2-设备一览表'!$C:$AA,2,FALSE)</f>
        <v>F4母液回收真空泵</v>
      </c>
      <c r="D167" s="9" t="str">
        <f>VLOOKUP(表1[[#This Row],[设备位号]],'[1]河南迪赛诺F4工艺包附表2-设备一览表'!$C:$AA,3,FALSE)</f>
        <v>水喷射真空机组</v>
      </c>
      <c r="E167" s="9">
        <f>VLOOKUP(表1[[#This Row],[设备位号]],'[1]河南迪赛诺F4工艺包附表2-设备一览表'!$C:$AA,4,FALSE)</f>
        <v>0</v>
      </c>
      <c r="F167" s="9">
        <f>VLOOKUP(表1[[#This Row],[设备位号]],'[1]河南迪赛诺F4工艺包附表2-设备一览表'!$C:$AA,10,FALSE)</f>
        <v>0</v>
      </c>
      <c r="G167" s="10">
        <f>VLOOKUP(表1[[#This Row],[设备位号]],'[1]河南迪赛诺F4工艺包附表2-设备一览表'!$C:$AA,14,FALSE)</f>
        <v>0</v>
      </c>
      <c r="H167" s="10" t="str">
        <f>VLOOKUP(表1[[#This Row],[设备位号]],'[1]河南迪赛诺F4工艺包附表2-设备一览表'!$C:$AA,15,FALSE)</f>
        <v>正庚烷/醋酸异丙酯</v>
      </c>
      <c r="I167" s="10">
        <f>LEN(表1[[#This Row],[介质]])-LEN(SUBSTITUTE(表1[[#This Row],[介质]],"，",""))+1</f>
        <v>1</v>
      </c>
      <c r="J167" s="10">
        <f>表1[[#This Row],[介质数量]]*表1[[#This Row],[设备
数量]]</f>
        <v>1</v>
      </c>
      <c r="K167" s="10" t="str">
        <f>VLOOKUP(表1[[#This Row],[设备位号]],'[1]河南迪赛诺F4工艺包附表2-设备一览表'!$C:$AA,16,FALSE)</f>
        <v>20-30</v>
      </c>
      <c r="L167" s="10">
        <f>VLOOKUP(表1[[#This Row],[设备位号]],'[1]河南迪赛诺F4工艺包附表2-设备一览表'!$C:$AA,17,FALSE)</f>
        <v>-0.1</v>
      </c>
      <c r="M167" s="10">
        <f>VLOOKUP(表1[[#This Row],[设备位号]],'[1]河南迪赛诺F4工艺包附表2-设备一览表'!$C:$AA,18,FALSE)</f>
        <v>1</v>
      </c>
      <c r="N167" s="10">
        <f>VLOOKUP(表1[[#This Row],[设备位号]],'[1]河南迪赛诺F4工艺包附表2-设备一览表'!$C:$AA,19,FALSE)</f>
        <v>0</v>
      </c>
      <c r="O167" s="10">
        <f>VLOOKUP(表1[[#This Row],[设备位号]],'[1]河南迪赛诺F4工艺包附表2-设备一览表'!$C:$AA,20,FALSE)</f>
        <v>0</v>
      </c>
      <c r="P167" s="10">
        <f>表1[[#This Row],[本期
数量]]+表1[[#This Row],[备用
数量]]+表1[[#This Row],[预留
数量]]</f>
        <v>1</v>
      </c>
      <c r="Q167" s="10" t="str">
        <f>VLOOKUP(表1[[#This Row],[设备位号]],'[1]河南迪赛诺F4工艺包附表2-设备一览表'!$C:$AA,22,FALSE)</f>
        <v>防腐</v>
      </c>
      <c r="R167" s="10" t="str">
        <f>VLOOKUP(表1[[#This Row],[设备位号]],'[1]河南迪赛诺F4工艺包附表2-设备一览表'!$C:$AD,28,FALSE)</f>
        <v>F4车间</v>
      </c>
    </row>
    <row r="168" spans="1:18" hidden="1" x14ac:dyDescent="0.2">
      <c r="A168" s="6" t="s">
        <v>169</v>
      </c>
      <c r="B168" s="8" t="s">
        <v>254</v>
      </c>
      <c r="C168" s="9" t="str">
        <f>VLOOKUP(表1[[#This Row],[设备位号]],'[1]河南迪赛诺F4工艺包附表2-设备一览表'!$C:$AA,2,FALSE)</f>
        <v>F3母液回收醋酸异丙酯中间罐</v>
      </c>
      <c r="D168" s="9" t="str">
        <f>VLOOKUP(表1[[#This Row],[设备位号]],'[1]河南迪赛诺F4工艺包附表2-设备一览表'!$C:$AA,3,FALSE)</f>
        <v>立式平底椭圆顶</v>
      </c>
      <c r="E168" s="9" t="str">
        <f>VLOOKUP(表1[[#This Row],[设备位号]],'[1]河南迪赛诺F4工艺包附表2-设备一览表'!$C:$AA,4,FALSE)</f>
        <v>V=5.0m3</v>
      </c>
      <c r="F168" s="9">
        <f>VLOOKUP(表1[[#This Row],[设备位号]],'[1]河南迪赛诺F4工艺包附表2-设备一览表'!$C:$AA,10,FALSE)</f>
        <v>0</v>
      </c>
      <c r="G168" s="10">
        <f>VLOOKUP(表1[[#This Row],[设备位号]],'[1]河南迪赛诺F4工艺包附表2-设备一览表'!$C:$AA,14,FALSE)</f>
        <v>0</v>
      </c>
      <c r="H168" s="10" t="str">
        <f>VLOOKUP(表1[[#This Row],[设备位号]],'[1]河南迪赛诺F4工艺包附表2-设备一览表'!$C:$AA,15,FALSE)</f>
        <v>醋酸异丙酯</v>
      </c>
      <c r="I168" s="10">
        <f>LEN(表1[[#This Row],[介质]])-LEN(SUBSTITUTE(表1[[#This Row],[介质]],"，",""))+1</f>
        <v>1</v>
      </c>
      <c r="J168" s="10">
        <f>表1[[#This Row],[介质数量]]*表1[[#This Row],[设备
数量]]</f>
        <v>1</v>
      </c>
      <c r="K168" s="10" t="str">
        <f>VLOOKUP(表1[[#This Row],[设备位号]],'[1]河南迪赛诺F4工艺包附表2-设备一览表'!$C:$AA,16,FALSE)</f>
        <v>20-30</v>
      </c>
      <c r="L168" s="10" t="str">
        <f>VLOOKUP(表1[[#This Row],[设备位号]],'[1]河南迪赛诺F4工艺包附表2-设备一览表'!$C:$AA,17,FALSE)</f>
        <v>常压</v>
      </c>
      <c r="M168" s="10">
        <f>VLOOKUP(表1[[#This Row],[设备位号]],'[1]河南迪赛诺F4工艺包附表2-设备一览表'!$C:$AA,18,FALSE)</f>
        <v>1</v>
      </c>
      <c r="N168" s="10">
        <f>VLOOKUP(表1[[#This Row],[设备位号]],'[1]河南迪赛诺F4工艺包附表2-设备一览表'!$C:$AA,19,FALSE)</f>
        <v>0</v>
      </c>
      <c r="O168" s="10">
        <f>VLOOKUP(表1[[#This Row],[设备位号]],'[1]河南迪赛诺F4工艺包附表2-设备一览表'!$C:$AA,20,FALSE)</f>
        <v>0</v>
      </c>
      <c r="P168" s="10">
        <f>表1[[#This Row],[本期
数量]]+表1[[#This Row],[备用
数量]]+表1[[#This Row],[预留
数量]]</f>
        <v>1</v>
      </c>
      <c r="Q168" s="10" t="str">
        <f>VLOOKUP(表1[[#This Row],[设备位号]],'[1]河南迪赛诺F4工艺包附表2-设备一览表'!$C:$AA,22,FALSE)</f>
        <v>搪玻璃</v>
      </c>
      <c r="R168" s="10" t="str">
        <f>VLOOKUP(表1[[#This Row],[设备位号]],'[1]河南迪赛诺F4工艺包附表2-设备一览表'!$C:$AD,28,FALSE)</f>
        <v>F4车间</v>
      </c>
    </row>
    <row r="169" spans="1:18" hidden="1" x14ac:dyDescent="0.2">
      <c r="A169" s="6" t="s">
        <v>170</v>
      </c>
      <c r="B169" s="8" t="s">
        <v>254</v>
      </c>
      <c r="C169" s="9" t="str">
        <f>VLOOKUP(表1[[#This Row],[设备位号]],'[1]河南迪赛诺F4工艺包附表2-设备一览表'!$C:$AA,2,FALSE)</f>
        <v>F3母液回收醋酸异丙酯中间罐泵</v>
      </c>
      <c r="D169" s="9" t="str">
        <f>VLOOKUP(表1[[#This Row],[设备位号]],'[1]河南迪赛诺F4工艺包附表2-设备一览表'!$C:$AA,3,FALSE)</f>
        <v>磁力泵</v>
      </c>
      <c r="E169" s="9" t="str">
        <f>VLOOKUP(表1[[#This Row],[设备位号]],'[1]河南迪赛诺F4工艺包附表2-设备一览表'!$C:$AA,4,FALSE)</f>
        <v>Q=4.0m3/hr（40-25-160，Q=6.3m3/h,H=32m，3kw）</v>
      </c>
      <c r="F169" s="9">
        <f>VLOOKUP(表1[[#This Row],[设备位号]],'[1]河南迪赛诺F4工艺包附表2-设备一览表'!$C:$AA,10,FALSE)</f>
        <v>3</v>
      </c>
      <c r="G169" s="10">
        <f>VLOOKUP(表1[[#This Row],[设备位号]],'[1]河南迪赛诺F4工艺包附表2-设备一览表'!$C:$AA,14,FALSE)</f>
        <v>0</v>
      </c>
      <c r="H169" s="10" t="str">
        <f>VLOOKUP(表1[[#This Row],[设备位号]],'[1]河南迪赛诺F4工艺包附表2-设备一览表'!$C:$AA,15,FALSE)</f>
        <v>醋酸异丙酯</v>
      </c>
      <c r="I169" s="10">
        <f>LEN(表1[[#This Row],[介质]])-LEN(SUBSTITUTE(表1[[#This Row],[介质]],"，",""))+1</f>
        <v>1</v>
      </c>
      <c r="J169" s="10">
        <f>表1[[#This Row],[介质数量]]*表1[[#This Row],[设备
数量]]</f>
        <v>1</v>
      </c>
      <c r="K169" s="10" t="str">
        <f>VLOOKUP(表1[[#This Row],[设备位号]],'[1]河南迪赛诺F4工艺包附表2-设备一览表'!$C:$AA,16,FALSE)</f>
        <v>20-30</v>
      </c>
      <c r="L169" s="10" t="str">
        <f>VLOOKUP(表1[[#This Row],[设备位号]],'[1]河南迪赛诺F4工艺包附表2-设备一览表'!$C:$AA,17,FALSE)</f>
        <v>常压</v>
      </c>
      <c r="M169" s="10">
        <f>VLOOKUP(表1[[#This Row],[设备位号]],'[1]河南迪赛诺F4工艺包附表2-设备一览表'!$C:$AA,18,FALSE)</f>
        <v>1</v>
      </c>
      <c r="N169" s="10">
        <f>VLOOKUP(表1[[#This Row],[设备位号]],'[1]河南迪赛诺F4工艺包附表2-设备一览表'!$C:$AA,19,FALSE)</f>
        <v>0</v>
      </c>
      <c r="O169" s="10">
        <f>VLOOKUP(表1[[#This Row],[设备位号]],'[1]河南迪赛诺F4工艺包附表2-设备一览表'!$C:$AA,20,FALSE)</f>
        <v>0</v>
      </c>
      <c r="P169" s="10">
        <f>表1[[#This Row],[本期
数量]]+表1[[#This Row],[备用
数量]]+表1[[#This Row],[预留
数量]]</f>
        <v>1</v>
      </c>
      <c r="Q169" s="10" t="str">
        <f>VLOOKUP(表1[[#This Row],[设备位号]],'[1]河南迪赛诺F4工艺包附表2-设备一览表'!$C:$AA,22,FALSE)</f>
        <v>衬四氟</v>
      </c>
      <c r="R169" s="10" t="str">
        <f>VLOOKUP(表1[[#This Row],[设备位号]],'[1]河南迪赛诺F4工艺包附表2-设备一览表'!$C:$AD,28,FALSE)</f>
        <v>F4车间</v>
      </c>
    </row>
    <row r="170" spans="1:18" hidden="1" x14ac:dyDescent="0.2">
      <c r="A170" s="6" t="s">
        <v>171</v>
      </c>
      <c r="B170" s="8" t="s">
        <v>254</v>
      </c>
      <c r="C170" s="9" t="str">
        <f>VLOOKUP(表1[[#This Row],[设备位号]],'[1]河南迪赛诺F4工艺包附表2-设备一览表'!$C:$AA,2,FALSE)</f>
        <v>F4母液回收正庚烷中间罐</v>
      </c>
      <c r="D170" s="9" t="str">
        <f>VLOOKUP(表1[[#This Row],[设备位号]],'[1]河南迪赛诺F4工艺包附表2-设备一览表'!$C:$AA,3,FALSE)</f>
        <v>立式平底椭圆顶</v>
      </c>
      <c r="E170" s="9" t="str">
        <f>VLOOKUP(表1[[#This Row],[设备位号]],'[1]河南迪赛诺F4工艺包附表2-设备一览表'!$C:$AA,4,FALSE)</f>
        <v>V=5.0m3</v>
      </c>
      <c r="F170" s="9">
        <f>VLOOKUP(表1[[#This Row],[设备位号]],'[1]河南迪赛诺F4工艺包附表2-设备一览表'!$C:$AA,10,FALSE)</f>
        <v>0</v>
      </c>
      <c r="G170" s="10">
        <f>VLOOKUP(表1[[#This Row],[设备位号]],'[1]河南迪赛诺F4工艺包附表2-设备一览表'!$C:$AA,14,FALSE)</f>
        <v>0</v>
      </c>
      <c r="H170" s="10" t="str">
        <f>VLOOKUP(表1[[#This Row],[设备位号]],'[1]河南迪赛诺F4工艺包附表2-设备一览表'!$C:$AA,15,FALSE)</f>
        <v>正庚烷</v>
      </c>
      <c r="I170" s="10">
        <f>LEN(表1[[#This Row],[介质]])-LEN(SUBSTITUTE(表1[[#This Row],[介质]],"，",""))+1</f>
        <v>1</v>
      </c>
      <c r="J170" s="10">
        <f>表1[[#This Row],[介质数量]]*表1[[#This Row],[设备
数量]]</f>
        <v>1</v>
      </c>
      <c r="K170" s="10" t="str">
        <f>VLOOKUP(表1[[#This Row],[设备位号]],'[1]河南迪赛诺F4工艺包附表2-设备一览表'!$C:$AA,16,FALSE)</f>
        <v>20-30</v>
      </c>
      <c r="L170" s="10" t="str">
        <f>VLOOKUP(表1[[#This Row],[设备位号]],'[1]河南迪赛诺F4工艺包附表2-设备一览表'!$C:$AA,17,FALSE)</f>
        <v>常压</v>
      </c>
      <c r="M170" s="10">
        <f>VLOOKUP(表1[[#This Row],[设备位号]],'[1]河南迪赛诺F4工艺包附表2-设备一览表'!$C:$AA,18,FALSE)</f>
        <v>1</v>
      </c>
      <c r="N170" s="10">
        <f>VLOOKUP(表1[[#This Row],[设备位号]],'[1]河南迪赛诺F4工艺包附表2-设备一览表'!$C:$AA,19,FALSE)</f>
        <v>0</v>
      </c>
      <c r="O170" s="10">
        <f>VLOOKUP(表1[[#This Row],[设备位号]],'[1]河南迪赛诺F4工艺包附表2-设备一览表'!$C:$AA,20,FALSE)</f>
        <v>0</v>
      </c>
      <c r="P170" s="10">
        <f>表1[[#This Row],[本期
数量]]+表1[[#This Row],[备用
数量]]+表1[[#This Row],[预留
数量]]</f>
        <v>1</v>
      </c>
      <c r="Q170" s="10" t="str">
        <f>VLOOKUP(表1[[#This Row],[设备位号]],'[1]河南迪赛诺F4工艺包附表2-设备一览表'!$C:$AA,22,FALSE)</f>
        <v>搪玻璃</v>
      </c>
      <c r="R170" s="10" t="str">
        <f>VLOOKUP(表1[[#This Row],[设备位号]],'[1]河南迪赛诺F4工艺包附表2-设备一览表'!$C:$AD,28,FALSE)</f>
        <v>F4车间</v>
      </c>
    </row>
    <row r="171" spans="1:18" hidden="1" x14ac:dyDescent="0.2">
      <c r="A171" s="6" t="s">
        <v>172</v>
      </c>
      <c r="B171" s="8" t="s">
        <v>254</v>
      </c>
      <c r="C171" s="9" t="str">
        <f>VLOOKUP(表1[[#This Row],[设备位号]],'[1]河南迪赛诺F4工艺包附表2-设备一览表'!$C:$AA,2,FALSE)</f>
        <v>F4母液回收正庚烷中间罐泵</v>
      </c>
      <c r="D171" s="9" t="str">
        <f>VLOOKUP(表1[[#This Row],[设备位号]],'[1]河南迪赛诺F4工艺包附表2-设备一览表'!$C:$AA,3,FALSE)</f>
        <v>磁力泵</v>
      </c>
      <c r="E171" s="9" t="str">
        <f>VLOOKUP(表1[[#This Row],[设备位号]],'[1]河南迪赛诺F4工艺包附表2-设备一览表'!$C:$AA,4,FALSE)</f>
        <v>Q=4.0m3/hr（40-25-160，Q=6.3m3/h,H=32m，3kw）</v>
      </c>
      <c r="F171" s="9">
        <f>VLOOKUP(表1[[#This Row],[设备位号]],'[1]河南迪赛诺F4工艺包附表2-设备一览表'!$C:$AA,10,FALSE)</f>
        <v>3</v>
      </c>
      <c r="G171" s="10">
        <f>VLOOKUP(表1[[#This Row],[设备位号]],'[1]河南迪赛诺F4工艺包附表2-设备一览表'!$C:$AA,14,FALSE)</f>
        <v>0</v>
      </c>
      <c r="H171" s="10" t="str">
        <f>VLOOKUP(表1[[#This Row],[设备位号]],'[1]河南迪赛诺F4工艺包附表2-设备一览表'!$C:$AA,15,FALSE)</f>
        <v>正庚烷</v>
      </c>
      <c r="I171" s="10">
        <f>LEN(表1[[#This Row],[介质]])-LEN(SUBSTITUTE(表1[[#This Row],[介质]],"，",""))+1</f>
        <v>1</v>
      </c>
      <c r="J171" s="10">
        <f>表1[[#This Row],[介质数量]]*表1[[#This Row],[设备
数量]]</f>
        <v>1</v>
      </c>
      <c r="K171" s="10" t="str">
        <f>VLOOKUP(表1[[#This Row],[设备位号]],'[1]河南迪赛诺F4工艺包附表2-设备一览表'!$C:$AA,16,FALSE)</f>
        <v>20-30</v>
      </c>
      <c r="L171" s="10" t="str">
        <f>VLOOKUP(表1[[#This Row],[设备位号]],'[1]河南迪赛诺F4工艺包附表2-设备一览表'!$C:$AA,17,FALSE)</f>
        <v>常压</v>
      </c>
      <c r="M171" s="10">
        <f>VLOOKUP(表1[[#This Row],[设备位号]],'[1]河南迪赛诺F4工艺包附表2-设备一览表'!$C:$AA,18,FALSE)</f>
        <v>1</v>
      </c>
      <c r="N171" s="10">
        <f>VLOOKUP(表1[[#This Row],[设备位号]],'[1]河南迪赛诺F4工艺包附表2-设备一览表'!$C:$AA,19,FALSE)</f>
        <v>0</v>
      </c>
      <c r="O171" s="10">
        <f>VLOOKUP(表1[[#This Row],[设备位号]],'[1]河南迪赛诺F4工艺包附表2-设备一览表'!$C:$AA,20,FALSE)</f>
        <v>0</v>
      </c>
      <c r="P171" s="10">
        <f>表1[[#This Row],[本期
数量]]+表1[[#This Row],[备用
数量]]+表1[[#This Row],[预留
数量]]</f>
        <v>1</v>
      </c>
      <c r="Q171" s="10" t="str">
        <f>VLOOKUP(表1[[#This Row],[设备位号]],'[1]河南迪赛诺F4工艺包附表2-设备一览表'!$C:$AA,22,FALSE)</f>
        <v>衬四氟</v>
      </c>
      <c r="R171" s="10" t="str">
        <f>VLOOKUP(表1[[#This Row],[设备位号]],'[1]河南迪赛诺F4工艺包附表2-设备一览表'!$C:$AD,28,FALSE)</f>
        <v>F4车间</v>
      </c>
    </row>
    <row r="172" spans="1:18" hidden="1" x14ac:dyDescent="0.2">
      <c r="A172" s="6" t="s">
        <v>173</v>
      </c>
      <c r="B172" s="8" t="s">
        <v>254</v>
      </c>
      <c r="C172" s="9" t="str">
        <f>VLOOKUP(表1[[#This Row],[设备位号]],'[1]河南迪赛诺F4工艺包附表2-设备一览表'!$C:$AA,2,FALSE)</f>
        <v>热乙二醇中间罐</v>
      </c>
      <c r="D172" s="9" t="str">
        <f>VLOOKUP(表1[[#This Row],[设备位号]],'[1]河南迪赛诺F4工艺包附表2-设备一览表'!$C:$AA,3,FALSE)</f>
        <v>立式平底椭圆顶</v>
      </c>
      <c r="E172" s="9" t="str">
        <f>VLOOKUP(表1[[#This Row],[设备位号]],'[1]河南迪赛诺F4工艺包附表2-设备一览表'!$C:$AA,4,FALSE)</f>
        <v>V=8m3</v>
      </c>
      <c r="F172" s="9">
        <f>VLOOKUP(表1[[#This Row],[设备位号]],'[1]河南迪赛诺F4工艺包附表2-设备一览表'!$C:$AA,10,FALSE)</f>
        <v>0</v>
      </c>
      <c r="G172" s="10">
        <f>VLOOKUP(表1[[#This Row],[设备位号]],'[1]河南迪赛诺F4工艺包附表2-设备一览表'!$C:$AA,14,FALSE)</f>
        <v>0</v>
      </c>
      <c r="H172" s="10" t="str">
        <f>VLOOKUP(表1[[#This Row],[设备位号]],'[1]河南迪赛诺F4工艺包附表2-设备一览表'!$C:$AA,15,FALSE)</f>
        <v>乙二醇</v>
      </c>
      <c r="I172" s="10">
        <f>LEN(表1[[#This Row],[介质]])-LEN(SUBSTITUTE(表1[[#This Row],[介质]],"，",""))+1</f>
        <v>1</v>
      </c>
      <c r="J172" s="10">
        <f>表1[[#This Row],[介质数量]]*表1[[#This Row],[设备
数量]]</f>
        <v>1</v>
      </c>
      <c r="K172" s="10" t="str">
        <f>VLOOKUP(表1[[#This Row],[设备位号]],'[1]河南迪赛诺F4工艺包附表2-设备一览表'!$C:$AA,16,FALSE)</f>
        <v>60-80</v>
      </c>
      <c r="L172" s="10" t="str">
        <f>VLOOKUP(表1[[#This Row],[设备位号]],'[1]河南迪赛诺F4工艺包附表2-设备一览表'!$C:$AA,17,FALSE)</f>
        <v>常压</v>
      </c>
      <c r="M172" s="10">
        <f>VLOOKUP(表1[[#This Row],[设备位号]],'[1]河南迪赛诺F4工艺包附表2-设备一览表'!$C:$AA,18,FALSE)</f>
        <v>1</v>
      </c>
      <c r="N172" s="10">
        <f>VLOOKUP(表1[[#This Row],[设备位号]],'[1]河南迪赛诺F4工艺包附表2-设备一览表'!$C:$AA,19,FALSE)</f>
        <v>0</v>
      </c>
      <c r="O172" s="10">
        <f>VLOOKUP(表1[[#This Row],[设备位号]],'[1]河南迪赛诺F4工艺包附表2-设备一览表'!$C:$AA,20,FALSE)</f>
        <v>0</v>
      </c>
      <c r="P172" s="10">
        <f>表1[[#This Row],[本期
数量]]+表1[[#This Row],[备用
数量]]+表1[[#This Row],[预留
数量]]</f>
        <v>1</v>
      </c>
      <c r="Q172" s="10" t="str">
        <f>VLOOKUP(表1[[#This Row],[设备位号]],'[1]河南迪赛诺F4工艺包附表2-设备一览表'!$C:$AA,22,FALSE)</f>
        <v>碳钢</v>
      </c>
      <c r="R172" s="10" t="str">
        <f>VLOOKUP(表1[[#This Row],[设备位号]],'[1]河南迪赛诺F4工艺包附表2-设备一览表'!$C:$AD,28,FALSE)</f>
        <v>F4车间</v>
      </c>
    </row>
    <row r="173" spans="1:18" hidden="1" x14ac:dyDescent="0.2">
      <c r="A173" s="6" t="s">
        <v>174</v>
      </c>
      <c r="B173" s="8" t="s">
        <v>254</v>
      </c>
      <c r="C173" s="9" t="str">
        <f>VLOOKUP(表1[[#This Row],[设备位号]],'[1]河南迪赛诺F4工艺包附表2-设备一览表'!$C:$AA,2,FALSE)</f>
        <v>常温乙二醇中间罐</v>
      </c>
      <c r="D173" s="9" t="str">
        <f>VLOOKUP(表1[[#This Row],[设备位号]],'[1]河南迪赛诺F4工艺包附表2-设备一览表'!$C:$AA,3,FALSE)</f>
        <v>立式方形</v>
      </c>
      <c r="E173" s="9" t="str">
        <f>VLOOKUP(表1[[#This Row],[设备位号]],'[1]河南迪赛诺F4工艺包附表2-设备一览表'!$C:$AA,4,FALSE)</f>
        <v>V=8m3，带有蒸发冷Q=</v>
      </c>
      <c r="F173" s="9">
        <f>VLOOKUP(表1[[#This Row],[设备位号]],'[1]河南迪赛诺F4工艺包附表2-设备一览表'!$C:$AA,10,FALSE)</f>
        <v>0</v>
      </c>
      <c r="G173" s="10">
        <f>VLOOKUP(表1[[#This Row],[设备位号]],'[1]河南迪赛诺F4工艺包附表2-设备一览表'!$C:$AA,14,FALSE)</f>
        <v>0</v>
      </c>
      <c r="H173" s="10" t="str">
        <f>VLOOKUP(表1[[#This Row],[设备位号]],'[1]河南迪赛诺F4工艺包附表2-设备一览表'!$C:$AA,15,FALSE)</f>
        <v>乙二醇</v>
      </c>
      <c r="I173" s="10">
        <f>LEN(表1[[#This Row],[介质]])-LEN(SUBSTITUTE(表1[[#This Row],[介质]],"，",""))+1</f>
        <v>1</v>
      </c>
      <c r="J173" s="10">
        <f>表1[[#This Row],[介质数量]]*表1[[#This Row],[设备
数量]]</f>
        <v>1</v>
      </c>
      <c r="K173" s="10">
        <f>VLOOKUP(表1[[#This Row],[设备位号]],'[1]河南迪赛诺F4工艺包附表2-设备一览表'!$C:$AA,16,FALSE)</f>
        <v>30</v>
      </c>
      <c r="L173" s="10" t="str">
        <f>VLOOKUP(表1[[#This Row],[设备位号]],'[1]河南迪赛诺F4工艺包附表2-设备一览表'!$C:$AA,17,FALSE)</f>
        <v>常压</v>
      </c>
      <c r="M173" s="10">
        <f>VLOOKUP(表1[[#This Row],[设备位号]],'[1]河南迪赛诺F4工艺包附表2-设备一览表'!$C:$AA,18,FALSE)</f>
        <v>1</v>
      </c>
      <c r="N173" s="10">
        <f>VLOOKUP(表1[[#This Row],[设备位号]],'[1]河南迪赛诺F4工艺包附表2-设备一览表'!$C:$AA,19,FALSE)</f>
        <v>0</v>
      </c>
      <c r="O173" s="10">
        <f>VLOOKUP(表1[[#This Row],[设备位号]],'[1]河南迪赛诺F4工艺包附表2-设备一览表'!$C:$AA,20,FALSE)</f>
        <v>0</v>
      </c>
      <c r="P173" s="10">
        <f>表1[[#This Row],[本期
数量]]+表1[[#This Row],[备用
数量]]+表1[[#This Row],[预留
数量]]</f>
        <v>1</v>
      </c>
      <c r="Q173" s="10" t="str">
        <f>VLOOKUP(表1[[#This Row],[设备位号]],'[1]河南迪赛诺F4工艺包附表2-设备一览表'!$C:$AA,22,FALSE)</f>
        <v>碳钢</v>
      </c>
      <c r="R173" s="10" t="str">
        <f>VLOOKUP(表1[[#This Row],[设备位号]],'[1]河南迪赛诺F4工艺包附表2-设备一览表'!$C:$AD,28,FALSE)</f>
        <v>F4车间</v>
      </c>
    </row>
    <row r="174" spans="1:18" hidden="1" x14ac:dyDescent="0.2">
      <c r="A174" s="6" t="s">
        <v>175</v>
      </c>
      <c r="B174" s="8" t="s">
        <v>254</v>
      </c>
      <c r="C174" s="9" t="str">
        <f>VLOOKUP(表1[[#This Row],[设备位号]],'[1]河南迪赛诺F4工艺包附表2-设备一览表'!$C:$AA,2,FALSE)</f>
        <v>二氯甲烷尾冷捕集器</v>
      </c>
      <c r="D174" s="9" t="str">
        <f>VLOOKUP(表1[[#This Row],[设备位号]],'[1]河南迪赛诺F4工艺包附表2-设备一览表'!$C:$AA,3,FALSE)</f>
        <v>缠绕管冷凝器</v>
      </c>
      <c r="E174" s="9" t="str">
        <f>VLOOKUP(表1[[#This Row],[设备位号]],'[1]河南迪赛诺F4工艺包附表2-设备一览表'!$C:$AA,4,FALSE)</f>
        <v>S=25m2</v>
      </c>
      <c r="F174" s="9">
        <f>VLOOKUP(表1[[#This Row],[设备位号]],'[1]河南迪赛诺F4工艺包附表2-设备一览表'!$C:$AA,10,FALSE)</f>
        <v>0</v>
      </c>
      <c r="G174" s="10">
        <f>VLOOKUP(表1[[#This Row],[设备位号]],'[1]河南迪赛诺F4工艺包附表2-设备一览表'!$C:$AA,14,FALSE)</f>
        <v>0</v>
      </c>
      <c r="H174" s="10" t="str">
        <f>VLOOKUP(表1[[#This Row],[设备位号]],'[1]河南迪赛诺F4工艺包附表2-设备一览表'!$C:$AA,15,FALSE)</f>
        <v>二氯甲烷</v>
      </c>
      <c r="I174" s="10">
        <f>LEN(表1[[#This Row],[介质]])-LEN(SUBSTITUTE(表1[[#This Row],[介质]],"，",""))+1</f>
        <v>1</v>
      </c>
      <c r="J174" s="10">
        <f>表1[[#This Row],[介质数量]]*表1[[#This Row],[设备
数量]]</f>
        <v>1</v>
      </c>
      <c r="K174" s="10">
        <f>VLOOKUP(表1[[#This Row],[设备位号]],'[1]河南迪赛诺F4工艺包附表2-设备一览表'!$C:$AA,16,FALSE)</f>
        <v>0</v>
      </c>
      <c r="L174" s="10">
        <f>VLOOKUP(表1[[#This Row],[设备位号]],'[1]河南迪赛诺F4工艺包附表2-设备一览表'!$C:$AA,17,FALSE)</f>
        <v>0</v>
      </c>
      <c r="M174" s="10">
        <f>VLOOKUP(表1[[#This Row],[设备位号]],'[1]河南迪赛诺F4工艺包附表2-设备一览表'!$C:$AA,18,FALSE)</f>
        <v>1</v>
      </c>
      <c r="N174" s="10">
        <f>VLOOKUP(表1[[#This Row],[设备位号]],'[1]河南迪赛诺F4工艺包附表2-设备一览表'!$C:$AA,19,FALSE)</f>
        <v>0</v>
      </c>
      <c r="O174" s="10">
        <f>VLOOKUP(表1[[#This Row],[设备位号]],'[1]河南迪赛诺F4工艺包附表2-设备一览表'!$C:$AA,20,FALSE)</f>
        <v>0</v>
      </c>
      <c r="P174" s="10">
        <f>表1[[#This Row],[本期
数量]]+表1[[#This Row],[备用
数量]]+表1[[#This Row],[预留
数量]]</f>
        <v>1</v>
      </c>
      <c r="Q174" s="10" t="str">
        <f>VLOOKUP(表1[[#This Row],[设备位号]],'[1]河南迪赛诺F4工艺包附表2-设备一览表'!$C:$AA,22,FALSE)</f>
        <v>S304</v>
      </c>
      <c r="R174" s="10" t="str">
        <f>VLOOKUP(表1[[#This Row],[设备位号]],'[1]河南迪赛诺F4工艺包附表2-设备一览表'!$C:$AD,28,FALSE)</f>
        <v>F4车间</v>
      </c>
    </row>
    <row r="175" spans="1:18" hidden="1" x14ac:dyDescent="0.2">
      <c r="A175" s="6" t="s">
        <v>176</v>
      </c>
      <c r="B175" s="8" t="s">
        <v>254</v>
      </c>
      <c r="C175" s="9" t="str">
        <f>VLOOKUP(表1[[#This Row],[设备位号]],'[1]河南迪赛诺F4工艺包附表2-设备一览表'!$C:$AA,2,FALSE)</f>
        <v>二氯甲烷膜回收系统</v>
      </c>
      <c r="D175" s="9">
        <f>VLOOKUP(表1[[#This Row],[设备位号]],'[1]河南迪赛诺F4工艺包附表2-设备一览表'!$C:$AA,3,FALSE)</f>
        <v>0</v>
      </c>
      <c r="E175" s="9">
        <f>VLOOKUP(表1[[#This Row],[设备位号]],'[1]河南迪赛诺F4工艺包附表2-设备一览表'!$C:$AA,4,FALSE)</f>
        <v>0</v>
      </c>
      <c r="F175" s="9">
        <f>VLOOKUP(表1[[#This Row],[设备位号]],'[1]河南迪赛诺F4工艺包附表2-设备一览表'!$C:$AA,10,FALSE)</f>
        <v>15</v>
      </c>
      <c r="G175" s="10">
        <f>VLOOKUP(表1[[#This Row],[设备位号]],'[1]河南迪赛诺F4工艺包附表2-设备一览表'!$C:$AA,14,FALSE)</f>
        <v>0</v>
      </c>
      <c r="H175" s="10" t="str">
        <f>VLOOKUP(表1[[#This Row],[设备位号]],'[1]河南迪赛诺F4工艺包附表2-设备一览表'!$C:$AA,15,FALSE)</f>
        <v>二氯甲烷</v>
      </c>
      <c r="I175" s="10">
        <f>LEN(表1[[#This Row],[介质]])-LEN(SUBSTITUTE(表1[[#This Row],[介质]],"，",""))+1</f>
        <v>1</v>
      </c>
      <c r="J175" s="10">
        <f>表1[[#This Row],[介质数量]]*表1[[#This Row],[设备
数量]]</f>
        <v>1</v>
      </c>
      <c r="K175" s="10">
        <f>VLOOKUP(表1[[#This Row],[设备位号]],'[1]河南迪赛诺F4工艺包附表2-设备一览表'!$C:$AA,16,FALSE)</f>
        <v>0</v>
      </c>
      <c r="L175" s="10">
        <f>VLOOKUP(表1[[#This Row],[设备位号]],'[1]河南迪赛诺F4工艺包附表2-设备一览表'!$C:$AA,17,FALSE)</f>
        <v>0</v>
      </c>
      <c r="M175" s="10">
        <f>VLOOKUP(表1[[#This Row],[设备位号]],'[1]河南迪赛诺F4工艺包附表2-设备一览表'!$C:$AA,18,FALSE)</f>
        <v>1</v>
      </c>
      <c r="N175" s="10">
        <f>VLOOKUP(表1[[#This Row],[设备位号]],'[1]河南迪赛诺F4工艺包附表2-设备一览表'!$C:$AA,19,FALSE)</f>
        <v>0</v>
      </c>
      <c r="O175" s="10">
        <f>VLOOKUP(表1[[#This Row],[设备位号]],'[1]河南迪赛诺F4工艺包附表2-设备一览表'!$C:$AA,20,FALSE)</f>
        <v>0</v>
      </c>
      <c r="P175" s="10">
        <f>表1[[#This Row],[本期
数量]]+表1[[#This Row],[备用
数量]]+表1[[#This Row],[预留
数量]]</f>
        <v>1</v>
      </c>
      <c r="Q175" s="10">
        <f>VLOOKUP(表1[[#This Row],[设备位号]],'[1]河南迪赛诺F4工艺包附表2-设备一览表'!$C:$AA,22,FALSE)</f>
        <v>0</v>
      </c>
      <c r="R175" s="10" t="str">
        <f>VLOOKUP(表1[[#This Row],[设备位号]],'[1]河南迪赛诺F4工艺包附表2-设备一览表'!$C:$AD,28,FALSE)</f>
        <v>F4车间</v>
      </c>
    </row>
    <row r="176" spans="1:18" hidden="1" x14ac:dyDescent="0.2">
      <c r="A176" s="6" t="s">
        <v>177</v>
      </c>
      <c r="B176" s="8" t="s">
        <v>254</v>
      </c>
      <c r="C176" s="9" t="str">
        <f>VLOOKUP(表1[[#This Row],[设备位号]],'[1]河南迪赛诺F4工艺包附表2-设备一览表'!$C:$AA,2,FALSE)</f>
        <v>THF尾冷捕集器</v>
      </c>
      <c r="D176" s="9" t="str">
        <f>VLOOKUP(表1[[#This Row],[设备位号]],'[1]河南迪赛诺F4工艺包附表2-设备一览表'!$C:$AA,3,FALSE)</f>
        <v>缠绕管冷凝器</v>
      </c>
      <c r="E176" s="9" t="str">
        <f>VLOOKUP(表1[[#This Row],[设备位号]],'[1]河南迪赛诺F4工艺包附表2-设备一览表'!$C:$AA,4,FALSE)</f>
        <v>S=25m2</v>
      </c>
      <c r="F176" s="9">
        <f>VLOOKUP(表1[[#This Row],[设备位号]],'[1]河南迪赛诺F4工艺包附表2-设备一览表'!$C:$AA,10,FALSE)</f>
        <v>0</v>
      </c>
      <c r="G176" s="10">
        <f>VLOOKUP(表1[[#This Row],[设备位号]],'[1]河南迪赛诺F4工艺包附表2-设备一览表'!$C:$AA,14,FALSE)</f>
        <v>0</v>
      </c>
      <c r="H176" s="10" t="str">
        <f>VLOOKUP(表1[[#This Row],[设备位号]],'[1]河南迪赛诺F4工艺包附表2-设备一览表'!$C:$AA,15,FALSE)</f>
        <v>THF</v>
      </c>
      <c r="I176" s="10">
        <f>LEN(表1[[#This Row],[介质]])-LEN(SUBSTITUTE(表1[[#This Row],[介质]],"，",""))+1</f>
        <v>1</v>
      </c>
      <c r="J176" s="10">
        <f>表1[[#This Row],[介质数量]]*表1[[#This Row],[设备
数量]]</f>
        <v>1</v>
      </c>
      <c r="K176" s="10">
        <f>VLOOKUP(表1[[#This Row],[设备位号]],'[1]河南迪赛诺F4工艺包附表2-设备一览表'!$C:$AA,16,FALSE)</f>
        <v>0</v>
      </c>
      <c r="L176" s="10">
        <f>VLOOKUP(表1[[#This Row],[设备位号]],'[1]河南迪赛诺F4工艺包附表2-设备一览表'!$C:$AA,17,FALSE)</f>
        <v>0</v>
      </c>
      <c r="M176" s="10">
        <f>VLOOKUP(表1[[#This Row],[设备位号]],'[1]河南迪赛诺F4工艺包附表2-设备一览表'!$C:$AA,18,FALSE)</f>
        <v>1</v>
      </c>
      <c r="N176" s="10">
        <f>VLOOKUP(表1[[#This Row],[设备位号]],'[1]河南迪赛诺F4工艺包附表2-设备一览表'!$C:$AA,19,FALSE)</f>
        <v>0</v>
      </c>
      <c r="O176" s="10">
        <f>VLOOKUP(表1[[#This Row],[设备位号]],'[1]河南迪赛诺F4工艺包附表2-设备一览表'!$C:$AA,20,FALSE)</f>
        <v>0</v>
      </c>
      <c r="P176" s="10">
        <f>表1[[#This Row],[本期
数量]]+表1[[#This Row],[备用
数量]]+表1[[#This Row],[预留
数量]]</f>
        <v>1</v>
      </c>
      <c r="Q176" s="10" t="str">
        <f>VLOOKUP(表1[[#This Row],[设备位号]],'[1]河南迪赛诺F4工艺包附表2-设备一览表'!$C:$AA,22,FALSE)</f>
        <v>S304</v>
      </c>
      <c r="R176" s="10" t="str">
        <f>VLOOKUP(表1[[#This Row],[设备位号]],'[1]河南迪赛诺F4工艺包附表2-设备一览表'!$C:$AD,28,FALSE)</f>
        <v>F4车间</v>
      </c>
    </row>
    <row r="177" spans="1:18" hidden="1" x14ac:dyDescent="0.2">
      <c r="A177" s="6" t="s">
        <v>178</v>
      </c>
      <c r="B177" s="8" t="s">
        <v>254</v>
      </c>
      <c r="C177" s="9" t="str">
        <f>VLOOKUP(表1[[#This Row],[设备位号]],'[1]河南迪赛诺F4工艺包附表2-设备一览表'!$C:$AA,2,FALSE)</f>
        <v>MTBE尾冷捕集器</v>
      </c>
      <c r="D177" s="9" t="str">
        <f>VLOOKUP(表1[[#This Row],[设备位号]],'[1]河南迪赛诺F4工艺包附表2-设备一览表'!$C:$AA,3,FALSE)</f>
        <v>缠绕管冷凝器</v>
      </c>
      <c r="E177" s="9" t="str">
        <f>VLOOKUP(表1[[#This Row],[设备位号]],'[1]河南迪赛诺F4工艺包附表2-设备一览表'!$C:$AA,4,FALSE)</f>
        <v>S=25m2</v>
      </c>
      <c r="F177" s="9">
        <f>VLOOKUP(表1[[#This Row],[设备位号]],'[1]河南迪赛诺F4工艺包附表2-设备一览表'!$C:$AA,10,FALSE)</f>
        <v>0</v>
      </c>
      <c r="G177" s="10">
        <f>VLOOKUP(表1[[#This Row],[设备位号]],'[1]河南迪赛诺F4工艺包附表2-设备一览表'!$C:$AA,14,FALSE)</f>
        <v>0</v>
      </c>
      <c r="H177" s="10" t="str">
        <f>VLOOKUP(表1[[#This Row],[设备位号]],'[1]河南迪赛诺F4工艺包附表2-设备一览表'!$C:$AA,15,FALSE)</f>
        <v>MTBE</v>
      </c>
      <c r="I177" s="10">
        <f>LEN(表1[[#This Row],[介质]])-LEN(SUBSTITUTE(表1[[#This Row],[介质]],"，",""))+1</f>
        <v>1</v>
      </c>
      <c r="J177" s="10">
        <f>表1[[#This Row],[介质数量]]*表1[[#This Row],[设备
数量]]</f>
        <v>1</v>
      </c>
      <c r="K177" s="10">
        <f>VLOOKUP(表1[[#This Row],[设备位号]],'[1]河南迪赛诺F4工艺包附表2-设备一览表'!$C:$AA,16,FALSE)</f>
        <v>0</v>
      </c>
      <c r="L177" s="10">
        <f>VLOOKUP(表1[[#This Row],[设备位号]],'[1]河南迪赛诺F4工艺包附表2-设备一览表'!$C:$AA,17,FALSE)</f>
        <v>0</v>
      </c>
      <c r="M177" s="10">
        <f>VLOOKUP(表1[[#This Row],[设备位号]],'[1]河南迪赛诺F4工艺包附表2-设备一览表'!$C:$AA,18,FALSE)</f>
        <v>1</v>
      </c>
      <c r="N177" s="10">
        <f>VLOOKUP(表1[[#This Row],[设备位号]],'[1]河南迪赛诺F4工艺包附表2-设备一览表'!$C:$AA,19,FALSE)</f>
        <v>0</v>
      </c>
      <c r="O177" s="10">
        <f>VLOOKUP(表1[[#This Row],[设备位号]],'[1]河南迪赛诺F4工艺包附表2-设备一览表'!$C:$AA,20,FALSE)</f>
        <v>0</v>
      </c>
      <c r="P177" s="10">
        <f>表1[[#This Row],[本期
数量]]+表1[[#This Row],[备用
数量]]+表1[[#This Row],[预留
数量]]</f>
        <v>1</v>
      </c>
      <c r="Q177" s="10" t="str">
        <f>VLOOKUP(表1[[#This Row],[设备位号]],'[1]河南迪赛诺F4工艺包附表2-设备一览表'!$C:$AA,22,FALSE)</f>
        <v>S304</v>
      </c>
      <c r="R177" s="10" t="str">
        <f>VLOOKUP(表1[[#This Row],[设备位号]],'[1]河南迪赛诺F4工艺包附表2-设备一览表'!$C:$AD,28,FALSE)</f>
        <v>F4车间</v>
      </c>
    </row>
    <row r="178" spans="1:18" hidden="1" x14ac:dyDescent="0.2">
      <c r="A178" s="6" t="s">
        <v>179</v>
      </c>
      <c r="B178" s="8" t="s">
        <v>254</v>
      </c>
      <c r="C178" s="9" t="str">
        <f>VLOOKUP(表1[[#This Row],[设备位号]],'[1]河南迪赛诺F4工艺包附表2-设备一览表'!$C:$AA,2,FALSE)</f>
        <v>正庚烷尾冷捕集器</v>
      </c>
      <c r="D178" s="9" t="str">
        <f>VLOOKUP(表1[[#This Row],[设备位号]],'[1]河南迪赛诺F4工艺包附表2-设备一览表'!$C:$AA,3,FALSE)</f>
        <v>缠绕管冷凝器</v>
      </c>
      <c r="E178" s="9" t="str">
        <f>VLOOKUP(表1[[#This Row],[设备位号]],'[1]河南迪赛诺F4工艺包附表2-设备一览表'!$C:$AA,4,FALSE)</f>
        <v>S=25m2</v>
      </c>
      <c r="F178" s="9">
        <f>VLOOKUP(表1[[#This Row],[设备位号]],'[1]河南迪赛诺F4工艺包附表2-设备一览表'!$C:$AA,10,FALSE)</f>
        <v>0</v>
      </c>
      <c r="G178" s="10">
        <f>VLOOKUP(表1[[#This Row],[设备位号]],'[1]河南迪赛诺F4工艺包附表2-设备一览表'!$C:$AA,14,FALSE)</f>
        <v>0</v>
      </c>
      <c r="H178" s="10" t="str">
        <f>VLOOKUP(表1[[#This Row],[设备位号]],'[1]河南迪赛诺F4工艺包附表2-设备一览表'!$C:$AA,15,FALSE)</f>
        <v>MTBE</v>
      </c>
      <c r="I178" s="10">
        <f>LEN(表1[[#This Row],[介质]])-LEN(SUBSTITUTE(表1[[#This Row],[介质]],"，",""))+1</f>
        <v>1</v>
      </c>
      <c r="J178" s="10">
        <f>表1[[#This Row],[介质数量]]*表1[[#This Row],[设备
数量]]</f>
        <v>1</v>
      </c>
      <c r="K178" s="10">
        <f>VLOOKUP(表1[[#This Row],[设备位号]],'[1]河南迪赛诺F4工艺包附表2-设备一览表'!$C:$AA,16,FALSE)</f>
        <v>0</v>
      </c>
      <c r="L178" s="10">
        <f>VLOOKUP(表1[[#This Row],[设备位号]],'[1]河南迪赛诺F4工艺包附表2-设备一览表'!$C:$AA,17,FALSE)</f>
        <v>0</v>
      </c>
      <c r="M178" s="10">
        <f>VLOOKUP(表1[[#This Row],[设备位号]],'[1]河南迪赛诺F4工艺包附表2-设备一览表'!$C:$AA,18,FALSE)</f>
        <v>1</v>
      </c>
      <c r="N178" s="10">
        <f>VLOOKUP(表1[[#This Row],[设备位号]],'[1]河南迪赛诺F4工艺包附表2-设备一览表'!$C:$AA,19,FALSE)</f>
        <v>0</v>
      </c>
      <c r="O178" s="10">
        <f>VLOOKUP(表1[[#This Row],[设备位号]],'[1]河南迪赛诺F4工艺包附表2-设备一览表'!$C:$AA,20,FALSE)</f>
        <v>0</v>
      </c>
      <c r="P178" s="10">
        <f>表1[[#This Row],[本期
数量]]+表1[[#This Row],[备用
数量]]+表1[[#This Row],[预留
数量]]</f>
        <v>1</v>
      </c>
      <c r="Q178" s="10" t="str">
        <f>VLOOKUP(表1[[#This Row],[设备位号]],'[1]河南迪赛诺F4工艺包附表2-设备一览表'!$C:$AA,22,FALSE)</f>
        <v>S304</v>
      </c>
      <c r="R178" s="10" t="str">
        <f>VLOOKUP(表1[[#This Row],[设备位号]],'[1]河南迪赛诺F4工艺包附表2-设备一览表'!$C:$AD,28,FALSE)</f>
        <v>F4车间</v>
      </c>
    </row>
    <row r="179" spans="1:18" hidden="1" x14ac:dyDescent="0.2">
      <c r="A179" s="6" t="s">
        <v>180</v>
      </c>
      <c r="B179" s="8" t="s">
        <v>254</v>
      </c>
      <c r="C179" s="9" t="str">
        <f>VLOOKUP(表1[[#This Row],[设备位号]],'[1]河南迪赛诺F4工艺包附表2-设备一览表'!$C:$AA,2,FALSE)</f>
        <v>硝化反应尾气吸收塔</v>
      </c>
      <c r="D179" s="9" t="str">
        <f>VLOOKUP(表1[[#This Row],[设备位号]],'[1]河南迪赛诺F4工艺包附表2-设备一览表'!$C:$AA,3,FALSE)</f>
        <v>波纹板填料</v>
      </c>
      <c r="E179" s="9" t="str">
        <f>VLOOKUP(表1[[#This Row],[设备位号]],'[1]河南迪赛诺F4工艺包附表2-设备一览表'!$C:$AA,4,FALSE)</f>
        <v>V=2.0m3</v>
      </c>
      <c r="F179" s="9">
        <f>VLOOKUP(表1[[#This Row],[设备位号]],'[1]河南迪赛诺F4工艺包附表2-设备一览表'!$C:$AA,10,FALSE)</f>
        <v>11</v>
      </c>
      <c r="G179" s="10">
        <f>VLOOKUP(表1[[#This Row],[设备位号]],'[1]河南迪赛诺F4工艺包附表2-设备一览表'!$C:$AA,14,FALSE)</f>
        <v>0</v>
      </c>
      <c r="H179" s="10">
        <f>VLOOKUP(表1[[#This Row],[设备位号]],'[1]河南迪赛诺F4工艺包附表2-设备一览表'!$C:$AA,15,FALSE)</f>
        <v>0</v>
      </c>
      <c r="I179" s="10">
        <f>LEN(表1[[#This Row],[介质]])-LEN(SUBSTITUTE(表1[[#This Row],[介质]],"，",""))+1</f>
        <v>1</v>
      </c>
      <c r="J179" s="10">
        <f>表1[[#This Row],[介质数量]]*表1[[#This Row],[设备
数量]]</f>
        <v>2</v>
      </c>
      <c r="K179" s="10">
        <f>VLOOKUP(表1[[#This Row],[设备位号]],'[1]河南迪赛诺F4工艺包附表2-设备一览表'!$C:$AA,16,FALSE)</f>
        <v>0</v>
      </c>
      <c r="L179" s="10">
        <f>VLOOKUP(表1[[#This Row],[设备位号]],'[1]河南迪赛诺F4工艺包附表2-设备一览表'!$C:$AA,17,FALSE)</f>
        <v>0</v>
      </c>
      <c r="M179" s="10">
        <f>VLOOKUP(表1[[#This Row],[设备位号]],'[1]河南迪赛诺F4工艺包附表2-设备一览表'!$C:$AA,18,FALSE)</f>
        <v>2</v>
      </c>
      <c r="N179" s="10">
        <f>VLOOKUP(表1[[#This Row],[设备位号]],'[1]河南迪赛诺F4工艺包附表2-设备一览表'!$C:$AA,19,FALSE)</f>
        <v>0</v>
      </c>
      <c r="O179" s="10">
        <f>VLOOKUP(表1[[#This Row],[设备位号]],'[1]河南迪赛诺F4工艺包附表2-设备一览表'!$C:$AA,20,FALSE)</f>
        <v>0</v>
      </c>
      <c r="P179" s="10">
        <f>表1[[#This Row],[本期
数量]]+表1[[#This Row],[备用
数量]]+表1[[#This Row],[预留
数量]]</f>
        <v>2</v>
      </c>
      <c r="Q179" s="10" t="str">
        <f>VLOOKUP(表1[[#This Row],[设备位号]],'[1]河南迪赛诺F4工艺包附表2-设备一览表'!$C:$AA,22,FALSE)</f>
        <v>PP</v>
      </c>
      <c r="R179" s="10">
        <f>VLOOKUP(表1[[#This Row],[设备位号]],'[1]河南迪赛诺F4工艺包附表2-设备一览表'!$C:$AD,28,FALSE)</f>
        <v>0</v>
      </c>
    </row>
    <row r="180" spans="1:18" hidden="1" x14ac:dyDescent="0.2">
      <c r="A180" s="6" t="s">
        <v>181</v>
      </c>
      <c r="B180" s="8" t="s">
        <v>254</v>
      </c>
      <c r="C180" s="9" t="str">
        <f>VLOOKUP(表1[[#This Row],[设备位号]],'[1]河南迪赛诺F4工艺包附表2-设备一览表'!$C:$AA,2,FALSE)</f>
        <v>酸性尾气吸收塔</v>
      </c>
      <c r="D180" s="9" t="str">
        <f>VLOOKUP(表1[[#This Row],[设备位号]],'[1]河南迪赛诺F4工艺包附表2-设备一览表'!$C:$AA,3,FALSE)</f>
        <v>波纹板填料</v>
      </c>
      <c r="E180" s="9" t="str">
        <f>VLOOKUP(表1[[#This Row],[设备位号]],'[1]河南迪赛诺F4工艺包附表2-设备一览表'!$C:$AA,4,FALSE)</f>
        <v>V=2.0m3</v>
      </c>
      <c r="F180" s="9">
        <f>VLOOKUP(表1[[#This Row],[设备位号]],'[1]河南迪赛诺F4工艺包附表2-设备一览表'!$C:$AA,10,FALSE)</f>
        <v>11</v>
      </c>
      <c r="G180" s="10">
        <f>VLOOKUP(表1[[#This Row],[设备位号]],'[1]河南迪赛诺F4工艺包附表2-设备一览表'!$C:$AA,14,FALSE)</f>
        <v>0</v>
      </c>
      <c r="H180" s="10">
        <f>VLOOKUP(表1[[#This Row],[设备位号]],'[1]河南迪赛诺F4工艺包附表2-设备一览表'!$C:$AA,15,FALSE)</f>
        <v>0</v>
      </c>
      <c r="I180" s="10">
        <f>LEN(表1[[#This Row],[介质]])-LEN(SUBSTITUTE(表1[[#This Row],[介质]],"，",""))+1</f>
        <v>1</v>
      </c>
      <c r="J180" s="10">
        <f>表1[[#This Row],[介质数量]]*表1[[#This Row],[设备
数量]]</f>
        <v>2</v>
      </c>
      <c r="K180" s="10">
        <f>VLOOKUP(表1[[#This Row],[设备位号]],'[1]河南迪赛诺F4工艺包附表2-设备一览表'!$C:$AA,16,FALSE)</f>
        <v>0</v>
      </c>
      <c r="L180" s="10">
        <f>VLOOKUP(表1[[#This Row],[设备位号]],'[1]河南迪赛诺F4工艺包附表2-设备一览表'!$C:$AA,17,FALSE)</f>
        <v>0</v>
      </c>
      <c r="M180" s="10">
        <f>VLOOKUP(表1[[#This Row],[设备位号]],'[1]河南迪赛诺F4工艺包附表2-设备一览表'!$C:$AA,18,FALSE)</f>
        <v>2</v>
      </c>
      <c r="N180" s="10">
        <f>VLOOKUP(表1[[#This Row],[设备位号]],'[1]河南迪赛诺F4工艺包附表2-设备一览表'!$C:$AA,19,FALSE)</f>
        <v>0</v>
      </c>
      <c r="O180" s="10">
        <f>VLOOKUP(表1[[#This Row],[设备位号]],'[1]河南迪赛诺F4工艺包附表2-设备一览表'!$C:$AA,20,FALSE)</f>
        <v>0</v>
      </c>
      <c r="P180" s="10">
        <f>表1[[#This Row],[本期
数量]]+表1[[#This Row],[备用
数量]]+表1[[#This Row],[预留
数量]]</f>
        <v>2</v>
      </c>
      <c r="Q180" s="10" t="str">
        <f>VLOOKUP(表1[[#This Row],[设备位号]],'[1]河南迪赛诺F4工艺包附表2-设备一览表'!$C:$AA,22,FALSE)</f>
        <v>PP</v>
      </c>
      <c r="R180" s="10" t="str">
        <f>VLOOKUP(表1[[#This Row],[设备位号]],'[1]河南迪赛诺F4工艺包附表2-设备一览表'!$C:$AD,28,FALSE)</f>
        <v>F4车间</v>
      </c>
    </row>
    <row r="181" spans="1:18" hidden="1" x14ac:dyDescent="0.2">
      <c r="A181" s="6" t="s">
        <v>182</v>
      </c>
      <c r="B181" s="8" t="s">
        <v>254</v>
      </c>
      <c r="C181" s="9" t="str">
        <f>VLOOKUP(表1[[#This Row],[设备位号]],'[1]河南迪赛诺F4工艺包附表2-设备一览表'!$C:$AA,2,FALSE)</f>
        <v>碱性尾气吸收塔</v>
      </c>
      <c r="D181" s="9" t="str">
        <f>VLOOKUP(表1[[#This Row],[设备位号]],'[1]河南迪赛诺F4工艺包附表2-设备一览表'!$C:$AA,3,FALSE)</f>
        <v>波纹板填料</v>
      </c>
      <c r="E181" s="9" t="str">
        <f>VLOOKUP(表1[[#This Row],[设备位号]],'[1]河南迪赛诺F4工艺包附表2-设备一览表'!$C:$AA,4,FALSE)</f>
        <v>V=2.0m3</v>
      </c>
      <c r="F181" s="9">
        <f>VLOOKUP(表1[[#This Row],[设备位号]],'[1]河南迪赛诺F4工艺包附表2-设备一览表'!$C:$AA,10,FALSE)</f>
        <v>11</v>
      </c>
      <c r="G181" s="10">
        <f>VLOOKUP(表1[[#This Row],[设备位号]],'[1]河南迪赛诺F4工艺包附表2-设备一览表'!$C:$AA,14,FALSE)</f>
        <v>0</v>
      </c>
      <c r="H181" s="10">
        <f>VLOOKUP(表1[[#This Row],[设备位号]],'[1]河南迪赛诺F4工艺包附表2-设备一览表'!$C:$AA,15,FALSE)</f>
        <v>0</v>
      </c>
      <c r="I181" s="10">
        <f>LEN(表1[[#This Row],[介质]])-LEN(SUBSTITUTE(表1[[#This Row],[介质]],"，",""))+1</f>
        <v>1</v>
      </c>
      <c r="J181" s="10">
        <f>表1[[#This Row],[介质数量]]*表1[[#This Row],[设备
数量]]</f>
        <v>1</v>
      </c>
      <c r="K181" s="10">
        <f>VLOOKUP(表1[[#This Row],[设备位号]],'[1]河南迪赛诺F4工艺包附表2-设备一览表'!$C:$AA,16,FALSE)</f>
        <v>0</v>
      </c>
      <c r="L181" s="10">
        <f>VLOOKUP(表1[[#This Row],[设备位号]],'[1]河南迪赛诺F4工艺包附表2-设备一览表'!$C:$AA,17,FALSE)</f>
        <v>0</v>
      </c>
      <c r="M181" s="10">
        <f>VLOOKUP(表1[[#This Row],[设备位号]],'[1]河南迪赛诺F4工艺包附表2-设备一览表'!$C:$AA,18,FALSE)</f>
        <v>1</v>
      </c>
      <c r="N181" s="10">
        <f>VLOOKUP(表1[[#This Row],[设备位号]],'[1]河南迪赛诺F4工艺包附表2-设备一览表'!$C:$AA,19,FALSE)</f>
        <v>0</v>
      </c>
      <c r="O181" s="10">
        <f>VLOOKUP(表1[[#This Row],[设备位号]],'[1]河南迪赛诺F4工艺包附表2-设备一览表'!$C:$AA,20,FALSE)</f>
        <v>0</v>
      </c>
      <c r="P181" s="10">
        <f>表1[[#This Row],[本期
数量]]+表1[[#This Row],[备用
数量]]+表1[[#This Row],[预留
数量]]</f>
        <v>1</v>
      </c>
      <c r="Q181" s="10" t="str">
        <f>VLOOKUP(表1[[#This Row],[设备位号]],'[1]河南迪赛诺F4工艺包附表2-设备一览表'!$C:$AA,22,FALSE)</f>
        <v>PP</v>
      </c>
      <c r="R181" s="10" t="str">
        <f>VLOOKUP(表1[[#This Row],[设备位号]],'[1]河南迪赛诺F4工艺包附表2-设备一览表'!$C:$AD,28,FALSE)</f>
        <v>F4车间</v>
      </c>
    </row>
    <row r="182" spans="1:18" hidden="1" x14ac:dyDescent="0.2">
      <c r="A182" s="6" t="s">
        <v>183</v>
      </c>
      <c r="B182" s="8" t="s">
        <v>254</v>
      </c>
      <c r="C182" s="9" t="str">
        <f>VLOOKUP(表1[[#This Row],[设备位号]],'[1]河南迪赛诺F4工艺包附表2-设备一览表'!$C:$AA,2,FALSE)</f>
        <v>水洗尾气吸收塔</v>
      </c>
      <c r="D182" s="9" t="str">
        <f>VLOOKUP(表1[[#This Row],[设备位号]],'[1]河南迪赛诺F4工艺包附表2-设备一览表'!$C:$AA,3,FALSE)</f>
        <v>波纹板填料</v>
      </c>
      <c r="E182" s="9" t="str">
        <f>VLOOKUP(表1[[#This Row],[设备位号]],'[1]河南迪赛诺F4工艺包附表2-设备一览表'!$C:$AA,4,FALSE)</f>
        <v>V=2.0m3</v>
      </c>
      <c r="F182" s="9">
        <f>VLOOKUP(表1[[#This Row],[设备位号]],'[1]河南迪赛诺F4工艺包附表2-设备一览表'!$C:$AA,10,FALSE)</f>
        <v>11</v>
      </c>
      <c r="G182" s="10">
        <f>VLOOKUP(表1[[#This Row],[设备位号]],'[1]河南迪赛诺F4工艺包附表2-设备一览表'!$C:$AA,14,FALSE)</f>
        <v>0</v>
      </c>
      <c r="H182" s="10">
        <f>VLOOKUP(表1[[#This Row],[设备位号]],'[1]河南迪赛诺F4工艺包附表2-设备一览表'!$C:$AA,15,FALSE)</f>
        <v>0</v>
      </c>
      <c r="I182" s="10">
        <f>LEN(表1[[#This Row],[介质]])-LEN(SUBSTITUTE(表1[[#This Row],[介质]],"，",""))+1</f>
        <v>1</v>
      </c>
      <c r="J182" s="10">
        <f>表1[[#This Row],[介质数量]]*表1[[#This Row],[设备
数量]]</f>
        <v>1</v>
      </c>
      <c r="K182" s="10">
        <f>VLOOKUP(表1[[#This Row],[设备位号]],'[1]河南迪赛诺F4工艺包附表2-设备一览表'!$C:$AA,16,FALSE)</f>
        <v>0</v>
      </c>
      <c r="L182" s="10">
        <f>VLOOKUP(表1[[#This Row],[设备位号]],'[1]河南迪赛诺F4工艺包附表2-设备一览表'!$C:$AA,17,FALSE)</f>
        <v>0</v>
      </c>
      <c r="M182" s="10">
        <f>VLOOKUP(表1[[#This Row],[设备位号]],'[1]河南迪赛诺F4工艺包附表2-设备一览表'!$C:$AA,18,FALSE)</f>
        <v>1</v>
      </c>
      <c r="N182" s="10">
        <f>VLOOKUP(表1[[#This Row],[设备位号]],'[1]河南迪赛诺F4工艺包附表2-设备一览表'!$C:$AA,19,FALSE)</f>
        <v>0</v>
      </c>
      <c r="O182" s="10">
        <f>VLOOKUP(表1[[#This Row],[设备位号]],'[1]河南迪赛诺F4工艺包附表2-设备一览表'!$C:$AA,20,FALSE)</f>
        <v>0</v>
      </c>
      <c r="P182" s="10">
        <f>表1[[#This Row],[本期
数量]]+表1[[#This Row],[备用
数量]]+表1[[#This Row],[预留
数量]]</f>
        <v>1</v>
      </c>
      <c r="Q182" s="10" t="str">
        <f>VLOOKUP(表1[[#This Row],[设备位号]],'[1]河南迪赛诺F4工艺包附表2-设备一览表'!$C:$AA,22,FALSE)</f>
        <v>PP</v>
      </c>
      <c r="R182" s="10" t="str">
        <f>VLOOKUP(表1[[#This Row],[设备位号]],'[1]河南迪赛诺F4工艺包附表2-设备一览表'!$C:$AD,28,FALSE)</f>
        <v>F4车间</v>
      </c>
    </row>
    <row r="183" spans="1:18" hidden="1" x14ac:dyDescent="0.2">
      <c r="A183" s="6" t="s">
        <v>184</v>
      </c>
      <c r="B183" s="8" t="s">
        <v>253</v>
      </c>
      <c r="C183" s="9" t="str">
        <f>VLOOKUP(表1[[#This Row],[设备位号]],'[1]河南迪赛诺F4工艺包附表2-设备一览表'!$C:$AA,2,FALSE)</f>
        <v>待回收THF中间罐</v>
      </c>
      <c r="D183" s="9" t="str">
        <f>VLOOKUP(表1[[#This Row],[设备位号]],'[1]河南迪赛诺F4工艺包附表2-设备一览表'!$C:$AA,3,FALSE)</f>
        <v>立式平底椭圆顶</v>
      </c>
      <c r="E183" s="9" t="str">
        <f>VLOOKUP(表1[[#This Row],[设备位号]],'[1]河南迪赛诺F4工艺包附表2-设备一览表'!$C:$AA,4,FALSE)</f>
        <v>V=8.0m3</v>
      </c>
      <c r="F183" s="9">
        <f>VLOOKUP(表1[[#This Row],[设备位号]],'[1]河南迪赛诺F4工艺包附表2-设备一览表'!$C:$AA,10,FALSE)</f>
        <v>0</v>
      </c>
      <c r="G183" s="10">
        <f>VLOOKUP(表1[[#This Row],[设备位号]],'[1]河南迪赛诺F4工艺包附表2-设备一览表'!$C:$AA,14,FALSE)</f>
        <v>0</v>
      </c>
      <c r="H183" s="10" t="str">
        <f>VLOOKUP(表1[[#This Row],[设备位号]],'[1]河南迪赛诺F4工艺包附表2-设备一览表'!$C:$AA,15,FALSE)</f>
        <v>THF，乙醇，水</v>
      </c>
      <c r="I183" s="10">
        <f>LEN(表1[[#This Row],[介质]])-LEN(SUBSTITUTE(表1[[#This Row],[介质]],"，",""))+1</f>
        <v>3</v>
      </c>
      <c r="J183" s="10">
        <f>表1[[#This Row],[介质数量]]*表1[[#This Row],[设备
数量]]</f>
        <v>3</v>
      </c>
      <c r="K183" s="10" t="str">
        <f>VLOOKUP(表1[[#This Row],[设备位号]],'[1]河南迪赛诺F4工艺包附表2-设备一览表'!$C:$AA,16,FALSE)</f>
        <v>20-30</v>
      </c>
      <c r="L183" s="10" t="str">
        <f>VLOOKUP(表1[[#This Row],[设备位号]],'[1]河南迪赛诺F4工艺包附表2-设备一览表'!$C:$AA,17,FALSE)</f>
        <v>常压</v>
      </c>
      <c r="M183" s="10">
        <f>VLOOKUP(表1[[#This Row],[设备位号]],'[1]河南迪赛诺F4工艺包附表2-设备一览表'!$C:$AA,18,FALSE)</f>
        <v>1</v>
      </c>
      <c r="N183" s="10">
        <f>VLOOKUP(表1[[#This Row],[设备位号]],'[1]河南迪赛诺F4工艺包附表2-设备一览表'!$C:$AA,19,FALSE)</f>
        <v>0</v>
      </c>
      <c r="O183" s="10">
        <f>VLOOKUP(表1[[#This Row],[设备位号]],'[1]河南迪赛诺F4工艺包附表2-设备一览表'!$C:$AA,20,FALSE)</f>
        <v>0</v>
      </c>
      <c r="P183" s="10">
        <f>表1[[#This Row],[本期
数量]]+表1[[#This Row],[备用
数量]]+表1[[#This Row],[预留
数量]]</f>
        <v>1</v>
      </c>
      <c r="Q183" s="10" t="str">
        <f>VLOOKUP(表1[[#This Row],[设备位号]],'[1]河南迪赛诺F4工艺包附表2-设备一览表'!$C:$AA,22,FALSE)</f>
        <v>S304</v>
      </c>
      <c r="R183" s="10" t="str">
        <f>VLOOKUP(表1[[#This Row],[设备位号]],'[1]河南迪赛诺F4工艺包附表2-设备一览表'!$C:$AD,28,FALSE)</f>
        <v>回收车间</v>
      </c>
    </row>
    <row r="184" spans="1:18" hidden="1" x14ac:dyDescent="0.2">
      <c r="A184" s="6" t="s">
        <v>185</v>
      </c>
      <c r="B184" s="8" t="s">
        <v>253</v>
      </c>
      <c r="C184" s="9" t="str">
        <f>VLOOKUP(表1[[#This Row],[设备位号]],'[1]河南迪赛诺F4工艺包附表2-设备一览表'!$C:$AA,2,FALSE)</f>
        <v>待回收THF中间罐捕集器</v>
      </c>
      <c r="D184" s="9" t="str">
        <f>VLOOKUP(表1[[#This Row],[设备位号]],'[1]河南迪赛诺F4工艺包附表2-设备一览表'!$C:$AA,3,FALSE)</f>
        <v>缠绕管冷凝器</v>
      </c>
      <c r="E184" s="9" t="str">
        <f>VLOOKUP(表1[[#This Row],[设备位号]],'[1]河南迪赛诺F4工艺包附表2-设备一览表'!$C:$AA,4,FALSE)</f>
        <v>S=2m2</v>
      </c>
      <c r="F184" s="9">
        <f>VLOOKUP(表1[[#This Row],[设备位号]],'[1]河南迪赛诺F4工艺包附表2-设备一览表'!$C:$AA,10,FALSE)</f>
        <v>0</v>
      </c>
      <c r="G184" s="10">
        <f>VLOOKUP(表1[[#This Row],[设备位号]],'[1]河南迪赛诺F4工艺包附表2-设备一览表'!$C:$AA,14,FALSE)</f>
        <v>0</v>
      </c>
      <c r="H184" s="10" t="str">
        <f>VLOOKUP(表1[[#This Row],[设备位号]],'[1]河南迪赛诺F4工艺包附表2-设备一览表'!$C:$AA,15,FALSE)</f>
        <v>THF，乙醇，水</v>
      </c>
      <c r="I184" s="10">
        <f>LEN(表1[[#This Row],[介质]])-LEN(SUBSTITUTE(表1[[#This Row],[介质]],"，",""))+1</f>
        <v>3</v>
      </c>
      <c r="J184" s="10">
        <f>表1[[#This Row],[介质数量]]*表1[[#This Row],[设备
数量]]</f>
        <v>3</v>
      </c>
      <c r="K184" s="10" t="str">
        <f>VLOOKUP(表1[[#This Row],[设备位号]],'[1]河南迪赛诺F4工艺包附表2-设备一览表'!$C:$AA,16,FALSE)</f>
        <v>20-30</v>
      </c>
      <c r="L184" s="10" t="str">
        <f>VLOOKUP(表1[[#This Row],[设备位号]],'[1]河南迪赛诺F4工艺包附表2-设备一览表'!$C:$AA,17,FALSE)</f>
        <v>常压</v>
      </c>
      <c r="M184" s="10">
        <f>VLOOKUP(表1[[#This Row],[设备位号]],'[1]河南迪赛诺F4工艺包附表2-设备一览表'!$C:$AA,18,FALSE)</f>
        <v>1</v>
      </c>
      <c r="N184" s="10">
        <f>VLOOKUP(表1[[#This Row],[设备位号]],'[1]河南迪赛诺F4工艺包附表2-设备一览表'!$C:$AA,19,FALSE)</f>
        <v>0</v>
      </c>
      <c r="O184" s="10">
        <f>VLOOKUP(表1[[#This Row],[设备位号]],'[1]河南迪赛诺F4工艺包附表2-设备一览表'!$C:$AA,20,FALSE)</f>
        <v>0</v>
      </c>
      <c r="P184" s="10">
        <f>表1[[#This Row],[本期
数量]]+表1[[#This Row],[备用
数量]]+表1[[#This Row],[预留
数量]]</f>
        <v>1</v>
      </c>
      <c r="Q184" s="10" t="str">
        <f>VLOOKUP(表1[[#This Row],[设备位号]],'[1]河南迪赛诺F4工艺包附表2-设备一览表'!$C:$AA,22,FALSE)</f>
        <v>S304</v>
      </c>
      <c r="R184" s="10" t="str">
        <f>VLOOKUP(表1[[#This Row],[设备位号]],'[1]河南迪赛诺F4工艺包附表2-设备一览表'!$C:$AD,28,FALSE)</f>
        <v>回收车间</v>
      </c>
    </row>
    <row r="185" spans="1:18" hidden="1" x14ac:dyDescent="0.2">
      <c r="A185" s="6" t="s">
        <v>186</v>
      </c>
      <c r="B185" s="8" t="s">
        <v>253</v>
      </c>
      <c r="C185" s="9" t="str">
        <f>VLOOKUP(表1[[#This Row],[设备位号]],'[1]河南迪赛诺F4工艺包附表2-设备一览表'!$C:$AA,2,FALSE)</f>
        <v>待回收THF中间罐打料泵</v>
      </c>
      <c r="D185" s="9" t="str">
        <f>VLOOKUP(表1[[#This Row],[设备位号]],'[1]河南迪赛诺F4工艺包附表2-设备一览表'!$C:$AA,3,FALSE)</f>
        <v>磁力泵</v>
      </c>
      <c r="E185" s="9" t="str">
        <f>VLOOKUP(表1[[#This Row],[设备位号]],'[1]河南迪赛诺F4工艺包附表2-设备一览表'!$C:$AA,4,FALSE)</f>
        <v>Q=4.0m3/hr（40-25-160，Q=6.3m3/h,H=32m，3kw）</v>
      </c>
      <c r="F185" s="9">
        <f>VLOOKUP(表1[[#This Row],[设备位号]],'[1]河南迪赛诺F4工艺包附表2-设备一览表'!$C:$AA,10,FALSE)</f>
        <v>3</v>
      </c>
      <c r="G185" s="10">
        <f>VLOOKUP(表1[[#This Row],[设备位号]],'[1]河南迪赛诺F4工艺包附表2-设备一览表'!$C:$AA,14,FALSE)</f>
        <v>0</v>
      </c>
      <c r="H185" s="10" t="str">
        <f>VLOOKUP(表1[[#This Row],[设备位号]],'[1]河南迪赛诺F4工艺包附表2-设备一览表'!$C:$AA,15,FALSE)</f>
        <v>THF，乙醇，水</v>
      </c>
      <c r="I185" s="10">
        <f>LEN(表1[[#This Row],[介质]])-LEN(SUBSTITUTE(表1[[#This Row],[介质]],"，",""))+1</f>
        <v>3</v>
      </c>
      <c r="J185" s="10">
        <f>表1[[#This Row],[介质数量]]*表1[[#This Row],[设备
数量]]</f>
        <v>3</v>
      </c>
      <c r="K185" s="10" t="str">
        <f>VLOOKUP(表1[[#This Row],[设备位号]],'[1]河南迪赛诺F4工艺包附表2-设备一览表'!$C:$AA,16,FALSE)</f>
        <v>20-30</v>
      </c>
      <c r="L185" s="10" t="str">
        <f>VLOOKUP(表1[[#This Row],[设备位号]],'[1]河南迪赛诺F4工艺包附表2-设备一览表'!$C:$AA,17,FALSE)</f>
        <v>常压</v>
      </c>
      <c r="M185" s="10">
        <f>VLOOKUP(表1[[#This Row],[设备位号]],'[1]河南迪赛诺F4工艺包附表2-设备一览表'!$C:$AA,18,FALSE)</f>
        <v>1</v>
      </c>
      <c r="N185" s="10">
        <f>VLOOKUP(表1[[#This Row],[设备位号]],'[1]河南迪赛诺F4工艺包附表2-设备一览表'!$C:$AA,19,FALSE)</f>
        <v>0</v>
      </c>
      <c r="O185" s="10">
        <f>VLOOKUP(表1[[#This Row],[设备位号]],'[1]河南迪赛诺F4工艺包附表2-设备一览表'!$C:$AA,20,FALSE)</f>
        <v>0</v>
      </c>
      <c r="P185" s="10">
        <f>表1[[#This Row],[本期
数量]]+表1[[#This Row],[备用
数量]]+表1[[#This Row],[预留
数量]]</f>
        <v>1</v>
      </c>
      <c r="Q185" s="10" t="str">
        <f>VLOOKUP(表1[[#This Row],[设备位号]],'[1]河南迪赛诺F4工艺包附表2-设备一览表'!$C:$AA,22,FALSE)</f>
        <v>S304</v>
      </c>
      <c r="R185" s="10" t="str">
        <f>VLOOKUP(表1[[#This Row],[设备位号]],'[1]河南迪赛诺F4工艺包附表2-设备一览表'!$C:$AD,28,FALSE)</f>
        <v>回收车间</v>
      </c>
    </row>
    <row r="186" spans="1:18" hidden="1" x14ac:dyDescent="0.2">
      <c r="A186" s="6" t="s">
        <v>187</v>
      </c>
      <c r="B186" s="8" t="s">
        <v>253</v>
      </c>
      <c r="C186" s="9" t="str">
        <f>VLOOKUP(表1[[#This Row],[设备位号]],'[1]河南迪赛诺F4工艺包附表2-设备一览表'!$C:$AA,2,FALSE)</f>
        <v>THF萃取精馏塔</v>
      </c>
      <c r="D186" s="9" t="str">
        <f>VLOOKUP(表1[[#This Row],[设备位号]],'[1]河南迪赛诺F4工艺包附表2-设备一览表'!$C:$AA,3,FALSE)</f>
        <v>填料塔</v>
      </c>
      <c r="E186" s="9" t="str">
        <f>VLOOKUP(表1[[#This Row],[设备位号]],'[1]河南迪赛诺F4工艺包附表2-设备一览表'!$C:$AA,4,FALSE)</f>
        <v>填料高度H=20m, D=800mm</v>
      </c>
      <c r="F186" s="9">
        <f>VLOOKUP(表1[[#This Row],[设备位号]],'[1]河南迪赛诺F4工艺包附表2-设备一览表'!$C:$AA,10,FALSE)</f>
        <v>0</v>
      </c>
      <c r="G186" s="10">
        <f>VLOOKUP(表1[[#This Row],[设备位号]],'[1]河南迪赛诺F4工艺包附表2-设备一览表'!$C:$AA,14,FALSE)</f>
        <v>0</v>
      </c>
      <c r="H186" s="10" t="str">
        <f>VLOOKUP(表1[[#This Row],[设备位号]],'[1]河南迪赛诺F4工艺包附表2-设备一览表'!$C:$AA,15,FALSE)</f>
        <v>THF，乙醇，水</v>
      </c>
      <c r="I186" s="10">
        <f>LEN(表1[[#This Row],[介质]])-LEN(SUBSTITUTE(表1[[#This Row],[介质]],"，",""))+1</f>
        <v>3</v>
      </c>
      <c r="J186" s="10">
        <f>表1[[#This Row],[介质数量]]*表1[[#This Row],[设备
数量]]</f>
        <v>3</v>
      </c>
      <c r="K186" s="10">
        <f>VLOOKUP(表1[[#This Row],[设备位号]],'[1]河南迪赛诺F4工艺包附表2-设备一览表'!$C:$AA,16,FALSE)</f>
        <v>0</v>
      </c>
      <c r="L186" s="10" t="str">
        <f>VLOOKUP(表1[[#This Row],[设备位号]],'[1]河南迪赛诺F4工艺包附表2-设备一览表'!$C:$AA,17,FALSE)</f>
        <v>常压</v>
      </c>
      <c r="M186" s="10">
        <f>VLOOKUP(表1[[#This Row],[设备位号]],'[1]河南迪赛诺F4工艺包附表2-设备一览表'!$C:$AA,18,FALSE)</f>
        <v>1</v>
      </c>
      <c r="N186" s="10">
        <f>VLOOKUP(表1[[#This Row],[设备位号]],'[1]河南迪赛诺F4工艺包附表2-设备一览表'!$C:$AA,19,FALSE)</f>
        <v>0</v>
      </c>
      <c r="O186" s="10">
        <f>VLOOKUP(表1[[#This Row],[设备位号]],'[1]河南迪赛诺F4工艺包附表2-设备一览表'!$C:$AA,20,FALSE)</f>
        <v>0</v>
      </c>
      <c r="P186" s="10">
        <f>表1[[#This Row],[本期
数量]]+表1[[#This Row],[备用
数量]]+表1[[#This Row],[预留
数量]]</f>
        <v>1</v>
      </c>
      <c r="Q186" s="10" t="str">
        <f>VLOOKUP(表1[[#This Row],[设备位号]],'[1]河南迪赛诺F4工艺包附表2-设备一览表'!$C:$AA,22,FALSE)</f>
        <v>S304</v>
      </c>
      <c r="R186" s="10" t="str">
        <f>VLOOKUP(表1[[#This Row],[设备位号]],'[1]河南迪赛诺F4工艺包附表2-设备一览表'!$C:$AD,28,FALSE)</f>
        <v>回收车间</v>
      </c>
    </row>
    <row r="187" spans="1:18" hidden="1" x14ac:dyDescent="0.2">
      <c r="A187" s="6" t="s">
        <v>188</v>
      </c>
      <c r="B187" s="8" t="s">
        <v>253</v>
      </c>
      <c r="C187" s="9" t="str">
        <f>VLOOKUP(表1[[#This Row],[设备位号]],'[1]河南迪赛诺F4工艺包附表2-设备一览表'!$C:$AA,2,FALSE)</f>
        <v>THF萃取精馏塔顶冷凝器</v>
      </c>
      <c r="D187" s="9" t="str">
        <f>VLOOKUP(表1[[#This Row],[设备位号]],'[1]河南迪赛诺F4工艺包附表2-设备一览表'!$C:$AA,3,FALSE)</f>
        <v>管壳式</v>
      </c>
      <c r="E187" s="9" t="str">
        <f>VLOOKUP(表1[[#This Row],[设备位号]],'[1]河南迪赛诺F4工艺包附表2-设备一览表'!$C:$AA,4,FALSE)</f>
        <v>S=60m2</v>
      </c>
      <c r="F187" s="9">
        <f>VLOOKUP(表1[[#This Row],[设备位号]],'[1]河南迪赛诺F4工艺包附表2-设备一览表'!$C:$AA,10,FALSE)</f>
        <v>0</v>
      </c>
      <c r="G187" s="10">
        <f>VLOOKUP(表1[[#This Row],[设备位号]],'[1]河南迪赛诺F4工艺包附表2-设备一览表'!$C:$AA,14,FALSE)</f>
        <v>0</v>
      </c>
      <c r="H187" s="10" t="str">
        <f>VLOOKUP(表1[[#This Row],[设备位号]],'[1]河南迪赛诺F4工艺包附表2-设备一览表'!$C:$AA,15,FALSE)</f>
        <v>THF，水</v>
      </c>
      <c r="I187" s="10">
        <f>LEN(表1[[#This Row],[介质]])-LEN(SUBSTITUTE(表1[[#This Row],[介质]],"，",""))+1</f>
        <v>2</v>
      </c>
      <c r="J187" s="10">
        <f>表1[[#This Row],[介质数量]]*表1[[#This Row],[设备
数量]]</f>
        <v>2</v>
      </c>
      <c r="K187" s="10">
        <f>VLOOKUP(表1[[#This Row],[设备位号]],'[1]河南迪赛诺F4工艺包附表2-设备一览表'!$C:$AA,16,FALSE)</f>
        <v>40</v>
      </c>
      <c r="L187" s="10" t="str">
        <f>VLOOKUP(表1[[#This Row],[设备位号]],'[1]河南迪赛诺F4工艺包附表2-设备一览表'!$C:$AA,17,FALSE)</f>
        <v>常压</v>
      </c>
      <c r="M187" s="10">
        <f>VLOOKUP(表1[[#This Row],[设备位号]],'[1]河南迪赛诺F4工艺包附表2-设备一览表'!$C:$AA,18,FALSE)</f>
        <v>1</v>
      </c>
      <c r="N187" s="10">
        <f>VLOOKUP(表1[[#This Row],[设备位号]],'[1]河南迪赛诺F4工艺包附表2-设备一览表'!$C:$AA,19,FALSE)</f>
        <v>0</v>
      </c>
      <c r="O187" s="10">
        <f>VLOOKUP(表1[[#This Row],[设备位号]],'[1]河南迪赛诺F4工艺包附表2-设备一览表'!$C:$AA,20,FALSE)</f>
        <v>0</v>
      </c>
      <c r="P187" s="10">
        <f>表1[[#This Row],[本期
数量]]+表1[[#This Row],[备用
数量]]+表1[[#This Row],[预留
数量]]</f>
        <v>1</v>
      </c>
      <c r="Q187" s="10" t="str">
        <f>VLOOKUP(表1[[#This Row],[设备位号]],'[1]河南迪赛诺F4工艺包附表2-设备一览表'!$C:$AA,22,FALSE)</f>
        <v>S304</v>
      </c>
      <c r="R187" s="10" t="str">
        <f>VLOOKUP(表1[[#This Row],[设备位号]],'[1]河南迪赛诺F4工艺包附表2-设备一览表'!$C:$AD,28,FALSE)</f>
        <v>回收车间</v>
      </c>
    </row>
    <row r="188" spans="1:18" hidden="1" x14ac:dyDescent="0.2">
      <c r="A188" s="6" t="s">
        <v>189</v>
      </c>
      <c r="B188" s="8" t="s">
        <v>253</v>
      </c>
      <c r="C188" s="9" t="str">
        <f>VLOOKUP(表1[[#This Row],[设备位号]],'[1]河南迪赛诺F4工艺包附表2-设备一览表'!$C:$AA,2,FALSE)</f>
        <v>THF萃取精馏塔顶捕集器</v>
      </c>
      <c r="D188" s="9" t="str">
        <f>VLOOKUP(表1[[#This Row],[设备位号]],'[1]河南迪赛诺F4工艺包附表2-设备一览表'!$C:$AA,3,FALSE)</f>
        <v>管壳式</v>
      </c>
      <c r="E188" s="9" t="str">
        <f>VLOOKUP(表1[[#This Row],[设备位号]],'[1]河南迪赛诺F4工艺包附表2-设备一览表'!$C:$AA,4,FALSE)</f>
        <v>S=25m2</v>
      </c>
      <c r="F188" s="9">
        <f>VLOOKUP(表1[[#This Row],[设备位号]],'[1]河南迪赛诺F4工艺包附表2-设备一览表'!$C:$AA,10,FALSE)</f>
        <v>0</v>
      </c>
      <c r="G188" s="10">
        <f>VLOOKUP(表1[[#This Row],[设备位号]],'[1]河南迪赛诺F4工艺包附表2-设备一览表'!$C:$AA,14,FALSE)</f>
        <v>0</v>
      </c>
      <c r="H188" s="10" t="str">
        <f>VLOOKUP(表1[[#This Row],[设备位号]],'[1]河南迪赛诺F4工艺包附表2-设备一览表'!$C:$AA,15,FALSE)</f>
        <v>THF，水</v>
      </c>
      <c r="I188" s="10">
        <f>LEN(表1[[#This Row],[介质]])-LEN(SUBSTITUTE(表1[[#This Row],[介质]],"，",""))+1</f>
        <v>2</v>
      </c>
      <c r="J188" s="10">
        <f>表1[[#This Row],[介质数量]]*表1[[#This Row],[设备
数量]]</f>
        <v>2</v>
      </c>
      <c r="K188" s="10">
        <f>VLOOKUP(表1[[#This Row],[设备位号]],'[1]河南迪赛诺F4工艺包附表2-设备一览表'!$C:$AA,16,FALSE)</f>
        <v>10</v>
      </c>
      <c r="L188" s="10" t="str">
        <f>VLOOKUP(表1[[#This Row],[设备位号]],'[1]河南迪赛诺F4工艺包附表2-设备一览表'!$C:$AA,17,FALSE)</f>
        <v>常压</v>
      </c>
      <c r="M188" s="10">
        <f>VLOOKUP(表1[[#This Row],[设备位号]],'[1]河南迪赛诺F4工艺包附表2-设备一览表'!$C:$AA,18,FALSE)</f>
        <v>1</v>
      </c>
      <c r="N188" s="10">
        <f>VLOOKUP(表1[[#This Row],[设备位号]],'[1]河南迪赛诺F4工艺包附表2-设备一览表'!$C:$AA,19,FALSE)</f>
        <v>0</v>
      </c>
      <c r="O188" s="10">
        <f>VLOOKUP(表1[[#This Row],[设备位号]],'[1]河南迪赛诺F4工艺包附表2-设备一览表'!$C:$AA,20,FALSE)</f>
        <v>0</v>
      </c>
      <c r="P188" s="10">
        <f>表1[[#This Row],[本期
数量]]+表1[[#This Row],[备用
数量]]+表1[[#This Row],[预留
数量]]</f>
        <v>1</v>
      </c>
      <c r="Q188" s="10" t="str">
        <f>VLOOKUP(表1[[#This Row],[设备位号]],'[1]河南迪赛诺F4工艺包附表2-设备一览表'!$C:$AA,22,FALSE)</f>
        <v>S304</v>
      </c>
      <c r="R188" s="10" t="str">
        <f>VLOOKUP(表1[[#This Row],[设备位号]],'[1]河南迪赛诺F4工艺包附表2-设备一览表'!$C:$AD,28,FALSE)</f>
        <v>回收车间</v>
      </c>
    </row>
    <row r="189" spans="1:18" hidden="1" x14ac:dyDescent="0.2">
      <c r="A189" s="6" t="s">
        <v>190</v>
      </c>
      <c r="B189" s="8" t="s">
        <v>253</v>
      </c>
      <c r="C189" s="9" t="str">
        <f>VLOOKUP(表1[[#This Row],[设备位号]],'[1]河南迪赛诺F4工艺包附表2-设备一览表'!$C:$AA,2,FALSE)</f>
        <v>THF萃取精馏塔回流罐</v>
      </c>
      <c r="D189" s="9" t="str">
        <f>VLOOKUP(表1[[#This Row],[设备位号]],'[1]河南迪赛诺F4工艺包附表2-设备一览表'!$C:$AA,3,FALSE)</f>
        <v>立式盆底椭圆封头</v>
      </c>
      <c r="E189" s="9" t="str">
        <f>VLOOKUP(表1[[#This Row],[设备位号]],'[1]河南迪赛诺F4工艺包附表2-设备一览表'!$C:$AA,4,FALSE)</f>
        <v>V=0.8m3</v>
      </c>
      <c r="F189" s="9">
        <f>VLOOKUP(表1[[#This Row],[设备位号]],'[1]河南迪赛诺F4工艺包附表2-设备一览表'!$C:$AA,10,FALSE)</f>
        <v>0</v>
      </c>
      <c r="G189" s="10">
        <f>VLOOKUP(表1[[#This Row],[设备位号]],'[1]河南迪赛诺F4工艺包附表2-设备一览表'!$C:$AA,14,FALSE)</f>
        <v>0</v>
      </c>
      <c r="H189" s="10" t="str">
        <f>VLOOKUP(表1[[#This Row],[设备位号]],'[1]河南迪赛诺F4工艺包附表2-设备一览表'!$C:$AA,15,FALSE)</f>
        <v>THF，水</v>
      </c>
      <c r="I189" s="10">
        <f>LEN(表1[[#This Row],[介质]])-LEN(SUBSTITUTE(表1[[#This Row],[介质]],"，",""))+1</f>
        <v>2</v>
      </c>
      <c r="J189" s="10">
        <f>表1[[#This Row],[介质数量]]*表1[[#This Row],[设备
数量]]</f>
        <v>2</v>
      </c>
      <c r="K189" s="10">
        <f>VLOOKUP(表1[[#This Row],[设备位号]],'[1]河南迪赛诺F4工艺包附表2-设备一览表'!$C:$AA,16,FALSE)</f>
        <v>40</v>
      </c>
      <c r="L189" s="10" t="str">
        <f>VLOOKUP(表1[[#This Row],[设备位号]],'[1]河南迪赛诺F4工艺包附表2-设备一览表'!$C:$AA,17,FALSE)</f>
        <v>常压</v>
      </c>
      <c r="M189" s="10">
        <f>VLOOKUP(表1[[#This Row],[设备位号]],'[1]河南迪赛诺F4工艺包附表2-设备一览表'!$C:$AA,18,FALSE)</f>
        <v>1</v>
      </c>
      <c r="N189" s="10">
        <f>VLOOKUP(表1[[#This Row],[设备位号]],'[1]河南迪赛诺F4工艺包附表2-设备一览表'!$C:$AA,19,FALSE)</f>
        <v>0</v>
      </c>
      <c r="O189" s="10">
        <f>VLOOKUP(表1[[#This Row],[设备位号]],'[1]河南迪赛诺F4工艺包附表2-设备一览表'!$C:$AA,20,FALSE)</f>
        <v>0</v>
      </c>
      <c r="P189" s="10">
        <f>表1[[#This Row],[本期
数量]]+表1[[#This Row],[备用
数量]]+表1[[#This Row],[预留
数量]]</f>
        <v>1</v>
      </c>
      <c r="Q189" s="10" t="str">
        <f>VLOOKUP(表1[[#This Row],[设备位号]],'[1]河南迪赛诺F4工艺包附表2-设备一览表'!$C:$AA,22,FALSE)</f>
        <v>S304</v>
      </c>
      <c r="R189" s="10" t="str">
        <f>VLOOKUP(表1[[#This Row],[设备位号]],'[1]河南迪赛诺F4工艺包附表2-设备一览表'!$C:$AD,28,FALSE)</f>
        <v>回收车间</v>
      </c>
    </row>
    <row r="190" spans="1:18" hidden="1" x14ac:dyDescent="0.2">
      <c r="A190" s="6" t="s">
        <v>191</v>
      </c>
      <c r="B190" s="8" t="s">
        <v>253</v>
      </c>
      <c r="C190" s="9" t="str">
        <f>VLOOKUP(表1[[#This Row],[设备位号]],'[1]河南迪赛诺F4工艺包附表2-设备一览表'!$C:$AA,2,FALSE)</f>
        <v>THF萃取精馏塔回流泵</v>
      </c>
      <c r="D190" s="9" t="str">
        <f>VLOOKUP(表1[[#This Row],[设备位号]],'[1]河南迪赛诺F4工艺包附表2-设备一览表'!$C:$AA,3,FALSE)</f>
        <v>磁力泵</v>
      </c>
      <c r="E190" s="9" t="str">
        <f>VLOOKUP(表1[[#This Row],[设备位号]],'[1]河南迪赛诺F4工艺包附表2-设备一览表'!$C:$AA,4,FALSE)</f>
        <v>Q=2m3（32-20-160，Q=3.2m3/h，H=32m，2.2kw）</v>
      </c>
      <c r="F190" s="9">
        <f>VLOOKUP(表1[[#This Row],[设备位号]],'[1]河南迪赛诺F4工艺包附表2-设备一览表'!$C:$AA,10,FALSE)</f>
        <v>2.2000000000000002</v>
      </c>
      <c r="G190" s="10">
        <f>VLOOKUP(表1[[#This Row],[设备位号]],'[1]河南迪赛诺F4工艺包附表2-设备一览表'!$C:$AA,14,FALSE)</f>
        <v>0</v>
      </c>
      <c r="H190" s="10" t="str">
        <f>VLOOKUP(表1[[#This Row],[设备位号]],'[1]河南迪赛诺F4工艺包附表2-设备一览表'!$C:$AA,15,FALSE)</f>
        <v>THF，乙醇，水</v>
      </c>
      <c r="I190" s="10">
        <f>LEN(表1[[#This Row],[介质]])-LEN(SUBSTITUTE(表1[[#This Row],[介质]],"，",""))+1</f>
        <v>3</v>
      </c>
      <c r="J190" s="10">
        <f>表1[[#This Row],[介质数量]]*表1[[#This Row],[设备
数量]]</f>
        <v>6</v>
      </c>
      <c r="K190" s="10" t="str">
        <f>VLOOKUP(表1[[#This Row],[设备位号]],'[1]河南迪赛诺F4工艺包附表2-设备一览表'!$C:$AA,16,FALSE)</f>
        <v>20-30</v>
      </c>
      <c r="L190" s="10" t="str">
        <f>VLOOKUP(表1[[#This Row],[设备位号]],'[1]河南迪赛诺F4工艺包附表2-设备一览表'!$C:$AA,17,FALSE)</f>
        <v>常压</v>
      </c>
      <c r="M190" s="10">
        <f>VLOOKUP(表1[[#This Row],[设备位号]],'[1]河南迪赛诺F4工艺包附表2-设备一览表'!$C:$AA,18,FALSE)</f>
        <v>1</v>
      </c>
      <c r="N190" s="10">
        <f>VLOOKUP(表1[[#This Row],[设备位号]],'[1]河南迪赛诺F4工艺包附表2-设备一览表'!$C:$AA,19,FALSE)</f>
        <v>1</v>
      </c>
      <c r="O190" s="10">
        <f>VLOOKUP(表1[[#This Row],[设备位号]],'[1]河南迪赛诺F4工艺包附表2-设备一览表'!$C:$AA,20,FALSE)</f>
        <v>0</v>
      </c>
      <c r="P190" s="10">
        <f>表1[[#This Row],[本期
数量]]+表1[[#This Row],[备用
数量]]+表1[[#This Row],[预留
数量]]</f>
        <v>2</v>
      </c>
      <c r="Q190" s="10" t="str">
        <f>VLOOKUP(表1[[#This Row],[设备位号]],'[1]河南迪赛诺F4工艺包附表2-设备一览表'!$C:$AA,22,FALSE)</f>
        <v>S304</v>
      </c>
      <c r="R190" s="10" t="str">
        <f>VLOOKUP(表1[[#This Row],[设备位号]],'[1]河南迪赛诺F4工艺包附表2-设备一览表'!$C:$AD,28,FALSE)</f>
        <v>回收车间</v>
      </c>
    </row>
    <row r="191" spans="1:18" hidden="1" x14ac:dyDescent="0.2">
      <c r="A191" s="6" t="s">
        <v>192</v>
      </c>
      <c r="B191" s="8" t="s">
        <v>253</v>
      </c>
      <c r="C191" s="9" t="str">
        <f>VLOOKUP(表1[[#This Row],[设备位号]],'[1]河南迪赛诺F4工艺包附表2-设备一览表'!$C:$AA,2,FALSE)</f>
        <v>THF萃取精馏塔再沸器</v>
      </c>
      <c r="D191" s="9" t="str">
        <f>VLOOKUP(表1[[#This Row],[设备位号]],'[1]河南迪赛诺F4工艺包附表2-设备一览表'!$C:$AA,3,FALSE)</f>
        <v>管壳式</v>
      </c>
      <c r="E191" s="9" t="str">
        <f>VLOOKUP(表1[[#This Row],[设备位号]],'[1]河南迪赛诺F4工艺包附表2-设备一览表'!$C:$AA,4,FALSE)</f>
        <v>S=35m2</v>
      </c>
      <c r="F191" s="9">
        <f>VLOOKUP(表1[[#This Row],[设备位号]],'[1]河南迪赛诺F4工艺包附表2-设备一览表'!$C:$AA,10,FALSE)</f>
        <v>0</v>
      </c>
      <c r="G191" s="10">
        <f>VLOOKUP(表1[[#This Row],[设备位号]],'[1]河南迪赛诺F4工艺包附表2-设备一览表'!$C:$AA,14,FALSE)</f>
        <v>0</v>
      </c>
      <c r="H191" s="10" t="str">
        <f>VLOOKUP(表1[[#This Row],[设备位号]],'[1]河南迪赛诺F4工艺包附表2-设备一览表'!$C:$AA,15,FALSE)</f>
        <v>THF，水</v>
      </c>
      <c r="I191" s="10">
        <f>LEN(表1[[#This Row],[介质]])-LEN(SUBSTITUTE(表1[[#This Row],[介质]],"，",""))+1</f>
        <v>2</v>
      </c>
      <c r="J191" s="10">
        <f>表1[[#This Row],[介质数量]]*表1[[#This Row],[设备
数量]]</f>
        <v>2</v>
      </c>
      <c r="K191" s="10">
        <f>VLOOKUP(表1[[#This Row],[设备位号]],'[1]河南迪赛诺F4工艺包附表2-设备一览表'!$C:$AA,16,FALSE)</f>
        <v>110</v>
      </c>
      <c r="L191" s="10" t="str">
        <f>VLOOKUP(表1[[#This Row],[设备位号]],'[1]河南迪赛诺F4工艺包附表2-设备一览表'!$C:$AA,17,FALSE)</f>
        <v>常压</v>
      </c>
      <c r="M191" s="10">
        <f>VLOOKUP(表1[[#This Row],[设备位号]],'[1]河南迪赛诺F4工艺包附表2-设备一览表'!$C:$AA,18,FALSE)</f>
        <v>1</v>
      </c>
      <c r="N191" s="10">
        <f>VLOOKUP(表1[[#This Row],[设备位号]],'[1]河南迪赛诺F4工艺包附表2-设备一览表'!$C:$AA,19,FALSE)</f>
        <v>0</v>
      </c>
      <c r="O191" s="10">
        <f>VLOOKUP(表1[[#This Row],[设备位号]],'[1]河南迪赛诺F4工艺包附表2-设备一览表'!$C:$AA,20,FALSE)</f>
        <v>0</v>
      </c>
      <c r="P191" s="10">
        <f>表1[[#This Row],[本期
数量]]+表1[[#This Row],[备用
数量]]+表1[[#This Row],[预留
数量]]</f>
        <v>1</v>
      </c>
      <c r="Q191" s="10" t="str">
        <f>VLOOKUP(表1[[#This Row],[设备位号]],'[1]河南迪赛诺F4工艺包附表2-设备一览表'!$C:$AA,22,FALSE)</f>
        <v>S304</v>
      </c>
      <c r="R191" s="10" t="str">
        <f>VLOOKUP(表1[[#This Row],[设备位号]],'[1]河南迪赛诺F4工艺包附表2-设备一览表'!$C:$AD,28,FALSE)</f>
        <v>回收车间</v>
      </c>
    </row>
    <row r="192" spans="1:18" hidden="1" x14ac:dyDescent="0.2">
      <c r="A192" s="6" t="s">
        <v>193</v>
      </c>
      <c r="B192" s="8" t="s">
        <v>253</v>
      </c>
      <c r="C192" s="9" t="str">
        <f>VLOOKUP(表1[[#This Row],[设备位号]],'[1]河南迪赛诺F4工艺包附表2-设备一览表'!$C:$AA,2,FALSE)</f>
        <v>THF萃取精馏塔塔釜泵</v>
      </c>
      <c r="D192" s="9" t="str">
        <f>VLOOKUP(表1[[#This Row],[设备位号]],'[1]河南迪赛诺F4工艺包附表2-设备一览表'!$C:$AA,3,FALSE)</f>
        <v>化工泵</v>
      </c>
      <c r="E192" s="9" t="str">
        <f>VLOOKUP(表1[[#This Row],[设备位号]],'[1]河南迪赛诺F4工艺包附表2-设备一览表'!$C:$AA,4,FALSE)</f>
        <v>Q=4.0m3/hr（40-25-160，Q=6.3m3/h,H=32m，3kw）</v>
      </c>
      <c r="F192" s="9">
        <f>VLOOKUP(表1[[#This Row],[设备位号]],'[1]河南迪赛诺F4工艺包附表2-设备一览表'!$C:$AA,10,FALSE)</f>
        <v>3</v>
      </c>
      <c r="G192" s="10">
        <f>VLOOKUP(表1[[#This Row],[设备位号]],'[1]河南迪赛诺F4工艺包附表2-设备一览表'!$C:$AA,14,FALSE)</f>
        <v>0</v>
      </c>
      <c r="H192" s="10" t="str">
        <f>VLOOKUP(表1[[#This Row],[设备位号]],'[1]河南迪赛诺F4工艺包附表2-设备一览表'!$C:$AA,15,FALSE)</f>
        <v>乙醇，水</v>
      </c>
      <c r="I192" s="10">
        <f>LEN(表1[[#This Row],[介质]])-LEN(SUBSTITUTE(表1[[#This Row],[介质]],"，",""))+1</f>
        <v>2</v>
      </c>
      <c r="J192" s="10">
        <f>表1[[#This Row],[介质数量]]*表1[[#This Row],[设备
数量]]</f>
        <v>2</v>
      </c>
      <c r="K192" s="10">
        <f>VLOOKUP(表1[[#This Row],[设备位号]],'[1]河南迪赛诺F4工艺包附表2-设备一览表'!$C:$AA,16,FALSE)</f>
        <v>100</v>
      </c>
      <c r="L192" s="10" t="str">
        <f>VLOOKUP(表1[[#This Row],[设备位号]],'[1]河南迪赛诺F4工艺包附表2-设备一览表'!$C:$AA,17,FALSE)</f>
        <v>常压</v>
      </c>
      <c r="M192" s="10">
        <f>VLOOKUP(表1[[#This Row],[设备位号]],'[1]河南迪赛诺F4工艺包附表2-设备一览表'!$C:$AA,18,FALSE)</f>
        <v>1</v>
      </c>
      <c r="N192" s="10">
        <f>VLOOKUP(表1[[#This Row],[设备位号]],'[1]河南迪赛诺F4工艺包附表2-设备一览表'!$C:$AA,19,FALSE)</f>
        <v>0</v>
      </c>
      <c r="O192" s="10">
        <f>VLOOKUP(表1[[#This Row],[设备位号]],'[1]河南迪赛诺F4工艺包附表2-设备一览表'!$C:$AA,20,FALSE)</f>
        <v>0</v>
      </c>
      <c r="P192" s="10">
        <f>表1[[#This Row],[本期
数量]]+表1[[#This Row],[备用
数量]]+表1[[#This Row],[预留
数量]]</f>
        <v>1</v>
      </c>
      <c r="Q192" s="10" t="str">
        <f>VLOOKUP(表1[[#This Row],[设备位号]],'[1]河南迪赛诺F4工艺包附表2-设备一览表'!$C:$AA,22,FALSE)</f>
        <v>S304</v>
      </c>
      <c r="R192" s="10" t="str">
        <f>VLOOKUP(表1[[#This Row],[设备位号]],'[1]河南迪赛诺F4工艺包附表2-设备一览表'!$C:$AD,28,FALSE)</f>
        <v>回收车间</v>
      </c>
    </row>
    <row r="193" spans="1:18" hidden="1" x14ac:dyDescent="0.2">
      <c r="A193" s="6" t="s">
        <v>194</v>
      </c>
      <c r="B193" s="8" t="s">
        <v>253</v>
      </c>
      <c r="C193" s="9" t="str">
        <f>VLOOKUP(表1[[#This Row],[设备位号]],'[1]河南迪赛诺F4工艺包附表2-设备一览表'!$C:$AA,2,FALSE)</f>
        <v>95%THF中间罐</v>
      </c>
      <c r="D193" s="9" t="str">
        <f>VLOOKUP(表1[[#This Row],[设备位号]],'[1]河南迪赛诺F4工艺包附表2-设备一览表'!$C:$AA,3,FALSE)</f>
        <v>立式盆底椭圆封头</v>
      </c>
      <c r="E193" s="9" t="str">
        <f>VLOOKUP(表1[[#This Row],[设备位号]],'[1]河南迪赛诺F4工艺包附表2-设备一览表'!$C:$AA,4,FALSE)</f>
        <v>V=2.0m3</v>
      </c>
      <c r="F193" s="9">
        <f>VLOOKUP(表1[[#This Row],[设备位号]],'[1]河南迪赛诺F4工艺包附表2-设备一览表'!$C:$AA,10,FALSE)</f>
        <v>0</v>
      </c>
      <c r="G193" s="10">
        <f>VLOOKUP(表1[[#This Row],[设备位号]],'[1]河南迪赛诺F4工艺包附表2-设备一览表'!$C:$AA,14,FALSE)</f>
        <v>0</v>
      </c>
      <c r="H193" s="10" t="str">
        <f>VLOOKUP(表1[[#This Row],[设备位号]],'[1]河南迪赛诺F4工艺包附表2-设备一览表'!$C:$AA,15,FALSE)</f>
        <v>THF，水</v>
      </c>
      <c r="I193" s="10">
        <f>LEN(表1[[#This Row],[介质]])-LEN(SUBSTITUTE(表1[[#This Row],[介质]],"，",""))+1</f>
        <v>2</v>
      </c>
      <c r="J193" s="10">
        <f>表1[[#This Row],[介质数量]]*表1[[#This Row],[设备
数量]]</f>
        <v>2</v>
      </c>
      <c r="K193" s="10">
        <f>VLOOKUP(表1[[#This Row],[设备位号]],'[1]河南迪赛诺F4工艺包附表2-设备一览表'!$C:$AA,16,FALSE)</f>
        <v>40</v>
      </c>
      <c r="L193" s="10" t="str">
        <f>VLOOKUP(表1[[#This Row],[设备位号]],'[1]河南迪赛诺F4工艺包附表2-设备一览表'!$C:$AA,17,FALSE)</f>
        <v>常压</v>
      </c>
      <c r="M193" s="10">
        <f>VLOOKUP(表1[[#This Row],[设备位号]],'[1]河南迪赛诺F4工艺包附表2-设备一览表'!$C:$AA,18,FALSE)</f>
        <v>1</v>
      </c>
      <c r="N193" s="10">
        <f>VLOOKUP(表1[[#This Row],[设备位号]],'[1]河南迪赛诺F4工艺包附表2-设备一览表'!$C:$AA,19,FALSE)</f>
        <v>0</v>
      </c>
      <c r="O193" s="10">
        <f>VLOOKUP(表1[[#This Row],[设备位号]],'[1]河南迪赛诺F4工艺包附表2-设备一览表'!$C:$AA,20,FALSE)</f>
        <v>0</v>
      </c>
      <c r="P193" s="10">
        <f>表1[[#This Row],[本期
数量]]+表1[[#This Row],[备用
数量]]+表1[[#This Row],[预留
数量]]</f>
        <v>1</v>
      </c>
      <c r="Q193" s="10" t="str">
        <f>VLOOKUP(表1[[#This Row],[设备位号]],'[1]河南迪赛诺F4工艺包附表2-设备一览表'!$C:$AA,22,FALSE)</f>
        <v>S304</v>
      </c>
      <c r="R193" s="10" t="str">
        <f>VLOOKUP(表1[[#This Row],[设备位号]],'[1]河南迪赛诺F4工艺包附表2-设备一览表'!$C:$AD,28,FALSE)</f>
        <v>回收车间</v>
      </c>
    </row>
    <row r="194" spans="1:18" hidden="1" x14ac:dyDescent="0.2">
      <c r="A194" s="6" t="s">
        <v>195</v>
      </c>
      <c r="B194" s="8" t="s">
        <v>253</v>
      </c>
      <c r="C194" s="9" t="str">
        <f>VLOOKUP(表1[[#This Row],[设备位号]],'[1]河南迪赛诺F4工艺包附表2-设备一览表'!$C:$AA,2,FALSE)</f>
        <v>95%THF中间罐泵</v>
      </c>
      <c r="D194" s="9" t="str">
        <f>VLOOKUP(表1[[#This Row],[设备位号]],'[1]河南迪赛诺F4工艺包附表2-设备一览表'!$C:$AA,3,FALSE)</f>
        <v>化工泵</v>
      </c>
      <c r="E194" s="9" t="str">
        <f>VLOOKUP(表1[[#This Row],[设备位号]],'[1]河南迪赛诺F4工艺包附表2-设备一览表'!$C:$AA,4,FALSE)</f>
        <v>Q=4.0m3/hr（40-25-160，Q=6.3m3/h,H=32m，3kw）</v>
      </c>
      <c r="F194" s="9">
        <f>VLOOKUP(表1[[#This Row],[设备位号]],'[1]河南迪赛诺F4工艺包附表2-设备一览表'!$C:$AA,10,FALSE)</f>
        <v>3</v>
      </c>
      <c r="G194" s="10">
        <f>VLOOKUP(表1[[#This Row],[设备位号]],'[1]河南迪赛诺F4工艺包附表2-设备一览表'!$C:$AA,14,FALSE)</f>
        <v>0</v>
      </c>
      <c r="H194" s="10" t="str">
        <f>VLOOKUP(表1[[#This Row],[设备位号]],'[1]河南迪赛诺F4工艺包附表2-设备一览表'!$C:$AA,15,FALSE)</f>
        <v>乙醇，水</v>
      </c>
      <c r="I194" s="10">
        <f>LEN(表1[[#This Row],[介质]])-LEN(SUBSTITUTE(表1[[#This Row],[介质]],"，",""))+1</f>
        <v>2</v>
      </c>
      <c r="J194" s="10">
        <f>表1[[#This Row],[介质数量]]*表1[[#This Row],[设备
数量]]</f>
        <v>4</v>
      </c>
      <c r="K194" s="10">
        <f>VLOOKUP(表1[[#This Row],[设备位号]],'[1]河南迪赛诺F4工艺包附表2-设备一览表'!$C:$AA,16,FALSE)</f>
        <v>100</v>
      </c>
      <c r="L194" s="10">
        <f>VLOOKUP(表1[[#This Row],[设备位号]],'[1]河南迪赛诺F4工艺包附表2-设备一览表'!$C:$AA,17,FALSE)</f>
        <v>0.6</v>
      </c>
      <c r="M194" s="10">
        <f>VLOOKUP(表1[[#This Row],[设备位号]],'[1]河南迪赛诺F4工艺包附表2-设备一览表'!$C:$AA,18,FALSE)</f>
        <v>1</v>
      </c>
      <c r="N194" s="10">
        <f>VLOOKUP(表1[[#This Row],[设备位号]],'[1]河南迪赛诺F4工艺包附表2-设备一览表'!$C:$AA,19,FALSE)</f>
        <v>1</v>
      </c>
      <c r="O194" s="10">
        <f>VLOOKUP(表1[[#This Row],[设备位号]],'[1]河南迪赛诺F4工艺包附表2-设备一览表'!$C:$AA,20,FALSE)</f>
        <v>0</v>
      </c>
      <c r="P194" s="10">
        <f>表1[[#This Row],[本期
数量]]+表1[[#This Row],[备用
数量]]+表1[[#This Row],[预留
数量]]</f>
        <v>2</v>
      </c>
      <c r="Q194" s="10" t="str">
        <f>VLOOKUP(表1[[#This Row],[设备位号]],'[1]河南迪赛诺F4工艺包附表2-设备一览表'!$C:$AA,22,FALSE)</f>
        <v>S304</v>
      </c>
      <c r="R194" s="10" t="str">
        <f>VLOOKUP(表1[[#This Row],[设备位号]],'[1]河南迪赛诺F4工艺包附表2-设备一览表'!$C:$AD,28,FALSE)</f>
        <v>回收车间</v>
      </c>
    </row>
    <row r="195" spans="1:18" hidden="1" x14ac:dyDescent="0.2">
      <c r="A195" s="6" t="s">
        <v>196</v>
      </c>
      <c r="B195" s="8" t="s">
        <v>253</v>
      </c>
      <c r="C195" s="9" t="str">
        <f>VLOOKUP(表1[[#This Row],[设备位号]],'[1]河南迪赛诺F4工艺包附表2-设备一览表'!$C:$AA,2,FALSE)</f>
        <v>THF加压精馏塔</v>
      </c>
      <c r="D195" s="9" t="str">
        <f>VLOOKUP(表1[[#This Row],[设备位号]],'[1]河南迪赛诺F4工艺包附表2-设备一览表'!$C:$AA,3,FALSE)</f>
        <v>填料塔</v>
      </c>
      <c r="E195" s="9" t="str">
        <f>VLOOKUP(表1[[#This Row],[设备位号]],'[1]河南迪赛诺F4工艺包附表2-设备一览表'!$C:$AA,4,FALSE)</f>
        <v>填料高度H=16m, D=600mm</v>
      </c>
      <c r="F195" s="9">
        <f>VLOOKUP(表1[[#This Row],[设备位号]],'[1]河南迪赛诺F4工艺包附表2-设备一览表'!$C:$AA,10,FALSE)</f>
        <v>0</v>
      </c>
      <c r="G195" s="10">
        <f>VLOOKUP(表1[[#This Row],[设备位号]],'[1]河南迪赛诺F4工艺包附表2-设备一览表'!$C:$AA,14,FALSE)</f>
        <v>0</v>
      </c>
      <c r="H195" s="10" t="str">
        <f>VLOOKUP(表1[[#This Row],[设备位号]],'[1]河南迪赛诺F4工艺包附表2-设备一览表'!$C:$AA,15,FALSE)</f>
        <v>THF，水</v>
      </c>
      <c r="I195" s="10">
        <f>LEN(表1[[#This Row],[介质]])-LEN(SUBSTITUTE(表1[[#This Row],[介质]],"，",""))+1</f>
        <v>2</v>
      </c>
      <c r="J195" s="10">
        <f>表1[[#This Row],[介质数量]]*表1[[#This Row],[设备
数量]]</f>
        <v>2</v>
      </c>
      <c r="K195" s="10">
        <f>VLOOKUP(表1[[#This Row],[设备位号]],'[1]河南迪赛诺F4工艺包附表2-设备一览表'!$C:$AA,16,FALSE)</f>
        <v>0</v>
      </c>
      <c r="L195" s="10">
        <f>VLOOKUP(表1[[#This Row],[设备位号]],'[1]河南迪赛诺F4工艺包附表2-设备一览表'!$C:$AA,17,FALSE)</f>
        <v>0.4</v>
      </c>
      <c r="M195" s="10">
        <f>VLOOKUP(表1[[#This Row],[设备位号]],'[1]河南迪赛诺F4工艺包附表2-设备一览表'!$C:$AA,18,FALSE)</f>
        <v>1</v>
      </c>
      <c r="N195" s="10">
        <f>VLOOKUP(表1[[#This Row],[设备位号]],'[1]河南迪赛诺F4工艺包附表2-设备一览表'!$C:$AA,19,FALSE)</f>
        <v>0</v>
      </c>
      <c r="O195" s="10">
        <f>VLOOKUP(表1[[#This Row],[设备位号]],'[1]河南迪赛诺F4工艺包附表2-设备一览表'!$C:$AA,20,FALSE)</f>
        <v>0</v>
      </c>
      <c r="P195" s="10">
        <f>表1[[#This Row],[本期
数量]]+表1[[#This Row],[备用
数量]]+表1[[#This Row],[预留
数量]]</f>
        <v>1</v>
      </c>
      <c r="Q195" s="10" t="str">
        <f>VLOOKUP(表1[[#This Row],[设备位号]],'[1]河南迪赛诺F4工艺包附表2-设备一览表'!$C:$AA,22,FALSE)</f>
        <v>S304</v>
      </c>
      <c r="R195" s="10" t="str">
        <f>VLOOKUP(表1[[#This Row],[设备位号]],'[1]河南迪赛诺F4工艺包附表2-设备一览表'!$C:$AD,28,FALSE)</f>
        <v>回收车间</v>
      </c>
    </row>
    <row r="196" spans="1:18" hidden="1" x14ac:dyDescent="0.2">
      <c r="A196" s="6" t="s">
        <v>197</v>
      </c>
      <c r="B196" s="8" t="s">
        <v>253</v>
      </c>
      <c r="C196" s="9" t="str">
        <f>VLOOKUP(表1[[#This Row],[设备位号]],'[1]河南迪赛诺F4工艺包附表2-设备一览表'!$C:$AA,2,FALSE)</f>
        <v>THF加压精馏塔顶冷凝器</v>
      </c>
      <c r="D196" s="9" t="str">
        <f>VLOOKUP(表1[[#This Row],[设备位号]],'[1]河南迪赛诺F4工艺包附表2-设备一览表'!$C:$AA,3,FALSE)</f>
        <v>管壳式</v>
      </c>
      <c r="E196" s="9" t="str">
        <f>VLOOKUP(表1[[#This Row],[设备位号]],'[1]河南迪赛诺F4工艺包附表2-设备一览表'!$C:$AA,4,FALSE)</f>
        <v>S=40m2</v>
      </c>
      <c r="F196" s="9">
        <f>VLOOKUP(表1[[#This Row],[设备位号]],'[1]河南迪赛诺F4工艺包附表2-设备一览表'!$C:$AA,10,FALSE)</f>
        <v>0</v>
      </c>
      <c r="G196" s="10">
        <f>VLOOKUP(表1[[#This Row],[设备位号]],'[1]河南迪赛诺F4工艺包附表2-设备一览表'!$C:$AA,14,FALSE)</f>
        <v>0</v>
      </c>
      <c r="H196" s="10" t="str">
        <f>VLOOKUP(表1[[#This Row],[设备位号]],'[1]河南迪赛诺F4工艺包附表2-设备一览表'!$C:$AA,15,FALSE)</f>
        <v>THF，水</v>
      </c>
      <c r="I196" s="10">
        <f>LEN(表1[[#This Row],[介质]])-LEN(SUBSTITUTE(表1[[#This Row],[介质]],"，",""))+1</f>
        <v>2</v>
      </c>
      <c r="J196" s="10">
        <f>表1[[#This Row],[介质数量]]*表1[[#This Row],[设备
数量]]</f>
        <v>2</v>
      </c>
      <c r="K196" s="10">
        <f>VLOOKUP(表1[[#This Row],[设备位号]],'[1]河南迪赛诺F4工艺包附表2-设备一览表'!$C:$AA,16,FALSE)</f>
        <v>10</v>
      </c>
      <c r="L196" s="10">
        <f>VLOOKUP(表1[[#This Row],[设备位号]],'[1]河南迪赛诺F4工艺包附表2-设备一览表'!$C:$AA,17,FALSE)</f>
        <v>0.4</v>
      </c>
      <c r="M196" s="10">
        <f>VLOOKUP(表1[[#This Row],[设备位号]],'[1]河南迪赛诺F4工艺包附表2-设备一览表'!$C:$AA,18,FALSE)</f>
        <v>1</v>
      </c>
      <c r="N196" s="10">
        <f>VLOOKUP(表1[[#This Row],[设备位号]],'[1]河南迪赛诺F4工艺包附表2-设备一览表'!$C:$AA,19,FALSE)</f>
        <v>0</v>
      </c>
      <c r="O196" s="10">
        <f>VLOOKUP(表1[[#This Row],[设备位号]],'[1]河南迪赛诺F4工艺包附表2-设备一览表'!$C:$AA,20,FALSE)</f>
        <v>0</v>
      </c>
      <c r="P196" s="10">
        <f>表1[[#This Row],[本期
数量]]+表1[[#This Row],[备用
数量]]+表1[[#This Row],[预留
数量]]</f>
        <v>1</v>
      </c>
      <c r="Q196" s="10" t="str">
        <f>VLOOKUP(表1[[#This Row],[设备位号]],'[1]河南迪赛诺F4工艺包附表2-设备一览表'!$C:$AA,22,FALSE)</f>
        <v>S304</v>
      </c>
      <c r="R196" s="10" t="str">
        <f>VLOOKUP(表1[[#This Row],[设备位号]],'[1]河南迪赛诺F4工艺包附表2-设备一览表'!$C:$AD,28,FALSE)</f>
        <v>回收车间</v>
      </c>
    </row>
    <row r="197" spans="1:18" hidden="1" x14ac:dyDescent="0.2">
      <c r="A197" s="6" t="s">
        <v>198</v>
      </c>
      <c r="B197" s="8" t="s">
        <v>253</v>
      </c>
      <c r="C197" s="9" t="str">
        <f>VLOOKUP(表1[[#This Row],[设备位号]],'[1]河南迪赛诺F4工艺包附表2-设备一览表'!$C:$AA,2,FALSE)</f>
        <v>THF加压精馏塔顶捕集器</v>
      </c>
      <c r="D197" s="9" t="str">
        <f>VLOOKUP(表1[[#This Row],[设备位号]],'[1]河南迪赛诺F4工艺包附表2-设备一览表'!$C:$AA,3,FALSE)</f>
        <v>管壳式</v>
      </c>
      <c r="E197" s="9" t="str">
        <f>VLOOKUP(表1[[#This Row],[设备位号]],'[1]河南迪赛诺F4工艺包附表2-设备一览表'!$C:$AA,4,FALSE)</f>
        <v>S=30m2</v>
      </c>
      <c r="F197" s="9">
        <f>VLOOKUP(表1[[#This Row],[设备位号]],'[1]河南迪赛诺F4工艺包附表2-设备一览表'!$C:$AA,10,FALSE)</f>
        <v>0</v>
      </c>
      <c r="G197" s="10">
        <f>VLOOKUP(表1[[#This Row],[设备位号]],'[1]河南迪赛诺F4工艺包附表2-设备一览表'!$C:$AA,14,FALSE)</f>
        <v>0</v>
      </c>
      <c r="H197" s="10" t="str">
        <f>VLOOKUP(表1[[#This Row],[设备位号]],'[1]河南迪赛诺F4工艺包附表2-设备一览表'!$C:$AA,15,FALSE)</f>
        <v>THF，水</v>
      </c>
      <c r="I197" s="10">
        <f>LEN(表1[[#This Row],[介质]])-LEN(SUBSTITUTE(表1[[#This Row],[介质]],"，",""))+1</f>
        <v>2</v>
      </c>
      <c r="J197" s="10">
        <f>表1[[#This Row],[介质数量]]*表1[[#This Row],[设备
数量]]</f>
        <v>2</v>
      </c>
      <c r="K197" s="10">
        <f>VLOOKUP(表1[[#This Row],[设备位号]],'[1]河南迪赛诺F4工艺包附表2-设备一览表'!$C:$AA,16,FALSE)</f>
        <v>10</v>
      </c>
      <c r="L197" s="10" t="str">
        <f>VLOOKUP(表1[[#This Row],[设备位号]],'[1]河南迪赛诺F4工艺包附表2-设备一览表'!$C:$AA,17,FALSE)</f>
        <v>常压</v>
      </c>
      <c r="M197" s="10">
        <f>VLOOKUP(表1[[#This Row],[设备位号]],'[1]河南迪赛诺F4工艺包附表2-设备一览表'!$C:$AA,18,FALSE)</f>
        <v>1</v>
      </c>
      <c r="N197" s="10">
        <f>VLOOKUP(表1[[#This Row],[设备位号]],'[1]河南迪赛诺F4工艺包附表2-设备一览表'!$C:$AA,19,FALSE)</f>
        <v>0</v>
      </c>
      <c r="O197" s="10">
        <f>VLOOKUP(表1[[#This Row],[设备位号]],'[1]河南迪赛诺F4工艺包附表2-设备一览表'!$C:$AA,20,FALSE)</f>
        <v>0</v>
      </c>
      <c r="P197" s="10">
        <f>表1[[#This Row],[本期
数量]]+表1[[#This Row],[备用
数量]]+表1[[#This Row],[预留
数量]]</f>
        <v>1</v>
      </c>
      <c r="Q197" s="10" t="str">
        <f>VLOOKUP(表1[[#This Row],[设备位号]],'[1]河南迪赛诺F4工艺包附表2-设备一览表'!$C:$AA,22,FALSE)</f>
        <v>S304</v>
      </c>
      <c r="R197" s="10" t="str">
        <f>VLOOKUP(表1[[#This Row],[设备位号]],'[1]河南迪赛诺F4工艺包附表2-设备一览表'!$C:$AD,28,FALSE)</f>
        <v>回收车间</v>
      </c>
    </row>
    <row r="198" spans="1:18" hidden="1" x14ac:dyDescent="0.2">
      <c r="A198" s="6" t="s">
        <v>199</v>
      </c>
      <c r="B198" s="8" t="s">
        <v>253</v>
      </c>
      <c r="C198" s="9" t="str">
        <f>VLOOKUP(表1[[#This Row],[设备位号]],'[1]河南迪赛诺F4工艺包附表2-设备一览表'!$C:$AA,2,FALSE)</f>
        <v>THF加压精馏塔回流罐</v>
      </c>
      <c r="D198" s="9" t="str">
        <f>VLOOKUP(表1[[#This Row],[设备位号]],'[1]河南迪赛诺F4工艺包附表2-设备一览表'!$C:$AA,3,FALSE)</f>
        <v>立式盆底椭圆封头</v>
      </c>
      <c r="E198" s="9" t="str">
        <f>VLOOKUP(表1[[#This Row],[设备位号]],'[1]河南迪赛诺F4工艺包附表2-设备一览表'!$C:$AA,4,FALSE)</f>
        <v>V=0.8m3</v>
      </c>
      <c r="F198" s="9">
        <f>VLOOKUP(表1[[#This Row],[设备位号]],'[1]河南迪赛诺F4工艺包附表2-设备一览表'!$C:$AA,10,FALSE)</f>
        <v>0</v>
      </c>
      <c r="G198" s="10">
        <f>VLOOKUP(表1[[#This Row],[设备位号]],'[1]河南迪赛诺F4工艺包附表2-设备一览表'!$C:$AA,14,FALSE)</f>
        <v>0</v>
      </c>
      <c r="H198" s="10" t="str">
        <f>VLOOKUP(表1[[#This Row],[设备位号]],'[1]河南迪赛诺F4工艺包附表2-设备一览表'!$C:$AA,15,FALSE)</f>
        <v>THF，水</v>
      </c>
      <c r="I198" s="10">
        <f>LEN(表1[[#This Row],[介质]])-LEN(SUBSTITUTE(表1[[#This Row],[介质]],"，",""))+1</f>
        <v>2</v>
      </c>
      <c r="J198" s="10">
        <f>表1[[#This Row],[介质数量]]*表1[[#This Row],[设备
数量]]</f>
        <v>2</v>
      </c>
      <c r="K198" s="10">
        <f>VLOOKUP(表1[[#This Row],[设备位号]],'[1]河南迪赛诺F4工艺包附表2-设备一览表'!$C:$AA,16,FALSE)</f>
        <v>40</v>
      </c>
      <c r="L198" s="10" t="str">
        <f>VLOOKUP(表1[[#This Row],[设备位号]],'[1]河南迪赛诺F4工艺包附表2-设备一览表'!$C:$AA,17,FALSE)</f>
        <v>常压</v>
      </c>
      <c r="M198" s="10">
        <f>VLOOKUP(表1[[#This Row],[设备位号]],'[1]河南迪赛诺F4工艺包附表2-设备一览表'!$C:$AA,18,FALSE)</f>
        <v>1</v>
      </c>
      <c r="N198" s="10">
        <f>VLOOKUP(表1[[#This Row],[设备位号]],'[1]河南迪赛诺F4工艺包附表2-设备一览表'!$C:$AA,19,FALSE)</f>
        <v>0</v>
      </c>
      <c r="O198" s="10">
        <f>VLOOKUP(表1[[#This Row],[设备位号]],'[1]河南迪赛诺F4工艺包附表2-设备一览表'!$C:$AA,20,FALSE)</f>
        <v>0</v>
      </c>
      <c r="P198" s="10">
        <f>表1[[#This Row],[本期
数量]]+表1[[#This Row],[备用
数量]]+表1[[#This Row],[预留
数量]]</f>
        <v>1</v>
      </c>
      <c r="Q198" s="10" t="str">
        <f>VLOOKUP(表1[[#This Row],[设备位号]],'[1]河南迪赛诺F4工艺包附表2-设备一览表'!$C:$AA,22,FALSE)</f>
        <v>S304</v>
      </c>
      <c r="R198" s="10" t="str">
        <f>VLOOKUP(表1[[#This Row],[设备位号]],'[1]河南迪赛诺F4工艺包附表2-设备一览表'!$C:$AD,28,FALSE)</f>
        <v>回收车间</v>
      </c>
    </row>
    <row r="199" spans="1:18" hidden="1" x14ac:dyDescent="0.2">
      <c r="A199" s="6" t="s">
        <v>200</v>
      </c>
      <c r="B199" s="8" t="s">
        <v>253</v>
      </c>
      <c r="C199" s="9" t="str">
        <f>VLOOKUP(表1[[#This Row],[设备位号]],'[1]河南迪赛诺F4工艺包附表2-设备一览表'!$C:$AA,2,FALSE)</f>
        <v>THF加压精馏塔回流泵</v>
      </c>
      <c r="D199" s="9" t="str">
        <f>VLOOKUP(表1[[#This Row],[设备位号]],'[1]河南迪赛诺F4工艺包附表2-设备一览表'!$C:$AA,3,FALSE)</f>
        <v>磁力泵</v>
      </c>
      <c r="E199" s="9" t="str">
        <f>VLOOKUP(表1[[#This Row],[设备位号]],'[1]河南迪赛诺F4工艺包附表2-设备一览表'!$C:$AA,4,FALSE)</f>
        <v>Q=2m3（32-20-160，Q=3.2m3/h，H=32m，2.2kw）</v>
      </c>
      <c r="F199" s="9">
        <f>VLOOKUP(表1[[#This Row],[设备位号]],'[1]河南迪赛诺F4工艺包附表2-设备一览表'!$C:$AA,10,FALSE)</f>
        <v>2.2000000000000002</v>
      </c>
      <c r="G199" s="10">
        <f>VLOOKUP(表1[[#This Row],[设备位号]],'[1]河南迪赛诺F4工艺包附表2-设备一览表'!$C:$AA,14,FALSE)</f>
        <v>0</v>
      </c>
      <c r="H199" s="10" t="str">
        <f>VLOOKUP(表1[[#This Row],[设备位号]],'[1]河南迪赛诺F4工艺包附表2-设备一览表'!$C:$AA,15,FALSE)</f>
        <v>THF，水</v>
      </c>
      <c r="I199" s="10">
        <f>LEN(表1[[#This Row],[介质]])-LEN(SUBSTITUTE(表1[[#This Row],[介质]],"，",""))+1</f>
        <v>2</v>
      </c>
      <c r="J199" s="10">
        <f>表1[[#This Row],[介质数量]]*表1[[#This Row],[设备
数量]]</f>
        <v>6</v>
      </c>
      <c r="K199" s="10" t="str">
        <f>VLOOKUP(表1[[#This Row],[设备位号]],'[1]河南迪赛诺F4工艺包附表2-设备一览表'!$C:$AA,16,FALSE)</f>
        <v>20-30</v>
      </c>
      <c r="L199" s="10">
        <f>VLOOKUP(表1[[#This Row],[设备位号]],'[1]河南迪赛诺F4工艺包附表2-设备一览表'!$C:$AA,17,FALSE)</f>
        <v>0.6</v>
      </c>
      <c r="M199" s="10">
        <f>VLOOKUP(表1[[#This Row],[设备位号]],'[1]河南迪赛诺F4工艺包附表2-设备一览表'!$C:$AA,18,FALSE)</f>
        <v>2</v>
      </c>
      <c r="N199" s="10">
        <f>VLOOKUP(表1[[#This Row],[设备位号]],'[1]河南迪赛诺F4工艺包附表2-设备一览表'!$C:$AA,19,FALSE)</f>
        <v>1</v>
      </c>
      <c r="O199" s="10">
        <f>VLOOKUP(表1[[#This Row],[设备位号]],'[1]河南迪赛诺F4工艺包附表2-设备一览表'!$C:$AA,20,FALSE)</f>
        <v>0</v>
      </c>
      <c r="P199" s="10">
        <f>表1[[#This Row],[本期
数量]]+表1[[#This Row],[备用
数量]]+表1[[#This Row],[预留
数量]]</f>
        <v>3</v>
      </c>
      <c r="Q199" s="10" t="str">
        <f>VLOOKUP(表1[[#This Row],[设备位号]],'[1]河南迪赛诺F4工艺包附表2-设备一览表'!$C:$AA,22,FALSE)</f>
        <v>S304</v>
      </c>
      <c r="R199" s="10" t="str">
        <f>VLOOKUP(表1[[#This Row],[设备位号]],'[1]河南迪赛诺F4工艺包附表2-设备一览表'!$C:$AD,28,FALSE)</f>
        <v>回收车间</v>
      </c>
    </row>
    <row r="200" spans="1:18" hidden="1" x14ac:dyDescent="0.2">
      <c r="A200" s="6" t="s">
        <v>201</v>
      </c>
      <c r="B200" s="8" t="s">
        <v>253</v>
      </c>
      <c r="C200" s="9" t="str">
        <f>VLOOKUP(表1[[#This Row],[设备位号]],'[1]河南迪赛诺F4工艺包附表2-设备一览表'!$C:$AA,2,FALSE)</f>
        <v>90%THF中间罐</v>
      </c>
      <c r="D200" s="9" t="str">
        <f>VLOOKUP(表1[[#This Row],[设备位号]],'[1]河南迪赛诺F4工艺包附表2-设备一览表'!$C:$AA,3,FALSE)</f>
        <v>立式盆底椭圆封头</v>
      </c>
      <c r="E200" s="9" t="str">
        <f>VLOOKUP(表1[[#This Row],[设备位号]],'[1]河南迪赛诺F4工艺包附表2-设备一览表'!$C:$AA,4,FALSE)</f>
        <v>V=2.0m3</v>
      </c>
      <c r="F200" s="9">
        <f>VLOOKUP(表1[[#This Row],[设备位号]],'[1]河南迪赛诺F4工艺包附表2-设备一览表'!$C:$AA,10,FALSE)</f>
        <v>0</v>
      </c>
      <c r="G200" s="10">
        <f>VLOOKUP(表1[[#This Row],[设备位号]],'[1]河南迪赛诺F4工艺包附表2-设备一览表'!$C:$AA,14,FALSE)</f>
        <v>0</v>
      </c>
      <c r="H200" s="10" t="str">
        <f>VLOOKUP(表1[[#This Row],[设备位号]],'[1]河南迪赛诺F4工艺包附表2-设备一览表'!$C:$AA,15,FALSE)</f>
        <v>THF，水</v>
      </c>
      <c r="I200" s="10">
        <f>LEN(表1[[#This Row],[介质]])-LEN(SUBSTITUTE(表1[[#This Row],[介质]],"，",""))+1</f>
        <v>2</v>
      </c>
      <c r="J200" s="10">
        <f>表1[[#This Row],[介质数量]]*表1[[#This Row],[设备
数量]]</f>
        <v>2</v>
      </c>
      <c r="K200" s="10">
        <f>VLOOKUP(表1[[#This Row],[设备位号]],'[1]河南迪赛诺F4工艺包附表2-设备一览表'!$C:$AA,16,FALSE)</f>
        <v>40</v>
      </c>
      <c r="L200" s="10" t="str">
        <f>VLOOKUP(表1[[#This Row],[设备位号]],'[1]河南迪赛诺F4工艺包附表2-设备一览表'!$C:$AA,17,FALSE)</f>
        <v>常压</v>
      </c>
      <c r="M200" s="10">
        <f>VLOOKUP(表1[[#This Row],[设备位号]],'[1]河南迪赛诺F4工艺包附表2-设备一览表'!$C:$AA,18,FALSE)</f>
        <v>1</v>
      </c>
      <c r="N200" s="10">
        <f>VLOOKUP(表1[[#This Row],[设备位号]],'[1]河南迪赛诺F4工艺包附表2-设备一览表'!$C:$AA,19,FALSE)</f>
        <v>0</v>
      </c>
      <c r="O200" s="10">
        <f>VLOOKUP(表1[[#This Row],[设备位号]],'[1]河南迪赛诺F4工艺包附表2-设备一览表'!$C:$AA,20,FALSE)</f>
        <v>0</v>
      </c>
      <c r="P200" s="10">
        <f>表1[[#This Row],[本期
数量]]+表1[[#This Row],[备用
数量]]+表1[[#This Row],[预留
数量]]</f>
        <v>1</v>
      </c>
      <c r="Q200" s="10" t="str">
        <f>VLOOKUP(表1[[#This Row],[设备位号]],'[1]河南迪赛诺F4工艺包附表2-设备一览表'!$C:$AA,22,FALSE)</f>
        <v>S304</v>
      </c>
      <c r="R200" s="10" t="str">
        <f>VLOOKUP(表1[[#This Row],[设备位号]],'[1]河南迪赛诺F4工艺包附表2-设备一览表'!$C:$AD,28,FALSE)</f>
        <v>回收车间</v>
      </c>
    </row>
    <row r="201" spans="1:18" hidden="1" x14ac:dyDescent="0.2">
      <c r="A201" s="6" t="s">
        <v>202</v>
      </c>
      <c r="B201" s="8" t="s">
        <v>253</v>
      </c>
      <c r="C201" s="9" t="str">
        <f>VLOOKUP(表1[[#This Row],[设备位号]],'[1]河南迪赛诺F4工艺包附表2-设备一览表'!$C:$AA,2,FALSE)</f>
        <v>THF加压精馏塔再沸器</v>
      </c>
      <c r="D201" s="9" t="str">
        <f>VLOOKUP(表1[[#This Row],[设备位号]],'[1]河南迪赛诺F4工艺包附表2-设备一览表'!$C:$AA,3,FALSE)</f>
        <v>管壳式</v>
      </c>
      <c r="E201" s="9" t="str">
        <f>VLOOKUP(表1[[#This Row],[设备位号]],'[1]河南迪赛诺F4工艺包附表2-设备一览表'!$C:$AA,4,FALSE)</f>
        <v>S=60m2</v>
      </c>
      <c r="F201" s="9">
        <f>VLOOKUP(表1[[#This Row],[设备位号]],'[1]河南迪赛诺F4工艺包附表2-设备一览表'!$C:$AA,10,FALSE)</f>
        <v>0</v>
      </c>
      <c r="G201" s="10">
        <f>VLOOKUP(表1[[#This Row],[设备位号]],'[1]河南迪赛诺F4工艺包附表2-设备一览表'!$C:$AA,14,FALSE)</f>
        <v>0</v>
      </c>
      <c r="H201" s="10" t="str">
        <f>VLOOKUP(表1[[#This Row],[设备位号]],'[1]河南迪赛诺F4工艺包附表2-设备一览表'!$C:$AA,15,FALSE)</f>
        <v>THF</v>
      </c>
      <c r="I201" s="10">
        <f>LEN(表1[[#This Row],[介质]])-LEN(SUBSTITUTE(表1[[#This Row],[介质]],"，",""))+1</f>
        <v>1</v>
      </c>
      <c r="J201" s="10">
        <f>表1[[#This Row],[介质数量]]*表1[[#This Row],[设备
数量]]</f>
        <v>1</v>
      </c>
      <c r="K201" s="10">
        <f>VLOOKUP(表1[[#This Row],[设备位号]],'[1]河南迪赛诺F4工艺包附表2-设备一览表'!$C:$AA,16,FALSE)</f>
        <v>110</v>
      </c>
      <c r="L201" s="10">
        <f>VLOOKUP(表1[[#This Row],[设备位号]],'[1]河南迪赛诺F4工艺包附表2-设备一览表'!$C:$AA,17,FALSE)</f>
        <v>0.6</v>
      </c>
      <c r="M201" s="10">
        <f>VLOOKUP(表1[[#This Row],[设备位号]],'[1]河南迪赛诺F4工艺包附表2-设备一览表'!$C:$AA,18,FALSE)</f>
        <v>1</v>
      </c>
      <c r="N201" s="10">
        <f>VLOOKUP(表1[[#This Row],[设备位号]],'[1]河南迪赛诺F4工艺包附表2-设备一览表'!$C:$AA,19,FALSE)</f>
        <v>0</v>
      </c>
      <c r="O201" s="10">
        <f>VLOOKUP(表1[[#This Row],[设备位号]],'[1]河南迪赛诺F4工艺包附表2-设备一览表'!$C:$AA,20,FALSE)</f>
        <v>0</v>
      </c>
      <c r="P201" s="10">
        <f>表1[[#This Row],[本期
数量]]+表1[[#This Row],[备用
数量]]+表1[[#This Row],[预留
数量]]</f>
        <v>1</v>
      </c>
      <c r="Q201" s="10" t="str">
        <f>VLOOKUP(表1[[#This Row],[设备位号]],'[1]河南迪赛诺F4工艺包附表2-设备一览表'!$C:$AA,22,FALSE)</f>
        <v>S304</v>
      </c>
      <c r="R201" s="10" t="str">
        <f>VLOOKUP(表1[[#This Row],[设备位号]],'[1]河南迪赛诺F4工艺包附表2-设备一览表'!$C:$AD,28,FALSE)</f>
        <v>回收车间</v>
      </c>
    </row>
    <row r="202" spans="1:18" hidden="1" x14ac:dyDescent="0.2">
      <c r="A202" s="6" t="s">
        <v>203</v>
      </c>
      <c r="B202" s="8" t="s">
        <v>253</v>
      </c>
      <c r="C202" s="9" t="str">
        <f>VLOOKUP(表1[[#This Row],[设备位号]],'[1]河南迪赛诺F4工艺包附表2-设备一览表'!$C:$AA,2,FALSE)</f>
        <v>THF加压精馏塔釜泵</v>
      </c>
      <c r="D202" s="9" t="str">
        <f>VLOOKUP(表1[[#This Row],[设备位号]],'[1]河南迪赛诺F4工艺包附表2-设备一览表'!$C:$AA,3,FALSE)</f>
        <v>化工泵</v>
      </c>
      <c r="E202" s="9" t="str">
        <f>VLOOKUP(表1[[#This Row],[设备位号]],'[1]河南迪赛诺F4工艺包附表2-设备一览表'!$C:$AA,4,FALSE)</f>
        <v>Q=1m3/hr（32-20-160，Q=3.2m3/h，H=32m，2.2kw）</v>
      </c>
      <c r="F202" s="9">
        <f>VLOOKUP(表1[[#This Row],[设备位号]],'[1]河南迪赛诺F4工艺包附表2-设备一览表'!$C:$AA,10,FALSE)</f>
        <v>2.2000000000000002</v>
      </c>
      <c r="G202" s="10">
        <f>VLOOKUP(表1[[#This Row],[设备位号]],'[1]河南迪赛诺F4工艺包附表2-设备一览表'!$C:$AA,14,FALSE)</f>
        <v>0</v>
      </c>
      <c r="H202" s="10" t="str">
        <f>VLOOKUP(表1[[#This Row],[设备位号]],'[1]河南迪赛诺F4工艺包附表2-设备一览表'!$C:$AA,15,FALSE)</f>
        <v>乙醇，水</v>
      </c>
      <c r="I202" s="10">
        <f>LEN(表1[[#This Row],[介质]])-LEN(SUBSTITUTE(表1[[#This Row],[介质]],"，",""))+1</f>
        <v>2</v>
      </c>
      <c r="J202" s="10">
        <f>表1[[#This Row],[介质数量]]*表1[[#This Row],[设备
数量]]</f>
        <v>2</v>
      </c>
      <c r="K202" s="10">
        <f>VLOOKUP(表1[[#This Row],[设备位号]],'[1]河南迪赛诺F4工艺包附表2-设备一览表'!$C:$AA,16,FALSE)</f>
        <v>100</v>
      </c>
      <c r="L202" s="10">
        <f>VLOOKUP(表1[[#This Row],[设备位号]],'[1]河南迪赛诺F4工艺包附表2-设备一览表'!$C:$AA,17,FALSE)</f>
        <v>0.6</v>
      </c>
      <c r="M202" s="10">
        <f>VLOOKUP(表1[[#This Row],[设备位号]],'[1]河南迪赛诺F4工艺包附表2-设备一览表'!$C:$AA,18,FALSE)</f>
        <v>1</v>
      </c>
      <c r="N202" s="10">
        <f>VLOOKUP(表1[[#This Row],[设备位号]],'[1]河南迪赛诺F4工艺包附表2-设备一览表'!$C:$AA,19,FALSE)</f>
        <v>0</v>
      </c>
      <c r="O202" s="10">
        <f>VLOOKUP(表1[[#This Row],[设备位号]],'[1]河南迪赛诺F4工艺包附表2-设备一览表'!$C:$AA,20,FALSE)</f>
        <v>0</v>
      </c>
      <c r="P202" s="10">
        <f>表1[[#This Row],[本期
数量]]+表1[[#This Row],[备用
数量]]+表1[[#This Row],[预留
数量]]</f>
        <v>1</v>
      </c>
      <c r="Q202" s="10" t="str">
        <f>VLOOKUP(表1[[#This Row],[设备位号]],'[1]河南迪赛诺F4工艺包附表2-设备一览表'!$C:$AA,22,FALSE)</f>
        <v>S304</v>
      </c>
      <c r="R202" s="10" t="str">
        <f>VLOOKUP(表1[[#This Row],[设备位号]],'[1]河南迪赛诺F4工艺包附表2-设备一览表'!$C:$AD,28,FALSE)</f>
        <v>回收车间</v>
      </c>
    </row>
    <row r="203" spans="1:18" hidden="1" x14ac:dyDescent="0.2">
      <c r="A203" s="6" t="s">
        <v>204</v>
      </c>
      <c r="B203" s="8" t="s">
        <v>253</v>
      </c>
      <c r="C203" s="9" t="str">
        <f>VLOOKUP(表1[[#This Row],[设备位号]],'[1]河南迪赛诺F4工艺包附表2-设备一览表'!$C:$AA,2,FALSE)</f>
        <v>THF加压精馏侧采冷凝器</v>
      </c>
      <c r="D203" s="9" t="str">
        <f>VLOOKUP(表1[[#This Row],[设备位号]],'[1]河南迪赛诺F4工艺包附表2-设备一览表'!$C:$AA,3,FALSE)</f>
        <v>管壳式</v>
      </c>
      <c r="E203" s="9" t="str">
        <f>VLOOKUP(表1[[#This Row],[设备位号]],'[1]河南迪赛诺F4工艺包附表2-设备一览表'!$C:$AA,4,FALSE)</f>
        <v>S=40m2</v>
      </c>
      <c r="F203" s="9">
        <f>VLOOKUP(表1[[#This Row],[设备位号]],'[1]河南迪赛诺F4工艺包附表2-设备一览表'!$C:$AA,10,FALSE)</f>
        <v>0</v>
      </c>
      <c r="G203" s="10">
        <f>VLOOKUP(表1[[#This Row],[设备位号]],'[1]河南迪赛诺F4工艺包附表2-设备一览表'!$C:$AA,14,FALSE)</f>
        <v>0</v>
      </c>
      <c r="H203" s="10" t="str">
        <f>VLOOKUP(表1[[#This Row],[设备位号]],'[1]河南迪赛诺F4工艺包附表2-设备一览表'!$C:$AA,15,FALSE)</f>
        <v>THF</v>
      </c>
      <c r="I203" s="10">
        <f>LEN(表1[[#This Row],[介质]])-LEN(SUBSTITUTE(表1[[#This Row],[介质]],"，",""))+1</f>
        <v>1</v>
      </c>
      <c r="J203" s="10">
        <f>表1[[#This Row],[介质数量]]*表1[[#This Row],[设备
数量]]</f>
        <v>1</v>
      </c>
      <c r="K203" s="10">
        <f>VLOOKUP(表1[[#This Row],[设备位号]],'[1]河南迪赛诺F4工艺包附表2-设备一览表'!$C:$AA,16,FALSE)</f>
        <v>110</v>
      </c>
      <c r="L203" s="10">
        <f>VLOOKUP(表1[[#This Row],[设备位号]],'[1]河南迪赛诺F4工艺包附表2-设备一览表'!$C:$AA,17,FALSE)</f>
        <v>0.6</v>
      </c>
      <c r="M203" s="10">
        <f>VLOOKUP(表1[[#This Row],[设备位号]],'[1]河南迪赛诺F4工艺包附表2-设备一览表'!$C:$AA,18,FALSE)</f>
        <v>1</v>
      </c>
      <c r="N203" s="10">
        <f>VLOOKUP(表1[[#This Row],[设备位号]],'[1]河南迪赛诺F4工艺包附表2-设备一览表'!$C:$AA,19,FALSE)</f>
        <v>0</v>
      </c>
      <c r="O203" s="10">
        <f>VLOOKUP(表1[[#This Row],[设备位号]],'[1]河南迪赛诺F4工艺包附表2-设备一览表'!$C:$AA,20,FALSE)</f>
        <v>0</v>
      </c>
      <c r="P203" s="10">
        <f>表1[[#This Row],[本期
数量]]+表1[[#This Row],[备用
数量]]+表1[[#This Row],[预留
数量]]</f>
        <v>1</v>
      </c>
      <c r="Q203" s="10" t="str">
        <f>VLOOKUP(表1[[#This Row],[设备位号]],'[1]河南迪赛诺F4工艺包附表2-设备一览表'!$C:$AA,22,FALSE)</f>
        <v>S304</v>
      </c>
      <c r="R203" s="10" t="str">
        <f>VLOOKUP(表1[[#This Row],[设备位号]],'[1]河南迪赛诺F4工艺包附表2-设备一览表'!$C:$AD,28,FALSE)</f>
        <v>回收车间</v>
      </c>
    </row>
    <row r="204" spans="1:18" hidden="1" x14ac:dyDescent="0.2">
      <c r="A204" s="6" t="s">
        <v>205</v>
      </c>
      <c r="B204" s="8" t="s">
        <v>253</v>
      </c>
      <c r="C204" s="9" t="str">
        <f>VLOOKUP(表1[[#This Row],[设备位号]],'[1]河南迪赛诺F4工艺包附表2-设备一览表'!$C:$AA,2,FALSE)</f>
        <v>THF冷凝中间罐</v>
      </c>
      <c r="D204" s="9" t="str">
        <f>VLOOKUP(表1[[#This Row],[设备位号]],'[1]河南迪赛诺F4工艺包附表2-设备一览表'!$C:$AA,3,FALSE)</f>
        <v>立式盆底椭圆封头</v>
      </c>
      <c r="E204" s="9" t="str">
        <f>VLOOKUP(表1[[#This Row],[设备位号]],'[1]河南迪赛诺F4工艺包附表2-设备一览表'!$C:$AA,4,FALSE)</f>
        <v>V=2.0m3</v>
      </c>
      <c r="F204" s="9">
        <f>VLOOKUP(表1[[#This Row],[设备位号]],'[1]河南迪赛诺F4工艺包附表2-设备一览表'!$C:$AA,10,FALSE)</f>
        <v>0</v>
      </c>
      <c r="G204" s="10">
        <f>VLOOKUP(表1[[#This Row],[设备位号]],'[1]河南迪赛诺F4工艺包附表2-设备一览表'!$C:$AA,14,FALSE)</f>
        <v>0</v>
      </c>
      <c r="H204" s="10" t="str">
        <f>VLOOKUP(表1[[#This Row],[设备位号]],'[1]河南迪赛诺F4工艺包附表2-设备一览表'!$C:$AA,15,FALSE)</f>
        <v>THF</v>
      </c>
      <c r="I204" s="10">
        <f>LEN(表1[[#This Row],[介质]])-LEN(SUBSTITUTE(表1[[#This Row],[介质]],"，",""))+1</f>
        <v>1</v>
      </c>
      <c r="J204" s="10">
        <f>表1[[#This Row],[介质数量]]*表1[[#This Row],[设备
数量]]</f>
        <v>1</v>
      </c>
      <c r="K204" s="10">
        <f>VLOOKUP(表1[[#This Row],[设备位号]],'[1]河南迪赛诺F4工艺包附表2-设备一览表'!$C:$AA,16,FALSE)</f>
        <v>30</v>
      </c>
      <c r="L204" s="10" t="str">
        <f>VLOOKUP(表1[[#This Row],[设备位号]],'[1]河南迪赛诺F4工艺包附表2-设备一览表'!$C:$AA,17,FALSE)</f>
        <v>常压</v>
      </c>
      <c r="M204" s="10">
        <f>VLOOKUP(表1[[#This Row],[设备位号]],'[1]河南迪赛诺F4工艺包附表2-设备一览表'!$C:$AA,18,FALSE)</f>
        <v>1</v>
      </c>
      <c r="N204" s="10">
        <f>VLOOKUP(表1[[#This Row],[设备位号]],'[1]河南迪赛诺F4工艺包附表2-设备一览表'!$C:$AA,19,FALSE)</f>
        <v>0</v>
      </c>
      <c r="O204" s="10">
        <f>VLOOKUP(表1[[#This Row],[设备位号]],'[1]河南迪赛诺F4工艺包附表2-设备一览表'!$C:$AA,20,FALSE)</f>
        <v>0</v>
      </c>
      <c r="P204" s="10">
        <f>表1[[#This Row],[本期
数量]]+表1[[#This Row],[备用
数量]]+表1[[#This Row],[预留
数量]]</f>
        <v>1</v>
      </c>
      <c r="Q204" s="10" t="str">
        <f>VLOOKUP(表1[[#This Row],[设备位号]],'[1]河南迪赛诺F4工艺包附表2-设备一览表'!$C:$AA,22,FALSE)</f>
        <v>S304</v>
      </c>
      <c r="R204" s="10" t="str">
        <f>VLOOKUP(表1[[#This Row],[设备位号]],'[1]河南迪赛诺F4工艺包附表2-设备一览表'!$C:$AD,28,FALSE)</f>
        <v>回收车间</v>
      </c>
    </row>
    <row r="205" spans="1:18" hidden="1" x14ac:dyDescent="0.2">
      <c r="A205" s="6" t="s">
        <v>206</v>
      </c>
      <c r="B205" s="8" t="s">
        <v>253</v>
      </c>
      <c r="C205" s="9" t="str">
        <f>VLOOKUP(表1[[#This Row],[设备位号]],'[1]河南迪赛诺F4工艺包附表2-设备一览表'!$C:$AA,2,FALSE)</f>
        <v>THF中间罐</v>
      </c>
      <c r="D205" s="9" t="str">
        <f>VLOOKUP(表1[[#This Row],[设备位号]],'[1]河南迪赛诺F4工艺包附表2-设备一览表'!$C:$AA,3,FALSE)</f>
        <v>立式平底椭圆顶</v>
      </c>
      <c r="E205" s="9" t="str">
        <f>VLOOKUP(表1[[#This Row],[设备位号]],'[1]河南迪赛诺F4工艺包附表2-设备一览表'!$C:$AA,4,FALSE)</f>
        <v>V=8.0m3</v>
      </c>
      <c r="F205" s="9">
        <f>VLOOKUP(表1[[#This Row],[设备位号]],'[1]河南迪赛诺F4工艺包附表2-设备一览表'!$C:$AA,10,FALSE)</f>
        <v>0</v>
      </c>
      <c r="G205" s="10">
        <f>VLOOKUP(表1[[#This Row],[设备位号]],'[1]河南迪赛诺F4工艺包附表2-设备一览表'!$C:$AA,14,FALSE)</f>
        <v>0</v>
      </c>
      <c r="H205" s="10" t="str">
        <f>VLOOKUP(表1[[#This Row],[设备位号]],'[1]河南迪赛诺F4工艺包附表2-设备一览表'!$C:$AA,15,FALSE)</f>
        <v>THF</v>
      </c>
      <c r="I205" s="10">
        <f>LEN(表1[[#This Row],[介质]])-LEN(SUBSTITUTE(表1[[#This Row],[介质]],"，",""))+1</f>
        <v>1</v>
      </c>
      <c r="J205" s="10">
        <f>表1[[#This Row],[介质数量]]*表1[[#This Row],[设备
数量]]</f>
        <v>1</v>
      </c>
      <c r="K205" s="10" t="str">
        <f>VLOOKUP(表1[[#This Row],[设备位号]],'[1]河南迪赛诺F4工艺包附表2-设备一览表'!$C:$AA,16,FALSE)</f>
        <v>20-30</v>
      </c>
      <c r="L205" s="10" t="str">
        <f>VLOOKUP(表1[[#This Row],[设备位号]],'[1]河南迪赛诺F4工艺包附表2-设备一览表'!$C:$AA,17,FALSE)</f>
        <v>常压</v>
      </c>
      <c r="M205" s="10">
        <f>VLOOKUP(表1[[#This Row],[设备位号]],'[1]河南迪赛诺F4工艺包附表2-设备一览表'!$C:$AA,18,FALSE)</f>
        <v>1</v>
      </c>
      <c r="N205" s="10">
        <f>VLOOKUP(表1[[#This Row],[设备位号]],'[1]河南迪赛诺F4工艺包附表2-设备一览表'!$C:$AA,19,FALSE)</f>
        <v>0</v>
      </c>
      <c r="O205" s="10">
        <f>VLOOKUP(表1[[#This Row],[设备位号]],'[1]河南迪赛诺F4工艺包附表2-设备一览表'!$C:$AA,20,FALSE)</f>
        <v>0</v>
      </c>
      <c r="P205" s="10">
        <f>表1[[#This Row],[本期
数量]]+表1[[#This Row],[备用
数量]]+表1[[#This Row],[预留
数量]]</f>
        <v>1</v>
      </c>
      <c r="Q205" s="10" t="str">
        <f>VLOOKUP(表1[[#This Row],[设备位号]],'[1]河南迪赛诺F4工艺包附表2-设备一览表'!$C:$AA,22,FALSE)</f>
        <v>S304</v>
      </c>
      <c r="R205" s="10" t="str">
        <f>VLOOKUP(表1[[#This Row],[设备位号]],'[1]河南迪赛诺F4工艺包附表2-设备一览表'!$C:$AD,28,FALSE)</f>
        <v>回收车间</v>
      </c>
    </row>
    <row r="206" spans="1:18" hidden="1" x14ac:dyDescent="0.2">
      <c r="A206" s="6" t="s">
        <v>207</v>
      </c>
      <c r="B206" s="8" t="s">
        <v>253</v>
      </c>
      <c r="C206" s="9" t="str">
        <f>VLOOKUP(表1[[#This Row],[设备位号]],'[1]河南迪赛诺F4工艺包附表2-设备一览表'!$C:$AA,2,FALSE)</f>
        <v>THF加压精馏塔</v>
      </c>
      <c r="D206" s="9" t="str">
        <f>VLOOKUP(表1[[#This Row],[设备位号]],'[1]河南迪赛诺F4工艺包附表2-设备一览表'!$C:$AA,3,FALSE)</f>
        <v>填料塔</v>
      </c>
      <c r="E206" s="9" t="str">
        <f>VLOOKUP(表1[[#This Row],[设备位号]],'[1]河南迪赛诺F4工艺包附表2-设备一览表'!$C:$AA,4,FALSE)</f>
        <v>填料高度H=12m, D=600mm</v>
      </c>
      <c r="F206" s="9">
        <f>VLOOKUP(表1[[#This Row],[设备位号]],'[1]河南迪赛诺F4工艺包附表2-设备一览表'!$C:$AA,10,FALSE)</f>
        <v>0</v>
      </c>
      <c r="G206" s="10">
        <f>VLOOKUP(表1[[#This Row],[设备位号]],'[1]河南迪赛诺F4工艺包附表2-设备一览表'!$C:$AA,14,FALSE)</f>
        <v>0</v>
      </c>
      <c r="H206" s="10" t="str">
        <f>VLOOKUP(表1[[#This Row],[设备位号]],'[1]河南迪赛诺F4工艺包附表2-设备一览表'!$C:$AA,15,FALSE)</f>
        <v>乙醇，水</v>
      </c>
      <c r="I206" s="10">
        <f>LEN(表1[[#This Row],[介质]])-LEN(SUBSTITUTE(表1[[#This Row],[介质]],"，",""))+1</f>
        <v>2</v>
      </c>
      <c r="J206" s="10">
        <f>表1[[#This Row],[介质数量]]*表1[[#This Row],[设备
数量]]</f>
        <v>2</v>
      </c>
      <c r="K206" s="10">
        <f>VLOOKUP(表1[[#This Row],[设备位号]],'[1]河南迪赛诺F4工艺包附表2-设备一览表'!$C:$AA,16,FALSE)</f>
        <v>0</v>
      </c>
      <c r="L206" s="10" t="str">
        <f>VLOOKUP(表1[[#This Row],[设备位号]],'[1]河南迪赛诺F4工艺包附表2-设备一览表'!$C:$AA,17,FALSE)</f>
        <v>常压</v>
      </c>
      <c r="M206" s="10">
        <f>VLOOKUP(表1[[#This Row],[设备位号]],'[1]河南迪赛诺F4工艺包附表2-设备一览表'!$C:$AA,18,FALSE)</f>
        <v>1</v>
      </c>
      <c r="N206" s="10">
        <f>VLOOKUP(表1[[#This Row],[设备位号]],'[1]河南迪赛诺F4工艺包附表2-设备一览表'!$C:$AA,19,FALSE)</f>
        <v>0</v>
      </c>
      <c r="O206" s="10">
        <f>VLOOKUP(表1[[#This Row],[设备位号]],'[1]河南迪赛诺F4工艺包附表2-设备一览表'!$C:$AA,20,FALSE)</f>
        <v>0</v>
      </c>
      <c r="P206" s="10">
        <f>表1[[#This Row],[本期
数量]]+表1[[#This Row],[备用
数量]]+表1[[#This Row],[预留
数量]]</f>
        <v>1</v>
      </c>
      <c r="Q206" s="10" t="str">
        <f>VLOOKUP(表1[[#This Row],[设备位号]],'[1]河南迪赛诺F4工艺包附表2-设备一览表'!$C:$AA,22,FALSE)</f>
        <v>S304</v>
      </c>
      <c r="R206" s="10" t="str">
        <f>VLOOKUP(表1[[#This Row],[设备位号]],'[1]河南迪赛诺F4工艺包附表2-设备一览表'!$C:$AD,28,FALSE)</f>
        <v>回收车间</v>
      </c>
    </row>
    <row r="207" spans="1:18" hidden="1" x14ac:dyDescent="0.2">
      <c r="A207" s="6" t="s">
        <v>208</v>
      </c>
      <c r="B207" s="8" t="s">
        <v>253</v>
      </c>
      <c r="C207" s="9" t="str">
        <f>VLOOKUP(表1[[#This Row],[设备位号]],'[1]河南迪赛诺F4工艺包附表2-设备一览表'!$C:$AA,2,FALSE)</f>
        <v>THF脱溶精馏塔顶冷凝器</v>
      </c>
      <c r="D207" s="9" t="str">
        <f>VLOOKUP(表1[[#This Row],[设备位号]],'[1]河南迪赛诺F4工艺包附表2-设备一览表'!$C:$AA,3,FALSE)</f>
        <v>管壳式</v>
      </c>
      <c r="E207" s="9" t="str">
        <f>VLOOKUP(表1[[#This Row],[设备位号]],'[1]河南迪赛诺F4工艺包附表2-设备一览表'!$C:$AA,4,FALSE)</f>
        <v>S=35m2</v>
      </c>
      <c r="F207" s="9">
        <f>VLOOKUP(表1[[#This Row],[设备位号]],'[1]河南迪赛诺F4工艺包附表2-设备一览表'!$C:$AA,10,FALSE)</f>
        <v>0</v>
      </c>
      <c r="G207" s="10">
        <f>VLOOKUP(表1[[#This Row],[设备位号]],'[1]河南迪赛诺F4工艺包附表2-设备一览表'!$C:$AA,14,FALSE)</f>
        <v>0</v>
      </c>
      <c r="H207" s="10" t="str">
        <f>VLOOKUP(表1[[#This Row],[设备位号]],'[1]河南迪赛诺F4工艺包附表2-设备一览表'!$C:$AA,15,FALSE)</f>
        <v>乙醇，水</v>
      </c>
      <c r="I207" s="10">
        <f>LEN(表1[[#This Row],[介质]])-LEN(SUBSTITUTE(表1[[#This Row],[介质]],"，",""))+1</f>
        <v>2</v>
      </c>
      <c r="J207" s="10">
        <f>表1[[#This Row],[介质数量]]*表1[[#This Row],[设备
数量]]</f>
        <v>2</v>
      </c>
      <c r="K207" s="10">
        <f>VLOOKUP(表1[[#This Row],[设备位号]],'[1]河南迪赛诺F4工艺包附表2-设备一览表'!$C:$AA,16,FALSE)</f>
        <v>60</v>
      </c>
      <c r="L207" s="10" t="str">
        <f>VLOOKUP(表1[[#This Row],[设备位号]],'[1]河南迪赛诺F4工艺包附表2-设备一览表'!$C:$AA,17,FALSE)</f>
        <v>常压</v>
      </c>
      <c r="M207" s="10">
        <f>VLOOKUP(表1[[#This Row],[设备位号]],'[1]河南迪赛诺F4工艺包附表2-设备一览表'!$C:$AA,18,FALSE)</f>
        <v>1</v>
      </c>
      <c r="N207" s="10">
        <f>VLOOKUP(表1[[#This Row],[设备位号]],'[1]河南迪赛诺F4工艺包附表2-设备一览表'!$C:$AA,19,FALSE)</f>
        <v>0</v>
      </c>
      <c r="O207" s="10">
        <f>VLOOKUP(表1[[#This Row],[设备位号]],'[1]河南迪赛诺F4工艺包附表2-设备一览表'!$C:$AA,20,FALSE)</f>
        <v>0</v>
      </c>
      <c r="P207" s="10">
        <f>表1[[#This Row],[本期
数量]]+表1[[#This Row],[备用
数量]]+表1[[#This Row],[预留
数量]]</f>
        <v>1</v>
      </c>
      <c r="Q207" s="10" t="str">
        <f>VLOOKUP(表1[[#This Row],[设备位号]],'[1]河南迪赛诺F4工艺包附表2-设备一览表'!$C:$AA,22,FALSE)</f>
        <v>S304</v>
      </c>
      <c r="R207" s="10" t="str">
        <f>VLOOKUP(表1[[#This Row],[设备位号]],'[1]河南迪赛诺F4工艺包附表2-设备一览表'!$C:$AD,28,FALSE)</f>
        <v>回收车间</v>
      </c>
    </row>
    <row r="208" spans="1:18" hidden="1" x14ac:dyDescent="0.2">
      <c r="A208" s="6" t="s">
        <v>209</v>
      </c>
      <c r="B208" s="8" t="s">
        <v>253</v>
      </c>
      <c r="C208" s="9" t="str">
        <f>VLOOKUP(表1[[#This Row],[设备位号]],'[1]河南迪赛诺F4工艺包附表2-设备一览表'!$C:$AA,2,FALSE)</f>
        <v>THF脱溶精馏塔顶捕集器</v>
      </c>
      <c r="D208" s="9" t="str">
        <f>VLOOKUP(表1[[#This Row],[设备位号]],'[1]河南迪赛诺F4工艺包附表2-设备一览表'!$C:$AA,3,FALSE)</f>
        <v>管壳式</v>
      </c>
      <c r="E208" s="9" t="str">
        <f>VLOOKUP(表1[[#This Row],[设备位号]],'[1]河南迪赛诺F4工艺包附表2-设备一览表'!$C:$AA,4,FALSE)</f>
        <v>S=20m2</v>
      </c>
      <c r="F208" s="9">
        <f>VLOOKUP(表1[[#This Row],[设备位号]],'[1]河南迪赛诺F4工艺包附表2-设备一览表'!$C:$AA,10,FALSE)</f>
        <v>0</v>
      </c>
      <c r="G208" s="10">
        <f>VLOOKUP(表1[[#This Row],[设备位号]],'[1]河南迪赛诺F4工艺包附表2-设备一览表'!$C:$AA,14,FALSE)</f>
        <v>0</v>
      </c>
      <c r="H208" s="10" t="str">
        <f>VLOOKUP(表1[[#This Row],[设备位号]],'[1]河南迪赛诺F4工艺包附表2-设备一览表'!$C:$AA,15,FALSE)</f>
        <v>乙醇，水</v>
      </c>
      <c r="I208" s="10">
        <f>LEN(表1[[#This Row],[介质]])-LEN(SUBSTITUTE(表1[[#This Row],[介质]],"，",""))+1</f>
        <v>2</v>
      </c>
      <c r="J208" s="10">
        <f>表1[[#This Row],[介质数量]]*表1[[#This Row],[设备
数量]]</f>
        <v>2</v>
      </c>
      <c r="K208" s="10">
        <f>VLOOKUP(表1[[#This Row],[设备位号]],'[1]河南迪赛诺F4工艺包附表2-设备一览表'!$C:$AA,16,FALSE)</f>
        <v>10</v>
      </c>
      <c r="L208" s="10" t="str">
        <f>VLOOKUP(表1[[#This Row],[设备位号]],'[1]河南迪赛诺F4工艺包附表2-设备一览表'!$C:$AA,17,FALSE)</f>
        <v>常压</v>
      </c>
      <c r="M208" s="10">
        <f>VLOOKUP(表1[[#This Row],[设备位号]],'[1]河南迪赛诺F4工艺包附表2-设备一览表'!$C:$AA,18,FALSE)</f>
        <v>1</v>
      </c>
      <c r="N208" s="10">
        <f>VLOOKUP(表1[[#This Row],[设备位号]],'[1]河南迪赛诺F4工艺包附表2-设备一览表'!$C:$AA,19,FALSE)</f>
        <v>0</v>
      </c>
      <c r="O208" s="10">
        <f>VLOOKUP(表1[[#This Row],[设备位号]],'[1]河南迪赛诺F4工艺包附表2-设备一览表'!$C:$AA,20,FALSE)</f>
        <v>0</v>
      </c>
      <c r="P208" s="10">
        <f>表1[[#This Row],[本期
数量]]+表1[[#This Row],[备用
数量]]+表1[[#This Row],[预留
数量]]</f>
        <v>1</v>
      </c>
      <c r="Q208" s="10" t="str">
        <f>VLOOKUP(表1[[#This Row],[设备位号]],'[1]河南迪赛诺F4工艺包附表2-设备一览表'!$C:$AA,22,FALSE)</f>
        <v>S304</v>
      </c>
      <c r="R208" s="10" t="str">
        <f>VLOOKUP(表1[[#This Row],[设备位号]],'[1]河南迪赛诺F4工艺包附表2-设备一览表'!$C:$AD,28,FALSE)</f>
        <v>回收车间</v>
      </c>
    </row>
    <row r="209" spans="1:18" hidden="1" x14ac:dyDescent="0.2">
      <c r="A209" s="6" t="s">
        <v>210</v>
      </c>
      <c r="B209" s="8" t="s">
        <v>253</v>
      </c>
      <c r="C209" s="9" t="str">
        <f>VLOOKUP(表1[[#This Row],[设备位号]],'[1]河南迪赛诺F4工艺包附表2-设备一览表'!$C:$AA,2,FALSE)</f>
        <v>THF脱溶精馏塔回流罐</v>
      </c>
      <c r="D209" s="9" t="str">
        <f>VLOOKUP(表1[[#This Row],[设备位号]],'[1]河南迪赛诺F4工艺包附表2-设备一览表'!$C:$AA,3,FALSE)</f>
        <v>立式盆底椭圆封头</v>
      </c>
      <c r="E209" s="9" t="str">
        <f>VLOOKUP(表1[[#This Row],[设备位号]],'[1]河南迪赛诺F4工艺包附表2-设备一览表'!$C:$AA,4,FALSE)</f>
        <v>V=0.8m3</v>
      </c>
      <c r="F209" s="9">
        <f>VLOOKUP(表1[[#This Row],[设备位号]],'[1]河南迪赛诺F4工艺包附表2-设备一览表'!$C:$AA,10,FALSE)</f>
        <v>0</v>
      </c>
      <c r="G209" s="10">
        <f>VLOOKUP(表1[[#This Row],[设备位号]],'[1]河南迪赛诺F4工艺包附表2-设备一览表'!$C:$AA,14,FALSE)</f>
        <v>0</v>
      </c>
      <c r="H209" s="10" t="str">
        <f>VLOOKUP(表1[[#This Row],[设备位号]],'[1]河南迪赛诺F4工艺包附表2-设备一览表'!$C:$AA,15,FALSE)</f>
        <v>乙醇，水</v>
      </c>
      <c r="I209" s="10">
        <f>LEN(表1[[#This Row],[介质]])-LEN(SUBSTITUTE(表1[[#This Row],[介质]],"，",""))+1</f>
        <v>2</v>
      </c>
      <c r="J209" s="10">
        <f>表1[[#This Row],[介质数量]]*表1[[#This Row],[设备
数量]]</f>
        <v>2</v>
      </c>
      <c r="K209" s="10">
        <f>VLOOKUP(表1[[#This Row],[设备位号]],'[1]河南迪赛诺F4工艺包附表2-设备一览表'!$C:$AA,16,FALSE)</f>
        <v>40</v>
      </c>
      <c r="L209" s="10" t="str">
        <f>VLOOKUP(表1[[#This Row],[设备位号]],'[1]河南迪赛诺F4工艺包附表2-设备一览表'!$C:$AA,17,FALSE)</f>
        <v>常压</v>
      </c>
      <c r="M209" s="10">
        <f>VLOOKUP(表1[[#This Row],[设备位号]],'[1]河南迪赛诺F4工艺包附表2-设备一览表'!$C:$AA,18,FALSE)</f>
        <v>1</v>
      </c>
      <c r="N209" s="10">
        <f>VLOOKUP(表1[[#This Row],[设备位号]],'[1]河南迪赛诺F4工艺包附表2-设备一览表'!$C:$AA,19,FALSE)</f>
        <v>0</v>
      </c>
      <c r="O209" s="10">
        <f>VLOOKUP(表1[[#This Row],[设备位号]],'[1]河南迪赛诺F4工艺包附表2-设备一览表'!$C:$AA,20,FALSE)</f>
        <v>0</v>
      </c>
      <c r="P209" s="10">
        <f>表1[[#This Row],[本期
数量]]+表1[[#This Row],[备用
数量]]+表1[[#This Row],[预留
数量]]</f>
        <v>1</v>
      </c>
      <c r="Q209" s="10" t="str">
        <f>VLOOKUP(表1[[#This Row],[设备位号]],'[1]河南迪赛诺F4工艺包附表2-设备一览表'!$C:$AA,22,FALSE)</f>
        <v>S304</v>
      </c>
      <c r="R209" s="10" t="str">
        <f>VLOOKUP(表1[[#This Row],[设备位号]],'[1]河南迪赛诺F4工艺包附表2-设备一览表'!$C:$AD,28,FALSE)</f>
        <v>回收车间</v>
      </c>
    </row>
    <row r="210" spans="1:18" hidden="1" x14ac:dyDescent="0.2">
      <c r="A210" s="6" t="s">
        <v>211</v>
      </c>
      <c r="B210" s="8" t="s">
        <v>253</v>
      </c>
      <c r="C210" s="9" t="str">
        <f>VLOOKUP(表1[[#This Row],[设备位号]],'[1]河南迪赛诺F4工艺包附表2-设备一览表'!$C:$AA,2,FALSE)</f>
        <v>THF脱溶精馏塔回流泵</v>
      </c>
      <c r="D210" s="9" t="str">
        <f>VLOOKUP(表1[[#This Row],[设备位号]],'[1]河南迪赛诺F4工艺包附表2-设备一览表'!$C:$AA,3,FALSE)</f>
        <v>磁力泵</v>
      </c>
      <c r="E210" s="9" t="str">
        <f>VLOOKUP(表1[[#This Row],[设备位号]],'[1]河南迪赛诺F4工艺包附表2-设备一览表'!$C:$AA,4,FALSE)</f>
        <v>Q=2m3（32-20-160，Q=3.2m3/h，H=32m，2.2kw）</v>
      </c>
      <c r="F210" s="9">
        <f>VLOOKUP(表1[[#This Row],[设备位号]],'[1]河南迪赛诺F4工艺包附表2-设备一览表'!$C:$AA,10,FALSE)</f>
        <v>2.2000000000000002</v>
      </c>
      <c r="G210" s="10">
        <f>VLOOKUP(表1[[#This Row],[设备位号]],'[1]河南迪赛诺F4工艺包附表2-设备一览表'!$C:$AA,14,FALSE)</f>
        <v>0</v>
      </c>
      <c r="H210" s="10" t="str">
        <f>VLOOKUP(表1[[#This Row],[设备位号]],'[1]河南迪赛诺F4工艺包附表2-设备一览表'!$C:$AA,15,FALSE)</f>
        <v>乙醇，水</v>
      </c>
      <c r="I210" s="10">
        <f>LEN(表1[[#This Row],[介质]])-LEN(SUBSTITUTE(表1[[#This Row],[介质]],"，",""))+1</f>
        <v>2</v>
      </c>
      <c r="J210" s="10">
        <f>表1[[#This Row],[介质数量]]*表1[[#This Row],[设备
数量]]</f>
        <v>4</v>
      </c>
      <c r="K210" s="10" t="str">
        <f>VLOOKUP(表1[[#This Row],[设备位号]],'[1]河南迪赛诺F4工艺包附表2-设备一览表'!$C:$AA,16,FALSE)</f>
        <v>20-30</v>
      </c>
      <c r="L210" s="10" t="str">
        <f>VLOOKUP(表1[[#This Row],[设备位号]],'[1]河南迪赛诺F4工艺包附表2-设备一览表'!$C:$AA,17,FALSE)</f>
        <v>常压</v>
      </c>
      <c r="M210" s="10">
        <f>VLOOKUP(表1[[#This Row],[设备位号]],'[1]河南迪赛诺F4工艺包附表2-设备一览表'!$C:$AA,18,FALSE)</f>
        <v>1</v>
      </c>
      <c r="N210" s="10">
        <f>VLOOKUP(表1[[#This Row],[设备位号]],'[1]河南迪赛诺F4工艺包附表2-设备一览表'!$C:$AA,19,FALSE)</f>
        <v>1</v>
      </c>
      <c r="O210" s="10">
        <f>VLOOKUP(表1[[#This Row],[设备位号]],'[1]河南迪赛诺F4工艺包附表2-设备一览表'!$C:$AA,20,FALSE)</f>
        <v>0</v>
      </c>
      <c r="P210" s="10">
        <f>表1[[#This Row],[本期
数量]]+表1[[#This Row],[备用
数量]]+表1[[#This Row],[预留
数量]]</f>
        <v>2</v>
      </c>
      <c r="Q210" s="10" t="str">
        <f>VLOOKUP(表1[[#This Row],[设备位号]],'[1]河南迪赛诺F4工艺包附表2-设备一览表'!$C:$AA,22,FALSE)</f>
        <v>S304</v>
      </c>
      <c r="R210" s="10" t="str">
        <f>VLOOKUP(表1[[#This Row],[设备位号]],'[1]河南迪赛诺F4工艺包附表2-设备一览表'!$C:$AD,28,FALSE)</f>
        <v>回收车间</v>
      </c>
    </row>
    <row r="211" spans="1:18" hidden="1" x14ac:dyDescent="0.2">
      <c r="A211" s="6" t="s">
        <v>212</v>
      </c>
      <c r="B211" s="8" t="s">
        <v>253</v>
      </c>
      <c r="C211" s="9" t="str">
        <f>VLOOKUP(表1[[#This Row],[设备位号]],'[1]河南迪赛诺F4工艺包附表2-设备一览表'!$C:$AA,2,FALSE)</f>
        <v>废乙醇溶剂罐</v>
      </c>
      <c r="D211" s="9" t="str">
        <f>VLOOKUP(表1[[#This Row],[设备位号]],'[1]河南迪赛诺F4工艺包附表2-设备一览表'!$C:$AA,3,FALSE)</f>
        <v>立式盆底椭圆封头</v>
      </c>
      <c r="E211" s="9" t="str">
        <f>VLOOKUP(表1[[#This Row],[设备位号]],'[1]河南迪赛诺F4工艺包附表2-设备一览表'!$C:$AA,4,FALSE)</f>
        <v>V=2.0m3</v>
      </c>
      <c r="F211" s="9">
        <f>VLOOKUP(表1[[#This Row],[设备位号]],'[1]河南迪赛诺F4工艺包附表2-设备一览表'!$C:$AA,10,FALSE)</f>
        <v>0</v>
      </c>
      <c r="G211" s="10">
        <f>VLOOKUP(表1[[#This Row],[设备位号]],'[1]河南迪赛诺F4工艺包附表2-设备一览表'!$C:$AA,14,FALSE)</f>
        <v>0</v>
      </c>
      <c r="H211" s="10" t="str">
        <f>VLOOKUP(表1[[#This Row],[设备位号]],'[1]河南迪赛诺F4工艺包附表2-设备一览表'!$C:$AA,15,FALSE)</f>
        <v>乙醇，水</v>
      </c>
      <c r="I211" s="10">
        <f>LEN(表1[[#This Row],[介质]])-LEN(SUBSTITUTE(表1[[#This Row],[介质]],"，",""))+1</f>
        <v>2</v>
      </c>
      <c r="J211" s="10">
        <f>表1[[#This Row],[介质数量]]*表1[[#This Row],[设备
数量]]</f>
        <v>2</v>
      </c>
      <c r="K211" s="10">
        <f>VLOOKUP(表1[[#This Row],[设备位号]],'[1]河南迪赛诺F4工艺包附表2-设备一览表'!$C:$AA,16,FALSE)</f>
        <v>40</v>
      </c>
      <c r="L211" s="10" t="str">
        <f>VLOOKUP(表1[[#This Row],[设备位号]],'[1]河南迪赛诺F4工艺包附表2-设备一览表'!$C:$AA,17,FALSE)</f>
        <v>常压</v>
      </c>
      <c r="M211" s="10">
        <f>VLOOKUP(表1[[#This Row],[设备位号]],'[1]河南迪赛诺F4工艺包附表2-设备一览表'!$C:$AA,18,FALSE)</f>
        <v>1</v>
      </c>
      <c r="N211" s="10">
        <f>VLOOKUP(表1[[#This Row],[设备位号]],'[1]河南迪赛诺F4工艺包附表2-设备一览表'!$C:$AA,19,FALSE)</f>
        <v>0</v>
      </c>
      <c r="O211" s="10">
        <f>VLOOKUP(表1[[#This Row],[设备位号]],'[1]河南迪赛诺F4工艺包附表2-设备一览表'!$C:$AA,20,FALSE)</f>
        <v>0</v>
      </c>
      <c r="P211" s="10">
        <f>表1[[#This Row],[本期
数量]]+表1[[#This Row],[备用
数量]]+表1[[#This Row],[预留
数量]]</f>
        <v>1</v>
      </c>
      <c r="Q211" s="10" t="str">
        <f>VLOOKUP(表1[[#This Row],[设备位号]],'[1]河南迪赛诺F4工艺包附表2-设备一览表'!$C:$AA,22,FALSE)</f>
        <v>S304</v>
      </c>
      <c r="R211" s="10" t="str">
        <f>VLOOKUP(表1[[#This Row],[设备位号]],'[1]河南迪赛诺F4工艺包附表2-设备一览表'!$C:$AD,28,FALSE)</f>
        <v>回收车间</v>
      </c>
    </row>
    <row r="212" spans="1:18" hidden="1" x14ac:dyDescent="0.2">
      <c r="A212" s="6" t="s">
        <v>213</v>
      </c>
      <c r="B212" s="8" t="s">
        <v>253</v>
      </c>
      <c r="C212" s="9" t="str">
        <f>VLOOKUP(表1[[#This Row],[设备位号]],'[1]河南迪赛诺F4工艺包附表2-设备一览表'!$C:$AA,2,FALSE)</f>
        <v>THF脱溶精馏塔再沸器</v>
      </c>
      <c r="D212" s="9" t="str">
        <f>VLOOKUP(表1[[#This Row],[设备位号]],'[1]河南迪赛诺F4工艺包附表2-设备一览表'!$C:$AA,3,FALSE)</f>
        <v>管壳式</v>
      </c>
      <c r="E212" s="9" t="str">
        <f>VLOOKUP(表1[[#This Row],[设备位号]],'[1]河南迪赛诺F4工艺包附表2-设备一览表'!$C:$AA,4,FALSE)</f>
        <v>S=30m2</v>
      </c>
      <c r="F212" s="9">
        <f>VLOOKUP(表1[[#This Row],[设备位号]],'[1]河南迪赛诺F4工艺包附表2-设备一览表'!$C:$AA,10,FALSE)</f>
        <v>0</v>
      </c>
      <c r="G212" s="10">
        <f>VLOOKUP(表1[[#This Row],[设备位号]],'[1]河南迪赛诺F4工艺包附表2-设备一览表'!$C:$AA,14,FALSE)</f>
        <v>0</v>
      </c>
      <c r="H212" s="10" t="str">
        <f>VLOOKUP(表1[[#This Row],[设备位号]],'[1]河南迪赛诺F4工艺包附表2-设备一览表'!$C:$AA,15,FALSE)</f>
        <v>水</v>
      </c>
      <c r="I212" s="10">
        <f>LEN(表1[[#This Row],[介质]])-LEN(SUBSTITUTE(表1[[#This Row],[介质]],"，",""))+1</f>
        <v>1</v>
      </c>
      <c r="J212" s="10">
        <f>表1[[#This Row],[介质数量]]*表1[[#This Row],[设备
数量]]</f>
        <v>1</v>
      </c>
      <c r="K212" s="10">
        <f>VLOOKUP(表1[[#This Row],[设备位号]],'[1]河南迪赛诺F4工艺包附表2-设备一览表'!$C:$AA,16,FALSE)</f>
        <v>110</v>
      </c>
      <c r="L212" s="10" t="str">
        <f>VLOOKUP(表1[[#This Row],[设备位号]],'[1]河南迪赛诺F4工艺包附表2-设备一览表'!$C:$AA,17,FALSE)</f>
        <v>常压</v>
      </c>
      <c r="M212" s="10">
        <f>VLOOKUP(表1[[#This Row],[设备位号]],'[1]河南迪赛诺F4工艺包附表2-设备一览表'!$C:$AA,18,FALSE)</f>
        <v>1</v>
      </c>
      <c r="N212" s="10">
        <f>VLOOKUP(表1[[#This Row],[设备位号]],'[1]河南迪赛诺F4工艺包附表2-设备一览表'!$C:$AA,19,FALSE)</f>
        <v>0</v>
      </c>
      <c r="O212" s="10">
        <f>VLOOKUP(表1[[#This Row],[设备位号]],'[1]河南迪赛诺F4工艺包附表2-设备一览表'!$C:$AA,20,FALSE)</f>
        <v>0</v>
      </c>
      <c r="P212" s="10">
        <f>表1[[#This Row],[本期
数量]]+表1[[#This Row],[备用
数量]]+表1[[#This Row],[预留
数量]]</f>
        <v>1</v>
      </c>
      <c r="Q212" s="10" t="str">
        <f>VLOOKUP(表1[[#This Row],[设备位号]],'[1]河南迪赛诺F4工艺包附表2-设备一览表'!$C:$AA,22,FALSE)</f>
        <v>S304</v>
      </c>
      <c r="R212" s="10" t="str">
        <f>VLOOKUP(表1[[#This Row],[设备位号]],'[1]河南迪赛诺F4工艺包附表2-设备一览表'!$C:$AD,28,FALSE)</f>
        <v>回收车间</v>
      </c>
    </row>
    <row r="213" spans="1:18" hidden="1" x14ac:dyDescent="0.2">
      <c r="A213" s="6" t="s">
        <v>214</v>
      </c>
      <c r="B213" s="8" t="s">
        <v>253</v>
      </c>
      <c r="C213" s="9" t="str">
        <f>VLOOKUP(表1[[#This Row],[设备位号]],'[1]河南迪赛诺F4工艺包附表2-设备一览表'!$C:$AA,2,FALSE)</f>
        <v>THF脱溶精馏塔釜泵</v>
      </c>
      <c r="D213" s="9" t="str">
        <f>VLOOKUP(表1[[#This Row],[设备位号]],'[1]河南迪赛诺F4工艺包附表2-设备一览表'!$C:$AA,3,FALSE)</f>
        <v>化工泵</v>
      </c>
      <c r="E213" s="9" t="str">
        <f>VLOOKUP(表1[[#This Row],[设备位号]],'[1]河南迪赛诺F4工艺包附表2-设备一览表'!$C:$AA,4,FALSE)</f>
        <v>Q=2m3（32-20-160，Q=3.2m3/h，H=32m，2.2kw）</v>
      </c>
      <c r="F213" s="9">
        <f>VLOOKUP(表1[[#This Row],[设备位号]],'[1]河南迪赛诺F4工艺包附表2-设备一览表'!$C:$AA,10,FALSE)</f>
        <v>2.2000000000000002</v>
      </c>
      <c r="G213" s="10">
        <f>VLOOKUP(表1[[#This Row],[设备位号]],'[1]河南迪赛诺F4工艺包附表2-设备一览表'!$C:$AA,14,FALSE)</f>
        <v>0</v>
      </c>
      <c r="H213" s="10" t="str">
        <f>VLOOKUP(表1[[#This Row],[设备位号]],'[1]河南迪赛诺F4工艺包附表2-设备一览表'!$C:$AA,15,FALSE)</f>
        <v>水</v>
      </c>
      <c r="I213" s="10">
        <f>LEN(表1[[#This Row],[介质]])-LEN(SUBSTITUTE(表1[[#This Row],[介质]],"，",""))+1</f>
        <v>1</v>
      </c>
      <c r="J213" s="10">
        <f>表1[[#This Row],[介质数量]]*表1[[#This Row],[设备
数量]]</f>
        <v>1</v>
      </c>
      <c r="K213" s="10">
        <f>VLOOKUP(表1[[#This Row],[设备位号]],'[1]河南迪赛诺F4工艺包附表2-设备一览表'!$C:$AA,16,FALSE)</f>
        <v>100</v>
      </c>
      <c r="L213" s="10" t="str">
        <f>VLOOKUP(表1[[#This Row],[设备位号]],'[1]河南迪赛诺F4工艺包附表2-设备一览表'!$C:$AA,17,FALSE)</f>
        <v>常压</v>
      </c>
      <c r="M213" s="10">
        <f>VLOOKUP(表1[[#This Row],[设备位号]],'[1]河南迪赛诺F4工艺包附表2-设备一览表'!$C:$AA,18,FALSE)</f>
        <v>1</v>
      </c>
      <c r="N213" s="10">
        <f>VLOOKUP(表1[[#This Row],[设备位号]],'[1]河南迪赛诺F4工艺包附表2-设备一览表'!$C:$AA,19,FALSE)</f>
        <v>0</v>
      </c>
      <c r="O213" s="10">
        <f>VLOOKUP(表1[[#This Row],[设备位号]],'[1]河南迪赛诺F4工艺包附表2-设备一览表'!$C:$AA,20,FALSE)</f>
        <v>0</v>
      </c>
      <c r="P213" s="10">
        <f>表1[[#This Row],[本期
数量]]+表1[[#This Row],[备用
数量]]+表1[[#This Row],[预留
数量]]</f>
        <v>1</v>
      </c>
      <c r="Q213" s="10" t="str">
        <f>VLOOKUP(表1[[#This Row],[设备位号]],'[1]河南迪赛诺F4工艺包附表2-设备一览表'!$C:$AA,22,FALSE)</f>
        <v>S304</v>
      </c>
      <c r="R213" s="10" t="str">
        <f>VLOOKUP(表1[[#This Row],[设备位号]],'[1]河南迪赛诺F4工艺包附表2-设备一览表'!$C:$AD,28,FALSE)</f>
        <v>回收车间</v>
      </c>
    </row>
    <row r="214" spans="1:18" hidden="1" x14ac:dyDescent="0.2">
      <c r="A214" s="6" t="s">
        <v>215</v>
      </c>
      <c r="B214" s="8" t="s">
        <v>253</v>
      </c>
      <c r="C214" s="9" t="str">
        <f>VLOOKUP(表1[[#This Row],[设备位号]],'[1]河南迪赛诺F4工艺包附表2-设备一览表'!$C:$AA,2,FALSE)</f>
        <v>THF脱溶精馏塔釜出料冷却器</v>
      </c>
      <c r="D214" s="9" t="str">
        <f>VLOOKUP(表1[[#This Row],[设备位号]],'[1]河南迪赛诺F4工艺包附表2-设备一览表'!$C:$AA,3,FALSE)</f>
        <v>板式</v>
      </c>
      <c r="E214" s="9" t="str">
        <f>VLOOKUP(表1[[#This Row],[设备位号]],'[1]河南迪赛诺F4工艺包附表2-设备一览表'!$C:$AA,4,FALSE)</f>
        <v>S=5m2</v>
      </c>
      <c r="F214" s="9">
        <f>VLOOKUP(表1[[#This Row],[设备位号]],'[1]河南迪赛诺F4工艺包附表2-设备一览表'!$C:$AA,10,FALSE)</f>
        <v>0</v>
      </c>
      <c r="G214" s="10">
        <f>VLOOKUP(表1[[#This Row],[设备位号]],'[1]河南迪赛诺F4工艺包附表2-设备一览表'!$C:$AA,14,FALSE)</f>
        <v>0</v>
      </c>
      <c r="H214" s="10" t="str">
        <f>VLOOKUP(表1[[#This Row],[设备位号]],'[1]河南迪赛诺F4工艺包附表2-设备一览表'!$C:$AA,15,FALSE)</f>
        <v>水</v>
      </c>
      <c r="I214" s="10">
        <f>LEN(表1[[#This Row],[介质]])-LEN(SUBSTITUTE(表1[[#This Row],[介质]],"，",""))+1</f>
        <v>1</v>
      </c>
      <c r="J214" s="10">
        <f>表1[[#This Row],[介质数量]]*表1[[#This Row],[设备
数量]]</f>
        <v>1</v>
      </c>
      <c r="K214" s="10">
        <f>VLOOKUP(表1[[#This Row],[设备位号]],'[1]河南迪赛诺F4工艺包附表2-设备一览表'!$C:$AA,16,FALSE)</f>
        <v>100</v>
      </c>
      <c r="L214" s="10" t="str">
        <f>VLOOKUP(表1[[#This Row],[设备位号]],'[1]河南迪赛诺F4工艺包附表2-设备一览表'!$C:$AA,17,FALSE)</f>
        <v>常压</v>
      </c>
      <c r="M214" s="10">
        <f>VLOOKUP(表1[[#This Row],[设备位号]],'[1]河南迪赛诺F4工艺包附表2-设备一览表'!$C:$AA,18,FALSE)</f>
        <v>1</v>
      </c>
      <c r="N214" s="10">
        <f>VLOOKUP(表1[[#This Row],[设备位号]],'[1]河南迪赛诺F4工艺包附表2-设备一览表'!$C:$AA,19,FALSE)</f>
        <v>0</v>
      </c>
      <c r="O214" s="10">
        <f>VLOOKUP(表1[[#This Row],[设备位号]],'[1]河南迪赛诺F4工艺包附表2-设备一览表'!$C:$AA,20,FALSE)</f>
        <v>0</v>
      </c>
      <c r="P214" s="10">
        <f>表1[[#This Row],[本期
数量]]+表1[[#This Row],[备用
数量]]+表1[[#This Row],[预留
数量]]</f>
        <v>1</v>
      </c>
      <c r="Q214" s="10" t="str">
        <f>VLOOKUP(表1[[#This Row],[设备位号]],'[1]河南迪赛诺F4工艺包附表2-设备一览表'!$C:$AA,22,FALSE)</f>
        <v>S304</v>
      </c>
      <c r="R214" s="10" t="str">
        <f>VLOOKUP(表1[[#This Row],[设备位号]],'[1]河南迪赛诺F4工艺包附表2-设备一览表'!$C:$AD,28,FALSE)</f>
        <v>回收车间</v>
      </c>
    </row>
    <row r="215" spans="1:18" hidden="1" x14ac:dyDescent="0.2">
      <c r="A215" s="6" t="s">
        <v>216</v>
      </c>
      <c r="B215" s="8" t="s">
        <v>253</v>
      </c>
      <c r="C215" s="9" t="str">
        <f>VLOOKUP(表1[[#This Row],[设备位号]],'[1]河南迪赛诺F4工艺包附表2-设备一览表'!$C:$AA,2,FALSE)</f>
        <v>THF脱溶精馏塔釜水罐</v>
      </c>
      <c r="D215" s="9" t="str">
        <f>VLOOKUP(表1[[#This Row],[设备位号]],'[1]河南迪赛诺F4工艺包附表2-设备一览表'!$C:$AA,3,FALSE)</f>
        <v>立式盆底椭圆封头</v>
      </c>
      <c r="E215" s="9" t="str">
        <f>VLOOKUP(表1[[#This Row],[设备位号]],'[1]河南迪赛诺F4工艺包附表2-设备一览表'!$C:$AA,4,FALSE)</f>
        <v>V=2.0m3</v>
      </c>
      <c r="F215" s="9">
        <f>VLOOKUP(表1[[#This Row],[设备位号]],'[1]河南迪赛诺F4工艺包附表2-设备一览表'!$C:$AA,10,FALSE)</f>
        <v>0</v>
      </c>
      <c r="G215" s="10">
        <f>VLOOKUP(表1[[#This Row],[设备位号]],'[1]河南迪赛诺F4工艺包附表2-设备一览表'!$C:$AA,14,FALSE)</f>
        <v>0</v>
      </c>
      <c r="H215" s="10" t="str">
        <f>VLOOKUP(表1[[#This Row],[设备位号]],'[1]河南迪赛诺F4工艺包附表2-设备一览表'!$C:$AA,15,FALSE)</f>
        <v>水</v>
      </c>
      <c r="I215" s="10">
        <f>LEN(表1[[#This Row],[介质]])-LEN(SUBSTITUTE(表1[[#This Row],[介质]],"，",""))+1</f>
        <v>1</v>
      </c>
      <c r="J215" s="10">
        <f>表1[[#This Row],[介质数量]]*表1[[#This Row],[设备
数量]]</f>
        <v>1</v>
      </c>
      <c r="K215" s="10">
        <f>VLOOKUP(表1[[#This Row],[设备位号]],'[1]河南迪赛诺F4工艺包附表2-设备一览表'!$C:$AA,16,FALSE)</f>
        <v>50</v>
      </c>
      <c r="L215" s="10" t="str">
        <f>VLOOKUP(表1[[#This Row],[设备位号]],'[1]河南迪赛诺F4工艺包附表2-设备一览表'!$C:$AA,17,FALSE)</f>
        <v>常压</v>
      </c>
      <c r="M215" s="10">
        <f>VLOOKUP(表1[[#This Row],[设备位号]],'[1]河南迪赛诺F4工艺包附表2-设备一览表'!$C:$AA,18,FALSE)</f>
        <v>1</v>
      </c>
      <c r="N215" s="10">
        <f>VLOOKUP(表1[[#This Row],[设备位号]],'[1]河南迪赛诺F4工艺包附表2-设备一览表'!$C:$AA,19,FALSE)</f>
        <v>0</v>
      </c>
      <c r="O215" s="10">
        <f>VLOOKUP(表1[[#This Row],[设备位号]],'[1]河南迪赛诺F4工艺包附表2-设备一览表'!$C:$AA,20,FALSE)</f>
        <v>0</v>
      </c>
      <c r="P215" s="10">
        <f>表1[[#This Row],[本期
数量]]+表1[[#This Row],[备用
数量]]+表1[[#This Row],[预留
数量]]</f>
        <v>1</v>
      </c>
      <c r="Q215" s="10" t="str">
        <f>VLOOKUP(表1[[#This Row],[设备位号]],'[1]河南迪赛诺F4工艺包附表2-设备一览表'!$C:$AA,22,FALSE)</f>
        <v>S304</v>
      </c>
      <c r="R215" s="10" t="str">
        <f>VLOOKUP(表1[[#This Row],[设备位号]],'[1]河南迪赛诺F4工艺包附表2-设备一览表'!$C:$AD,28,FALSE)</f>
        <v>回收车间</v>
      </c>
    </row>
    <row r="216" spans="1:18" hidden="1" x14ac:dyDescent="0.2">
      <c r="A216" s="6" t="s">
        <v>217</v>
      </c>
      <c r="B216" s="8" t="s">
        <v>253</v>
      </c>
      <c r="C216" s="9" t="str">
        <f>VLOOKUP(表1[[#This Row],[设备位号]],'[1]河南迪赛诺F4工艺包附表2-设备一览表'!$C:$AA,2,FALSE)</f>
        <v>THF脱溶精馏塔釜水罐泵</v>
      </c>
      <c r="D216" s="9" t="str">
        <f>VLOOKUP(表1[[#This Row],[设备位号]],'[1]河南迪赛诺F4工艺包附表2-设备一览表'!$C:$AA,3,FALSE)</f>
        <v>化工泵</v>
      </c>
      <c r="E216" s="9" t="str">
        <f>VLOOKUP(表1[[#This Row],[设备位号]],'[1]河南迪赛诺F4工艺包附表2-设备一览表'!$C:$AA,4,FALSE)</f>
        <v>Q=2m3（32-20-160，Q=3.2m3/h，H=32m，2.2kw）</v>
      </c>
      <c r="F216" s="9">
        <f>VLOOKUP(表1[[#This Row],[设备位号]],'[1]河南迪赛诺F4工艺包附表2-设备一览表'!$C:$AA,10,FALSE)</f>
        <v>2.2000000000000002</v>
      </c>
      <c r="G216" s="10">
        <f>VLOOKUP(表1[[#This Row],[设备位号]],'[1]河南迪赛诺F4工艺包附表2-设备一览表'!$C:$AA,14,FALSE)</f>
        <v>0</v>
      </c>
      <c r="H216" s="10" t="str">
        <f>VLOOKUP(表1[[#This Row],[设备位号]],'[1]河南迪赛诺F4工艺包附表2-设备一览表'!$C:$AA,15,FALSE)</f>
        <v>水</v>
      </c>
      <c r="I216" s="10">
        <f>LEN(表1[[#This Row],[介质]])-LEN(SUBSTITUTE(表1[[#This Row],[介质]],"，",""))+1</f>
        <v>1</v>
      </c>
      <c r="J216" s="10">
        <f>表1[[#This Row],[介质数量]]*表1[[#This Row],[设备
数量]]</f>
        <v>2</v>
      </c>
      <c r="K216" s="10">
        <f>VLOOKUP(表1[[#This Row],[设备位号]],'[1]河南迪赛诺F4工艺包附表2-设备一览表'!$C:$AA,16,FALSE)</f>
        <v>50</v>
      </c>
      <c r="L216" s="10" t="str">
        <f>VLOOKUP(表1[[#This Row],[设备位号]],'[1]河南迪赛诺F4工艺包附表2-设备一览表'!$C:$AA,17,FALSE)</f>
        <v>常压</v>
      </c>
      <c r="M216" s="10">
        <f>VLOOKUP(表1[[#This Row],[设备位号]],'[1]河南迪赛诺F4工艺包附表2-设备一览表'!$C:$AA,18,FALSE)</f>
        <v>1</v>
      </c>
      <c r="N216" s="10">
        <f>VLOOKUP(表1[[#This Row],[设备位号]],'[1]河南迪赛诺F4工艺包附表2-设备一览表'!$C:$AA,19,FALSE)</f>
        <v>1</v>
      </c>
      <c r="O216" s="10">
        <f>VLOOKUP(表1[[#This Row],[设备位号]],'[1]河南迪赛诺F4工艺包附表2-设备一览表'!$C:$AA,20,FALSE)</f>
        <v>0</v>
      </c>
      <c r="P216" s="10">
        <f>表1[[#This Row],[本期
数量]]+表1[[#This Row],[备用
数量]]+表1[[#This Row],[预留
数量]]</f>
        <v>2</v>
      </c>
      <c r="Q216" s="10" t="str">
        <f>VLOOKUP(表1[[#This Row],[设备位号]],'[1]河南迪赛诺F4工艺包附表2-设备一览表'!$C:$AA,22,FALSE)</f>
        <v>S304</v>
      </c>
      <c r="R216" s="10" t="str">
        <f>VLOOKUP(表1[[#This Row],[设备位号]],'[1]河南迪赛诺F4工艺包附表2-设备一览表'!$C:$AD,28,FALSE)</f>
        <v>回收车间</v>
      </c>
    </row>
    <row r="217" spans="1:18" hidden="1" x14ac:dyDescent="0.2">
      <c r="A217" s="6" t="s">
        <v>218</v>
      </c>
      <c r="B217" s="8" t="s">
        <v>253</v>
      </c>
      <c r="C217" s="9" t="str">
        <f>VLOOKUP(表1[[#This Row],[设备位号]],'[1]河南迪赛诺F4工艺包附表2-设备一览表'!$C:$AA,2,FALSE)</f>
        <v>待回收甲醇中间罐</v>
      </c>
      <c r="D217" s="9" t="str">
        <f>VLOOKUP(表1[[#This Row],[设备位号]],'[1]河南迪赛诺F4工艺包附表2-设备一览表'!$C:$AA,3,FALSE)</f>
        <v>立式平底椭圆顶</v>
      </c>
      <c r="E217" s="9" t="str">
        <f>VLOOKUP(表1[[#This Row],[设备位号]],'[1]河南迪赛诺F4工艺包附表2-设备一览表'!$C:$AA,4,FALSE)</f>
        <v>V=8.0m3</v>
      </c>
      <c r="F217" s="9">
        <f>VLOOKUP(表1[[#This Row],[设备位号]],'[1]河南迪赛诺F4工艺包附表2-设备一览表'!$C:$AA,10,FALSE)</f>
        <v>0</v>
      </c>
      <c r="G217" s="10">
        <f>VLOOKUP(表1[[#This Row],[设备位号]],'[1]河南迪赛诺F4工艺包附表2-设备一览表'!$C:$AA,14,FALSE)</f>
        <v>0</v>
      </c>
      <c r="H217" s="10" t="str">
        <f>VLOOKUP(表1[[#This Row],[设备位号]],'[1]河南迪赛诺F4工艺包附表2-设备一览表'!$C:$AA,15,FALSE)</f>
        <v>二氯甲烷，甲醇，水,F4</v>
      </c>
      <c r="I217" s="10">
        <f>LEN(表1[[#This Row],[介质]])-LEN(SUBSTITUTE(表1[[#This Row],[介质]],"，",""))+1</f>
        <v>3</v>
      </c>
      <c r="J217" s="10">
        <f>表1[[#This Row],[介质数量]]*表1[[#This Row],[设备
数量]]</f>
        <v>3</v>
      </c>
      <c r="K217" s="10" t="str">
        <f>VLOOKUP(表1[[#This Row],[设备位号]],'[1]河南迪赛诺F4工艺包附表2-设备一览表'!$C:$AA,16,FALSE)</f>
        <v>20-30</v>
      </c>
      <c r="L217" s="10" t="str">
        <f>VLOOKUP(表1[[#This Row],[设备位号]],'[1]河南迪赛诺F4工艺包附表2-设备一览表'!$C:$AA,17,FALSE)</f>
        <v>常压</v>
      </c>
      <c r="M217" s="10">
        <f>VLOOKUP(表1[[#This Row],[设备位号]],'[1]河南迪赛诺F4工艺包附表2-设备一览表'!$C:$AA,18,FALSE)</f>
        <v>1</v>
      </c>
      <c r="N217" s="10">
        <f>VLOOKUP(表1[[#This Row],[设备位号]],'[1]河南迪赛诺F4工艺包附表2-设备一览表'!$C:$AA,19,FALSE)</f>
        <v>0</v>
      </c>
      <c r="O217" s="10">
        <f>VLOOKUP(表1[[#This Row],[设备位号]],'[1]河南迪赛诺F4工艺包附表2-设备一览表'!$C:$AA,20,FALSE)</f>
        <v>0</v>
      </c>
      <c r="P217" s="10">
        <f>表1[[#This Row],[本期
数量]]+表1[[#This Row],[备用
数量]]+表1[[#This Row],[预留
数量]]</f>
        <v>1</v>
      </c>
      <c r="Q217" s="10" t="str">
        <f>VLOOKUP(表1[[#This Row],[设备位号]],'[1]河南迪赛诺F4工艺包附表2-设备一览表'!$C:$AA,22,FALSE)</f>
        <v>S304</v>
      </c>
      <c r="R217" s="10" t="str">
        <f>VLOOKUP(表1[[#This Row],[设备位号]],'[1]河南迪赛诺F4工艺包附表2-设备一览表'!$C:$AD,28,FALSE)</f>
        <v>回收车间</v>
      </c>
    </row>
    <row r="218" spans="1:18" hidden="1" x14ac:dyDescent="0.2">
      <c r="A218" s="6" t="s">
        <v>219</v>
      </c>
      <c r="B218" s="8" t="s">
        <v>253</v>
      </c>
      <c r="C218" s="9" t="str">
        <f>VLOOKUP(表1[[#This Row],[设备位号]],'[1]河南迪赛诺F4工艺包附表2-设备一览表'!$C:$AA,2,FALSE)</f>
        <v>待回收甲醇中间罐泵</v>
      </c>
      <c r="D218" s="9" t="str">
        <f>VLOOKUP(表1[[#This Row],[设备位号]],'[1]河南迪赛诺F4工艺包附表2-设备一览表'!$C:$AA,3,FALSE)</f>
        <v>立式盆底椭圆封头</v>
      </c>
      <c r="E218" s="9" t="str">
        <f>VLOOKUP(表1[[#This Row],[设备位号]],'[1]河南迪赛诺F4工艺包附表2-设备一览表'!$C:$AA,4,FALSE)</f>
        <v>V=12.5m3</v>
      </c>
      <c r="F218" s="9">
        <f>VLOOKUP(表1[[#This Row],[设备位号]],'[1]河南迪赛诺F4工艺包附表2-设备一览表'!$C:$AA,10,FALSE)</f>
        <v>5.5</v>
      </c>
      <c r="G218" s="10">
        <f>VLOOKUP(表1[[#This Row],[设备位号]],'[1]河南迪赛诺F4工艺包附表2-设备一览表'!$C:$AA,14,FALSE)</f>
        <v>0</v>
      </c>
      <c r="H218" s="10" t="str">
        <f>VLOOKUP(表1[[#This Row],[设备位号]],'[1]河南迪赛诺F4工艺包附表2-设备一览表'!$C:$AA,15,FALSE)</f>
        <v>二氯甲烷，甲醇，水,F4</v>
      </c>
      <c r="I218" s="10">
        <f>LEN(表1[[#This Row],[介质]])-LEN(SUBSTITUTE(表1[[#This Row],[介质]],"，",""))+1</f>
        <v>3</v>
      </c>
      <c r="J218" s="10">
        <f>表1[[#This Row],[介质数量]]*表1[[#This Row],[设备
数量]]</f>
        <v>3</v>
      </c>
      <c r="K218" s="10">
        <f>VLOOKUP(表1[[#This Row],[设备位号]],'[1]河南迪赛诺F4工艺包附表2-设备一览表'!$C:$AA,16,FALSE)</f>
        <v>50</v>
      </c>
      <c r="L218" s="10" t="str">
        <f>VLOOKUP(表1[[#This Row],[设备位号]],'[1]河南迪赛诺F4工艺包附表2-设备一览表'!$C:$AA,17,FALSE)</f>
        <v>常压</v>
      </c>
      <c r="M218" s="10">
        <f>VLOOKUP(表1[[#This Row],[设备位号]],'[1]河南迪赛诺F4工艺包附表2-设备一览表'!$C:$AA,18,FALSE)</f>
        <v>1</v>
      </c>
      <c r="N218" s="10">
        <f>VLOOKUP(表1[[#This Row],[设备位号]],'[1]河南迪赛诺F4工艺包附表2-设备一览表'!$C:$AA,19,FALSE)</f>
        <v>0</v>
      </c>
      <c r="O218" s="10">
        <f>VLOOKUP(表1[[#This Row],[设备位号]],'[1]河南迪赛诺F4工艺包附表2-设备一览表'!$C:$AA,20,FALSE)</f>
        <v>0</v>
      </c>
      <c r="P218" s="10">
        <f>表1[[#This Row],[本期
数量]]+表1[[#This Row],[备用
数量]]+表1[[#This Row],[预留
数量]]</f>
        <v>1</v>
      </c>
      <c r="Q218" s="10" t="str">
        <f>VLOOKUP(表1[[#This Row],[设备位号]],'[1]河南迪赛诺F4工艺包附表2-设备一览表'!$C:$AA,22,FALSE)</f>
        <v>S304</v>
      </c>
      <c r="R218" s="10" t="str">
        <f>VLOOKUP(表1[[#This Row],[设备位号]],'[1]河南迪赛诺F4工艺包附表2-设备一览表'!$C:$AD,28,FALSE)</f>
        <v>回收车间</v>
      </c>
    </row>
    <row r="219" spans="1:18" x14ac:dyDescent="0.2">
      <c r="A219" s="6" t="s">
        <v>220</v>
      </c>
      <c r="B219" s="8" t="s">
        <v>253</v>
      </c>
      <c r="C219" s="9" t="str">
        <f>VLOOKUP(表1[[#This Row],[设备位号]],'[1]河南迪赛诺F4工艺包附表2-设备一览表'!$C:$AA,2,FALSE)</f>
        <v>甲醇精馏塔塔釜</v>
      </c>
      <c r="D219" s="9" t="str">
        <f>VLOOKUP(表1[[#This Row],[设备位号]],'[1]河南迪赛诺F4工艺包附表2-设备一览表'!$C:$AA,3,FALSE)</f>
        <v>立式盆底</v>
      </c>
      <c r="E219" s="9" t="str">
        <f>VLOOKUP(表1[[#This Row],[设备位号]],'[1]河南迪赛诺F4工艺包附表2-设备一览表'!$C:$AA,4,FALSE)</f>
        <v>V=16.0m3，内置加热盘管</v>
      </c>
      <c r="F219" s="9">
        <f>VLOOKUP(表1[[#This Row],[设备位号]],'[1]河南迪赛诺F4工艺包附表2-设备一览表'!$C:$AA,10,FALSE)</f>
        <v>15</v>
      </c>
      <c r="G219" s="10" t="str">
        <f>VLOOKUP(表1[[#This Row],[设备位号]],'[1]河南迪赛诺F4工艺包附表2-设备一览表'!$C:$AA,14,FALSE)</f>
        <v>有</v>
      </c>
      <c r="H219" s="10" t="str">
        <f>VLOOKUP(表1[[#This Row],[设备位号]],'[1]河南迪赛诺F4工艺包附表2-设备一览表'!$C:$AA,15,FALSE)</f>
        <v>二氯甲烷，甲醇，水,F4</v>
      </c>
      <c r="I219" s="10">
        <f>LEN(表1[[#This Row],[介质]])-LEN(SUBSTITUTE(表1[[#This Row],[介质]],"，",""))+1</f>
        <v>3</v>
      </c>
      <c r="J219" s="10">
        <f>表1[[#This Row],[介质数量]]*表1[[#This Row],[设备
数量]]</f>
        <v>3</v>
      </c>
      <c r="K219" s="10">
        <f>VLOOKUP(表1[[#This Row],[设备位号]],'[1]河南迪赛诺F4工艺包附表2-设备一览表'!$C:$AA,16,FALSE)</f>
        <v>100</v>
      </c>
      <c r="L219" s="10" t="str">
        <f>VLOOKUP(表1[[#This Row],[设备位号]],'[1]河南迪赛诺F4工艺包附表2-设备一览表'!$C:$AA,17,FALSE)</f>
        <v>常压</v>
      </c>
      <c r="M219" s="10">
        <f>VLOOKUP(表1[[#This Row],[设备位号]],'[1]河南迪赛诺F4工艺包附表2-设备一览表'!$C:$AA,18,FALSE)</f>
        <v>1</v>
      </c>
      <c r="N219" s="10">
        <f>VLOOKUP(表1[[#This Row],[设备位号]],'[1]河南迪赛诺F4工艺包附表2-设备一览表'!$C:$AA,19,FALSE)</f>
        <v>0</v>
      </c>
      <c r="O219" s="10">
        <f>VLOOKUP(表1[[#This Row],[设备位号]],'[1]河南迪赛诺F4工艺包附表2-设备一览表'!$C:$AA,20,FALSE)</f>
        <v>0</v>
      </c>
      <c r="P219" s="10">
        <f>表1[[#This Row],[本期
数量]]+表1[[#This Row],[备用
数量]]+表1[[#This Row],[预留
数量]]</f>
        <v>1</v>
      </c>
      <c r="Q219" s="10" t="str">
        <f>VLOOKUP(表1[[#This Row],[设备位号]],'[1]河南迪赛诺F4工艺包附表2-设备一览表'!$C:$AA,22,FALSE)</f>
        <v>S304</v>
      </c>
      <c r="R219" s="10" t="str">
        <f>VLOOKUP(表1[[#This Row],[设备位号]],'[1]河南迪赛诺F4工艺包附表2-设备一览表'!$C:$AD,28,FALSE)</f>
        <v>回收车间</v>
      </c>
    </row>
    <row r="220" spans="1:18" hidden="1" x14ac:dyDescent="0.2">
      <c r="A220" s="6" t="s">
        <v>221</v>
      </c>
      <c r="B220" s="8" t="s">
        <v>253</v>
      </c>
      <c r="C220" s="9" t="str">
        <f>VLOOKUP(表1[[#This Row],[设备位号]],'[1]河南迪赛诺F4工艺包附表2-设备一览表'!$C:$AA,2,FALSE)</f>
        <v>甲醇精馏塔</v>
      </c>
      <c r="D220" s="9" t="str">
        <f>VLOOKUP(表1[[#This Row],[设备位号]],'[1]河南迪赛诺F4工艺包附表2-设备一览表'!$C:$AA,3,FALSE)</f>
        <v>填料塔</v>
      </c>
      <c r="E220" s="9" t="str">
        <f>VLOOKUP(表1[[#This Row],[设备位号]],'[1]河南迪赛诺F4工艺包附表2-设备一览表'!$C:$AA,4,FALSE)</f>
        <v>填料高度H=14m, D=700mm</v>
      </c>
      <c r="F220" s="9">
        <f>VLOOKUP(表1[[#This Row],[设备位号]],'[1]河南迪赛诺F4工艺包附表2-设备一览表'!$C:$AA,10,FALSE)</f>
        <v>0</v>
      </c>
      <c r="G220" s="10">
        <f>VLOOKUP(表1[[#This Row],[设备位号]],'[1]河南迪赛诺F4工艺包附表2-设备一览表'!$C:$AA,14,FALSE)</f>
        <v>0</v>
      </c>
      <c r="H220" s="10" t="str">
        <f>VLOOKUP(表1[[#This Row],[设备位号]],'[1]河南迪赛诺F4工艺包附表2-设备一览表'!$C:$AA,15,FALSE)</f>
        <v>二氯甲烷，甲醇，水,F4</v>
      </c>
      <c r="I220" s="10">
        <f>LEN(表1[[#This Row],[介质]])-LEN(SUBSTITUTE(表1[[#This Row],[介质]],"，",""))+1</f>
        <v>3</v>
      </c>
      <c r="J220" s="10">
        <f>表1[[#This Row],[介质数量]]*表1[[#This Row],[设备
数量]]</f>
        <v>3</v>
      </c>
      <c r="K220" s="10">
        <f>VLOOKUP(表1[[#This Row],[设备位号]],'[1]河南迪赛诺F4工艺包附表2-设备一览表'!$C:$AA,16,FALSE)</f>
        <v>100</v>
      </c>
      <c r="L220" s="10" t="str">
        <f>VLOOKUP(表1[[#This Row],[设备位号]],'[1]河南迪赛诺F4工艺包附表2-设备一览表'!$C:$AA,17,FALSE)</f>
        <v>常压</v>
      </c>
      <c r="M220" s="10">
        <f>VLOOKUP(表1[[#This Row],[设备位号]],'[1]河南迪赛诺F4工艺包附表2-设备一览表'!$C:$AA,18,FALSE)</f>
        <v>1</v>
      </c>
      <c r="N220" s="10">
        <f>VLOOKUP(表1[[#This Row],[设备位号]],'[1]河南迪赛诺F4工艺包附表2-设备一览表'!$C:$AA,19,FALSE)</f>
        <v>0</v>
      </c>
      <c r="O220" s="10">
        <f>VLOOKUP(表1[[#This Row],[设备位号]],'[1]河南迪赛诺F4工艺包附表2-设备一览表'!$C:$AA,20,FALSE)</f>
        <v>0</v>
      </c>
      <c r="P220" s="10">
        <f>表1[[#This Row],[本期
数量]]+表1[[#This Row],[备用
数量]]+表1[[#This Row],[预留
数量]]</f>
        <v>1</v>
      </c>
      <c r="Q220" s="10" t="str">
        <f>VLOOKUP(表1[[#This Row],[设备位号]],'[1]河南迪赛诺F4工艺包附表2-设备一览表'!$C:$AA,22,FALSE)</f>
        <v>S304</v>
      </c>
      <c r="R220" s="10" t="str">
        <f>VLOOKUP(表1[[#This Row],[设备位号]],'[1]河南迪赛诺F4工艺包附表2-设备一览表'!$C:$AD,28,FALSE)</f>
        <v>回收车间</v>
      </c>
    </row>
    <row r="221" spans="1:18" hidden="1" x14ac:dyDescent="0.2">
      <c r="A221" s="6" t="s">
        <v>222</v>
      </c>
      <c r="B221" s="8" t="s">
        <v>253</v>
      </c>
      <c r="C221" s="9" t="str">
        <f>VLOOKUP(表1[[#This Row],[设备位号]],'[1]河南迪赛诺F4工艺包附表2-设备一览表'!$C:$AA,2,FALSE)</f>
        <v>甲醇精馏塔冷凝器</v>
      </c>
      <c r="D221" s="9" t="str">
        <f>VLOOKUP(表1[[#This Row],[设备位号]],'[1]河南迪赛诺F4工艺包附表2-设备一览表'!$C:$AA,3,FALSE)</f>
        <v>管壳式</v>
      </c>
      <c r="E221" s="9" t="str">
        <f>VLOOKUP(表1[[#This Row],[设备位号]],'[1]河南迪赛诺F4工艺包附表2-设备一览表'!$C:$AA,4,FALSE)</f>
        <v>S=40m2</v>
      </c>
      <c r="F221" s="9">
        <f>VLOOKUP(表1[[#This Row],[设备位号]],'[1]河南迪赛诺F4工艺包附表2-设备一览表'!$C:$AA,10,FALSE)</f>
        <v>0</v>
      </c>
      <c r="G221" s="10">
        <f>VLOOKUP(表1[[#This Row],[设备位号]],'[1]河南迪赛诺F4工艺包附表2-设备一览表'!$C:$AA,14,FALSE)</f>
        <v>0</v>
      </c>
      <c r="H221" s="10" t="str">
        <f>VLOOKUP(表1[[#This Row],[设备位号]],'[1]河南迪赛诺F4工艺包附表2-设备一览表'!$C:$AA,15,FALSE)</f>
        <v>二氯甲烷，甲醇，水</v>
      </c>
      <c r="I221" s="10">
        <f>LEN(表1[[#This Row],[介质]])-LEN(SUBSTITUTE(表1[[#This Row],[介质]],"，",""))+1</f>
        <v>3</v>
      </c>
      <c r="J221" s="10">
        <f>表1[[#This Row],[介质数量]]*表1[[#This Row],[设备
数量]]</f>
        <v>3</v>
      </c>
      <c r="K221" s="10">
        <f>VLOOKUP(表1[[#This Row],[设备位号]],'[1]河南迪赛诺F4工艺包附表2-设备一览表'!$C:$AA,16,FALSE)</f>
        <v>60</v>
      </c>
      <c r="L221" s="10" t="str">
        <f>VLOOKUP(表1[[#This Row],[设备位号]],'[1]河南迪赛诺F4工艺包附表2-设备一览表'!$C:$AA,17,FALSE)</f>
        <v>常压</v>
      </c>
      <c r="M221" s="10">
        <f>VLOOKUP(表1[[#This Row],[设备位号]],'[1]河南迪赛诺F4工艺包附表2-设备一览表'!$C:$AA,18,FALSE)</f>
        <v>1</v>
      </c>
      <c r="N221" s="10">
        <f>VLOOKUP(表1[[#This Row],[设备位号]],'[1]河南迪赛诺F4工艺包附表2-设备一览表'!$C:$AA,19,FALSE)</f>
        <v>0</v>
      </c>
      <c r="O221" s="10">
        <f>VLOOKUP(表1[[#This Row],[设备位号]],'[1]河南迪赛诺F4工艺包附表2-设备一览表'!$C:$AA,20,FALSE)</f>
        <v>0</v>
      </c>
      <c r="P221" s="10">
        <f>表1[[#This Row],[本期
数量]]+表1[[#This Row],[备用
数量]]+表1[[#This Row],[预留
数量]]</f>
        <v>1</v>
      </c>
      <c r="Q221" s="10" t="str">
        <f>VLOOKUP(表1[[#This Row],[设备位号]],'[1]河南迪赛诺F4工艺包附表2-设备一览表'!$C:$AA,22,FALSE)</f>
        <v>S304</v>
      </c>
      <c r="R221" s="10" t="str">
        <f>VLOOKUP(表1[[#This Row],[设备位号]],'[1]河南迪赛诺F4工艺包附表2-设备一览表'!$C:$AD,28,FALSE)</f>
        <v>回收车间</v>
      </c>
    </row>
    <row r="222" spans="1:18" hidden="1" x14ac:dyDescent="0.2">
      <c r="A222" s="6" t="s">
        <v>223</v>
      </c>
      <c r="B222" s="8" t="s">
        <v>253</v>
      </c>
      <c r="C222" s="9" t="str">
        <f>VLOOKUP(表1[[#This Row],[设备位号]],'[1]河南迪赛诺F4工艺包附表2-设备一览表'!$C:$AA,2,FALSE)</f>
        <v>甲醇精馏塔捕集器</v>
      </c>
      <c r="D222" s="9" t="str">
        <f>VLOOKUP(表1[[#This Row],[设备位号]],'[1]河南迪赛诺F4工艺包附表2-设备一览表'!$C:$AA,3,FALSE)</f>
        <v>管壳式</v>
      </c>
      <c r="E222" s="9" t="str">
        <f>VLOOKUP(表1[[#This Row],[设备位号]],'[1]河南迪赛诺F4工艺包附表2-设备一览表'!$C:$AA,4,FALSE)</f>
        <v>S=20m2</v>
      </c>
      <c r="F222" s="9">
        <f>VLOOKUP(表1[[#This Row],[设备位号]],'[1]河南迪赛诺F4工艺包附表2-设备一览表'!$C:$AA,10,FALSE)</f>
        <v>0</v>
      </c>
      <c r="G222" s="10">
        <f>VLOOKUP(表1[[#This Row],[设备位号]],'[1]河南迪赛诺F4工艺包附表2-设备一览表'!$C:$AA,14,FALSE)</f>
        <v>0</v>
      </c>
      <c r="H222" s="10" t="str">
        <f>VLOOKUP(表1[[#This Row],[设备位号]],'[1]河南迪赛诺F4工艺包附表2-设备一览表'!$C:$AA,15,FALSE)</f>
        <v>二氯甲烷，甲醇，水</v>
      </c>
      <c r="I222" s="10">
        <f>LEN(表1[[#This Row],[介质]])-LEN(SUBSTITUTE(表1[[#This Row],[介质]],"，",""))+1</f>
        <v>3</v>
      </c>
      <c r="J222" s="10">
        <f>表1[[#This Row],[介质数量]]*表1[[#This Row],[设备
数量]]</f>
        <v>3</v>
      </c>
      <c r="K222" s="10">
        <f>VLOOKUP(表1[[#This Row],[设备位号]],'[1]河南迪赛诺F4工艺包附表2-设备一览表'!$C:$AA,16,FALSE)</f>
        <v>10</v>
      </c>
      <c r="L222" s="10" t="str">
        <f>VLOOKUP(表1[[#This Row],[设备位号]],'[1]河南迪赛诺F4工艺包附表2-设备一览表'!$C:$AA,17,FALSE)</f>
        <v>常压</v>
      </c>
      <c r="M222" s="10">
        <f>VLOOKUP(表1[[#This Row],[设备位号]],'[1]河南迪赛诺F4工艺包附表2-设备一览表'!$C:$AA,18,FALSE)</f>
        <v>1</v>
      </c>
      <c r="N222" s="10">
        <f>VLOOKUP(表1[[#This Row],[设备位号]],'[1]河南迪赛诺F4工艺包附表2-设备一览表'!$C:$AA,19,FALSE)</f>
        <v>0</v>
      </c>
      <c r="O222" s="10">
        <f>VLOOKUP(表1[[#This Row],[设备位号]],'[1]河南迪赛诺F4工艺包附表2-设备一览表'!$C:$AA,20,FALSE)</f>
        <v>0</v>
      </c>
      <c r="P222" s="10">
        <f>表1[[#This Row],[本期
数量]]+表1[[#This Row],[备用
数量]]+表1[[#This Row],[预留
数量]]</f>
        <v>1</v>
      </c>
      <c r="Q222" s="10" t="str">
        <f>VLOOKUP(表1[[#This Row],[设备位号]],'[1]河南迪赛诺F4工艺包附表2-设备一览表'!$C:$AA,22,FALSE)</f>
        <v>S304</v>
      </c>
      <c r="R222" s="10" t="str">
        <f>VLOOKUP(表1[[#This Row],[设备位号]],'[1]河南迪赛诺F4工艺包附表2-设备一览表'!$C:$AD,28,FALSE)</f>
        <v>回收车间</v>
      </c>
    </row>
    <row r="223" spans="1:18" hidden="1" x14ac:dyDescent="0.2">
      <c r="A223" s="6" t="s">
        <v>224</v>
      </c>
      <c r="B223" s="8" t="s">
        <v>253</v>
      </c>
      <c r="C223" s="9" t="str">
        <f>VLOOKUP(表1[[#This Row],[设备位号]],'[1]河南迪赛诺F4工艺包附表2-设备一览表'!$C:$AA,2,FALSE)</f>
        <v>甲醇精馏塔回流罐</v>
      </c>
      <c r="D223" s="9" t="str">
        <f>VLOOKUP(表1[[#This Row],[设备位号]],'[1]河南迪赛诺F4工艺包附表2-设备一览表'!$C:$AA,3,FALSE)</f>
        <v>立式盆底椭圆封头</v>
      </c>
      <c r="E223" s="9" t="str">
        <f>VLOOKUP(表1[[#This Row],[设备位号]],'[1]河南迪赛诺F4工艺包附表2-设备一览表'!$C:$AA,4,FALSE)</f>
        <v>V=0.5m3</v>
      </c>
      <c r="F223" s="9">
        <f>VLOOKUP(表1[[#This Row],[设备位号]],'[1]河南迪赛诺F4工艺包附表2-设备一览表'!$C:$AA,10,FALSE)</f>
        <v>0</v>
      </c>
      <c r="G223" s="10">
        <f>VLOOKUP(表1[[#This Row],[设备位号]],'[1]河南迪赛诺F4工艺包附表2-设备一览表'!$C:$AA,14,FALSE)</f>
        <v>0</v>
      </c>
      <c r="H223" s="10" t="str">
        <f>VLOOKUP(表1[[#This Row],[设备位号]],'[1]河南迪赛诺F4工艺包附表2-设备一览表'!$C:$AA,15,FALSE)</f>
        <v>二氯甲烷，甲醇，水</v>
      </c>
      <c r="I223" s="10">
        <f>LEN(表1[[#This Row],[介质]])-LEN(SUBSTITUTE(表1[[#This Row],[介质]],"，",""))+1</f>
        <v>3</v>
      </c>
      <c r="J223" s="10">
        <f>表1[[#This Row],[介质数量]]*表1[[#This Row],[设备
数量]]</f>
        <v>3</v>
      </c>
      <c r="K223" s="10">
        <f>VLOOKUP(表1[[#This Row],[设备位号]],'[1]河南迪赛诺F4工艺包附表2-设备一览表'!$C:$AA,16,FALSE)</f>
        <v>40</v>
      </c>
      <c r="L223" s="10" t="str">
        <f>VLOOKUP(表1[[#This Row],[设备位号]],'[1]河南迪赛诺F4工艺包附表2-设备一览表'!$C:$AA,17,FALSE)</f>
        <v>常压</v>
      </c>
      <c r="M223" s="10">
        <f>VLOOKUP(表1[[#This Row],[设备位号]],'[1]河南迪赛诺F4工艺包附表2-设备一览表'!$C:$AA,18,FALSE)</f>
        <v>1</v>
      </c>
      <c r="N223" s="10">
        <f>VLOOKUP(表1[[#This Row],[设备位号]],'[1]河南迪赛诺F4工艺包附表2-设备一览表'!$C:$AA,19,FALSE)</f>
        <v>0</v>
      </c>
      <c r="O223" s="10">
        <f>VLOOKUP(表1[[#This Row],[设备位号]],'[1]河南迪赛诺F4工艺包附表2-设备一览表'!$C:$AA,20,FALSE)</f>
        <v>0</v>
      </c>
      <c r="P223" s="10">
        <f>表1[[#This Row],[本期
数量]]+表1[[#This Row],[备用
数量]]+表1[[#This Row],[预留
数量]]</f>
        <v>1</v>
      </c>
      <c r="Q223" s="10" t="str">
        <f>VLOOKUP(表1[[#This Row],[设备位号]],'[1]河南迪赛诺F4工艺包附表2-设备一览表'!$C:$AA,22,FALSE)</f>
        <v>S304</v>
      </c>
      <c r="R223" s="10" t="str">
        <f>VLOOKUP(表1[[#This Row],[设备位号]],'[1]河南迪赛诺F4工艺包附表2-设备一览表'!$C:$AD,28,FALSE)</f>
        <v>回收车间</v>
      </c>
    </row>
    <row r="224" spans="1:18" hidden="1" x14ac:dyDescent="0.2">
      <c r="A224" s="6" t="s">
        <v>225</v>
      </c>
      <c r="B224" s="8" t="s">
        <v>253</v>
      </c>
      <c r="C224" s="9" t="str">
        <f>VLOOKUP(表1[[#This Row],[设备位号]],'[1]河南迪赛诺F4工艺包附表2-设备一览表'!$C:$AA,2,FALSE)</f>
        <v>甲醇精馏塔回流泵</v>
      </c>
      <c r="D224" s="9" t="str">
        <f>VLOOKUP(表1[[#This Row],[设备位号]],'[1]河南迪赛诺F4工艺包附表2-设备一览表'!$C:$AA,3,FALSE)</f>
        <v>磁力泵</v>
      </c>
      <c r="E224" s="9" t="str">
        <f>VLOOKUP(表1[[#This Row],[设备位号]],'[1]河南迪赛诺F4工艺包附表2-设备一览表'!$C:$AA,4,FALSE)</f>
        <v>Q=2m3（32-20-160，Q=3.2m3/h，H=32m，2.2kw）</v>
      </c>
      <c r="F224" s="9">
        <f>VLOOKUP(表1[[#This Row],[设备位号]],'[1]河南迪赛诺F4工艺包附表2-设备一览表'!$C:$AA,10,FALSE)</f>
        <v>2.2000000000000002</v>
      </c>
      <c r="G224" s="10">
        <f>VLOOKUP(表1[[#This Row],[设备位号]],'[1]河南迪赛诺F4工艺包附表2-设备一览表'!$C:$AA,14,FALSE)</f>
        <v>0</v>
      </c>
      <c r="H224" s="10" t="str">
        <f>VLOOKUP(表1[[#This Row],[设备位号]],'[1]河南迪赛诺F4工艺包附表2-设备一览表'!$C:$AA,15,FALSE)</f>
        <v>二氯甲烷，甲醇，水</v>
      </c>
      <c r="I224" s="10">
        <f>LEN(表1[[#This Row],[介质]])-LEN(SUBSTITUTE(表1[[#This Row],[介质]],"，",""))+1</f>
        <v>3</v>
      </c>
      <c r="J224" s="10">
        <f>表1[[#This Row],[介质数量]]*表1[[#This Row],[设备
数量]]</f>
        <v>3</v>
      </c>
      <c r="K224" s="10">
        <f>VLOOKUP(表1[[#This Row],[设备位号]],'[1]河南迪赛诺F4工艺包附表2-设备一览表'!$C:$AA,16,FALSE)</f>
        <v>40</v>
      </c>
      <c r="L224" s="10" t="str">
        <f>VLOOKUP(表1[[#This Row],[设备位号]],'[1]河南迪赛诺F4工艺包附表2-设备一览表'!$C:$AA,17,FALSE)</f>
        <v>常压</v>
      </c>
      <c r="M224" s="10">
        <f>VLOOKUP(表1[[#This Row],[设备位号]],'[1]河南迪赛诺F4工艺包附表2-设备一览表'!$C:$AA,18,FALSE)</f>
        <v>1</v>
      </c>
      <c r="N224" s="10">
        <f>VLOOKUP(表1[[#This Row],[设备位号]],'[1]河南迪赛诺F4工艺包附表2-设备一览表'!$C:$AA,19,FALSE)</f>
        <v>0</v>
      </c>
      <c r="O224" s="10">
        <f>VLOOKUP(表1[[#This Row],[设备位号]],'[1]河南迪赛诺F4工艺包附表2-设备一览表'!$C:$AA,20,FALSE)</f>
        <v>0</v>
      </c>
      <c r="P224" s="10">
        <f>表1[[#This Row],[本期
数量]]+表1[[#This Row],[备用
数量]]+表1[[#This Row],[预留
数量]]</f>
        <v>1</v>
      </c>
      <c r="Q224" s="10" t="str">
        <f>VLOOKUP(表1[[#This Row],[设备位号]],'[1]河南迪赛诺F4工艺包附表2-设备一览表'!$C:$AA,22,FALSE)</f>
        <v>S304</v>
      </c>
      <c r="R224" s="10" t="str">
        <f>VLOOKUP(表1[[#This Row],[设备位号]],'[1]河南迪赛诺F4工艺包附表2-设备一览表'!$C:$AD,28,FALSE)</f>
        <v>回收车间</v>
      </c>
    </row>
    <row r="225" spans="1:18" hidden="1" x14ac:dyDescent="0.2">
      <c r="A225" s="6" t="s">
        <v>226</v>
      </c>
      <c r="B225" s="8" t="s">
        <v>253</v>
      </c>
      <c r="C225" s="9" t="str">
        <f>VLOOKUP(表1[[#This Row],[设备位号]],'[1]河南迪赛诺F4工艺包附表2-设备一览表'!$C:$AA,2,FALSE)</f>
        <v>甲醇精馏塔中间罐1</v>
      </c>
      <c r="D225" s="9" t="str">
        <f>VLOOKUP(表1[[#This Row],[设备位号]],'[1]河南迪赛诺F4工艺包附表2-设备一览表'!$C:$AA,3,FALSE)</f>
        <v>立式盆底椭圆封头</v>
      </c>
      <c r="E225" s="9" t="str">
        <f>VLOOKUP(表1[[#This Row],[设备位号]],'[1]河南迪赛诺F4工艺包附表2-设备一览表'!$C:$AA,4,FALSE)</f>
        <v>V=0.8m3</v>
      </c>
      <c r="F225" s="9">
        <f>VLOOKUP(表1[[#This Row],[设备位号]],'[1]河南迪赛诺F4工艺包附表2-设备一览表'!$C:$AA,10,FALSE)</f>
        <v>0</v>
      </c>
      <c r="G225" s="10">
        <f>VLOOKUP(表1[[#This Row],[设备位号]],'[1]河南迪赛诺F4工艺包附表2-设备一览表'!$C:$AA,14,FALSE)</f>
        <v>0</v>
      </c>
      <c r="H225" s="10" t="str">
        <f>VLOOKUP(表1[[#This Row],[设备位号]],'[1]河南迪赛诺F4工艺包附表2-设备一览表'!$C:$AA,15,FALSE)</f>
        <v>二氯甲烷，甲醇，水</v>
      </c>
      <c r="I225" s="10">
        <f>LEN(表1[[#This Row],[介质]])-LEN(SUBSTITUTE(表1[[#This Row],[介质]],"，",""))+1</f>
        <v>3</v>
      </c>
      <c r="J225" s="10">
        <f>表1[[#This Row],[介质数量]]*表1[[#This Row],[设备
数量]]</f>
        <v>3</v>
      </c>
      <c r="K225" s="10">
        <f>VLOOKUP(表1[[#This Row],[设备位号]],'[1]河南迪赛诺F4工艺包附表2-设备一览表'!$C:$AA,16,FALSE)</f>
        <v>40</v>
      </c>
      <c r="L225" s="10" t="str">
        <f>VLOOKUP(表1[[#This Row],[设备位号]],'[1]河南迪赛诺F4工艺包附表2-设备一览表'!$C:$AA,17,FALSE)</f>
        <v>常压</v>
      </c>
      <c r="M225" s="10">
        <f>VLOOKUP(表1[[#This Row],[设备位号]],'[1]河南迪赛诺F4工艺包附表2-设备一览表'!$C:$AA,18,FALSE)</f>
        <v>1</v>
      </c>
      <c r="N225" s="10">
        <f>VLOOKUP(表1[[#This Row],[设备位号]],'[1]河南迪赛诺F4工艺包附表2-设备一览表'!$C:$AA,19,FALSE)</f>
        <v>0</v>
      </c>
      <c r="O225" s="10">
        <f>VLOOKUP(表1[[#This Row],[设备位号]],'[1]河南迪赛诺F4工艺包附表2-设备一览表'!$C:$AA,20,FALSE)</f>
        <v>0</v>
      </c>
      <c r="P225" s="10">
        <f>表1[[#This Row],[本期
数量]]+表1[[#This Row],[备用
数量]]+表1[[#This Row],[预留
数量]]</f>
        <v>1</v>
      </c>
      <c r="Q225" s="10" t="str">
        <f>VLOOKUP(表1[[#This Row],[设备位号]],'[1]河南迪赛诺F4工艺包附表2-设备一览表'!$C:$AA,22,FALSE)</f>
        <v>S304</v>
      </c>
      <c r="R225" s="10" t="str">
        <f>VLOOKUP(表1[[#This Row],[设备位号]],'[1]河南迪赛诺F4工艺包附表2-设备一览表'!$C:$AD,28,FALSE)</f>
        <v>回收车间</v>
      </c>
    </row>
    <row r="226" spans="1:18" hidden="1" x14ac:dyDescent="0.2">
      <c r="A226" s="6" t="s">
        <v>227</v>
      </c>
      <c r="B226" s="8" t="s">
        <v>253</v>
      </c>
      <c r="C226" s="9" t="str">
        <f>VLOOKUP(表1[[#This Row],[设备位号]],'[1]河南迪赛诺F4工艺包附表2-设备一览表'!$C:$AA,2,FALSE)</f>
        <v>甲醇精馏塔中间罐2</v>
      </c>
      <c r="D226" s="9" t="str">
        <f>VLOOKUP(表1[[#This Row],[设备位号]],'[1]河南迪赛诺F4工艺包附表2-设备一览表'!$C:$AA,3,FALSE)</f>
        <v>立式盆底椭圆封头</v>
      </c>
      <c r="E226" s="9" t="str">
        <f>VLOOKUP(表1[[#This Row],[设备位号]],'[1]河南迪赛诺F4工艺包附表2-设备一览表'!$C:$AA,4,FALSE)</f>
        <v>V=3m3</v>
      </c>
      <c r="F226" s="9">
        <f>VLOOKUP(表1[[#This Row],[设备位号]],'[1]河南迪赛诺F4工艺包附表2-设备一览表'!$C:$AA,10,FALSE)</f>
        <v>0</v>
      </c>
      <c r="G226" s="10">
        <f>VLOOKUP(表1[[#This Row],[设备位号]],'[1]河南迪赛诺F4工艺包附表2-设备一览表'!$C:$AA,14,FALSE)</f>
        <v>0</v>
      </c>
      <c r="H226" s="10" t="str">
        <f>VLOOKUP(表1[[#This Row],[设备位号]],'[1]河南迪赛诺F4工艺包附表2-设备一览表'!$C:$AA,15,FALSE)</f>
        <v>甲醇</v>
      </c>
      <c r="I226" s="10">
        <f>LEN(表1[[#This Row],[介质]])-LEN(SUBSTITUTE(表1[[#This Row],[介质]],"，",""))+1</f>
        <v>1</v>
      </c>
      <c r="J226" s="10">
        <f>表1[[#This Row],[介质数量]]*表1[[#This Row],[设备
数量]]</f>
        <v>1</v>
      </c>
      <c r="K226" s="10">
        <f>VLOOKUP(表1[[#This Row],[设备位号]],'[1]河南迪赛诺F4工艺包附表2-设备一览表'!$C:$AA,16,FALSE)</f>
        <v>40</v>
      </c>
      <c r="L226" s="10" t="str">
        <f>VLOOKUP(表1[[#This Row],[设备位号]],'[1]河南迪赛诺F4工艺包附表2-设备一览表'!$C:$AA,17,FALSE)</f>
        <v>常压</v>
      </c>
      <c r="M226" s="10">
        <f>VLOOKUP(表1[[#This Row],[设备位号]],'[1]河南迪赛诺F4工艺包附表2-设备一览表'!$C:$AA,18,FALSE)</f>
        <v>1</v>
      </c>
      <c r="N226" s="10">
        <f>VLOOKUP(表1[[#This Row],[设备位号]],'[1]河南迪赛诺F4工艺包附表2-设备一览表'!$C:$AA,19,FALSE)</f>
        <v>0</v>
      </c>
      <c r="O226" s="10">
        <f>VLOOKUP(表1[[#This Row],[设备位号]],'[1]河南迪赛诺F4工艺包附表2-设备一览表'!$C:$AA,20,FALSE)</f>
        <v>0</v>
      </c>
      <c r="P226" s="10">
        <f>表1[[#This Row],[本期
数量]]+表1[[#This Row],[备用
数量]]+表1[[#This Row],[预留
数量]]</f>
        <v>1</v>
      </c>
      <c r="Q226" s="10" t="str">
        <f>VLOOKUP(表1[[#This Row],[设备位号]],'[1]河南迪赛诺F4工艺包附表2-设备一览表'!$C:$AA,22,FALSE)</f>
        <v>S304</v>
      </c>
      <c r="R226" s="10" t="str">
        <f>VLOOKUP(表1[[#This Row],[设备位号]],'[1]河南迪赛诺F4工艺包附表2-设备一览表'!$C:$AD,28,FALSE)</f>
        <v>回收车间</v>
      </c>
    </row>
    <row r="227" spans="1:18" hidden="1" x14ac:dyDescent="0.2">
      <c r="A227" s="6" t="s">
        <v>228</v>
      </c>
      <c r="B227" s="8" t="s">
        <v>253</v>
      </c>
      <c r="C227" s="9" t="str">
        <f>VLOOKUP(表1[[#This Row],[设备位号]],'[1]河南迪赛诺F4工艺包附表2-设备一览表'!$C:$AA,2,FALSE)</f>
        <v>甲醇精馏塔中间罐2</v>
      </c>
      <c r="D227" s="9" t="str">
        <f>VLOOKUP(表1[[#This Row],[设备位号]],'[1]河南迪赛诺F4工艺包附表2-设备一览表'!$C:$AA,3,FALSE)</f>
        <v>立式盆底椭圆封头</v>
      </c>
      <c r="E227" s="9" t="str">
        <f>VLOOKUP(表1[[#This Row],[设备位号]],'[1]河南迪赛诺F4工艺包附表2-设备一览表'!$C:$AA,4,FALSE)</f>
        <v>V=5m3</v>
      </c>
      <c r="F227" s="9">
        <f>VLOOKUP(表1[[#This Row],[设备位号]],'[1]河南迪赛诺F4工艺包附表2-设备一览表'!$C:$AA,10,FALSE)</f>
        <v>0</v>
      </c>
      <c r="G227" s="10">
        <f>VLOOKUP(表1[[#This Row],[设备位号]],'[1]河南迪赛诺F4工艺包附表2-设备一览表'!$C:$AA,14,FALSE)</f>
        <v>0</v>
      </c>
      <c r="H227" s="10" t="str">
        <f>VLOOKUP(表1[[#This Row],[设备位号]],'[1]河南迪赛诺F4工艺包附表2-设备一览表'!$C:$AA,15,FALSE)</f>
        <v>甲醇</v>
      </c>
      <c r="I227" s="10">
        <f>LEN(表1[[#This Row],[介质]])-LEN(SUBSTITUTE(表1[[#This Row],[介质]],"，",""))+1</f>
        <v>1</v>
      </c>
      <c r="J227" s="10">
        <f>表1[[#This Row],[介质数量]]*表1[[#This Row],[设备
数量]]</f>
        <v>1</v>
      </c>
      <c r="K227" s="10">
        <f>VLOOKUP(表1[[#This Row],[设备位号]],'[1]河南迪赛诺F4工艺包附表2-设备一览表'!$C:$AA,16,FALSE)</f>
        <v>40</v>
      </c>
      <c r="L227" s="10" t="str">
        <f>VLOOKUP(表1[[#This Row],[设备位号]],'[1]河南迪赛诺F4工艺包附表2-设备一览表'!$C:$AA,17,FALSE)</f>
        <v>常压</v>
      </c>
      <c r="M227" s="10">
        <f>VLOOKUP(表1[[#This Row],[设备位号]],'[1]河南迪赛诺F4工艺包附表2-设备一览表'!$C:$AA,18,FALSE)</f>
        <v>1</v>
      </c>
      <c r="N227" s="10">
        <f>VLOOKUP(表1[[#This Row],[设备位号]],'[1]河南迪赛诺F4工艺包附表2-设备一览表'!$C:$AA,19,FALSE)</f>
        <v>0</v>
      </c>
      <c r="O227" s="10">
        <f>VLOOKUP(表1[[#This Row],[设备位号]],'[1]河南迪赛诺F4工艺包附表2-设备一览表'!$C:$AA,20,FALSE)</f>
        <v>0</v>
      </c>
      <c r="P227" s="10">
        <f>表1[[#This Row],[本期
数量]]+表1[[#This Row],[备用
数量]]+表1[[#This Row],[预留
数量]]</f>
        <v>1</v>
      </c>
      <c r="Q227" s="10" t="str">
        <f>VLOOKUP(表1[[#This Row],[设备位号]],'[1]河南迪赛诺F4工艺包附表2-设备一览表'!$C:$AA,22,FALSE)</f>
        <v>S304</v>
      </c>
      <c r="R227" s="10" t="str">
        <f>VLOOKUP(表1[[#This Row],[设备位号]],'[1]河南迪赛诺F4工艺包附表2-设备一览表'!$C:$AD,28,FALSE)</f>
        <v>回收车间</v>
      </c>
    </row>
    <row r="228" spans="1:18" hidden="1" x14ac:dyDescent="0.2">
      <c r="A228" s="6" t="s">
        <v>229</v>
      </c>
      <c r="B228" s="8" t="s">
        <v>253</v>
      </c>
      <c r="C228" s="9" t="str">
        <f>VLOOKUP(表1[[#This Row],[设备位号]],'[1]河南迪赛诺F4工艺包附表2-设备一览表'!$C:$AA,2,FALSE)</f>
        <v>甲醇精馏塔中间罐打料泵</v>
      </c>
      <c r="D228" s="9" t="str">
        <f>VLOOKUP(表1[[#This Row],[设备位号]],'[1]河南迪赛诺F4工艺包附表2-设备一览表'!$C:$AA,3,FALSE)</f>
        <v>磁力泵</v>
      </c>
      <c r="E228" s="9" t="str">
        <f>VLOOKUP(表1[[#This Row],[设备位号]],'[1]河南迪赛诺F4工艺包附表2-设备一览表'!$C:$AA,4,FALSE)</f>
        <v>Q=6m3/hr（40-25-160，Q=6.3m3/h,H=32m，3kw）</v>
      </c>
      <c r="F228" s="9">
        <f>VLOOKUP(表1[[#This Row],[设备位号]],'[1]河南迪赛诺F4工艺包附表2-设备一览表'!$C:$AA,10,FALSE)</f>
        <v>3</v>
      </c>
      <c r="G228" s="10">
        <f>VLOOKUP(表1[[#This Row],[设备位号]],'[1]河南迪赛诺F4工艺包附表2-设备一览表'!$C:$AA,14,FALSE)</f>
        <v>0</v>
      </c>
      <c r="H228" s="10" t="str">
        <f>VLOOKUP(表1[[#This Row],[设备位号]],'[1]河南迪赛诺F4工艺包附表2-设备一览表'!$C:$AA,15,FALSE)</f>
        <v>甲醇</v>
      </c>
      <c r="I228" s="10">
        <f>LEN(表1[[#This Row],[介质]])-LEN(SUBSTITUTE(表1[[#This Row],[介质]],"，",""))+1</f>
        <v>1</v>
      </c>
      <c r="J228" s="10">
        <f>表1[[#This Row],[介质数量]]*表1[[#This Row],[设备
数量]]</f>
        <v>1</v>
      </c>
      <c r="K228" s="10">
        <f>VLOOKUP(表1[[#This Row],[设备位号]],'[1]河南迪赛诺F4工艺包附表2-设备一览表'!$C:$AA,16,FALSE)</f>
        <v>40</v>
      </c>
      <c r="L228" s="10" t="str">
        <f>VLOOKUP(表1[[#This Row],[设备位号]],'[1]河南迪赛诺F4工艺包附表2-设备一览表'!$C:$AA,17,FALSE)</f>
        <v>常压</v>
      </c>
      <c r="M228" s="10">
        <f>VLOOKUP(表1[[#This Row],[设备位号]],'[1]河南迪赛诺F4工艺包附表2-设备一览表'!$C:$AA,18,FALSE)</f>
        <v>1</v>
      </c>
      <c r="N228" s="10">
        <f>VLOOKUP(表1[[#This Row],[设备位号]],'[1]河南迪赛诺F4工艺包附表2-设备一览表'!$C:$AA,19,FALSE)</f>
        <v>0</v>
      </c>
      <c r="O228" s="10">
        <f>VLOOKUP(表1[[#This Row],[设备位号]],'[1]河南迪赛诺F4工艺包附表2-设备一览表'!$C:$AA,20,FALSE)</f>
        <v>0</v>
      </c>
      <c r="P228" s="10">
        <f>表1[[#This Row],[本期
数量]]+表1[[#This Row],[备用
数量]]+表1[[#This Row],[预留
数量]]</f>
        <v>1</v>
      </c>
      <c r="Q228" s="10" t="str">
        <f>VLOOKUP(表1[[#This Row],[设备位号]],'[1]河南迪赛诺F4工艺包附表2-设备一览表'!$C:$AA,22,FALSE)</f>
        <v>S304</v>
      </c>
      <c r="R228" s="10" t="str">
        <f>VLOOKUP(表1[[#This Row],[设备位号]],'[1]河南迪赛诺F4工艺包附表2-设备一览表'!$C:$AD,28,FALSE)</f>
        <v>回收车间</v>
      </c>
    </row>
    <row r="229" spans="1:18" hidden="1" x14ac:dyDescent="0.2">
      <c r="A229" s="6" t="s">
        <v>230</v>
      </c>
      <c r="B229" s="8" t="s">
        <v>253</v>
      </c>
      <c r="C229" s="9" t="str">
        <f>VLOOKUP(表1[[#This Row],[设备位号]],'[1]河南迪赛诺F4工艺包附表2-设备一览表'!$C:$AA,2,FALSE)</f>
        <v>甲醇精馏塔中间罐4</v>
      </c>
      <c r="D229" s="9" t="str">
        <f>VLOOKUP(表1[[#This Row],[设备位号]],'[1]河南迪赛诺F4工艺包附表2-设备一览表'!$C:$AA,3,FALSE)</f>
        <v>立式盆底椭圆封头</v>
      </c>
      <c r="E229" s="9" t="str">
        <f>VLOOKUP(表1[[#This Row],[设备位号]],'[1]河南迪赛诺F4工艺包附表2-设备一览表'!$C:$AA,4,FALSE)</f>
        <v>V=0.8m3</v>
      </c>
      <c r="F229" s="9">
        <f>VLOOKUP(表1[[#This Row],[设备位号]],'[1]河南迪赛诺F4工艺包附表2-设备一览表'!$C:$AA,10,FALSE)</f>
        <v>0</v>
      </c>
      <c r="G229" s="10">
        <f>VLOOKUP(表1[[#This Row],[设备位号]],'[1]河南迪赛诺F4工艺包附表2-设备一览表'!$C:$AA,14,FALSE)</f>
        <v>0</v>
      </c>
      <c r="H229" s="10" t="str">
        <f>VLOOKUP(表1[[#This Row],[设备位号]],'[1]河南迪赛诺F4工艺包附表2-设备一览表'!$C:$AA,15,FALSE)</f>
        <v>二氯甲烷，甲醇，水</v>
      </c>
      <c r="I229" s="10">
        <f>LEN(表1[[#This Row],[介质]])-LEN(SUBSTITUTE(表1[[#This Row],[介质]],"，",""))+1</f>
        <v>3</v>
      </c>
      <c r="J229" s="10">
        <f>表1[[#This Row],[介质数量]]*表1[[#This Row],[设备
数量]]</f>
        <v>3</v>
      </c>
      <c r="K229" s="10">
        <f>VLOOKUP(表1[[#This Row],[设备位号]],'[1]河南迪赛诺F4工艺包附表2-设备一览表'!$C:$AA,16,FALSE)</f>
        <v>40</v>
      </c>
      <c r="L229" s="10" t="str">
        <f>VLOOKUP(表1[[#This Row],[设备位号]],'[1]河南迪赛诺F4工艺包附表2-设备一览表'!$C:$AA,17,FALSE)</f>
        <v>常压</v>
      </c>
      <c r="M229" s="10">
        <f>VLOOKUP(表1[[#This Row],[设备位号]],'[1]河南迪赛诺F4工艺包附表2-设备一览表'!$C:$AA,18,FALSE)</f>
        <v>1</v>
      </c>
      <c r="N229" s="10">
        <f>VLOOKUP(表1[[#This Row],[设备位号]],'[1]河南迪赛诺F4工艺包附表2-设备一览表'!$C:$AA,19,FALSE)</f>
        <v>0</v>
      </c>
      <c r="O229" s="10">
        <f>VLOOKUP(表1[[#This Row],[设备位号]],'[1]河南迪赛诺F4工艺包附表2-设备一览表'!$C:$AA,20,FALSE)</f>
        <v>0</v>
      </c>
      <c r="P229" s="10">
        <f>表1[[#This Row],[本期
数量]]+表1[[#This Row],[备用
数量]]+表1[[#This Row],[预留
数量]]</f>
        <v>1</v>
      </c>
      <c r="Q229" s="10" t="str">
        <f>VLOOKUP(表1[[#This Row],[设备位号]],'[1]河南迪赛诺F4工艺包附表2-设备一览表'!$C:$AA,22,FALSE)</f>
        <v>S304</v>
      </c>
      <c r="R229" s="10" t="str">
        <f>VLOOKUP(表1[[#This Row],[设备位号]],'[1]河南迪赛诺F4工艺包附表2-设备一览表'!$C:$AD,28,FALSE)</f>
        <v>回收车间</v>
      </c>
    </row>
    <row r="230" spans="1:18" hidden="1" x14ac:dyDescent="0.2">
      <c r="A230" s="6" t="s">
        <v>231</v>
      </c>
      <c r="B230" s="8" t="s">
        <v>253</v>
      </c>
      <c r="C230" s="9" t="str">
        <f>VLOOKUP(表1[[#This Row],[设备位号]],'[1]河南迪赛诺F4工艺包附表2-设备一览表'!$C:$AA,2,FALSE)</f>
        <v>待回收MTBE/正庚烷中间罐</v>
      </c>
      <c r="D230" s="9" t="str">
        <f>VLOOKUP(表1[[#This Row],[设备位号]],'[1]河南迪赛诺F4工艺包附表2-设备一览表'!$C:$AA,3,FALSE)</f>
        <v>立式平底椭圆顶</v>
      </c>
      <c r="E230" s="9" t="str">
        <f>VLOOKUP(表1[[#This Row],[设备位号]],'[1]河南迪赛诺F4工艺包附表2-设备一览表'!$C:$AA,4,FALSE)</f>
        <v>V=8.0m3</v>
      </c>
      <c r="F230" s="9">
        <f>VLOOKUP(表1[[#This Row],[设备位号]],'[1]河南迪赛诺F4工艺包附表2-设备一览表'!$C:$AA,10,FALSE)</f>
        <v>0</v>
      </c>
      <c r="G230" s="10">
        <f>VLOOKUP(表1[[#This Row],[设备位号]],'[1]河南迪赛诺F4工艺包附表2-设备一览表'!$C:$AA,14,FALSE)</f>
        <v>0</v>
      </c>
      <c r="H230" s="10" t="str">
        <f>VLOOKUP(表1[[#This Row],[设备位号]],'[1]河南迪赛诺F4工艺包附表2-设备一览表'!$C:$AA,15,FALSE)</f>
        <v>正庚烷，MTBE</v>
      </c>
      <c r="I230" s="10">
        <f>LEN(表1[[#This Row],[介质]])-LEN(SUBSTITUTE(表1[[#This Row],[介质]],"，",""))+1</f>
        <v>2</v>
      </c>
      <c r="J230" s="10">
        <f>表1[[#This Row],[介质数量]]*表1[[#This Row],[设备
数量]]</f>
        <v>4</v>
      </c>
      <c r="K230" s="10" t="str">
        <f>VLOOKUP(表1[[#This Row],[设备位号]],'[1]河南迪赛诺F4工艺包附表2-设备一览表'!$C:$AA,16,FALSE)</f>
        <v>20-30</v>
      </c>
      <c r="L230" s="10" t="str">
        <f>VLOOKUP(表1[[#This Row],[设备位号]],'[1]河南迪赛诺F4工艺包附表2-设备一览表'!$C:$AA,17,FALSE)</f>
        <v>常压</v>
      </c>
      <c r="M230" s="10">
        <f>VLOOKUP(表1[[#This Row],[设备位号]],'[1]河南迪赛诺F4工艺包附表2-设备一览表'!$C:$AA,18,FALSE)</f>
        <v>2</v>
      </c>
      <c r="N230" s="10">
        <f>VLOOKUP(表1[[#This Row],[设备位号]],'[1]河南迪赛诺F4工艺包附表2-设备一览表'!$C:$AA,19,FALSE)</f>
        <v>0</v>
      </c>
      <c r="O230" s="10">
        <f>VLOOKUP(表1[[#This Row],[设备位号]],'[1]河南迪赛诺F4工艺包附表2-设备一览表'!$C:$AA,20,FALSE)</f>
        <v>0</v>
      </c>
      <c r="P230" s="10">
        <f>表1[[#This Row],[本期
数量]]+表1[[#This Row],[备用
数量]]+表1[[#This Row],[预留
数量]]</f>
        <v>2</v>
      </c>
      <c r="Q230" s="10" t="str">
        <f>VLOOKUP(表1[[#This Row],[设备位号]],'[1]河南迪赛诺F4工艺包附表2-设备一览表'!$C:$AA,22,FALSE)</f>
        <v>S304</v>
      </c>
      <c r="R230" s="10" t="str">
        <f>VLOOKUP(表1[[#This Row],[设备位号]],'[1]河南迪赛诺F4工艺包附表2-设备一览表'!$C:$AD,28,FALSE)</f>
        <v>回收车间</v>
      </c>
    </row>
    <row r="231" spans="1:18" hidden="1" x14ac:dyDescent="0.2">
      <c r="A231" s="6" t="s">
        <v>232</v>
      </c>
      <c r="B231" s="8" t="s">
        <v>253</v>
      </c>
      <c r="C231" s="9" t="str">
        <f>VLOOKUP(表1[[#This Row],[设备位号]],'[1]河南迪赛诺F4工艺包附表2-设备一览表'!$C:$AA,2,FALSE)</f>
        <v>待回收MTBE/正庚烷中间罐泵</v>
      </c>
      <c r="D231" s="9" t="str">
        <f>VLOOKUP(表1[[#This Row],[设备位号]],'[1]河南迪赛诺F4工艺包附表2-设备一览表'!$C:$AA,3,FALSE)</f>
        <v>磁力泵</v>
      </c>
      <c r="E231" s="9" t="str">
        <f>VLOOKUP(表1[[#This Row],[设备位号]],'[1]河南迪赛诺F4工艺包附表2-设备一览表'!$C:$AA,4,FALSE)</f>
        <v>Q=6m3/hr（40-25-160，Q=6.3m3/h,H=32m，3kw）</v>
      </c>
      <c r="F231" s="9">
        <f>VLOOKUP(表1[[#This Row],[设备位号]],'[1]河南迪赛诺F4工艺包附表2-设备一览表'!$C:$AA,10,FALSE)</f>
        <v>3</v>
      </c>
      <c r="G231" s="10">
        <f>VLOOKUP(表1[[#This Row],[设备位号]],'[1]河南迪赛诺F4工艺包附表2-设备一览表'!$C:$AA,14,FALSE)</f>
        <v>0</v>
      </c>
      <c r="H231" s="10" t="str">
        <f>VLOOKUP(表1[[#This Row],[设备位号]],'[1]河南迪赛诺F4工艺包附表2-设备一览表'!$C:$AA,15,FALSE)</f>
        <v>正庚烷，MTBE</v>
      </c>
      <c r="I231" s="10">
        <f>LEN(表1[[#This Row],[介质]])-LEN(SUBSTITUTE(表1[[#This Row],[介质]],"，",""))+1</f>
        <v>2</v>
      </c>
      <c r="J231" s="10">
        <f>表1[[#This Row],[介质数量]]*表1[[#This Row],[设备
数量]]</f>
        <v>2</v>
      </c>
      <c r="K231" s="10" t="str">
        <f>VLOOKUP(表1[[#This Row],[设备位号]],'[1]河南迪赛诺F4工艺包附表2-设备一览表'!$C:$AA,16,FALSE)</f>
        <v>20-30</v>
      </c>
      <c r="L231" s="10" t="str">
        <f>VLOOKUP(表1[[#This Row],[设备位号]],'[1]河南迪赛诺F4工艺包附表2-设备一览表'!$C:$AA,17,FALSE)</f>
        <v>常压</v>
      </c>
      <c r="M231" s="10">
        <f>VLOOKUP(表1[[#This Row],[设备位号]],'[1]河南迪赛诺F4工艺包附表2-设备一览表'!$C:$AA,18,FALSE)</f>
        <v>1</v>
      </c>
      <c r="N231" s="10">
        <f>VLOOKUP(表1[[#This Row],[设备位号]],'[1]河南迪赛诺F4工艺包附表2-设备一览表'!$C:$AA,19,FALSE)</f>
        <v>0</v>
      </c>
      <c r="O231" s="10">
        <f>VLOOKUP(表1[[#This Row],[设备位号]],'[1]河南迪赛诺F4工艺包附表2-设备一览表'!$C:$AA,20,FALSE)</f>
        <v>0</v>
      </c>
      <c r="P231" s="10">
        <f>表1[[#This Row],[本期
数量]]+表1[[#This Row],[备用
数量]]+表1[[#This Row],[预留
数量]]</f>
        <v>1</v>
      </c>
      <c r="Q231" s="10" t="str">
        <f>VLOOKUP(表1[[#This Row],[设备位号]],'[1]河南迪赛诺F4工艺包附表2-设备一览表'!$C:$AA,22,FALSE)</f>
        <v>S304</v>
      </c>
      <c r="R231" s="10" t="str">
        <f>VLOOKUP(表1[[#This Row],[设备位号]],'[1]河南迪赛诺F4工艺包附表2-设备一览表'!$C:$AD,28,FALSE)</f>
        <v>回收车间</v>
      </c>
    </row>
    <row r="232" spans="1:18" hidden="1" x14ac:dyDescent="0.2">
      <c r="A232" s="6" t="s">
        <v>233</v>
      </c>
      <c r="B232" s="8" t="s">
        <v>253</v>
      </c>
      <c r="C232" s="9" t="str">
        <f>VLOOKUP(表1[[#This Row],[设备位号]],'[1]河南迪赛诺F4工艺包附表2-设备一览表'!$C:$AA,2,FALSE)</f>
        <v>MTBE/正庚烷精馏塔</v>
      </c>
      <c r="D232" s="9" t="str">
        <f>VLOOKUP(表1[[#This Row],[设备位号]],'[1]河南迪赛诺F4工艺包附表2-设备一览表'!$C:$AA,3,FALSE)</f>
        <v>填料塔</v>
      </c>
      <c r="E232" s="9" t="str">
        <f>VLOOKUP(表1[[#This Row],[设备位号]],'[1]河南迪赛诺F4工艺包附表2-设备一览表'!$C:$AA,4,FALSE)</f>
        <v>填料高度H=14m, D=800mm</v>
      </c>
      <c r="F232" s="9">
        <f>VLOOKUP(表1[[#This Row],[设备位号]],'[1]河南迪赛诺F4工艺包附表2-设备一览表'!$C:$AA,10,FALSE)</f>
        <v>0</v>
      </c>
      <c r="G232" s="10">
        <f>VLOOKUP(表1[[#This Row],[设备位号]],'[1]河南迪赛诺F4工艺包附表2-设备一览表'!$C:$AA,14,FALSE)</f>
        <v>0</v>
      </c>
      <c r="H232" s="10" t="str">
        <f>VLOOKUP(表1[[#This Row],[设备位号]],'[1]河南迪赛诺F4工艺包附表2-设备一览表'!$C:$AA,15,FALSE)</f>
        <v>正庚烷，MTBE</v>
      </c>
      <c r="I232" s="10">
        <f>LEN(表1[[#This Row],[介质]])-LEN(SUBSTITUTE(表1[[#This Row],[介质]],"，",""))+1</f>
        <v>2</v>
      </c>
      <c r="J232" s="10">
        <f>表1[[#This Row],[介质数量]]*表1[[#This Row],[设备
数量]]</f>
        <v>2</v>
      </c>
      <c r="K232" s="10">
        <f>VLOOKUP(表1[[#This Row],[设备位号]],'[1]河南迪赛诺F4工艺包附表2-设备一览表'!$C:$AA,16,FALSE)</f>
        <v>100</v>
      </c>
      <c r="L232" s="10">
        <f>VLOOKUP(表1[[#This Row],[设备位号]],'[1]河南迪赛诺F4工艺包附表2-设备一览表'!$C:$AA,17,FALSE)</f>
        <v>-0.1</v>
      </c>
      <c r="M232" s="10">
        <f>VLOOKUP(表1[[#This Row],[设备位号]],'[1]河南迪赛诺F4工艺包附表2-设备一览表'!$C:$AA,18,FALSE)</f>
        <v>1</v>
      </c>
      <c r="N232" s="10">
        <f>VLOOKUP(表1[[#This Row],[设备位号]],'[1]河南迪赛诺F4工艺包附表2-设备一览表'!$C:$AA,19,FALSE)</f>
        <v>0</v>
      </c>
      <c r="O232" s="10">
        <f>VLOOKUP(表1[[#This Row],[设备位号]],'[1]河南迪赛诺F4工艺包附表2-设备一览表'!$C:$AA,20,FALSE)</f>
        <v>0</v>
      </c>
      <c r="P232" s="10">
        <f>表1[[#This Row],[本期
数量]]+表1[[#This Row],[备用
数量]]+表1[[#This Row],[预留
数量]]</f>
        <v>1</v>
      </c>
      <c r="Q232" s="10" t="str">
        <f>VLOOKUP(表1[[#This Row],[设备位号]],'[1]河南迪赛诺F4工艺包附表2-设备一览表'!$C:$AA,22,FALSE)</f>
        <v>S304</v>
      </c>
      <c r="R232" s="10" t="str">
        <f>VLOOKUP(表1[[#This Row],[设备位号]],'[1]河南迪赛诺F4工艺包附表2-设备一览表'!$C:$AD,28,FALSE)</f>
        <v>回收车间</v>
      </c>
    </row>
    <row r="233" spans="1:18" hidden="1" x14ac:dyDescent="0.2">
      <c r="A233" s="6" t="s">
        <v>234</v>
      </c>
      <c r="B233" s="8" t="s">
        <v>253</v>
      </c>
      <c r="C233" s="9" t="str">
        <f>VLOOKUP(表1[[#This Row],[设备位号]],'[1]河南迪赛诺F4工艺包附表2-设备一览表'!$C:$AA,2,FALSE)</f>
        <v>MTBE/正庚烷精馏塔塔釜</v>
      </c>
      <c r="D233" s="9" t="str">
        <f>VLOOKUP(表1[[#This Row],[设备位号]],'[1]河南迪赛诺F4工艺包附表2-设备一览表'!$C:$AA,3,FALSE)</f>
        <v>釜式加热器</v>
      </c>
      <c r="E233" s="9" t="str">
        <f>VLOOKUP(表1[[#This Row],[设备位号]],'[1]河南迪赛诺F4工艺包附表2-设备一览表'!$C:$AA,4,FALSE)</f>
        <v>V=12.5m3，S=35m2</v>
      </c>
      <c r="F233" s="9">
        <f>VLOOKUP(表1[[#This Row],[设备位号]],'[1]河南迪赛诺F4工艺包附表2-设备一览表'!$C:$AA,10,FALSE)</f>
        <v>0</v>
      </c>
      <c r="G233" s="10">
        <f>VLOOKUP(表1[[#This Row],[设备位号]],'[1]河南迪赛诺F4工艺包附表2-设备一览表'!$C:$AA,14,FALSE)</f>
        <v>0</v>
      </c>
      <c r="H233" s="10" t="str">
        <f>VLOOKUP(表1[[#This Row],[设备位号]],'[1]河南迪赛诺F4工艺包附表2-设备一览表'!$C:$AA,15,FALSE)</f>
        <v>正庚烷，MTBE</v>
      </c>
      <c r="I233" s="10">
        <f>LEN(表1[[#This Row],[介质]])-LEN(SUBSTITUTE(表1[[#This Row],[介质]],"，",""))+1</f>
        <v>2</v>
      </c>
      <c r="J233" s="10">
        <f>表1[[#This Row],[介质数量]]*表1[[#This Row],[设备
数量]]</f>
        <v>2</v>
      </c>
      <c r="K233" s="10">
        <f>VLOOKUP(表1[[#This Row],[设备位号]],'[1]河南迪赛诺F4工艺包附表2-设备一览表'!$C:$AA,16,FALSE)</f>
        <v>100</v>
      </c>
      <c r="L233" s="10">
        <f>VLOOKUP(表1[[#This Row],[设备位号]],'[1]河南迪赛诺F4工艺包附表2-设备一览表'!$C:$AA,17,FALSE)</f>
        <v>-0.1</v>
      </c>
      <c r="M233" s="10">
        <f>VLOOKUP(表1[[#This Row],[设备位号]],'[1]河南迪赛诺F4工艺包附表2-设备一览表'!$C:$AA,18,FALSE)</f>
        <v>1</v>
      </c>
      <c r="N233" s="10">
        <f>VLOOKUP(表1[[#This Row],[设备位号]],'[1]河南迪赛诺F4工艺包附表2-设备一览表'!$C:$AA,19,FALSE)</f>
        <v>0</v>
      </c>
      <c r="O233" s="10">
        <f>VLOOKUP(表1[[#This Row],[设备位号]],'[1]河南迪赛诺F4工艺包附表2-设备一览表'!$C:$AA,20,FALSE)</f>
        <v>0</v>
      </c>
      <c r="P233" s="10">
        <f>表1[[#This Row],[本期
数量]]+表1[[#This Row],[备用
数量]]+表1[[#This Row],[预留
数量]]</f>
        <v>1</v>
      </c>
      <c r="Q233" s="10" t="str">
        <f>VLOOKUP(表1[[#This Row],[设备位号]],'[1]河南迪赛诺F4工艺包附表2-设备一览表'!$C:$AA,22,FALSE)</f>
        <v>S304</v>
      </c>
      <c r="R233" s="10" t="str">
        <f>VLOOKUP(表1[[#This Row],[设备位号]],'[1]河南迪赛诺F4工艺包附表2-设备一览表'!$C:$AD,28,FALSE)</f>
        <v>回收车间</v>
      </c>
    </row>
    <row r="234" spans="1:18" hidden="1" x14ac:dyDescent="0.2">
      <c r="A234" s="6" t="s">
        <v>235</v>
      </c>
      <c r="B234" s="8" t="s">
        <v>253</v>
      </c>
      <c r="C234" s="9" t="str">
        <f>VLOOKUP(表1[[#This Row],[设备位号]],'[1]河南迪赛诺F4工艺包附表2-设备一览表'!$C:$AA,2,FALSE)</f>
        <v>MTBE/正庚烷精馏塔冷凝器</v>
      </c>
      <c r="D234" s="9" t="str">
        <f>VLOOKUP(表1[[#This Row],[设备位号]],'[1]河南迪赛诺F4工艺包附表2-设备一览表'!$C:$AA,3,FALSE)</f>
        <v>管壳式</v>
      </c>
      <c r="E234" s="9" t="str">
        <f>VLOOKUP(表1[[#This Row],[设备位号]],'[1]河南迪赛诺F4工艺包附表2-设备一览表'!$C:$AA,4,FALSE)</f>
        <v>S=45m2</v>
      </c>
      <c r="F234" s="9">
        <f>VLOOKUP(表1[[#This Row],[设备位号]],'[1]河南迪赛诺F4工艺包附表2-设备一览表'!$C:$AA,10,FALSE)</f>
        <v>0</v>
      </c>
      <c r="G234" s="10">
        <f>VLOOKUP(表1[[#This Row],[设备位号]],'[1]河南迪赛诺F4工艺包附表2-设备一览表'!$C:$AA,14,FALSE)</f>
        <v>0</v>
      </c>
      <c r="H234" s="10" t="str">
        <f>VLOOKUP(表1[[#This Row],[设备位号]],'[1]河南迪赛诺F4工艺包附表2-设备一览表'!$C:$AA,15,FALSE)</f>
        <v>正庚烷，MTBE</v>
      </c>
      <c r="I234" s="10">
        <f>LEN(表1[[#This Row],[介质]])-LEN(SUBSTITUTE(表1[[#This Row],[介质]],"，",""))+1</f>
        <v>2</v>
      </c>
      <c r="J234" s="10">
        <f>表1[[#This Row],[介质数量]]*表1[[#This Row],[设备
数量]]</f>
        <v>2</v>
      </c>
      <c r="K234" s="10">
        <f>VLOOKUP(表1[[#This Row],[设备位号]],'[1]河南迪赛诺F4工艺包附表2-设备一览表'!$C:$AA,16,FALSE)</f>
        <v>100</v>
      </c>
      <c r="L234" s="10">
        <f>VLOOKUP(表1[[#This Row],[设备位号]],'[1]河南迪赛诺F4工艺包附表2-设备一览表'!$C:$AA,17,FALSE)</f>
        <v>-0.1</v>
      </c>
      <c r="M234" s="10">
        <f>VLOOKUP(表1[[#This Row],[设备位号]],'[1]河南迪赛诺F4工艺包附表2-设备一览表'!$C:$AA,18,FALSE)</f>
        <v>1</v>
      </c>
      <c r="N234" s="10">
        <f>VLOOKUP(表1[[#This Row],[设备位号]],'[1]河南迪赛诺F4工艺包附表2-设备一览表'!$C:$AA,19,FALSE)</f>
        <v>0</v>
      </c>
      <c r="O234" s="10">
        <f>VLOOKUP(表1[[#This Row],[设备位号]],'[1]河南迪赛诺F4工艺包附表2-设备一览表'!$C:$AA,20,FALSE)</f>
        <v>0</v>
      </c>
      <c r="P234" s="10">
        <f>表1[[#This Row],[本期
数量]]+表1[[#This Row],[备用
数量]]+表1[[#This Row],[预留
数量]]</f>
        <v>1</v>
      </c>
      <c r="Q234" s="10" t="str">
        <f>VLOOKUP(表1[[#This Row],[设备位号]],'[1]河南迪赛诺F4工艺包附表2-设备一览表'!$C:$AA,22,FALSE)</f>
        <v>S304</v>
      </c>
      <c r="R234" s="10" t="str">
        <f>VLOOKUP(表1[[#This Row],[设备位号]],'[1]河南迪赛诺F4工艺包附表2-设备一览表'!$C:$AD,28,FALSE)</f>
        <v>回收车间</v>
      </c>
    </row>
    <row r="235" spans="1:18" hidden="1" x14ac:dyDescent="0.2">
      <c r="A235" s="6" t="s">
        <v>236</v>
      </c>
      <c r="B235" s="8" t="s">
        <v>253</v>
      </c>
      <c r="C235" s="9" t="str">
        <f>VLOOKUP(表1[[#This Row],[设备位号]],'[1]河南迪赛诺F4工艺包附表2-设备一览表'!$C:$AA,2,FALSE)</f>
        <v>MTBE/正庚烷精馏塔捕集器</v>
      </c>
      <c r="D235" s="9" t="str">
        <f>VLOOKUP(表1[[#This Row],[设备位号]],'[1]河南迪赛诺F4工艺包附表2-设备一览表'!$C:$AA,3,FALSE)</f>
        <v>管壳式</v>
      </c>
      <c r="E235" s="9" t="str">
        <f>VLOOKUP(表1[[#This Row],[设备位号]],'[1]河南迪赛诺F4工艺包附表2-设备一览表'!$C:$AA,4,FALSE)</f>
        <v>S=20m2</v>
      </c>
      <c r="F235" s="9">
        <f>VLOOKUP(表1[[#This Row],[设备位号]],'[1]河南迪赛诺F4工艺包附表2-设备一览表'!$C:$AA,10,FALSE)</f>
        <v>0</v>
      </c>
      <c r="G235" s="10">
        <f>VLOOKUP(表1[[#This Row],[设备位号]],'[1]河南迪赛诺F4工艺包附表2-设备一览表'!$C:$AA,14,FALSE)</f>
        <v>0</v>
      </c>
      <c r="H235" s="10" t="str">
        <f>VLOOKUP(表1[[#This Row],[设备位号]],'[1]河南迪赛诺F4工艺包附表2-设备一览表'!$C:$AA,15,FALSE)</f>
        <v>正庚烷，MTBE</v>
      </c>
      <c r="I235" s="10">
        <f>LEN(表1[[#This Row],[介质]])-LEN(SUBSTITUTE(表1[[#This Row],[介质]],"，",""))+1</f>
        <v>2</v>
      </c>
      <c r="J235" s="10">
        <f>表1[[#This Row],[介质数量]]*表1[[#This Row],[设备
数量]]</f>
        <v>2</v>
      </c>
      <c r="K235" s="10">
        <f>VLOOKUP(表1[[#This Row],[设备位号]],'[1]河南迪赛诺F4工艺包附表2-设备一览表'!$C:$AA,16,FALSE)</f>
        <v>10</v>
      </c>
      <c r="L235" s="10">
        <f>VLOOKUP(表1[[#This Row],[设备位号]],'[1]河南迪赛诺F4工艺包附表2-设备一览表'!$C:$AA,17,FALSE)</f>
        <v>-0.1</v>
      </c>
      <c r="M235" s="10">
        <f>VLOOKUP(表1[[#This Row],[设备位号]],'[1]河南迪赛诺F4工艺包附表2-设备一览表'!$C:$AA,18,FALSE)</f>
        <v>1</v>
      </c>
      <c r="N235" s="10">
        <f>VLOOKUP(表1[[#This Row],[设备位号]],'[1]河南迪赛诺F4工艺包附表2-设备一览表'!$C:$AA,19,FALSE)</f>
        <v>0</v>
      </c>
      <c r="O235" s="10">
        <f>VLOOKUP(表1[[#This Row],[设备位号]],'[1]河南迪赛诺F4工艺包附表2-设备一览表'!$C:$AA,20,FALSE)</f>
        <v>0</v>
      </c>
      <c r="P235" s="10">
        <f>表1[[#This Row],[本期
数量]]+表1[[#This Row],[备用
数量]]+表1[[#This Row],[预留
数量]]</f>
        <v>1</v>
      </c>
      <c r="Q235" s="10" t="str">
        <f>VLOOKUP(表1[[#This Row],[设备位号]],'[1]河南迪赛诺F4工艺包附表2-设备一览表'!$C:$AA,22,FALSE)</f>
        <v>S304</v>
      </c>
      <c r="R235" s="10" t="str">
        <f>VLOOKUP(表1[[#This Row],[设备位号]],'[1]河南迪赛诺F4工艺包附表2-设备一览表'!$C:$AD,28,FALSE)</f>
        <v>回收车间</v>
      </c>
    </row>
    <row r="236" spans="1:18" hidden="1" x14ac:dyDescent="0.2">
      <c r="A236" s="6" t="s">
        <v>237</v>
      </c>
      <c r="B236" s="8" t="s">
        <v>253</v>
      </c>
      <c r="C236" s="9" t="str">
        <f>VLOOKUP(表1[[#This Row],[设备位号]],'[1]河南迪赛诺F4工艺包附表2-设备一览表'!$C:$AA,2,FALSE)</f>
        <v>MTBE/正庚烷精馏塔回流罐</v>
      </c>
      <c r="D236" s="9" t="str">
        <f>VLOOKUP(表1[[#This Row],[设备位号]],'[1]河南迪赛诺F4工艺包附表2-设备一览表'!$C:$AA,3,FALSE)</f>
        <v>立式盆底椭圆封头</v>
      </c>
      <c r="E236" s="9" t="str">
        <f>VLOOKUP(表1[[#This Row],[设备位号]],'[1]河南迪赛诺F4工艺包附表2-设备一览表'!$C:$AA,4,FALSE)</f>
        <v>V=0.5m3</v>
      </c>
      <c r="F236" s="9">
        <f>VLOOKUP(表1[[#This Row],[设备位号]],'[1]河南迪赛诺F4工艺包附表2-设备一览表'!$C:$AA,10,FALSE)</f>
        <v>0</v>
      </c>
      <c r="G236" s="10">
        <f>VLOOKUP(表1[[#This Row],[设备位号]],'[1]河南迪赛诺F4工艺包附表2-设备一览表'!$C:$AA,14,FALSE)</f>
        <v>0</v>
      </c>
      <c r="H236" s="10" t="str">
        <f>VLOOKUP(表1[[#This Row],[设备位号]],'[1]河南迪赛诺F4工艺包附表2-设备一览表'!$C:$AA,15,FALSE)</f>
        <v>正庚烷，MTBE</v>
      </c>
      <c r="I236" s="10">
        <f>LEN(表1[[#This Row],[介质]])-LEN(SUBSTITUTE(表1[[#This Row],[介质]],"，",""))+1</f>
        <v>2</v>
      </c>
      <c r="J236" s="10">
        <f>表1[[#This Row],[介质数量]]*表1[[#This Row],[设备
数量]]</f>
        <v>2</v>
      </c>
      <c r="K236" s="10">
        <f>VLOOKUP(表1[[#This Row],[设备位号]],'[1]河南迪赛诺F4工艺包附表2-设备一览表'!$C:$AA,16,FALSE)</f>
        <v>40</v>
      </c>
      <c r="L236" s="10">
        <f>VLOOKUP(表1[[#This Row],[设备位号]],'[1]河南迪赛诺F4工艺包附表2-设备一览表'!$C:$AA,17,FALSE)</f>
        <v>-0.1</v>
      </c>
      <c r="M236" s="10">
        <f>VLOOKUP(表1[[#This Row],[设备位号]],'[1]河南迪赛诺F4工艺包附表2-设备一览表'!$C:$AA,18,FALSE)</f>
        <v>1</v>
      </c>
      <c r="N236" s="10">
        <f>VLOOKUP(表1[[#This Row],[设备位号]],'[1]河南迪赛诺F4工艺包附表2-设备一览表'!$C:$AA,19,FALSE)</f>
        <v>0</v>
      </c>
      <c r="O236" s="10">
        <f>VLOOKUP(表1[[#This Row],[设备位号]],'[1]河南迪赛诺F4工艺包附表2-设备一览表'!$C:$AA,20,FALSE)</f>
        <v>0</v>
      </c>
      <c r="P236" s="10">
        <f>表1[[#This Row],[本期
数量]]+表1[[#This Row],[备用
数量]]+表1[[#This Row],[预留
数量]]</f>
        <v>1</v>
      </c>
      <c r="Q236" s="10" t="str">
        <f>VLOOKUP(表1[[#This Row],[设备位号]],'[1]河南迪赛诺F4工艺包附表2-设备一览表'!$C:$AA,22,FALSE)</f>
        <v>S304</v>
      </c>
      <c r="R236" s="10" t="str">
        <f>VLOOKUP(表1[[#This Row],[设备位号]],'[1]河南迪赛诺F4工艺包附表2-设备一览表'!$C:$AD,28,FALSE)</f>
        <v>回收车间</v>
      </c>
    </row>
    <row r="237" spans="1:18" hidden="1" x14ac:dyDescent="0.2">
      <c r="A237" s="6" t="s">
        <v>238</v>
      </c>
      <c r="B237" s="8" t="s">
        <v>253</v>
      </c>
      <c r="C237" s="9" t="str">
        <f>VLOOKUP(表1[[#This Row],[设备位号]],'[1]河南迪赛诺F4工艺包附表2-设备一览表'!$C:$AA,2,FALSE)</f>
        <v>MTBE/正庚烷精馏塔回流泵</v>
      </c>
      <c r="D237" s="9" t="str">
        <f>VLOOKUP(表1[[#This Row],[设备位号]],'[1]河南迪赛诺F4工艺包附表2-设备一览表'!$C:$AA,3,FALSE)</f>
        <v>磁力泵</v>
      </c>
      <c r="E237" s="9" t="str">
        <f>VLOOKUP(表1[[#This Row],[设备位号]],'[1]河南迪赛诺F4工艺包附表2-设备一览表'!$C:$AA,4,FALSE)</f>
        <v>Q=2m3（32-20-160，Q=3.2m3/h，H=32m，2.2kw）</v>
      </c>
      <c r="F237" s="9">
        <f>VLOOKUP(表1[[#This Row],[设备位号]],'[1]河南迪赛诺F4工艺包附表2-设备一览表'!$C:$AA,10,FALSE)</f>
        <v>2.2000000000000002</v>
      </c>
      <c r="G237" s="10">
        <f>VLOOKUP(表1[[#This Row],[设备位号]],'[1]河南迪赛诺F4工艺包附表2-设备一览表'!$C:$AA,14,FALSE)</f>
        <v>0</v>
      </c>
      <c r="H237" s="10" t="str">
        <f>VLOOKUP(表1[[#This Row],[设备位号]],'[1]河南迪赛诺F4工艺包附表2-设备一览表'!$C:$AA,15,FALSE)</f>
        <v>正庚烷，MTBE</v>
      </c>
      <c r="I237" s="10">
        <f>LEN(表1[[#This Row],[介质]])-LEN(SUBSTITUTE(表1[[#This Row],[介质]],"，",""))+1</f>
        <v>2</v>
      </c>
      <c r="J237" s="10">
        <f>表1[[#This Row],[介质数量]]*表1[[#This Row],[设备
数量]]</f>
        <v>2</v>
      </c>
      <c r="K237" s="10">
        <f>VLOOKUP(表1[[#This Row],[设备位号]],'[1]河南迪赛诺F4工艺包附表2-设备一览表'!$C:$AA,16,FALSE)</f>
        <v>40</v>
      </c>
      <c r="L237" s="10" t="str">
        <f>VLOOKUP(表1[[#This Row],[设备位号]],'[1]河南迪赛诺F4工艺包附表2-设备一览表'!$C:$AA,17,FALSE)</f>
        <v>常压</v>
      </c>
      <c r="M237" s="10">
        <f>VLOOKUP(表1[[#This Row],[设备位号]],'[1]河南迪赛诺F4工艺包附表2-设备一览表'!$C:$AA,18,FALSE)</f>
        <v>1</v>
      </c>
      <c r="N237" s="10">
        <f>VLOOKUP(表1[[#This Row],[设备位号]],'[1]河南迪赛诺F4工艺包附表2-设备一览表'!$C:$AA,19,FALSE)</f>
        <v>0</v>
      </c>
      <c r="O237" s="10">
        <f>VLOOKUP(表1[[#This Row],[设备位号]],'[1]河南迪赛诺F4工艺包附表2-设备一览表'!$C:$AA,20,FALSE)</f>
        <v>0</v>
      </c>
      <c r="P237" s="10">
        <f>表1[[#This Row],[本期
数量]]+表1[[#This Row],[备用
数量]]+表1[[#This Row],[预留
数量]]</f>
        <v>1</v>
      </c>
      <c r="Q237" s="10" t="str">
        <f>VLOOKUP(表1[[#This Row],[设备位号]],'[1]河南迪赛诺F4工艺包附表2-设备一览表'!$C:$AA,22,FALSE)</f>
        <v>S304</v>
      </c>
      <c r="R237" s="10" t="str">
        <f>VLOOKUP(表1[[#This Row],[设备位号]],'[1]河南迪赛诺F4工艺包附表2-设备一览表'!$C:$AD,28,FALSE)</f>
        <v>回收车间</v>
      </c>
    </row>
    <row r="238" spans="1:18" hidden="1" x14ac:dyDescent="0.2">
      <c r="A238" s="6" t="s">
        <v>239</v>
      </c>
      <c r="B238" s="8" t="s">
        <v>253</v>
      </c>
      <c r="C238" s="9" t="str">
        <f>VLOOKUP(表1[[#This Row],[设备位号]],'[1]河南迪赛诺F4工艺包附表2-设备一览表'!$C:$AA,2,FALSE)</f>
        <v>MTBE/正庚烷精馏塔中间罐1</v>
      </c>
      <c r="D238" s="9" t="str">
        <f>VLOOKUP(表1[[#This Row],[设备位号]],'[1]河南迪赛诺F4工艺包附表2-设备一览表'!$C:$AA,3,FALSE)</f>
        <v>立式盆底椭圆封头</v>
      </c>
      <c r="E238" s="9" t="str">
        <f>VLOOKUP(表1[[#This Row],[设备位号]],'[1]河南迪赛诺F4工艺包附表2-设备一览表'!$C:$AA,4,FALSE)</f>
        <v>V=1.0m3</v>
      </c>
      <c r="F238" s="9">
        <f>VLOOKUP(表1[[#This Row],[设备位号]],'[1]河南迪赛诺F4工艺包附表2-设备一览表'!$C:$AA,10,FALSE)</f>
        <v>0</v>
      </c>
      <c r="G238" s="10">
        <f>VLOOKUP(表1[[#This Row],[设备位号]],'[1]河南迪赛诺F4工艺包附表2-设备一览表'!$C:$AA,14,FALSE)</f>
        <v>0</v>
      </c>
      <c r="H238" s="10" t="str">
        <f>VLOOKUP(表1[[#This Row],[设备位号]],'[1]河南迪赛诺F4工艺包附表2-设备一览表'!$C:$AA,15,FALSE)</f>
        <v>正庚烷，MTBE</v>
      </c>
      <c r="I238" s="10">
        <f>LEN(表1[[#This Row],[介质]])-LEN(SUBSTITUTE(表1[[#This Row],[介质]],"，",""))+1</f>
        <v>2</v>
      </c>
      <c r="J238" s="10">
        <f>表1[[#This Row],[介质数量]]*表1[[#This Row],[设备
数量]]</f>
        <v>2</v>
      </c>
      <c r="K238" s="10">
        <f>VLOOKUP(表1[[#This Row],[设备位号]],'[1]河南迪赛诺F4工艺包附表2-设备一览表'!$C:$AA,16,FALSE)</f>
        <v>40</v>
      </c>
      <c r="L238" s="10">
        <f>VLOOKUP(表1[[#This Row],[设备位号]],'[1]河南迪赛诺F4工艺包附表2-设备一览表'!$C:$AA,17,FALSE)</f>
        <v>-0.1</v>
      </c>
      <c r="M238" s="10">
        <f>VLOOKUP(表1[[#This Row],[设备位号]],'[1]河南迪赛诺F4工艺包附表2-设备一览表'!$C:$AA,18,FALSE)</f>
        <v>1</v>
      </c>
      <c r="N238" s="10">
        <f>VLOOKUP(表1[[#This Row],[设备位号]],'[1]河南迪赛诺F4工艺包附表2-设备一览表'!$C:$AA,19,FALSE)</f>
        <v>0</v>
      </c>
      <c r="O238" s="10">
        <f>VLOOKUP(表1[[#This Row],[设备位号]],'[1]河南迪赛诺F4工艺包附表2-设备一览表'!$C:$AA,20,FALSE)</f>
        <v>0</v>
      </c>
      <c r="P238" s="10">
        <f>表1[[#This Row],[本期
数量]]+表1[[#This Row],[备用
数量]]+表1[[#This Row],[预留
数量]]</f>
        <v>1</v>
      </c>
      <c r="Q238" s="10" t="str">
        <f>VLOOKUP(表1[[#This Row],[设备位号]],'[1]河南迪赛诺F4工艺包附表2-设备一览表'!$C:$AA,22,FALSE)</f>
        <v>S304</v>
      </c>
      <c r="R238" s="10" t="str">
        <f>VLOOKUP(表1[[#This Row],[设备位号]],'[1]河南迪赛诺F4工艺包附表2-设备一览表'!$C:$AD,28,FALSE)</f>
        <v>回收车间</v>
      </c>
    </row>
    <row r="239" spans="1:18" hidden="1" x14ac:dyDescent="0.2">
      <c r="A239" s="6" t="s">
        <v>240</v>
      </c>
      <c r="B239" s="8" t="s">
        <v>253</v>
      </c>
      <c r="C239" s="9" t="str">
        <f>VLOOKUP(表1[[#This Row],[设备位号]],'[1]河南迪赛诺F4工艺包附表2-设备一览表'!$C:$AA,2,FALSE)</f>
        <v>MTBE/正庚烷精馏塔中间罐2</v>
      </c>
      <c r="D239" s="9" t="str">
        <f>VLOOKUP(表1[[#This Row],[设备位号]],'[1]河南迪赛诺F4工艺包附表2-设备一览表'!$C:$AA,3,FALSE)</f>
        <v>立式盆底椭圆封头</v>
      </c>
      <c r="E239" s="9" t="str">
        <f>VLOOKUP(表1[[#This Row],[设备位号]],'[1]河南迪赛诺F4工艺包附表2-设备一览表'!$C:$AA,4,FALSE)</f>
        <v>V=3.0m3</v>
      </c>
      <c r="F239" s="9">
        <f>VLOOKUP(表1[[#This Row],[设备位号]],'[1]河南迪赛诺F4工艺包附表2-设备一览表'!$C:$AA,10,FALSE)</f>
        <v>0</v>
      </c>
      <c r="G239" s="10">
        <f>VLOOKUP(表1[[#This Row],[设备位号]],'[1]河南迪赛诺F4工艺包附表2-设备一览表'!$C:$AA,14,FALSE)</f>
        <v>0</v>
      </c>
      <c r="H239" s="10" t="str">
        <f>VLOOKUP(表1[[#This Row],[设备位号]],'[1]河南迪赛诺F4工艺包附表2-设备一览表'!$C:$AA,15,FALSE)</f>
        <v>正庚烷，MTBE</v>
      </c>
      <c r="I239" s="10">
        <f>LEN(表1[[#This Row],[介质]])-LEN(SUBSTITUTE(表1[[#This Row],[介质]],"，",""))+1</f>
        <v>2</v>
      </c>
      <c r="J239" s="10">
        <f>表1[[#This Row],[介质数量]]*表1[[#This Row],[设备
数量]]</f>
        <v>4</v>
      </c>
      <c r="K239" s="10">
        <f>VLOOKUP(表1[[#This Row],[设备位号]],'[1]河南迪赛诺F4工艺包附表2-设备一览表'!$C:$AA,16,FALSE)</f>
        <v>40</v>
      </c>
      <c r="L239" s="10">
        <f>VLOOKUP(表1[[#This Row],[设备位号]],'[1]河南迪赛诺F4工艺包附表2-设备一览表'!$C:$AA,17,FALSE)</f>
        <v>-0.1</v>
      </c>
      <c r="M239" s="10">
        <f>VLOOKUP(表1[[#This Row],[设备位号]],'[1]河南迪赛诺F4工艺包附表2-设备一览表'!$C:$AA,18,FALSE)</f>
        <v>2</v>
      </c>
      <c r="N239" s="10">
        <f>VLOOKUP(表1[[#This Row],[设备位号]],'[1]河南迪赛诺F4工艺包附表2-设备一览表'!$C:$AA,19,FALSE)</f>
        <v>0</v>
      </c>
      <c r="O239" s="10">
        <f>VLOOKUP(表1[[#This Row],[设备位号]],'[1]河南迪赛诺F4工艺包附表2-设备一览表'!$C:$AA,20,FALSE)</f>
        <v>0</v>
      </c>
      <c r="P239" s="10">
        <f>表1[[#This Row],[本期
数量]]+表1[[#This Row],[备用
数量]]+表1[[#This Row],[预留
数量]]</f>
        <v>2</v>
      </c>
      <c r="Q239" s="10" t="str">
        <f>VLOOKUP(表1[[#This Row],[设备位号]],'[1]河南迪赛诺F4工艺包附表2-设备一览表'!$C:$AA,22,FALSE)</f>
        <v>S304</v>
      </c>
      <c r="R239" s="10" t="str">
        <f>VLOOKUP(表1[[#This Row],[设备位号]],'[1]河南迪赛诺F4工艺包附表2-设备一览表'!$C:$AD,28,FALSE)</f>
        <v>回收车间</v>
      </c>
    </row>
    <row r="240" spans="1:18" hidden="1" x14ac:dyDescent="0.2">
      <c r="A240" s="6" t="s">
        <v>241</v>
      </c>
      <c r="B240" s="8" t="s">
        <v>253</v>
      </c>
      <c r="C240" s="9" t="str">
        <f>VLOOKUP(表1[[#This Row],[设备位号]],'[1]河南迪赛诺F4工艺包附表2-设备一览表'!$C:$AA,2,FALSE)</f>
        <v>MTBE/正庚烷精馏塔中间罐3</v>
      </c>
      <c r="D240" s="9" t="str">
        <f>VLOOKUP(表1[[#This Row],[设备位号]],'[1]河南迪赛诺F4工艺包附表2-设备一览表'!$C:$AA,3,FALSE)</f>
        <v>立式盆底椭圆封头</v>
      </c>
      <c r="E240" s="9" t="str">
        <f>VLOOKUP(表1[[#This Row],[设备位号]],'[1]河南迪赛诺F4工艺包附表2-设备一览表'!$C:$AA,4,FALSE)</f>
        <v>V=5.0m3</v>
      </c>
      <c r="F240" s="9">
        <f>VLOOKUP(表1[[#This Row],[设备位号]],'[1]河南迪赛诺F4工艺包附表2-设备一览表'!$C:$AA,10,FALSE)</f>
        <v>0</v>
      </c>
      <c r="G240" s="10">
        <f>VLOOKUP(表1[[#This Row],[设备位号]],'[1]河南迪赛诺F4工艺包附表2-设备一览表'!$C:$AA,14,FALSE)</f>
        <v>0</v>
      </c>
      <c r="H240" s="10" t="str">
        <f>VLOOKUP(表1[[#This Row],[设备位号]],'[1]河南迪赛诺F4工艺包附表2-设备一览表'!$C:$AA,15,FALSE)</f>
        <v>正庚烷，MTBE</v>
      </c>
      <c r="I240" s="10">
        <f>LEN(表1[[#This Row],[介质]])-LEN(SUBSTITUTE(表1[[#This Row],[介质]],"，",""))+1</f>
        <v>2</v>
      </c>
      <c r="J240" s="10">
        <f>表1[[#This Row],[介质数量]]*表1[[#This Row],[设备
数量]]</f>
        <v>4</v>
      </c>
      <c r="K240" s="10">
        <f>VLOOKUP(表1[[#This Row],[设备位号]],'[1]河南迪赛诺F4工艺包附表2-设备一览表'!$C:$AA,16,FALSE)</f>
        <v>40</v>
      </c>
      <c r="L240" s="10" t="str">
        <f>VLOOKUP(表1[[#This Row],[设备位号]],'[1]河南迪赛诺F4工艺包附表2-设备一览表'!$C:$AA,17,FALSE)</f>
        <v>常压</v>
      </c>
      <c r="M240" s="10">
        <f>VLOOKUP(表1[[#This Row],[设备位号]],'[1]河南迪赛诺F4工艺包附表2-设备一览表'!$C:$AA,18,FALSE)</f>
        <v>2</v>
      </c>
      <c r="N240" s="10">
        <f>VLOOKUP(表1[[#This Row],[设备位号]],'[1]河南迪赛诺F4工艺包附表2-设备一览表'!$C:$AA,19,FALSE)</f>
        <v>0</v>
      </c>
      <c r="O240" s="10">
        <f>VLOOKUP(表1[[#This Row],[设备位号]],'[1]河南迪赛诺F4工艺包附表2-设备一览表'!$C:$AA,20,FALSE)</f>
        <v>0</v>
      </c>
      <c r="P240" s="10">
        <f>表1[[#This Row],[本期
数量]]+表1[[#This Row],[备用
数量]]+表1[[#This Row],[预留
数量]]</f>
        <v>2</v>
      </c>
      <c r="Q240" s="10" t="str">
        <f>VLOOKUP(表1[[#This Row],[设备位号]],'[1]河南迪赛诺F4工艺包附表2-设备一览表'!$C:$AA,22,FALSE)</f>
        <v>S304</v>
      </c>
      <c r="R240" s="10" t="str">
        <f>VLOOKUP(表1[[#This Row],[设备位号]],'[1]河南迪赛诺F4工艺包附表2-设备一览表'!$C:$AD,28,FALSE)</f>
        <v>回收车间</v>
      </c>
    </row>
    <row r="241" spans="1:18" hidden="1" x14ac:dyDescent="0.2">
      <c r="A241" s="6" t="s">
        <v>242</v>
      </c>
      <c r="B241" s="8" t="s">
        <v>253</v>
      </c>
      <c r="C241" s="9" t="str">
        <f>VLOOKUP(表1[[#This Row],[设备位号]],'[1]河南迪赛诺F4工艺包附表2-设备一览表'!$C:$AA,2,FALSE)</f>
        <v>MTBE/正庚烷精馏塔中间罐打料泵</v>
      </c>
      <c r="D241" s="9" t="str">
        <f>VLOOKUP(表1[[#This Row],[设备位号]],'[1]河南迪赛诺F4工艺包附表2-设备一览表'!$C:$AA,3,FALSE)</f>
        <v>磁力泵</v>
      </c>
      <c r="E241" s="9" t="str">
        <f>VLOOKUP(表1[[#This Row],[设备位号]],'[1]河南迪赛诺F4工艺包附表2-设备一览表'!$C:$AA,4,FALSE)</f>
        <v>Q=6m3/hr（40-25-160，Q=6.3m3/h,H=32m，3kw）</v>
      </c>
      <c r="F241" s="9">
        <f>VLOOKUP(表1[[#This Row],[设备位号]],'[1]河南迪赛诺F4工艺包附表2-设备一览表'!$C:$AA,10,FALSE)</f>
        <v>3</v>
      </c>
      <c r="G241" s="10">
        <f>VLOOKUP(表1[[#This Row],[设备位号]],'[1]河南迪赛诺F4工艺包附表2-设备一览表'!$C:$AA,14,FALSE)</f>
        <v>0</v>
      </c>
      <c r="H241" s="10" t="str">
        <f>VLOOKUP(表1[[#This Row],[设备位号]],'[1]河南迪赛诺F4工艺包附表2-设备一览表'!$C:$AA,15,FALSE)</f>
        <v>正庚烷，MTBE</v>
      </c>
      <c r="I241" s="10">
        <f>LEN(表1[[#This Row],[介质]])-LEN(SUBSTITUTE(表1[[#This Row],[介质]],"，",""))+1</f>
        <v>2</v>
      </c>
      <c r="J241" s="10">
        <f>表1[[#This Row],[介质数量]]*表1[[#This Row],[设备
数量]]</f>
        <v>4</v>
      </c>
      <c r="K241" s="10">
        <f>VLOOKUP(表1[[#This Row],[设备位号]],'[1]河南迪赛诺F4工艺包附表2-设备一览表'!$C:$AA,16,FALSE)</f>
        <v>40</v>
      </c>
      <c r="L241" s="10" t="str">
        <f>VLOOKUP(表1[[#This Row],[设备位号]],'[1]河南迪赛诺F4工艺包附表2-设备一览表'!$C:$AA,17,FALSE)</f>
        <v>常压</v>
      </c>
      <c r="M241" s="10">
        <f>VLOOKUP(表1[[#This Row],[设备位号]],'[1]河南迪赛诺F4工艺包附表2-设备一览表'!$C:$AA,18,FALSE)</f>
        <v>2</v>
      </c>
      <c r="N241" s="10">
        <f>VLOOKUP(表1[[#This Row],[设备位号]],'[1]河南迪赛诺F4工艺包附表2-设备一览表'!$C:$AA,19,FALSE)</f>
        <v>0</v>
      </c>
      <c r="O241" s="10">
        <f>VLOOKUP(表1[[#This Row],[设备位号]],'[1]河南迪赛诺F4工艺包附表2-设备一览表'!$C:$AA,20,FALSE)</f>
        <v>0</v>
      </c>
      <c r="P241" s="10">
        <f>表1[[#This Row],[本期
数量]]+表1[[#This Row],[备用
数量]]+表1[[#This Row],[预留
数量]]</f>
        <v>2</v>
      </c>
      <c r="Q241" s="10" t="str">
        <f>VLOOKUP(表1[[#This Row],[设备位号]],'[1]河南迪赛诺F4工艺包附表2-设备一览表'!$C:$AA,22,FALSE)</f>
        <v>S304</v>
      </c>
      <c r="R241" s="10" t="str">
        <f>VLOOKUP(表1[[#This Row],[设备位号]],'[1]河南迪赛诺F4工艺包附表2-设备一览表'!$C:$AD,28,FALSE)</f>
        <v>回收车间</v>
      </c>
    </row>
    <row r="242" spans="1:18" hidden="1" x14ac:dyDescent="0.2">
      <c r="A242" s="6" t="s">
        <v>243</v>
      </c>
      <c r="B242" s="8" t="s">
        <v>253</v>
      </c>
      <c r="C242" s="9" t="str">
        <f>VLOOKUP(表1[[#This Row],[设备位号]],'[1]河南迪赛诺F4工艺包附表2-设备一览表'!$C:$AA,2,FALSE)</f>
        <v>MTBE/正庚烷精馏塔中间罐4</v>
      </c>
      <c r="D242" s="9" t="str">
        <f>VLOOKUP(表1[[#This Row],[设备位号]],'[1]河南迪赛诺F4工艺包附表2-设备一览表'!$C:$AA,3,FALSE)</f>
        <v>立式盆底椭圆封头</v>
      </c>
      <c r="E242" s="9" t="str">
        <f>VLOOKUP(表1[[#This Row],[设备位号]],'[1]河南迪赛诺F4工艺包附表2-设备一览表'!$C:$AA,4,FALSE)</f>
        <v>V=0.8m3</v>
      </c>
      <c r="F242" s="9">
        <f>VLOOKUP(表1[[#This Row],[设备位号]],'[1]河南迪赛诺F4工艺包附表2-设备一览表'!$C:$AA,10,FALSE)</f>
        <v>0</v>
      </c>
      <c r="G242" s="10">
        <f>VLOOKUP(表1[[#This Row],[设备位号]],'[1]河南迪赛诺F4工艺包附表2-设备一览表'!$C:$AA,14,FALSE)</f>
        <v>0</v>
      </c>
      <c r="H242" s="10" t="str">
        <f>VLOOKUP(表1[[#This Row],[设备位号]],'[1]河南迪赛诺F4工艺包附表2-设备一览表'!$C:$AA,15,FALSE)</f>
        <v>正庚烷，MTBE</v>
      </c>
      <c r="I242" s="10">
        <f>LEN(表1[[#This Row],[介质]])-LEN(SUBSTITUTE(表1[[#This Row],[介质]],"，",""))+1</f>
        <v>2</v>
      </c>
      <c r="J242" s="10">
        <f>表1[[#This Row],[介质数量]]*表1[[#This Row],[设备
数量]]</f>
        <v>2</v>
      </c>
      <c r="K242" s="10">
        <f>VLOOKUP(表1[[#This Row],[设备位号]],'[1]河南迪赛诺F4工艺包附表2-设备一览表'!$C:$AA,16,FALSE)</f>
        <v>40</v>
      </c>
      <c r="L242" s="10">
        <f>VLOOKUP(表1[[#This Row],[设备位号]],'[1]河南迪赛诺F4工艺包附表2-设备一览表'!$C:$AA,17,FALSE)</f>
        <v>-0.1</v>
      </c>
      <c r="M242" s="10">
        <f>VLOOKUP(表1[[#This Row],[设备位号]],'[1]河南迪赛诺F4工艺包附表2-设备一览表'!$C:$AA,18,FALSE)</f>
        <v>1</v>
      </c>
      <c r="N242" s="10">
        <f>VLOOKUP(表1[[#This Row],[设备位号]],'[1]河南迪赛诺F4工艺包附表2-设备一览表'!$C:$AA,19,FALSE)</f>
        <v>0</v>
      </c>
      <c r="O242" s="10">
        <f>VLOOKUP(表1[[#This Row],[设备位号]],'[1]河南迪赛诺F4工艺包附表2-设备一览表'!$C:$AA,20,FALSE)</f>
        <v>0</v>
      </c>
      <c r="P242" s="10">
        <f>表1[[#This Row],[本期
数量]]+表1[[#This Row],[备用
数量]]+表1[[#This Row],[预留
数量]]</f>
        <v>1</v>
      </c>
      <c r="Q242" s="10" t="str">
        <f>VLOOKUP(表1[[#This Row],[设备位号]],'[1]河南迪赛诺F4工艺包附表2-设备一览表'!$C:$AA,22,FALSE)</f>
        <v>S304</v>
      </c>
      <c r="R242" s="10" t="str">
        <f>VLOOKUP(表1[[#This Row],[设备位号]],'[1]河南迪赛诺F4工艺包附表2-设备一览表'!$C:$AD,28,FALSE)</f>
        <v>回收车间</v>
      </c>
    </row>
    <row r="243" spans="1:18" hidden="1" x14ac:dyDescent="0.2">
      <c r="A243" s="6" t="s">
        <v>244</v>
      </c>
      <c r="B243" s="8" t="s">
        <v>253</v>
      </c>
      <c r="C243" s="9" t="str">
        <f>VLOOKUP(表1[[#This Row],[设备位号]],'[1]河南迪赛诺F4工艺包附表2-设备一览表'!$C:$AA,2,FALSE)</f>
        <v>N3氮气缓冲罐</v>
      </c>
      <c r="D243" s="9" t="str">
        <f>VLOOKUP(表1[[#This Row],[设备位号]],'[1]河南迪赛诺F4工艺包附表2-设备一览表'!$C:$AA,3,FALSE)</f>
        <v>立式盆底椭圆封头</v>
      </c>
      <c r="E243" s="9" t="str">
        <f>VLOOKUP(表1[[#This Row],[设备位号]],'[1]河南迪赛诺F4工艺包附表2-设备一览表'!$C:$AA,4,FALSE)</f>
        <v>V=3.0m3</v>
      </c>
      <c r="F243" s="9">
        <f>VLOOKUP(表1[[#This Row],[设备位号]],'[1]河南迪赛诺F4工艺包附表2-设备一览表'!$C:$AA,10,FALSE)</f>
        <v>0</v>
      </c>
      <c r="G243" s="10">
        <f>VLOOKUP(表1[[#This Row],[设备位号]],'[1]河南迪赛诺F4工艺包附表2-设备一览表'!$C:$AA,14,FALSE)</f>
        <v>0</v>
      </c>
      <c r="H243" s="10" t="str">
        <f>VLOOKUP(表1[[#This Row],[设备位号]],'[1]河南迪赛诺F4工艺包附表2-设备一览表'!$C:$AA,15,FALSE)</f>
        <v>N2</v>
      </c>
      <c r="I243" s="10">
        <f>LEN(表1[[#This Row],[介质]])-LEN(SUBSTITUTE(表1[[#This Row],[介质]],"，",""))+1</f>
        <v>1</v>
      </c>
      <c r="J243" s="10">
        <f>表1[[#This Row],[介质数量]]*表1[[#This Row],[设备
数量]]</f>
        <v>1</v>
      </c>
      <c r="K243" s="10">
        <f>VLOOKUP(表1[[#This Row],[设备位号]],'[1]河南迪赛诺F4工艺包附表2-设备一览表'!$C:$AA,16,FALSE)</f>
        <v>20</v>
      </c>
      <c r="L243" s="10">
        <f>VLOOKUP(表1[[#This Row],[设备位号]],'[1]河南迪赛诺F4工艺包附表2-设备一览表'!$C:$AA,17,FALSE)</f>
        <v>0.3</v>
      </c>
      <c r="M243" s="10">
        <f>VLOOKUP(表1[[#This Row],[设备位号]],'[1]河南迪赛诺F4工艺包附表2-设备一览表'!$C:$AA,18,FALSE)</f>
        <v>1</v>
      </c>
      <c r="N243" s="10">
        <f>VLOOKUP(表1[[#This Row],[设备位号]],'[1]河南迪赛诺F4工艺包附表2-设备一览表'!$C:$AA,19,FALSE)</f>
        <v>0</v>
      </c>
      <c r="O243" s="10">
        <f>VLOOKUP(表1[[#This Row],[设备位号]],'[1]河南迪赛诺F4工艺包附表2-设备一览表'!$C:$AA,20,FALSE)</f>
        <v>0</v>
      </c>
      <c r="P243" s="10">
        <f>表1[[#This Row],[本期
数量]]+表1[[#This Row],[备用
数量]]+表1[[#This Row],[预留
数量]]</f>
        <v>1</v>
      </c>
      <c r="Q243" s="10" t="str">
        <f>VLOOKUP(表1[[#This Row],[设备位号]],'[1]河南迪赛诺F4工艺包附表2-设备一览表'!$C:$AA,22,FALSE)</f>
        <v>S304</v>
      </c>
      <c r="R243" s="10" t="str">
        <f>VLOOKUP(表1[[#This Row],[设备位号]],'[1]河南迪赛诺F4工艺包附表2-设备一览表'!$C:$AD,28,FALSE)</f>
        <v>回收车间</v>
      </c>
    </row>
    <row r="244" spans="1:18" hidden="1" x14ac:dyDescent="0.2">
      <c r="A244" s="6" t="s">
        <v>245</v>
      </c>
      <c r="B244" s="8" t="s">
        <v>253</v>
      </c>
      <c r="C244" s="9" t="str">
        <f>VLOOKUP(表1[[#This Row],[设备位号]],'[1]河南迪赛诺F4工艺包附表2-设备一览表'!$C:$AA,2,FALSE)</f>
        <v>N1氮气缓冲罐</v>
      </c>
      <c r="D244" s="9" t="str">
        <f>VLOOKUP(表1[[#This Row],[设备位号]],'[1]河南迪赛诺F4工艺包附表2-设备一览表'!$C:$AA,3,FALSE)</f>
        <v>立式盆底椭圆封头</v>
      </c>
      <c r="E244" s="9" t="str">
        <f>VLOOKUP(表1[[#This Row],[设备位号]],'[1]河南迪赛诺F4工艺包附表2-设备一览表'!$C:$AA,4,FALSE)</f>
        <v>V=3.0m3</v>
      </c>
      <c r="F244" s="9">
        <f>VLOOKUP(表1[[#This Row],[设备位号]],'[1]河南迪赛诺F4工艺包附表2-设备一览表'!$C:$AA,10,FALSE)</f>
        <v>0</v>
      </c>
      <c r="G244" s="10">
        <f>VLOOKUP(表1[[#This Row],[设备位号]],'[1]河南迪赛诺F4工艺包附表2-设备一览表'!$C:$AA,14,FALSE)</f>
        <v>0</v>
      </c>
      <c r="H244" s="10" t="str">
        <f>VLOOKUP(表1[[#This Row],[设备位号]],'[1]河南迪赛诺F4工艺包附表2-设备一览表'!$C:$AA,15,FALSE)</f>
        <v>N2</v>
      </c>
      <c r="I244" s="10">
        <f>LEN(表1[[#This Row],[介质]])-LEN(SUBSTITUTE(表1[[#This Row],[介质]],"，",""))+1</f>
        <v>1</v>
      </c>
      <c r="J244" s="10">
        <f>表1[[#This Row],[介质数量]]*表1[[#This Row],[设备
数量]]</f>
        <v>1</v>
      </c>
      <c r="K244" s="10">
        <f>VLOOKUP(表1[[#This Row],[设备位号]],'[1]河南迪赛诺F4工艺包附表2-设备一览表'!$C:$AA,16,FALSE)</f>
        <v>20</v>
      </c>
      <c r="L244" s="10">
        <f>VLOOKUP(表1[[#This Row],[设备位号]],'[1]河南迪赛诺F4工艺包附表2-设备一览表'!$C:$AA,17,FALSE)</f>
        <v>0.1</v>
      </c>
      <c r="M244" s="10">
        <f>VLOOKUP(表1[[#This Row],[设备位号]],'[1]河南迪赛诺F4工艺包附表2-设备一览表'!$C:$AA,18,FALSE)</f>
        <v>1</v>
      </c>
      <c r="N244" s="10">
        <f>VLOOKUP(表1[[#This Row],[设备位号]],'[1]河南迪赛诺F4工艺包附表2-设备一览表'!$C:$AA,19,FALSE)</f>
        <v>0</v>
      </c>
      <c r="O244" s="10">
        <f>VLOOKUP(表1[[#This Row],[设备位号]],'[1]河南迪赛诺F4工艺包附表2-设备一览表'!$C:$AA,20,FALSE)</f>
        <v>0</v>
      </c>
      <c r="P244" s="10">
        <f>表1[[#This Row],[本期
数量]]+表1[[#This Row],[备用
数量]]+表1[[#This Row],[预留
数量]]</f>
        <v>1</v>
      </c>
      <c r="Q244" s="10" t="str">
        <f>VLOOKUP(表1[[#This Row],[设备位号]],'[1]河南迪赛诺F4工艺包附表2-设备一览表'!$C:$AA,22,FALSE)</f>
        <v>S304</v>
      </c>
      <c r="R244" s="10" t="str">
        <f>VLOOKUP(表1[[#This Row],[设备位号]],'[1]河南迪赛诺F4工艺包附表2-设备一览表'!$C:$AD,28,FALSE)</f>
        <v>回收车间</v>
      </c>
    </row>
    <row r="245" spans="1:18" hidden="1" x14ac:dyDescent="0.2">
      <c r="A245" s="6" t="s">
        <v>246</v>
      </c>
      <c r="B245" s="8" t="s">
        <v>253</v>
      </c>
      <c r="C245" s="9" t="str">
        <f>VLOOKUP(表1[[#This Row],[设备位号]],'[1]河南迪赛诺F4工艺包附表2-设备一览表'!$C:$AA,2,FALSE)</f>
        <v>N0氮气缓冲罐</v>
      </c>
      <c r="D245" s="9" t="str">
        <f>VLOOKUP(表1[[#This Row],[设备位号]],'[1]河南迪赛诺F4工艺包附表2-设备一览表'!$C:$AA,3,FALSE)</f>
        <v>立式盆底椭圆封头</v>
      </c>
      <c r="E245" s="9" t="str">
        <f>VLOOKUP(表1[[#This Row],[设备位号]],'[1]河南迪赛诺F4工艺包附表2-设备一览表'!$C:$AA,4,FALSE)</f>
        <v>V=2.0m3</v>
      </c>
      <c r="F245" s="9">
        <f>VLOOKUP(表1[[#This Row],[设备位号]],'[1]河南迪赛诺F4工艺包附表2-设备一览表'!$C:$AA,10,FALSE)</f>
        <v>0</v>
      </c>
      <c r="G245" s="10">
        <f>VLOOKUP(表1[[#This Row],[设备位号]],'[1]河南迪赛诺F4工艺包附表2-设备一览表'!$C:$AA,14,FALSE)</f>
        <v>0</v>
      </c>
      <c r="H245" s="10" t="str">
        <f>VLOOKUP(表1[[#This Row],[设备位号]],'[1]河南迪赛诺F4工艺包附表2-设备一览表'!$C:$AA,15,FALSE)</f>
        <v>N2</v>
      </c>
      <c r="I245" s="10">
        <f>LEN(表1[[#This Row],[介质]])-LEN(SUBSTITUTE(表1[[#This Row],[介质]],"，",""))+1</f>
        <v>1</v>
      </c>
      <c r="J245" s="10">
        <f>表1[[#This Row],[介质数量]]*表1[[#This Row],[设备
数量]]</f>
        <v>1</v>
      </c>
      <c r="K245" s="10">
        <f>VLOOKUP(表1[[#This Row],[设备位号]],'[1]河南迪赛诺F4工艺包附表2-设备一览表'!$C:$AA,16,FALSE)</f>
        <v>20</v>
      </c>
      <c r="L245" s="10">
        <f>VLOOKUP(表1[[#This Row],[设备位号]],'[1]河南迪赛诺F4工艺包附表2-设备一览表'!$C:$AA,17,FALSE)</f>
        <v>0</v>
      </c>
      <c r="M245" s="10">
        <f>VLOOKUP(表1[[#This Row],[设备位号]],'[1]河南迪赛诺F4工艺包附表2-设备一览表'!$C:$AA,18,FALSE)</f>
        <v>1</v>
      </c>
      <c r="N245" s="10">
        <f>VLOOKUP(表1[[#This Row],[设备位号]],'[1]河南迪赛诺F4工艺包附表2-设备一览表'!$C:$AA,19,FALSE)</f>
        <v>0</v>
      </c>
      <c r="O245" s="10">
        <f>VLOOKUP(表1[[#This Row],[设备位号]],'[1]河南迪赛诺F4工艺包附表2-设备一览表'!$C:$AA,20,FALSE)</f>
        <v>0</v>
      </c>
      <c r="P245" s="10">
        <f>表1[[#This Row],[本期
数量]]+表1[[#This Row],[备用
数量]]+表1[[#This Row],[预留
数量]]</f>
        <v>1</v>
      </c>
      <c r="Q245" s="10" t="str">
        <f>VLOOKUP(表1[[#This Row],[设备位号]],'[1]河南迪赛诺F4工艺包附表2-设备一览表'!$C:$AA,22,FALSE)</f>
        <v>S304</v>
      </c>
      <c r="R245" s="10" t="str">
        <f>VLOOKUP(表1[[#This Row],[设备位号]],'[1]河南迪赛诺F4工艺包附表2-设备一览表'!$C:$AD,28,FALSE)</f>
        <v>回收车间</v>
      </c>
    </row>
    <row r="246" spans="1:18" hidden="1" x14ac:dyDescent="0.2">
      <c r="A246" s="6" t="s">
        <v>247</v>
      </c>
      <c r="B246" s="8" t="s">
        <v>253</v>
      </c>
      <c r="C246" s="9" t="str">
        <f>VLOOKUP(表1[[#This Row],[设备位号]],'[1]河南迪赛诺F4工艺包附表2-设备一览表'!$C:$AA,2,FALSE)</f>
        <v>空气缓冲罐</v>
      </c>
      <c r="D246" s="9" t="str">
        <f>VLOOKUP(表1[[#This Row],[设备位号]],'[1]河南迪赛诺F4工艺包附表2-设备一览表'!$C:$AA,3,FALSE)</f>
        <v>立式盆底椭圆封头</v>
      </c>
      <c r="E246" s="9" t="str">
        <f>VLOOKUP(表1[[#This Row],[设备位号]],'[1]河南迪赛诺F4工艺包附表2-设备一览表'!$C:$AA,4,FALSE)</f>
        <v>V=3.0m3</v>
      </c>
      <c r="F246" s="9">
        <f>VLOOKUP(表1[[#This Row],[设备位号]],'[1]河南迪赛诺F4工艺包附表2-设备一览表'!$C:$AA,10,FALSE)</f>
        <v>0</v>
      </c>
      <c r="G246" s="10">
        <f>VLOOKUP(表1[[#This Row],[设备位号]],'[1]河南迪赛诺F4工艺包附表2-设备一览表'!$C:$AA,14,FALSE)</f>
        <v>0</v>
      </c>
      <c r="H246" s="10" t="str">
        <f>VLOOKUP(表1[[#This Row],[设备位号]],'[1]河南迪赛诺F4工艺包附表2-设备一览表'!$C:$AA,15,FALSE)</f>
        <v>压缩空气</v>
      </c>
      <c r="I246" s="10">
        <f>LEN(表1[[#This Row],[介质]])-LEN(SUBSTITUTE(表1[[#This Row],[介质]],"，",""))+1</f>
        <v>1</v>
      </c>
      <c r="J246" s="10">
        <f>表1[[#This Row],[介质数量]]*表1[[#This Row],[设备
数量]]</f>
        <v>1</v>
      </c>
      <c r="K246" s="10">
        <f>VLOOKUP(表1[[#This Row],[设备位号]],'[1]河南迪赛诺F4工艺包附表2-设备一览表'!$C:$AA,16,FALSE)</f>
        <v>20</v>
      </c>
      <c r="L246" s="10">
        <f>VLOOKUP(表1[[#This Row],[设备位号]],'[1]河南迪赛诺F4工艺包附表2-设备一览表'!$C:$AA,17,FALSE)</f>
        <v>0.6</v>
      </c>
      <c r="M246" s="10">
        <f>VLOOKUP(表1[[#This Row],[设备位号]],'[1]河南迪赛诺F4工艺包附表2-设备一览表'!$C:$AA,18,FALSE)</f>
        <v>1</v>
      </c>
      <c r="N246" s="10">
        <f>VLOOKUP(表1[[#This Row],[设备位号]],'[1]河南迪赛诺F4工艺包附表2-设备一览表'!$C:$AA,19,FALSE)</f>
        <v>0</v>
      </c>
      <c r="O246" s="10">
        <f>VLOOKUP(表1[[#This Row],[设备位号]],'[1]河南迪赛诺F4工艺包附表2-设备一览表'!$C:$AA,20,FALSE)</f>
        <v>0</v>
      </c>
      <c r="P246" s="10">
        <f>表1[[#This Row],[本期
数量]]+表1[[#This Row],[备用
数量]]+表1[[#This Row],[预留
数量]]</f>
        <v>1</v>
      </c>
      <c r="Q246" s="10" t="str">
        <f>VLOOKUP(表1[[#This Row],[设备位号]],'[1]河南迪赛诺F4工艺包附表2-设备一览表'!$C:$AA,22,FALSE)</f>
        <v>碳钢</v>
      </c>
      <c r="R246" s="10" t="str">
        <f>VLOOKUP(表1[[#This Row],[设备位号]],'[1]河南迪赛诺F4工艺包附表2-设备一览表'!$C:$AD,28,FALSE)</f>
        <v>回收车间</v>
      </c>
    </row>
    <row r="247" spans="1:18" hidden="1" x14ac:dyDescent="0.2">
      <c r="A247" s="6" t="s">
        <v>248</v>
      </c>
      <c r="B247" s="8" t="s">
        <v>253</v>
      </c>
      <c r="C247" s="9" t="str">
        <f>VLOOKUP(表1[[#This Row],[设备位号]],'[1]河南迪赛诺F4工艺包附表2-设备一览表'!$C:$AA,2,FALSE)</f>
        <v>仪表空气缓冲罐</v>
      </c>
      <c r="D247" s="9" t="str">
        <f>VLOOKUP(表1[[#This Row],[设备位号]],'[1]河南迪赛诺F4工艺包附表2-设备一览表'!$C:$AA,3,FALSE)</f>
        <v>立式盆底椭圆封头</v>
      </c>
      <c r="E247" s="9" t="str">
        <f>VLOOKUP(表1[[#This Row],[设备位号]],'[1]河南迪赛诺F4工艺包附表2-设备一览表'!$C:$AA,4,FALSE)</f>
        <v>V=3.0m3</v>
      </c>
      <c r="F247" s="9">
        <f>VLOOKUP(表1[[#This Row],[设备位号]],'[1]河南迪赛诺F4工艺包附表2-设备一览表'!$C:$AA,10,FALSE)</f>
        <v>0</v>
      </c>
      <c r="G247" s="10">
        <f>VLOOKUP(表1[[#This Row],[设备位号]],'[1]河南迪赛诺F4工艺包附表2-设备一览表'!$C:$AA,14,FALSE)</f>
        <v>0</v>
      </c>
      <c r="H247" s="10" t="str">
        <f>VLOOKUP(表1[[#This Row],[设备位号]],'[1]河南迪赛诺F4工艺包附表2-设备一览表'!$C:$AA,15,FALSE)</f>
        <v>仪表空气</v>
      </c>
      <c r="I247" s="10">
        <f>LEN(表1[[#This Row],[介质]])-LEN(SUBSTITUTE(表1[[#This Row],[介质]],"，",""))+1</f>
        <v>1</v>
      </c>
      <c r="J247" s="10">
        <f>表1[[#This Row],[介质数量]]*表1[[#This Row],[设备
数量]]</f>
        <v>1</v>
      </c>
      <c r="K247" s="10">
        <f>VLOOKUP(表1[[#This Row],[设备位号]],'[1]河南迪赛诺F4工艺包附表2-设备一览表'!$C:$AA,16,FALSE)</f>
        <v>20</v>
      </c>
      <c r="L247" s="10">
        <f>VLOOKUP(表1[[#This Row],[设备位号]],'[1]河南迪赛诺F4工艺包附表2-设备一览表'!$C:$AA,17,FALSE)</f>
        <v>0.6</v>
      </c>
      <c r="M247" s="10">
        <f>VLOOKUP(表1[[#This Row],[设备位号]],'[1]河南迪赛诺F4工艺包附表2-设备一览表'!$C:$AA,18,FALSE)</f>
        <v>1</v>
      </c>
      <c r="N247" s="10">
        <f>VLOOKUP(表1[[#This Row],[设备位号]],'[1]河南迪赛诺F4工艺包附表2-设备一览表'!$C:$AA,19,FALSE)</f>
        <v>0</v>
      </c>
      <c r="O247" s="10">
        <f>VLOOKUP(表1[[#This Row],[设备位号]],'[1]河南迪赛诺F4工艺包附表2-设备一览表'!$C:$AA,20,FALSE)</f>
        <v>0</v>
      </c>
      <c r="P247" s="10">
        <f>表1[[#This Row],[本期
数量]]+表1[[#This Row],[备用
数量]]+表1[[#This Row],[预留
数量]]</f>
        <v>1</v>
      </c>
      <c r="Q247" s="10" t="str">
        <f>VLOOKUP(表1[[#This Row],[设备位号]],'[1]河南迪赛诺F4工艺包附表2-设备一览表'!$C:$AA,22,FALSE)</f>
        <v>S304</v>
      </c>
      <c r="R247" s="10" t="str">
        <f>VLOOKUP(表1[[#This Row],[设备位号]],'[1]河南迪赛诺F4工艺包附表2-设备一览表'!$C:$AD,28,FALSE)</f>
        <v>回收车间</v>
      </c>
    </row>
    <row r="248" spans="1:18" hidden="1" x14ac:dyDescent="0.2">
      <c r="A248" s="6" t="s">
        <v>249</v>
      </c>
      <c r="B248" s="8" t="s">
        <v>253</v>
      </c>
      <c r="C248" s="9" t="str">
        <f>VLOOKUP(表1[[#This Row],[设备位号]],'[1]河南迪赛诺F4工艺包附表2-设备一览表'!$C:$AA,2,FALSE)</f>
        <v>热水罐</v>
      </c>
      <c r="D248" s="9">
        <f>VLOOKUP(表1[[#This Row],[设备位号]],'[1]河南迪赛诺F4工艺包附表2-设备一览表'!$C:$AA,3,FALSE)</f>
        <v>0</v>
      </c>
      <c r="E248" s="9">
        <f>VLOOKUP(表1[[#This Row],[设备位号]],'[1]河南迪赛诺F4工艺包附表2-设备一览表'!$C:$AA,4,FALSE)</f>
        <v>0</v>
      </c>
      <c r="F248" s="9">
        <f>VLOOKUP(表1[[#This Row],[设备位号]],'[1]河南迪赛诺F4工艺包附表2-设备一览表'!$C:$AA,10,FALSE)</f>
        <v>0</v>
      </c>
      <c r="G248" s="10">
        <f>VLOOKUP(表1[[#This Row],[设备位号]],'[1]河南迪赛诺F4工艺包附表2-设备一览表'!$C:$AA,14,FALSE)</f>
        <v>0</v>
      </c>
      <c r="H248" s="10">
        <f>VLOOKUP(表1[[#This Row],[设备位号]],'[1]河南迪赛诺F4工艺包附表2-设备一览表'!$C:$AA,15,FALSE)</f>
        <v>0</v>
      </c>
      <c r="I248" s="10">
        <f>LEN(表1[[#This Row],[介质]])-LEN(SUBSTITUTE(表1[[#This Row],[介质]],"，",""))+1</f>
        <v>1</v>
      </c>
      <c r="J248" s="10">
        <f>表1[[#This Row],[介质数量]]*表1[[#This Row],[设备
数量]]</f>
        <v>0</v>
      </c>
      <c r="K248" s="10">
        <f>VLOOKUP(表1[[#This Row],[设备位号]],'[1]河南迪赛诺F4工艺包附表2-设备一览表'!$C:$AA,16,FALSE)</f>
        <v>0</v>
      </c>
      <c r="L248" s="10">
        <f>VLOOKUP(表1[[#This Row],[设备位号]],'[1]河南迪赛诺F4工艺包附表2-设备一览表'!$C:$AA,17,FALSE)</f>
        <v>0</v>
      </c>
      <c r="M248" s="10">
        <f>VLOOKUP(表1[[#This Row],[设备位号]],'[1]河南迪赛诺F4工艺包附表2-设备一览表'!$C:$AA,18,FALSE)</f>
        <v>0</v>
      </c>
      <c r="N248" s="10">
        <f>VLOOKUP(表1[[#This Row],[设备位号]],'[1]河南迪赛诺F4工艺包附表2-设备一览表'!$C:$AA,19,FALSE)</f>
        <v>0</v>
      </c>
      <c r="O248" s="10">
        <f>VLOOKUP(表1[[#This Row],[设备位号]],'[1]河南迪赛诺F4工艺包附表2-设备一览表'!$C:$AA,20,FALSE)</f>
        <v>0</v>
      </c>
      <c r="P248" s="10">
        <f>表1[[#This Row],[本期
数量]]+表1[[#This Row],[备用
数量]]+表1[[#This Row],[预留
数量]]</f>
        <v>0</v>
      </c>
      <c r="Q248" s="10" t="str">
        <f>VLOOKUP(表1[[#This Row],[设备位号]],'[1]河南迪赛诺F4工艺包附表2-设备一览表'!$C:$AA,22,FALSE)</f>
        <v>碳钢</v>
      </c>
      <c r="R248" s="10" t="str">
        <f>VLOOKUP(表1[[#This Row],[设备位号]],'[1]河南迪赛诺F4工艺包附表2-设备一览表'!$C:$AD,28,FALSE)</f>
        <v>回收车间</v>
      </c>
    </row>
    <row r="249" spans="1:18" hidden="1" x14ac:dyDescent="0.2">
      <c r="A249" s="7" t="s">
        <v>250</v>
      </c>
      <c r="B249" s="8" t="s">
        <v>253</v>
      </c>
      <c r="C249" s="13" t="str">
        <f>VLOOKUP(表1[[#This Row],[设备位号]],'[1]河南迪赛诺F4工艺包附表2-设备一览表'!$C:$AA,2,FALSE)</f>
        <v>热水泵</v>
      </c>
      <c r="D249" s="13" t="str">
        <f>VLOOKUP(表1[[#This Row],[设备位号]],'[1]河南迪赛诺F4工艺包附表2-设备一览表'!$C:$AA,3,FALSE)</f>
        <v>化工泵</v>
      </c>
      <c r="E249" s="13" t="str">
        <f>VLOOKUP(表1[[#This Row],[设备位号]],'[1]河南迪赛诺F4工艺包附表2-设备一览表'!$C:$AA,4,FALSE)</f>
        <v>Q=50m3/hr（Q=50m3/h,65-50-200，H=48,P=11kw）</v>
      </c>
      <c r="F249" s="13">
        <f>VLOOKUP(表1[[#This Row],[设备位号]],'[1]河南迪赛诺F4工艺包附表2-设备一览表'!$C:$AA,10,FALSE)</f>
        <v>11</v>
      </c>
      <c r="G249" s="14">
        <f>VLOOKUP(表1[[#This Row],[设备位号]],'[1]河南迪赛诺F4工艺包附表2-设备一览表'!$C:$AA,14,FALSE)</f>
        <v>0</v>
      </c>
      <c r="H249" s="10" t="str">
        <f>VLOOKUP(表1[[#This Row],[设备位号]],'[1]河南迪赛诺F4工艺包附表2-设备一览表'!$C:$AA,15,FALSE)</f>
        <v>热水</v>
      </c>
      <c r="I249" s="10">
        <f>LEN(表1[[#This Row],[介质]])-LEN(SUBSTITUTE(表1[[#This Row],[介质]],"，",""))+1</f>
        <v>1</v>
      </c>
      <c r="J249" s="10">
        <f>表1[[#This Row],[介质数量]]*表1[[#This Row],[设备
数量]]</f>
        <v>2</v>
      </c>
      <c r="K249" s="10">
        <f>VLOOKUP(表1[[#This Row],[设备位号]],'[1]河南迪赛诺F4工艺包附表2-设备一览表'!$C:$AA,16,FALSE)</f>
        <v>80</v>
      </c>
      <c r="L249" s="10" t="str">
        <f>VLOOKUP(表1[[#This Row],[设备位号]],'[1]河南迪赛诺F4工艺包附表2-设备一览表'!$C:$AA,17,FALSE)</f>
        <v>常压</v>
      </c>
      <c r="M249" s="10">
        <f>VLOOKUP(表1[[#This Row],[设备位号]],'[1]河南迪赛诺F4工艺包附表2-设备一览表'!$C:$AA,18,FALSE)</f>
        <v>1</v>
      </c>
      <c r="N249" s="10">
        <f>VLOOKUP(表1[[#This Row],[设备位号]],'[1]河南迪赛诺F4工艺包附表2-设备一览表'!$C:$AA,19,FALSE)</f>
        <v>1</v>
      </c>
      <c r="O249" s="10">
        <f>VLOOKUP(表1[[#This Row],[设备位号]],'[1]河南迪赛诺F4工艺包附表2-设备一览表'!$C:$AA,20,FALSE)</f>
        <v>0</v>
      </c>
      <c r="P249" s="10">
        <f>表1[[#This Row],[本期
数量]]+表1[[#This Row],[备用
数量]]+表1[[#This Row],[预留
数量]]</f>
        <v>2</v>
      </c>
      <c r="Q249" s="10" t="str">
        <f>VLOOKUP(表1[[#This Row],[设备位号]],'[1]河南迪赛诺F4工艺包附表2-设备一览表'!$C:$AA,22,FALSE)</f>
        <v>碳钢</v>
      </c>
      <c r="R249" s="10" t="str">
        <f>VLOOKUP(表1[[#This Row],[设备位号]],'[1]河南迪赛诺F4工艺包附表2-设备一览表'!$C:$AD,28,FALSE)</f>
        <v>回收车间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W 0 t V V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A V t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b S 1 V K I p H u A 4 A A A A R A A A A E w A c A E Z v c m 1 1 b G F z L 1 N l Y 3 R p b 2 4 x L m 0 g o h g A K K A U A A A A A A A A A A A A A A A A A A A A A A A A A A A A K 0 5 N L s n M z 1 M I h t C G 1 g B Q S w E C L Q A U A A I A C A A F b S 1 V V c I y W 6 U A A A D 3 A A A A E g A A A A A A A A A A A A A A A A A A A A A A Q 2 9 u Z m l n L 1 B h Y 2 t h Z 2 U u e G 1 s U E s B A i 0 A F A A C A A g A B W 0 t V Q / K 6 a u k A A A A 6 Q A A A B M A A A A A A A A A A A A A A A A A 8 Q A A A F t D b 2 5 0 Z W 5 0 X 1 R 5 c G V z X S 5 4 b W x Q S w E C L Q A U A A I A C A A F b S 1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+ 1 O f C + n E C 1 U 5 X o l M + m D w A A A A A C A A A A A A A Q Z g A A A A E A A C A A A A A b w i w 1 f h C H x h 7 K q 7 l 6 U / m R 1 t F o W 2 g B F U j Z J D i O u 6 y x z w A A A A A O g A A A A A I A A C A A A A D B o R 8 Z B z 2 i P 5 o g w O K 0 P n Q a F v n 3 L X Y M R l t Q P a 5 y m I N 9 q l A A A A B 2 Y x q F u y 4 u N 3 g 9 H + T s j w i i p C f 4 Q P R o 5 A w W q T V d s 8 h W x K i e y y l z J Z w q p 8 O 7 D P h 9 b a T X B 5 n + O p N b K O V u o G p j u U d l N 9 + V i i 6 k Y e I l G y d h q O f T Z E A A A A C R F / q 5 o k S 3 4 8 X 6 / / 8 T 3 h k i M X 8 g Y R B Y a 8 0 Y 9 P 7 J E y 8 F / Z 3 E e h 2 K u r H Q T D w R V 7 B t D e q O / + v / q 0 w Y L 9 t d B a d a P h Z h < / D a t a M a s h u p > 
</file>

<file path=customXml/itemProps1.xml><?xml version="1.0" encoding="utf-8"?>
<ds:datastoreItem xmlns:ds="http://schemas.openxmlformats.org/officeDocument/2006/customXml" ds:itemID="{72D01E0B-9319-403B-A468-2EECCE8983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仪表投资估算表</vt:lpstr>
      <vt:lpstr>釜类仪表</vt:lpstr>
      <vt:lpstr>储罐仪表</vt:lpstr>
      <vt:lpstr>冷凝器仪表</vt:lpstr>
      <vt:lpstr>DCS</vt:lpstr>
      <vt:lpstr>信号电缆及桥架</vt:lpstr>
      <vt:lpstr>SIS及仪表</vt:lpstr>
      <vt:lpstr>设备数据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JhonPrice</dc:creator>
  <cp:lastModifiedBy>姜飞</cp:lastModifiedBy>
  <dcterms:created xsi:type="dcterms:W3CDTF">2015-06-05T18:19:34Z</dcterms:created>
  <dcterms:modified xsi:type="dcterms:W3CDTF">2022-09-16T07:41:44Z</dcterms:modified>
</cp:coreProperties>
</file>